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filterPrivacy="1" codeName="ThisWorkbook" defaultThemeVersion="166925"/>
  <xr:revisionPtr revIDLastSave="0" documentId="13_ncr:1_{D192DA13-8748-4294-A61A-554C7B3D7BD3}" xr6:coauthVersionLast="47" xr6:coauthVersionMax="47" xr10:uidLastSave="{00000000-0000-0000-0000-000000000000}"/>
  <bookViews>
    <workbookView xWindow="-120" yWindow="-120" windowWidth="29040" windowHeight="15720" tabRatio="784" xr2:uid="{00000000-000D-0000-FFFF-FFFF00000000}"/>
  </bookViews>
  <sheets>
    <sheet name="RESUMO DO ORÇAMENTO" sheetId="41" r:id="rId1"/>
    <sheet name="ORÇAMENTO_SEM DESONERAÇÃO" sheetId="1" r:id="rId2"/>
    <sheet name="COMPOSIÇÕES" sheetId="52" r:id="rId3"/>
    <sheet name="CRONOGRAMA " sheetId="3" r:id="rId4"/>
    <sheet name="CURVA ABC" sheetId="19" r:id="rId5"/>
    <sheet name="LÓGICA" sheetId="20" state="hidden" r:id="rId6"/>
    <sheet name="CURVA ABC_INSUMO" sheetId="42" state="hidden" r:id="rId7"/>
    <sheet name="MEMÓRIA" sheetId="43" r:id="rId8"/>
    <sheet name="BDI_SEM DESON." sheetId="40" r:id="rId9"/>
    <sheet name="BDI DIFER_SEM DESON." sheetId="39" r:id="rId10"/>
    <sheet name="EAI" sheetId="44" r:id="rId11"/>
    <sheet name="RR-1C" sheetId="45" r:id="rId12"/>
    <sheet name="CAP5070" sheetId="46" r:id="rId13"/>
    <sheet name="RR-2C" sheetId="47" r:id="rId14"/>
    <sheet name="ANP" sheetId="48" r:id="rId15"/>
    <sheet name="Sintético de Mão de Obra" sheetId="28" r:id="rId16"/>
    <sheet name="RELAÇÃO MÃO DE OBRA ORDINÁRIA" sheetId="29" state="hidden" r:id="rId17"/>
    <sheet name="DADOS DA OBRA" sheetId="30" state="hidden" r:id="rId18"/>
    <sheet name="CANTEIRO PRINCIPAL" sheetId="31" state="hidden" r:id="rId19"/>
    <sheet name="CUSTO TOTAL DO CANTEIRO DE OBRA" sheetId="32" state="hidden" r:id="rId20"/>
    <sheet name="Equip Mínimo" sheetId="36" r:id="rId21"/>
    <sheet name="CP001 - Adm Local" sheetId="33" r:id="rId22"/>
    <sheet name="CP001 - EFS e Laboratórios" sheetId="34" r:id="rId23"/>
    <sheet name="CP002 - Mob. e Desmob" sheetId="35" r:id="rId24"/>
    <sheet name="CP003 - CANTEIRO DE APOIO" sheetId="37" r:id="rId25"/>
    <sheet name="CP004 - CANTEIRO PRINCIPAL" sheetId="38" r:id="rId26"/>
    <sheet name="EQUIPAMENTO SICRO" sheetId="49" r:id="rId27"/>
    <sheet name="MATERIAIS SICRO" sheetId="50" r:id="rId28"/>
    <sheet name="MÃO DE OBRA SICRO" sheetId="51" r:id="rId29"/>
  </sheets>
  <definedNames>
    <definedName name="\0">#REF!</definedName>
    <definedName name="\1" localSheetId="6">#REF!</definedName>
    <definedName name="\1" localSheetId="7">#REF!</definedName>
    <definedName name="\1" localSheetId="13">#REF!</definedName>
    <definedName name="\1">#REF!</definedName>
    <definedName name="\11" localSheetId="6">#REF!</definedName>
    <definedName name="\11" localSheetId="7">#REF!</definedName>
    <definedName name="\11" localSheetId="13">#REF!</definedName>
    <definedName name="\11">#REF!</definedName>
    <definedName name="\2">#REF!</definedName>
    <definedName name="\a" localSheetId="6">#REF!</definedName>
    <definedName name="\a" localSheetId="7">#REF!</definedName>
    <definedName name="\a" localSheetId="13">#REF!</definedName>
    <definedName name="\a">#REF!</definedName>
    <definedName name="\b" localSheetId="6">#REF!</definedName>
    <definedName name="\b" localSheetId="7">#REF!</definedName>
    <definedName name="\b" localSheetId="13">#REF!</definedName>
    <definedName name="\b">#REF!</definedName>
    <definedName name="\c" localSheetId="6">#REF!</definedName>
    <definedName name="\c" localSheetId="7">#REF!</definedName>
    <definedName name="\c" localSheetId="13">#REF!</definedName>
    <definedName name="\c">#REF!</definedName>
    <definedName name="\D">#REF!</definedName>
    <definedName name="\E">#REF!</definedName>
    <definedName name="\F" localSheetId="13">#REF!</definedName>
    <definedName name="\F">#REF!</definedName>
    <definedName name="\fagf" localSheetId="9">#REF!</definedName>
    <definedName name="\fagf" localSheetId="8">#REF!</definedName>
    <definedName name="\fagf" localSheetId="13">#REF!</definedName>
    <definedName name="\fagf">#REF!</definedName>
    <definedName name="\I" localSheetId="9">#REF!</definedName>
    <definedName name="\I" localSheetId="8">#REF!</definedName>
    <definedName name="\I" localSheetId="13">#REF!</definedName>
    <definedName name="\I">#REF!</definedName>
    <definedName name="\p" localSheetId="6">#REF!</definedName>
    <definedName name="\p" localSheetId="7">#REF!</definedName>
    <definedName name="\p" localSheetId="13">#REF!</definedName>
    <definedName name="\p">#REF!</definedName>
    <definedName name="\R" localSheetId="13">#REF!</definedName>
    <definedName name="\R">#REF!</definedName>
    <definedName name="\S" localSheetId="9">#REF!</definedName>
    <definedName name="\S" localSheetId="8">#REF!</definedName>
    <definedName name="\S" localSheetId="6">#REF!</definedName>
    <definedName name="\S" localSheetId="7">#REF!</definedName>
    <definedName name="\S" localSheetId="13">#REF!</definedName>
    <definedName name="\S">#REF!</definedName>
    <definedName name="\SA">#REF!</definedName>
    <definedName name="\w" localSheetId="6">#REF!</definedName>
    <definedName name="\w" localSheetId="7">#REF!</definedName>
    <definedName name="\w" localSheetId="13">#REF!</definedName>
    <definedName name="\w">#REF!</definedName>
    <definedName name="\x">#REF!</definedName>
    <definedName name="\z" localSheetId="6">#REF!</definedName>
    <definedName name="\z" localSheetId="7">#REF!</definedName>
    <definedName name="\z">#REF!</definedName>
    <definedName name="\ZACVDERVREW">#N/A</definedName>
    <definedName name="_">#REF!</definedName>
    <definedName name="_\1" localSheetId="6">#REF!</definedName>
    <definedName name="_\1" localSheetId="7">#REF!</definedName>
    <definedName name="_\1" localSheetId="13">#REF!</definedName>
    <definedName name="_\1">#REF!</definedName>
    <definedName name="_\11" localSheetId="6">#REF!</definedName>
    <definedName name="_\11" localSheetId="7">#REF!</definedName>
    <definedName name="_\11" localSheetId="13">#REF!</definedName>
    <definedName name="_\11">#REF!</definedName>
    <definedName name="_\a" localSheetId="6">#REF!</definedName>
    <definedName name="_\a" localSheetId="7">#REF!</definedName>
    <definedName name="_\a" localSheetId="13">#REF!</definedName>
    <definedName name="_\a">#REF!</definedName>
    <definedName name="_\b" localSheetId="6">#REF!</definedName>
    <definedName name="_\b" localSheetId="7">#REF!</definedName>
    <definedName name="_\b" localSheetId="13">#REF!</definedName>
    <definedName name="_\b">#REF!</definedName>
    <definedName name="_\c" localSheetId="6">#REF!</definedName>
    <definedName name="_\c" localSheetId="7">#REF!</definedName>
    <definedName name="_\c" localSheetId="13">#REF!</definedName>
    <definedName name="_\c">#REF!</definedName>
    <definedName name="_\fagf" localSheetId="13">#REF!</definedName>
    <definedName name="_\fagf">#REF!</definedName>
    <definedName name="_\I" localSheetId="13">#REF!</definedName>
    <definedName name="_\I">#REF!</definedName>
    <definedName name="_\p" localSheetId="6">#REF!</definedName>
    <definedName name="_\p" localSheetId="7">#REF!</definedName>
    <definedName name="_\p" localSheetId="13">#REF!</definedName>
    <definedName name="_\p">#REF!</definedName>
    <definedName name="_\S" localSheetId="13">#REF!</definedName>
    <definedName name="_\S">#REF!</definedName>
    <definedName name="_\w" localSheetId="6">#REF!</definedName>
    <definedName name="_\w" localSheetId="7">#REF!</definedName>
    <definedName name="_\w" localSheetId="13">#REF!</definedName>
    <definedName name="_\w">#REF!</definedName>
    <definedName name="_\z" localSheetId="6">#REF!</definedName>
    <definedName name="_\z" localSheetId="7">#REF!</definedName>
    <definedName name="_\z">#REF!</definedName>
    <definedName name="_\ZACVDERVREW">#N/A</definedName>
    <definedName name="__\1" localSheetId="12">#REF!</definedName>
    <definedName name="__\1" localSheetId="10">#REF!</definedName>
    <definedName name="__\1" localSheetId="11">#REF!</definedName>
    <definedName name="__\1" localSheetId="13">#REF!</definedName>
    <definedName name="__\11" localSheetId="12">#REF!</definedName>
    <definedName name="__\11" localSheetId="10">#REF!</definedName>
    <definedName name="__\11" localSheetId="11">#REF!</definedName>
    <definedName name="__\11" localSheetId="13">#REF!</definedName>
    <definedName name="__\b" localSheetId="12">#REF!</definedName>
    <definedName name="__\b" localSheetId="10">#REF!</definedName>
    <definedName name="__\b" localSheetId="11">#REF!</definedName>
    <definedName name="__\b" localSheetId="13">#REF!</definedName>
    <definedName name="__\c" localSheetId="12">#REF!</definedName>
    <definedName name="__\c" localSheetId="10">#REF!</definedName>
    <definedName name="__\c" localSheetId="11">#REF!</definedName>
    <definedName name="__\c" localSheetId="13">#REF!</definedName>
    <definedName name="__\fagf" localSheetId="12">#REF!</definedName>
    <definedName name="__\fagf" localSheetId="10">#REF!</definedName>
    <definedName name="__\fagf" localSheetId="11">#REF!</definedName>
    <definedName name="__\fagf" localSheetId="13">#REF!</definedName>
    <definedName name="__\I" localSheetId="12">#REF!</definedName>
    <definedName name="__\I" localSheetId="10">#REF!</definedName>
    <definedName name="__\I" localSheetId="11">#REF!</definedName>
    <definedName name="__\I" localSheetId="13">#REF!</definedName>
    <definedName name="__\p" localSheetId="12">#REF!</definedName>
    <definedName name="__\p" localSheetId="10">#REF!</definedName>
    <definedName name="__\p" localSheetId="11">#REF!</definedName>
    <definedName name="__\p" localSheetId="13">#REF!</definedName>
    <definedName name="__\S" localSheetId="12">#REF!</definedName>
    <definedName name="__\S" localSheetId="10">#REF!</definedName>
    <definedName name="__\S" localSheetId="11">#REF!</definedName>
    <definedName name="__\S" localSheetId="13">#REF!</definedName>
    <definedName name="__\w" localSheetId="12">#REF!</definedName>
    <definedName name="__\w" localSheetId="10">#REF!</definedName>
    <definedName name="__\w" localSheetId="11">#REF!</definedName>
    <definedName name="__\w" localSheetId="13">#REF!</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_________Ext2" localSheetId="6">#REF!</definedName>
    <definedName name="_____________________________________Ext2" localSheetId="7">#REF!</definedName>
    <definedName name="_____________________________________Ext2" localSheetId="13">#REF!</definedName>
    <definedName name="_____________________________________Ext2">#REF!</definedName>
    <definedName name="___________________________________PL1">#REF!</definedName>
    <definedName name="__________________________________PL1">#REF!</definedName>
    <definedName name="_________________________________CC709" localSheetId="9">'BDI DIFER_SEM DESON.'!Plan1</definedName>
    <definedName name="_________________________________CC709" localSheetId="8">'BDI_SEM DESON.'!Plan1</definedName>
    <definedName name="_________________________________CC709" localSheetId="6">Plan1</definedName>
    <definedName name="_________________________________CC709" localSheetId="7">Plan1</definedName>
    <definedName name="_________________________________CC709" localSheetId="13">Plan1</definedName>
    <definedName name="_________________________________CC709">Plan1</definedName>
    <definedName name="_________________________________PL1">#REF!</definedName>
    <definedName name="________________________________Ext2" localSheetId="6">#REF!</definedName>
    <definedName name="________________________________Ext2" localSheetId="7">#REF!</definedName>
    <definedName name="________________________________Ext2" localSheetId="13">#REF!</definedName>
    <definedName name="________________________________Ext2">#REF!</definedName>
    <definedName name="________________________________PL1">#REF!</definedName>
    <definedName name="_______________________________PL1">#REF!</definedName>
    <definedName name="______________________________Ext2" localSheetId="6">#REF!</definedName>
    <definedName name="______________________________Ext2" localSheetId="7">#REF!</definedName>
    <definedName name="______________________________Ext2" localSheetId="13">#REF!</definedName>
    <definedName name="______________________________Ext2">#REF!</definedName>
    <definedName name="______________________________PL1">#REF!</definedName>
    <definedName name="_____________________________PL1" localSheetId="9">#REF!</definedName>
    <definedName name="_____________________________PL1" localSheetId="8">#REF!</definedName>
    <definedName name="_____________________________PL1" localSheetId="13">#REF!</definedName>
    <definedName name="_____________________________PL1">#REF!</definedName>
    <definedName name="____________________________CC709" localSheetId="9">'BDI DIFER_SEM DESON.'!Plan1</definedName>
    <definedName name="____________________________CC709" localSheetId="8">'BDI_SEM DESON.'!Plan1</definedName>
    <definedName name="____________________________CC709" localSheetId="6">Plan1</definedName>
    <definedName name="____________________________CC709" localSheetId="7">Plan1</definedName>
    <definedName name="____________________________CC709" localSheetId="13">Plan1</definedName>
    <definedName name="____________________________CC709">Plan1</definedName>
    <definedName name="____________________________E" hidden="1">#REF!</definedName>
    <definedName name="____________________________PL1" localSheetId="9">#REF!</definedName>
    <definedName name="____________________________PL1" localSheetId="8">#REF!</definedName>
    <definedName name="____________________________PL1" localSheetId="13">#REF!</definedName>
    <definedName name="____________________________PL1">#REF!</definedName>
    <definedName name="____________________________T" hidden="1">#REF!</definedName>
    <definedName name="____________________________UO" hidden="1">#REF!</definedName>
    <definedName name="___________________________Ext2">#REF!</definedName>
    <definedName name="___________________________PL1" localSheetId="9">#REF!</definedName>
    <definedName name="___________________________PL1" localSheetId="8">#REF!</definedName>
    <definedName name="___________________________PL1" localSheetId="13">#REF!</definedName>
    <definedName name="___________________________PL1">#REF!</definedName>
    <definedName name="___________________________W" hidden="1">#REF!</definedName>
    <definedName name="__________________________D" hidden="1">#REF!</definedName>
    <definedName name="__________________________Ext2">#REF!</definedName>
    <definedName name="__________________________PL1" localSheetId="9">#REF!</definedName>
    <definedName name="__________________________PL1" localSheetId="8">#REF!</definedName>
    <definedName name="__________________________PL1" localSheetId="13">#REF!</definedName>
    <definedName name="__________________________PL1">#REF!</definedName>
    <definedName name="_________________________Ext2">#REF!</definedName>
    <definedName name="_________________________OUT98" localSheetId="6" hidden="1">{#N/A,#N/A,TRUE,"Serviços"}</definedName>
    <definedName name="_________________________OUT98" localSheetId="7" hidden="1">{#N/A,#N/A,TRUE,"Serviços"}</definedName>
    <definedName name="_________________________OUT98" hidden="1">{#N/A,#N/A,TRUE,"Serviços"}</definedName>
    <definedName name="_________________________PL1" localSheetId="9">#REF!</definedName>
    <definedName name="_________________________PL1" localSheetId="8">#REF!</definedName>
    <definedName name="_________________________PL1" localSheetId="13">#REF!</definedName>
    <definedName name="_________________________PL1">#REF!</definedName>
    <definedName name="_________________________r">#REF!</definedName>
    <definedName name="________________________KM406407">#REF!</definedName>
    <definedName name="________________________OUT98" localSheetId="6" hidden="1">{#N/A,#N/A,TRUE,"Serviços"}</definedName>
    <definedName name="________________________OUT98" localSheetId="7" hidden="1">{#N/A,#N/A,TRUE,"Serviços"}</definedName>
    <definedName name="________________________OUT98" hidden="1">{#N/A,#N/A,TRUE,"Serviços"}</definedName>
    <definedName name="________________________PL1" localSheetId="9">#REF!</definedName>
    <definedName name="________________________PL1" localSheetId="8">#REF!</definedName>
    <definedName name="________________________PL1" localSheetId="13">#REF!</definedName>
    <definedName name="________________________PL1">#REF!</definedName>
    <definedName name="________________________r">#REF!</definedName>
    <definedName name="________________________Rbv1">#REF!</definedName>
    <definedName name="________________________RE" hidden="1">#REF!</definedName>
    <definedName name="_______________________Ext2">#REF!</definedName>
    <definedName name="_______________________fr" hidden="1">#REF!</definedName>
    <definedName name="_______________________OUT98" localSheetId="6" hidden="1">{#N/A,#N/A,TRUE,"Serviços"}</definedName>
    <definedName name="_______________________OUT98" localSheetId="7" hidden="1">{#N/A,#N/A,TRUE,"Serviços"}</definedName>
    <definedName name="_______________________OUT98" hidden="1">{#N/A,#N/A,TRUE,"Serviços"}</definedName>
    <definedName name="_______________________PCM30">#REF!</definedName>
    <definedName name="_______________________PL1" localSheetId="9">#REF!</definedName>
    <definedName name="_______________________PL1" localSheetId="8">#REF!</definedName>
    <definedName name="_______________________PL1" localSheetId="13">#REF!</definedName>
    <definedName name="_______________________PL1">#REF!</definedName>
    <definedName name="_______________________PLA2">#REF!</definedName>
    <definedName name="_______________________PTB10">#REF!</definedName>
    <definedName name="_______________________r">#REF!</definedName>
    <definedName name="_______________________Rbv1">#REF!</definedName>
    <definedName name="_______________________RE" hidden="1">#REF!</definedName>
    <definedName name="_______________________T" hidden="1">#REF!</definedName>
    <definedName name="_______________________TOT7">#REF!</definedName>
    <definedName name="_______________________TSD2">#REF!</definedName>
    <definedName name="______________________CAP20">#REF!</definedName>
    <definedName name="______________________CC709">#REF!</definedName>
    <definedName name="______________________Ext2">#REF!</definedName>
    <definedName name="______________________KM406407">#REF!</definedName>
    <definedName name="______________________la2">#REF!</definedName>
    <definedName name="______________________OUT98" localSheetId="6" hidden="1">{#N/A,#N/A,TRUE,"Serviços"}</definedName>
    <definedName name="______________________OUT98" localSheetId="7" hidden="1">{#N/A,#N/A,TRUE,"Serviços"}</definedName>
    <definedName name="______________________OUT98" hidden="1">{#N/A,#N/A,TRUE,"Serviços"}</definedName>
    <definedName name="______________________PCM30">#REF!</definedName>
    <definedName name="______________________PL1" localSheetId="9">#REF!</definedName>
    <definedName name="______________________PL1" localSheetId="8">#REF!</definedName>
    <definedName name="______________________PL1" localSheetId="13">#REF!</definedName>
    <definedName name="______________________PL1">#REF!</definedName>
    <definedName name="______________________PLA2">#REF!</definedName>
    <definedName name="______________________PTB10">#REF!</definedName>
    <definedName name="______________________r" localSheetId="9">#REF!</definedName>
    <definedName name="______________________r" localSheetId="8">#REF!</definedName>
    <definedName name="______________________r" localSheetId="13">#REF!</definedName>
    <definedName name="______________________r">#REF!</definedName>
    <definedName name="______________________Rbv1">#REF!</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_TOT7">#REF!</definedName>
    <definedName name="______________________TSD2">#REF!</definedName>
    <definedName name="_____________________CAP20">#REF!</definedName>
    <definedName name="_____________________CC709">#REF!</definedName>
    <definedName name="_____________________CCM30">#REF!</definedName>
    <definedName name="_____________________Ext2" localSheetId="6">#REF!</definedName>
    <definedName name="_____________________Ext2" localSheetId="7">#REF!</definedName>
    <definedName name="_____________________Ext2" localSheetId="13">#REF!</definedName>
    <definedName name="_____________________Ext2">#REF!</definedName>
    <definedName name="_____________________KM406407">#REF!</definedName>
    <definedName name="_____________________la2">#REF!</definedName>
    <definedName name="_____________________OUT98" localSheetId="6" hidden="1">{#N/A,#N/A,TRUE,"Serviços"}</definedName>
    <definedName name="_____________________OUT98" localSheetId="7" hidden="1">{#N/A,#N/A,TRUE,"Serviços"}</definedName>
    <definedName name="_____________________OUT98" hidden="1">{#N/A,#N/A,TRUE,"Serviços"}</definedName>
    <definedName name="_____________________PL1" localSheetId="9">#REF!</definedName>
    <definedName name="_____________________PL1" localSheetId="8">#REF!</definedName>
    <definedName name="_____________________PL1" localSheetId="13">#REF!</definedName>
    <definedName name="_____________________PL1">#REF!</definedName>
    <definedName name="_____________________r" localSheetId="9">#REF!</definedName>
    <definedName name="_____________________r" localSheetId="8">#REF!</definedName>
    <definedName name="_____________________r" localSheetId="13">#REF!</definedName>
    <definedName name="_____________________r">#REF!</definedName>
    <definedName name="_____________________Rbv1">#REF!</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A1" localSheetId="6">#REF!</definedName>
    <definedName name="____________________A1" localSheetId="7">MEMÓRIA!____________________A1</definedName>
    <definedName name="____________________A1">[0]!____________________A1</definedName>
    <definedName name="____________________A10" localSheetId="6">#REF!</definedName>
    <definedName name="____________________A10" localSheetId="7">MEMÓRIA!____________________A10</definedName>
    <definedName name="____________________A10">[0]!____________________A10</definedName>
    <definedName name="____________________A11" localSheetId="6">#REF!</definedName>
    <definedName name="____________________A11" localSheetId="7">MEMÓRIA!____________________A11</definedName>
    <definedName name="____________________A11">[0]!____________________A11</definedName>
    <definedName name="____________________A12" localSheetId="6">#REF!</definedName>
    <definedName name="____________________A12" localSheetId="7">MEMÓRIA!____________________A12</definedName>
    <definedName name="____________________A12">[0]!____________________A12</definedName>
    <definedName name="____________________A13" localSheetId="6">#REF!</definedName>
    <definedName name="____________________A13" localSheetId="7">MEMÓRIA!____________________A13</definedName>
    <definedName name="____________________A13">[0]!____________________A13</definedName>
    <definedName name="____________________A14" localSheetId="6">#REF!</definedName>
    <definedName name="____________________A14" localSheetId="7">MEMÓRIA!____________________A14</definedName>
    <definedName name="____________________A14">[0]!____________________A14</definedName>
    <definedName name="____________________A15" localSheetId="6">#REF!</definedName>
    <definedName name="____________________A15" localSheetId="7">MEMÓRIA!____________________A15</definedName>
    <definedName name="____________________A15">[0]!____________________A15</definedName>
    <definedName name="____________________A16" localSheetId="6">#REF!</definedName>
    <definedName name="____________________A16" localSheetId="7">MEMÓRIA!____________________A16</definedName>
    <definedName name="____________________A16">[0]!____________________A16</definedName>
    <definedName name="____________________A17" localSheetId="6">#REF!</definedName>
    <definedName name="____________________A17" localSheetId="7">MEMÓRIA!____________________A17</definedName>
    <definedName name="____________________A17">[0]!____________________A17</definedName>
    <definedName name="____________________A19" localSheetId="6">#REF!</definedName>
    <definedName name="____________________A19" localSheetId="7">MEMÓRIA!____________________A19</definedName>
    <definedName name="____________________A19">[0]!____________________A19</definedName>
    <definedName name="____________________A2" localSheetId="6">#REF!</definedName>
    <definedName name="____________________A2" localSheetId="7">MEMÓRIA!____________________A2</definedName>
    <definedName name="____________________A2">[0]!____________________A2</definedName>
    <definedName name="____________________A20" localSheetId="6">#REF!</definedName>
    <definedName name="____________________A20" localSheetId="7">MEMÓRIA!____________________A20</definedName>
    <definedName name="____________________A20">[0]!____________________A20</definedName>
    <definedName name="____________________A21" localSheetId="6">#REF!</definedName>
    <definedName name="____________________A21" localSheetId="7">MEMÓRIA!____________________A21</definedName>
    <definedName name="____________________A21">[0]!____________________A21</definedName>
    <definedName name="____________________A22" localSheetId="6">#REF!</definedName>
    <definedName name="____________________A22" localSheetId="7">MEMÓRIA!____________________A22</definedName>
    <definedName name="____________________A22">[0]!____________________A22</definedName>
    <definedName name="____________________A23" localSheetId="6">#REF!</definedName>
    <definedName name="____________________A23" localSheetId="7">MEMÓRIA!____________________A23</definedName>
    <definedName name="____________________A23">[0]!____________________A23</definedName>
    <definedName name="____________________A24" localSheetId="6">#REF!</definedName>
    <definedName name="____________________A24" localSheetId="7">MEMÓRIA!____________________A24</definedName>
    <definedName name="____________________A24">[0]!____________________A24</definedName>
    <definedName name="____________________A25" localSheetId="6">#REF!</definedName>
    <definedName name="____________________A25" localSheetId="7">MEMÓRIA!____________________A25</definedName>
    <definedName name="____________________A25">[0]!____________________A25</definedName>
    <definedName name="____________________A3" localSheetId="6">#REF!</definedName>
    <definedName name="____________________A3" localSheetId="7">MEMÓRIA!____________________A3</definedName>
    <definedName name="____________________A3">[0]!____________________A3</definedName>
    <definedName name="____________________A4" localSheetId="6">#REF!</definedName>
    <definedName name="____________________A4" localSheetId="7">MEMÓRIA!____________________A4</definedName>
    <definedName name="____________________A4">[0]!____________________A4</definedName>
    <definedName name="____________________A5" localSheetId="6">#REF!</definedName>
    <definedName name="____________________A5" localSheetId="7">MEMÓRIA!____________________A5</definedName>
    <definedName name="____________________A5">[0]!____________________A5</definedName>
    <definedName name="____________________A6" localSheetId="6">#REF!</definedName>
    <definedName name="____________________A6" localSheetId="7">MEMÓRIA!____________________A6</definedName>
    <definedName name="____________________A6">[0]!____________________A6</definedName>
    <definedName name="____________________A7" localSheetId="6">#REF!</definedName>
    <definedName name="____________________A7" localSheetId="7">MEMÓRIA!____________________A7</definedName>
    <definedName name="____________________A7">[0]!____________________A7</definedName>
    <definedName name="____________________A9" localSheetId="6">#REF!</definedName>
    <definedName name="____________________A9" localSheetId="7">MEMÓRIA!____________________A9</definedName>
    <definedName name="____________________A9">[0]!____________________A9</definedName>
    <definedName name="____________________CCM30">#REF!</definedName>
    <definedName name="____________________D" hidden="1">#REF!</definedName>
    <definedName name="____________________DND2">#REF!</definedName>
    <definedName name="____________________Ext2" localSheetId="6">#REF!</definedName>
    <definedName name="____________________Ext2" localSheetId="7">#REF!</definedName>
    <definedName name="____________________Ext2" localSheetId="13">#REF!</definedName>
    <definedName name="____________________Ext2">#REF!</definedName>
    <definedName name="____________________Fev1" localSheetId="6">#REF!</definedName>
    <definedName name="____________________Fev1" localSheetId="7">MEMÓRIA!____________________Fev1</definedName>
    <definedName name="____________________Fev1">[0]!____________________Fev1</definedName>
    <definedName name="____________________Jan1" localSheetId="6">#REF!</definedName>
    <definedName name="____________________Jan1" localSheetId="7">MEMÓRIA!____________________Jan1</definedName>
    <definedName name="____________________Jan1">[0]!____________________Jan1</definedName>
    <definedName name="____________________KM406407">#REF!</definedName>
    <definedName name="____________________Mar1" localSheetId="6">#REF!</definedName>
    <definedName name="____________________Mar1" localSheetId="7">MEMÓRIA!____________________Mar1</definedName>
    <definedName name="____________________Mar1">[0]!____________________Mar1</definedName>
    <definedName name="____________________MOD01" localSheetId="6">#REF!</definedName>
    <definedName name="____________________MOD01" localSheetId="7">MEMÓRIA!____________________MOD01</definedName>
    <definedName name="____________________MOD01">[0]!____________________MOD01</definedName>
    <definedName name="____________________OUT98" localSheetId="6" hidden="1">{#N/A,#N/A,TRUE,"Serviços"}</definedName>
    <definedName name="____________________OUT98" localSheetId="7" hidden="1">{#N/A,#N/A,TRUE,"Serviços"}</definedName>
    <definedName name="____________________OUT98" hidden="1">{#N/A,#N/A,TRUE,"Serviços"}</definedName>
    <definedName name="____________________PCM30">#REF!</definedName>
    <definedName name="____________________PL1" localSheetId="9">#REF!</definedName>
    <definedName name="____________________PL1" localSheetId="8">#REF!</definedName>
    <definedName name="____________________PL1" localSheetId="13">#REF!</definedName>
    <definedName name="____________________PL1">#REF!</definedName>
    <definedName name="____________________PLA2">#REF!</definedName>
    <definedName name="____________________PTB10">#REF!</definedName>
    <definedName name="____________________r" localSheetId="9">#REF!</definedName>
    <definedName name="____________________r" localSheetId="8">#REF!</definedName>
    <definedName name="____________________r" localSheetId="13">#REF!</definedName>
    <definedName name="____________________r">#REF!</definedName>
    <definedName name="____________________Rbv1" localSheetId="6">#REF!</definedName>
    <definedName name="____________________Rbv1" localSheetId="7">#REF!</definedName>
    <definedName name="____________________Rbv1">#REF!</definedName>
    <definedName name="____________________RP1" localSheetId="6">#REF!</definedName>
    <definedName name="____________________RP1" localSheetId="7">MEMÓRIA!____________________RP1</definedName>
    <definedName name="____________________RP1">[0]!____________________RP1</definedName>
    <definedName name="____________________tcc4">#REF!</definedName>
    <definedName name="____________________TOT7">#REF!</definedName>
    <definedName name="____________________TSD2">#REF!</definedName>
    <definedName name="___________________ATD1">#REF!</definedName>
    <definedName name="___________________CAP20">#REF!</definedName>
    <definedName name="___________________CC709">#N/A</definedName>
    <definedName name="___________________DND2">#REF!</definedName>
    <definedName name="___________________Ext2" localSheetId="6">#REF!</definedName>
    <definedName name="___________________Ext2" localSheetId="7">#REF!</definedName>
    <definedName name="___________________Ext2" localSheetId="13">#REF!</definedName>
    <definedName name="___________________Ext2">#REF!</definedName>
    <definedName name="___________________HCB5">#REF!</definedName>
    <definedName name="___________________HGF" hidden="1">#REF!</definedName>
    <definedName name="___________________KM406407" localSheetId="9">#REF!</definedName>
    <definedName name="___________________KM406407" localSheetId="8">#REF!</definedName>
    <definedName name="___________________KM406407" localSheetId="13">#REF!</definedName>
    <definedName name="___________________KM406407">#REF!</definedName>
    <definedName name="___________________la2">#REF!</definedName>
    <definedName name="___________________OUT98" localSheetId="9" hidden="1">{#N/A,#N/A,TRUE,"Serviços"}</definedName>
    <definedName name="___________________OUT98" localSheetId="8" hidden="1">{#N/A,#N/A,TRUE,"Serviços"}</definedName>
    <definedName name="___________________OUT98" localSheetId="6">{#N/A,#N/A,TRUE,"Serviços"}</definedName>
    <definedName name="___________________OUT98" localSheetId="7">{#N/A,#N/A,TRUE,"Serviços"}</definedName>
    <definedName name="___________________OUT98">{#N/A,#N/A,TRUE,"Serviços"}</definedName>
    <definedName name="___________________PCM30">#REF!</definedName>
    <definedName name="___________________PL1" localSheetId="9">#REF!</definedName>
    <definedName name="___________________PL1" localSheetId="8">#REF!</definedName>
    <definedName name="___________________PL1" localSheetId="13">#REF!</definedName>
    <definedName name="___________________PL1">#REF!</definedName>
    <definedName name="___________________PLA2">#REF!</definedName>
    <definedName name="___________________PM334">#REF!</definedName>
    <definedName name="___________________PM335">#REF!</definedName>
    <definedName name="___________________PM346">#REF!</definedName>
    <definedName name="___________________PM406">#REF!</definedName>
    <definedName name="___________________PM412">#REF!</definedName>
    <definedName name="___________________PM609">#REF!</definedName>
    <definedName name="___________________PM970">#REF!</definedName>
    <definedName name="___________________PTB10">#REF!</definedName>
    <definedName name="___________________r" localSheetId="9">#REF!</definedName>
    <definedName name="___________________r" localSheetId="8">#REF!</definedName>
    <definedName name="___________________r" localSheetId="13">#REF!</definedName>
    <definedName name="___________________r">#REF!</definedName>
    <definedName name="___________________Rbv1" localSheetId="6">#REF!</definedName>
    <definedName name="___________________Rbv1" localSheetId="7">#REF!</definedName>
    <definedName name="___________________Rbv1">#REF!</definedName>
    <definedName name="___________________TB10">#REF!</definedName>
    <definedName name="___________________TCB4">#REF!</definedName>
    <definedName name="___________________TCB5">#REF!</definedName>
    <definedName name="___________________tcc4">#REF!</definedName>
    <definedName name="___________________TCM30">#REF!</definedName>
    <definedName name="___________________TEB4">#REF!</definedName>
    <definedName name="___________________TOT1">#REF!</definedName>
    <definedName name="___________________TOT2">#REF!</definedName>
    <definedName name="___________________TOT3">#REF!</definedName>
    <definedName name="___________________TOT4">#REF!</definedName>
    <definedName name="___________________TOT5">#REF!</definedName>
    <definedName name="___________________TOT6">#REF!</definedName>
    <definedName name="___________________TOT7">#REF!</definedName>
    <definedName name="___________________TSD2">#REF!</definedName>
    <definedName name="__________________A1">#N/A</definedName>
    <definedName name="__________________A10">#N/A</definedName>
    <definedName name="__________________A11">#N/A</definedName>
    <definedName name="__________________A12">#N/A</definedName>
    <definedName name="__________________A13">#N/A</definedName>
    <definedName name="__________________A14">#N/A</definedName>
    <definedName name="__________________A15">#N/A</definedName>
    <definedName name="__________________A16">#N/A</definedName>
    <definedName name="__________________A17">#N/A</definedName>
    <definedName name="__________________A19">#N/A</definedName>
    <definedName name="__________________A2">#N/A</definedName>
    <definedName name="__________________A20">#N/A</definedName>
    <definedName name="__________________A21">#N/A</definedName>
    <definedName name="__________________A22">#N/A</definedName>
    <definedName name="__________________A23">#N/A</definedName>
    <definedName name="__________________A24">#N/A</definedName>
    <definedName name="__________________A25">#N/A</definedName>
    <definedName name="__________________A3">#N/A</definedName>
    <definedName name="__________________A4">#N/A</definedName>
    <definedName name="__________________A5">#N/A</definedName>
    <definedName name="__________________A6">#N/A</definedName>
    <definedName name="__________________A7">#N/A</definedName>
    <definedName name="__________________A9">#N/A</definedName>
    <definedName name="__________________ACM30">#REF!</definedName>
    <definedName name="__________________ATD1">#REF!</definedName>
    <definedName name="__________________CAP20">#REF!</definedName>
    <definedName name="__________________CCM30">#REF!</definedName>
    <definedName name="__________________CMM30">#REF!</definedName>
    <definedName name="__________________DAR02">#REF!</definedName>
    <definedName name="__________________EDA01">#REF!</definedName>
    <definedName name="__________________Ext2" localSheetId="6">#REF!</definedName>
    <definedName name="__________________Ext2" localSheetId="7">#REF!</definedName>
    <definedName name="__________________Ext2" localSheetId="13">#REF!</definedName>
    <definedName name="__________________Ext2">#REF!</definedName>
    <definedName name="__________________F" hidden="1">#REF!</definedName>
    <definedName name="__________________Fev1">#N/A</definedName>
    <definedName name="__________________HCB5">#REF!</definedName>
    <definedName name="__________________Jan1">#N/A</definedName>
    <definedName name="__________________KM406407" localSheetId="9">#REF!</definedName>
    <definedName name="__________________KM406407" localSheetId="8">#REF!</definedName>
    <definedName name="__________________KM406407" localSheetId="13">#REF!</definedName>
    <definedName name="__________________KM406407">#REF!</definedName>
    <definedName name="__________________la2">#REF!</definedName>
    <definedName name="__________________Mar1">#N/A</definedName>
    <definedName name="__________________MFC01">#REF!</definedName>
    <definedName name="__________________MOD01">#N/A</definedName>
    <definedName name="__________________OUT98" localSheetId="9" hidden="1">{#N/A,#N/A,TRUE,"Serviços"}</definedName>
    <definedName name="__________________OUT98" localSheetId="8" hidden="1">{#N/A,#N/A,TRUE,"Serviços"}</definedName>
    <definedName name="__________________OUT98" localSheetId="6">{#N/A,#N/A,TRUE,"Serviços"}</definedName>
    <definedName name="__________________OUT98" localSheetId="7">{#N/A,#N/A,TRUE,"Serviços"}</definedName>
    <definedName name="__________________OUT98">{#N/A,#N/A,TRUE,"Serviços"}</definedName>
    <definedName name="__________________PCB5">#REF!</definedName>
    <definedName name="__________________PCM30">#REF!</definedName>
    <definedName name="__________________PL1" localSheetId="9">#REF!</definedName>
    <definedName name="__________________PL1" localSheetId="8">#REF!</definedName>
    <definedName name="__________________PL1" localSheetId="13">#REF!</definedName>
    <definedName name="__________________PL1">#REF!</definedName>
    <definedName name="__________________PLA2">#REF!</definedName>
    <definedName name="__________________PM334">#REF!</definedName>
    <definedName name="__________________PM335">#REF!</definedName>
    <definedName name="__________________PM346">#REF!</definedName>
    <definedName name="__________________PM406">#REF!</definedName>
    <definedName name="__________________PM412">#REF!</definedName>
    <definedName name="__________________PM609">#REF!</definedName>
    <definedName name="__________________PM970">#REF!</definedName>
    <definedName name="__________________PTB10">#REF!</definedName>
    <definedName name="__________________r" localSheetId="9">#REF!</definedName>
    <definedName name="__________________r" localSheetId="8">#REF!</definedName>
    <definedName name="__________________r" localSheetId="13">#REF!</definedName>
    <definedName name="__________________r">#REF!</definedName>
    <definedName name="__________________Rbv1" localSheetId="6">#REF!</definedName>
    <definedName name="__________________Rbv1" localSheetId="7">#REF!</definedName>
    <definedName name="__________________Rbv1">#REF!</definedName>
    <definedName name="__________________RP1">#N/A</definedName>
    <definedName name="__________________TB10">#REF!</definedName>
    <definedName name="__________________TCB4">#REF!</definedName>
    <definedName name="__________________TCB5">#REF!</definedName>
    <definedName name="__________________tcc4">#REF!</definedName>
    <definedName name="__________________TCM30">#REF!</definedName>
    <definedName name="__________________TEB4">#REF!</definedName>
    <definedName name="__________________TOT1">#REF!</definedName>
    <definedName name="__________________TOT2">#REF!</definedName>
    <definedName name="__________________TOT3">#REF!</definedName>
    <definedName name="__________________TOT4">#REF!</definedName>
    <definedName name="__________________TOT5">#REF!</definedName>
    <definedName name="__________________TOT6">#REF!</definedName>
    <definedName name="__________________TOT7">#REF!</definedName>
    <definedName name="__________________TP10">#REF!</definedName>
    <definedName name="__________________TP5">#REF!</definedName>
    <definedName name="__________________TSD2">#REF!</definedName>
    <definedName name="_________________A1">#N/A</definedName>
    <definedName name="_________________A10">#N/A</definedName>
    <definedName name="_________________A11">#N/A</definedName>
    <definedName name="_________________A12">#N/A</definedName>
    <definedName name="_________________A13">#N/A</definedName>
    <definedName name="_________________A14">#N/A</definedName>
    <definedName name="_________________A15">#N/A</definedName>
    <definedName name="_________________A16">#N/A</definedName>
    <definedName name="_________________A17">#N/A</definedName>
    <definedName name="_________________A19">#N/A</definedName>
    <definedName name="_________________A2">#N/A</definedName>
    <definedName name="_________________A20">#N/A</definedName>
    <definedName name="_________________A21">#N/A</definedName>
    <definedName name="_________________A22">#N/A</definedName>
    <definedName name="_________________A23">#N/A</definedName>
    <definedName name="_________________A24">#N/A</definedName>
    <definedName name="_________________A25">#N/A</definedName>
    <definedName name="_________________A3">#N/A</definedName>
    <definedName name="_________________A4">#N/A</definedName>
    <definedName name="_________________A5">#N/A</definedName>
    <definedName name="_________________A6">#N/A</definedName>
    <definedName name="_________________A7">#N/A</definedName>
    <definedName name="_________________A9">#N/A</definedName>
    <definedName name="_________________ACA50">#REF!</definedName>
    <definedName name="_________________ACM30">#REF!</definedName>
    <definedName name="_________________CAP20">#REF!</definedName>
    <definedName name="_________________CC709">#REF!</definedName>
    <definedName name="_________________CCM30">#REF!</definedName>
    <definedName name="_________________CMM30">#REF!</definedName>
    <definedName name="_________________DAR02">#REF!</definedName>
    <definedName name="_________________DND2">#REF!</definedName>
    <definedName name="_________________EDA01">#REF!</definedName>
    <definedName name="_________________Ext2" localSheetId="6">#REF!</definedName>
    <definedName name="_________________Ext2" localSheetId="7">#REF!</definedName>
    <definedName name="_________________Ext2" localSheetId="13">#REF!</definedName>
    <definedName name="_________________Ext2">#REF!</definedName>
    <definedName name="_________________Fev1">#N/A</definedName>
    <definedName name="_________________Jan1">#N/A</definedName>
    <definedName name="_________________KM406407" localSheetId="9">#REF!</definedName>
    <definedName name="_________________KM406407" localSheetId="8">#REF!</definedName>
    <definedName name="_________________KM406407" localSheetId="13">#REF!</definedName>
    <definedName name="_________________KM406407">#REF!</definedName>
    <definedName name="_________________la2">#REF!</definedName>
    <definedName name="_________________Mar1">#N/A</definedName>
    <definedName name="_________________MFC01">#REF!</definedName>
    <definedName name="_________________MOD01">#N/A</definedName>
    <definedName name="_________________OUT98" localSheetId="9" hidden="1">{#N/A,#N/A,TRUE,"Serviços"}</definedName>
    <definedName name="_________________OUT98" localSheetId="8" hidden="1">{#N/A,#N/A,TRUE,"Serviços"}</definedName>
    <definedName name="_________________OUT98" localSheetId="6">{#N/A,#N/A,TRUE,"Serviços"}</definedName>
    <definedName name="_________________OUT98" localSheetId="7">{#N/A,#N/A,TRUE,"Serviços"}</definedName>
    <definedName name="_________________OUT98">{#N/A,#N/A,TRUE,"Serviços"}</definedName>
    <definedName name="_________________PCB5">#REF!</definedName>
    <definedName name="_________________PCM30">#REF!</definedName>
    <definedName name="_________________PL1" localSheetId="9">#REF!</definedName>
    <definedName name="_________________PL1" localSheetId="8">#REF!</definedName>
    <definedName name="_________________PL1" localSheetId="13">#REF!</definedName>
    <definedName name="_________________PL1">#REF!</definedName>
    <definedName name="_________________PLA2">#REF!</definedName>
    <definedName name="_________________PTB10">#REF!</definedName>
    <definedName name="_________________qw" hidden="1">#REF!</definedName>
    <definedName name="_________________r" localSheetId="9">#REF!</definedName>
    <definedName name="_________________r" localSheetId="8">#REF!</definedName>
    <definedName name="_________________r" localSheetId="13">#REF!</definedName>
    <definedName name="_________________r">#REF!</definedName>
    <definedName name="_________________Rbv1" localSheetId="6">#REF!</definedName>
    <definedName name="_________________Rbv1" localSheetId="7">#REF!</definedName>
    <definedName name="_________________Rbv1">#REF!</definedName>
    <definedName name="_________________RP1">#N/A</definedName>
    <definedName name="_________________TB10">#REF!</definedName>
    <definedName name="_________________TCB5">#REF!</definedName>
    <definedName name="_________________tcc4">#REF!</definedName>
    <definedName name="_________________TOT7">#REF!</definedName>
    <definedName name="_________________TP10">#REF!</definedName>
    <definedName name="_________________TP5">#REF!</definedName>
    <definedName name="_________________TSD2">#REF!</definedName>
    <definedName name="_________________U" hidden="1">#REF!</definedName>
    <definedName name="________________ACA50">#REF!</definedName>
    <definedName name="________________ATD1">#REF!</definedName>
    <definedName name="________________CAP20">#REF!</definedName>
    <definedName name="________________CCM30">#REF!</definedName>
    <definedName name="________________CMM30">#REF!</definedName>
    <definedName name="________________DAR02">#REF!</definedName>
    <definedName name="________________EDA01">#REF!</definedName>
    <definedName name="________________Ext2" localSheetId="6">#REF!</definedName>
    <definedName name="________________Ext2" localSheetId="7">#REF!</definedName>
    <definedName name="________________Ext2" localSheetId="13">#REF!</definedName>
    <definedName name="________________Ext2">#REF!</definedName>
    <definedName name="________________HCB5">#REF!</definedName>
    <definedName name="________________KM406407" localSheetId="9">#REF!</definedName>
    <definedName name="________________KM406407" localSheetId="8">#REF!</definedName>
    <definedName name="________________KM406407" localSheetId="13">#REF!</definedName>
    <definedName name="________________KM406407">#REF!</definedName>
    <definedName name="________________la2">#REF!</definedName>
    <definedName name="________________MFC01">#REF!</definedName>
    <definedName name="________________OUT98" localSheetId="9" hidden="1">{#N/A,#N/A,TRUE,"Serviços"}</definedName>
    <definedName name="________________OUT98" localSheetId="8" hidden="1">{#N/A,#N/A,TRUE,"Serviços"}</definedName>
    <definedName name="________________OUT98" localSheetId="6">{#N/A,#N/A,TRUE,"Serviços"}</definedName>
    <definedName name="________________OUT98" localSheetId="7">{#N/A,#N/A,TRUE,"Serviços"}</definedName>
    <definedName name="________________OUT98">{#N/A,#N/A,TRUE,"Serviços"}</definedName>
    <definedName name="________________PCB5">#REF!</definedName>
    <definedName name="________________PCM30">#REF!</definedName>
    <definedName name="________________PL1" localSheetId="9">#REF!</definedName>
    <definedName name="________________PL1" localSheetId="8">#REF!</definedName>
    <definedName name="________________PL1" localSheetId="13">#REF!</definedName>
    <definedName name="________________PL1">#REF!</definedName>
    <definedName name="________________PLA2">#REF!</definedName>
    <definedName name="________________PM334">#REF!</definedName>
    <definedName name="________________PM335">#REF!</definedName>
    <definedName name="________________PM346">#REF!</definedName>
    <definedName name="________________PM406">#REF!</definedName>
    <definedName name="________________PM412">#REF!</definedName>
    <definedName name="________________PM609">#REF!</definedName>
    <definedName name="________________PM970">#REF!</definedName>
    <definedName name="________________PTB10">#REF!</definedName>
    <definedName name="________________r" localSheetId="9">#REF!</definedName>
    <definedName name="________________r" localSheetId="8">#REF!</definedName>
    <definedName name="________________r" localSheetId="13">#REF!</definedName>
    <definedName name="________________r">#REF!</definedName>
    <definedName name="________________Rbv1" localSheetId="6">#REF!</definedName>
    <definedName name="________________Rbv1" localSheetId="7">#REF!</definedName>
    <definedName name="________________Rbv1">#REF!</definedName>
    <definedName name="________________T" hidden="1">#REF!</definedName>
    <definedName name="________________TB10">#REF!</definedName>
    <definedName name="________________TCB4">#REF!</definedName>
    <definedName name="________________TCB5">#REF!</definedName>
    <definedName name="________________tcc4">#REF!</definedName>
    <definedName name="________________TCM30">#REF!</definedName>
    <definedName name="________________TEB4">#REF!</definedName>
    <definedName name="________________TOT1">#REF!</definedName>
    <definedName name="________________TOT2">#REF!</definedName>
    <definedName name="________________TOT3">#REF!</definedName>
    <definedName name="________________TOT4">#REF!</definedName>
    <definedName name="________________TOT5">#REF!</definedName>
    <definedName name="________________TOT6">#REF!</definedName>
    <definedName name="________________TOT7">#REF!</definedName>
    <definedName name="________________TP10">#REF!</definedName>
    <definedName name="________________TP5">#REF!</definedName>
    <definedName name="________________TSD2">#REF!</definedName>
    <definedName name="_______________A1">#N/A</definedName>
    <definedName name="_______________A10">#N/A</definedName>
    <definedName name="_______________A11">#N/A</definedName>
    <definedName name="_______________A12">#N/A</definedName>
    <definedName name="_______________A13">#N/A</definedName>
    <definedName name="_______________A14">#N/A</definedName>
    <definedName name="_______________A15">#N/A</definedName>
    <definedName name="_______________A16">#N/A</definedName>
    <definedName name="_______________A17">#N/A</definedName>
    <definedName name="_______________A19">#N/A</definedName>
    <definedName name="_______________A2">#N/A</definedName>
    <definedName name="_______________A20">#N/A</definedName>
    <definedName name="_______________A21">#N/A</definedName>
    <definedName name="_______________A22">#N/A</definedName>
    <definedName name="_______________A23">#N/A</definedName>
    <definedName name="_______________A24">#N/A</definedName>
    <definedName name="_______________A25">#N/A</definedName>
    <definedName name="_______________A3">#N/A</definedName>
    <definedName name="_______________A4">#N/A</definedName>
    <definedName name="_______________A5">#N/A</definedName>
    <definedName name="_______________A6">#N/A</definedName>
    <definedName name="_______________A7">#N/A</definedName>
    <definedName name="_______________A9">#N/A</definedName>
    <definedName name="_______________ACA50">#REF!</definedName>
    <definedName name="_______________ACM30">#REF!</definedName>
    <definedName name="_______________ATD1">#REF!</definedName>
    <definedName name="_______________brv2">#REF!</definedName>
    <definedName name="_______________CAP20">#REF!</definedName>
    <definedName name="_______________CC709" localSheetId="9">'BDI DIFER_SEM DESON.'!Plan1</definedName>
    <definedName name="_______________CC709" localSheetId="8">'BDI_SEM DESON.'!Plan1</definedName>
    <definedName name="_______________CC709" localSheetId="6">Plan1</definedName>
    <definedName name="_______________CC709" localSheetId="7">Plan1</definedName>
    <definedName name="_______________CC709" localSheetId="13">Plan1</definedName>
    <definedName name="_______________CC709">Plan1</definedName>
    <definedName name="_______________CCM30">#REF!</definedName>
    <definedName name="_______________CMM30">#REF!</definedName>
    <definedName name="_______________DAR02">#REF!</definedName>
    <definedName name="_______________DND2" localSheetId="9">'BDI DIFER_SEM DESON.'!Plan1</definedName>
    <definedName name="_______________DND2" localSheetId="8">'BDI_SEM DESON.'!Plan1</definedName>
    <definedName name="_______________DND2" localSheetId="6">Plan1</definedName>
    <definedName name="_______________DND2" localSheetId="7">Plan1</definedName>
    <definedName name="_______________DND2" localSheetId="13">Plan1</definedName>
    <definedName name="_______________DND2">Plan1</definedName>
    <definedName name="_______________E" hidden="1">#REF!</definedName>
    <definedName name="_______________EDA01">#REF!</definedName>
    <definedName name="_______________Ext2" localSheetId="12">#REF!</definedName>
    <definedName name="_______________Ext2" localSheetId="6">#REF!</definedName>
    <definedName name="_______________Ext2" localSheetId="10">#REF!</definedName>
    <definedName name="_______________Ext2" localSheetId="7">#REF!</definedName>
    <definedName name="_______________Ext2" localSheetId="11">#REF!</definedName>
    <definedName name="_______________Ext2" localSheetId="13">#REF!</definedName>
    <definedName name="_______________Ext2">#REF!</definedName>
    <definedName name="_______________Fev1">#N/A</definedName>
    <definedName name="_______________HCB5">#REF!</definedName>
    <definedName name="_______________Jan1">#N/A</definedName>
    <definedName name="_______________KM406407" localSheetId="9">#REF!</definedName>
    <definedName name="_______________KM406407" localSheetId="8">#REF!</definedName>
    <definedName name="_______________KM406407" localSheetId="13">#REF!</definedName>
    <definedName name="_______________KM406407">#REF!</definedName>
    <definedName name="_______________la2">#REF!</definedName>
    <definedName name="_______________Mar1">#N/A</definedName>
    <definedName name="_______________MFC01">#REF!</definedName>
    <definedName name="_______________MOD01">#N/A</definedName>
    <definedName name="_______________OUT98" localSheetId="9" hidden="1">{#N/A,#N/A,TRUE,"Serviços"}</definedName>
    <definedName name="_______________OUT98" localSheetId="8" hidden="1">{#N/A,#N/A,TRUE,"Serviços"}</definedName>
    <definedName name="_______________OUT98" localSheetId="6">{#N/A,#N/A,TRUE,"Serviços"}</definedName>
    <definedName name="_______________OUT98" localSheetId="7">{#N/A,#N/A,TRUE,"Serviços"}</definedName>
    <definedName name="_______________OUT98">{#N/A,#N/A,TRUE,"Serviços"}</definedName>
    <definedName name="_______________PCB5">#REF!</definedName>
    <definedName name="_______________PCM30">#REF!</definedName>
    <definedName name="_______________PL1" localSheetId="9">#REF!</definedName>
    <definedName name="_______________PL1" localSheetId="8">#REF!</definedName>
    <definedName name="_______________PL1" localSheetId="13">#REF!</definedName>
    <definedName name="_______________PL1">#REF!</definedName>
    <definedName name="_______________PLA2">#REF!</definedName>
    <definedName name="_______________PM334">#REF!</definedName>
    <definedName name="_______________PM335">#REF!</definedName>
    <definedName name="_______________PM346">#REF!</definedName>
    <definedName name="_______________PM406">#REF!</definedName>
    <definedName name="_______________PM412">#REF!</definedName>
    <definedName name="_______________PM609">#REF!</definedName>
    <definedName name="_______________PM970">#REF!</definedName>
    <definedName name="_______________PTB10">#REF!</definedName>
    <definedName name="_______________r">NA()</definedName>
    <definedName name="_______________Rbv1" localSheetId="6">#REF!</definedName>
    <definedName name="_______________Rbv1" localSheetId="7">#REF!</definedName>
    <definedName name="_______________Rbv1">#REF!</definedName>
    <definedName name="_______________RP1">#N/A</definedName>
    <definedName name="_______________SE2">#REF!</definedName>
    <definedName name="_______________TB10">#REF!</definedName>
    <definedName name="_______________TCB4">#REF!</definedName>
    <definedName name="_______________TCB5">#REF!</definedName>
    <definedName name="_______________tcc4">#REF!</definedName>
    <definedName name="_______________TCM30">#REF!</definedName>
    <definedName name="_______________TEB4">#REF!</definedName>
    <definedName name="_______________TOT1">#REF!</definedName>
    <definedName name="_______________TOT2">#REF!</definedName>
    <definedName name="_______________TOT3">#REF!</definedName>
    <definedName name="_______________TOT4">#REF!</definedName>
    <definedName name="_______________TOT5">#REF!</definedName>
    <definedName name="_______________TOT6">#REF!</definedName>
    <definedName name="_______________TOT7">#REF!</definedName>
    <definedName name="_______________TP10">#REF!</definedName>
    <definedName name="_______________TP5">#REF!</definedName>
    <definedName name="_______________TSD2">#REF!</definedName>
    <definedName name="______________A1" localSheetId="6">#REF!</definedName>
    <definedName name="______________A1" localSheetId="7">MEMÓRIA!______________A1</definedName>
    <definedName name="______________A1">[0]!______________A1</definedName>
    <definedName name="______________A10" localSheetId="6">#REF!</definedName>
    <definedName name="______________A10" localSheetId="7">MEMÓRIA!______________A10</definedName>
    <definedName name="______________A10">[0]!______________A10</definedName>
    <definedName name="______________A11" localSheetId="6">#REF!</definedName>
    <definedName name="______________A11" localSheetId="7">MEMÓRIA!______________A11</definedName>
    <definedName name="______________A11">[0]!______________A11</definedName>
    <definedName name="______________A12" localSheetId="6">#REF!</definedName>
    <definedName name="______________A12" localSheetId="7">MEMÓRIA!______________A12</definedName>
    <definedName name="______________A12">[0]!______________A12</definedName>
    <definedName name="______________A13" localSheetId="6">#REF!</definedName>
    <definedName name="______________A13" localSheetId="7">MEMÓRIA!______________A13</definedName>
    <definedName name="______________A13">[0]!______________A13</definedName>
    <definedName name="______________A14" localSheetId="6">#REF!</definedName>
    <definedName name="______________A14" localSheetId="7">MEMÓRIA!______________A14</definedName>
    <definedName name="______________A14">[0]!______________A14</definedName>
    <definedName name="______________A15" localSheetId="6">#REF!</definedName>
    <definedName name="______________A15" localSheetId="7">MEMÓRIA!______________A15</definedName>
    <definedName name="______________A15">[0]!______________A15</definedName>
    <definedName name="______________A16" localSheetId="6">#REF!</definedName>
    <definedName name="______________A16" localSheetId="7">MEMÓRIA!______________A16</definedName>
    <definedName name="______________A16">[0]!______________A16</definedName>
    <definedName name="______________A17" localSheetId="6">#REF!</definedName>
    <definedName name="______________A17" localSheetId="7">MEMÓRIA!______________A17</definedName>
    <definedName name="______________A17">[0]!______________A17</definedName>
    <definedName name="______________A19" localSheetId="6">#REF!</definedName>
    <definedName name="______________A19" localSheetId="7">MEMÓRIA!______________A19</definedName>
    <definedName name="______________A19">[0]!______________A19</definedName>
    <definedName name="______________A2" localSheetId="6">#REF!</definedName>
    <definedName name="______________A2" localSheetId="7">MEMÓRIA!______________A2</definedName>
    <definedName name="______________A2">[0]!______________A2</definedName>
    <definedName name="______________A20" localSheetId="6">#REF!</definedName>
    <definedName name="______________A20" localSheetId="7">MEMÓRIA!______________A20</definedName>
    <definedName name="______________A20">[0]!______________A20</definedName>
    <definedName name="______________A21" localSheetId="6">#REF!</definedName>
    <definedName name="______________A21" localSheetId="7">MEMÓRIA!______________A21</definedName>
    <definedName name="______________A21">[0]!______________A21</definedName>
    <definedName name="______________A22" localSheetId="6">#REF!</definedName>
    <definedName name="______________A22" localSheetId="7">MEMÓRIA!______________A22</definedName>
    <definedName name="______________A22">[0]!______________A22</definedName>
    <definedName name="______________A23" localSheetId="6">#REF!</definedName>
    <definedName name="______________A23" localSheetId="7">MEMÓRIA!______________A23</definedName>
    <definedName name="______________A23">[0]!______________A23</definedName>
    <definedName name="______________A24" localSheetId="6">#REF!</definedName>
    <definedName name="______________A24" localSheetId="7">MEMÓRIA!______________A24</definedName>
    <definedName name="______________A24">[0]!______________A24</definedName>
    <definedName name="______________A25" localSheetId="6">#REF!</definedName>
    <definedName name="______________A25" localSheetId="7">MEMÓRIA!______________A25</definedName>
    <definedName name="______________A25">[0]!______________A25</definedName>
    <definedName name="______________A3" localSheetId="6">#REF!</definedName>
    <definedName name="______________A3" localSheetId="7">MEMÓRIA!______________A3</definedName>
    <definedName name="______________A3">[0]!______________A3</definedName>
    <definedName name="______________A4" localSheetId="6">#REF!</definedName>
    <definedName name="______________A4" localSheetId="7">MEMÓRIA!______________A4</definedName>
    <definedName name="______________A4">[0]!______________A4</definedName>
    <definedName name="______________A5" localSheetId="6">#REF!</definedName>
    <definedName name="______________A5" localSheetId="7">MEMÓRIA!______________A5</definedName>
    <definedName name="______________A5">[0]!______________A5</definedName>
    <definedName name="______________A6" localSheetId="6">#REF!</definedName>
    <definedName name="______________A6" localSheetId="7">MEMÓRIA!______________A6</definedName>
    <definedName name="______________A6">[0]!______________A6</definedName>
    <definedName name="______________A7" localSheetId="6">#REF!</definedName>
    <definedName name="______________A7" localSheetId="7">MEMÓRIA!______________A7</definedName>
    <definedName name="______________A7">[0]!______________A7</definedName>
    <definedName name="______________A9" localSheetId="6">#REF!</definedName>
    <definedName name="______________A9" localSheetId="7">MEMÓRIA!______________A9</definedName>
    <definedName name="______________A9">[0]!______________A9</definedName>
    <definedName name="______________ACA50">#REF!</definedName>
    <definedName name="______________ACM30">#REF!</definedName>
    <definedName name="______________as" hidden="1">#REF!</definedName>
    <definedName name="______________ATD1">#REF!</definedName>
    <definedName name="______________brv2">#REF!</definedName>
    <definedName name="______________CAP20">#REF!</definedName>
    <definedName name="______________CC709">#N/A</definedName>
    <definedName name="______________CCM30">#REF!</definedName>
    <definedName name="______________CMM30">#REF!</definedName>
    <definedName name="______________DAR02">#REF!</definedName>
    <definedName name="______________DND2">#REF!</definedName>
    <definedName name="______________EDA01">#REF!</definedName>
    <definedName name="______________Ext2" localSheetId="12">#REF!</definedName>
    <definedName name="______________Ext2" localSheetId="6">#REF!</definedName>
    <definedName name="______________Ext2" localSheetId="10">#REF!</definedName>
    <definedName name="______________Ext2" localSheetId="7">#REF!</definedName>
    <definedName name="______________Ext2" localSheetId="11">#REF!</definedName>
    <definedName name="______________Ext2" localSheetId="13">#REF!</definedName>
    <definedName name="______________Ext2">#REF!</definedName>
    <definedName name="______________Fev1" localSheetId="6">#REF!</definedName>
    <definedName name="______________Fev1" localSheetId="7">MEMÓRIA!______________Fev1</definedName>
    <definedName name="______________Fev1">[0]!______________Fev1</definedName>
    <definedName name="______________HCB5">#REF!</definedName>
    <definedName name="______________Jan1" localSheetId="6">#REF!</definedName>
    <definedName name="______________Jan1" localSheetId="7">MEMÓRIA!______________Jan1</definedName>
    <definedName name="______________Jan1">[0]!______________Jan1</definedName>
    <definedName name="______________JAN18" localSheetId="6" hidden="1">{#N/A,#N/A,TRUE,"Serviços"}</definedName>
    <definedName name="______________JAN18" localSheetId="7" hidden="1">{#N/A,#N/A,TRUE,"Serviços"}</definedName>
    <definedName name="______________JAN18" hidden="1">{#N/A,#N/A,TRUE,"Serviços"}</definedName>
    <definedName name="______________ki5">#REF!</definedName>
    <definedName name="______________KM406407" localSheetId="9">#REF!</definedName>
    <definedName name="______________KM406407" localSheetId="8">#REF!</definedName>
    <definedName name="______________KM406407" localSheetId="13">#REF!</definedName>
    <definedName name="______________KM406407">#REF!</definedName>
    <definedName name="______________la2">#REF!</definedName>
    <definedName name="______________Mar1" localSheetId="6">#REF!</definedName>
    <definedName name="______________Mar1" localSheetId="7">MEMÓRIA!______________Mar1</definedName>
    <definedName name="______________Mar1">[0]!______________Mar1</definedName>
    <definedName name="______________MFC01">#REF!</definedName>
    <definedName name="______________MNS8418">#REF!</definedName>
    <definedName name="______________MOD01" localSheetId="6">#REF!</definedName>
    <definedName name="______________MOD01" localSheetId="7">MEMÓRIA!______________MOD01</definedName>
    <definedName name="______________MOD01">[0]!______________MOD01</definedName>
    <definedName name="______________OUT98" localSheetId="9" hidden="1">{#N/A,#N/A,TRUE,"Serviços"}</definedName>
    <definedName name="______________OUT98" localSheetId="8" hidden="1">{#N/A,#N/A,TRUE,"Serviços"}</definedName>
    <definedName name="______________OUT98" localSheetId="6">{#N/A,#N/A,TRUE,"Serviços"}</definedName>
    <definedName name="______________OUT98" localSheetId="7">{#N/A,#N/A,TRUE,"Serviços"}</definedName>
    <definedName name="______________OUT98">{#N/A,#N/A,TRUE,"Serviços"}</definedName>
    <definedName name="______________PCB5">#REF!</definedName>
    <definedName name="______________PCM30">#REF!</definedName>
    <definedName name="______________PL1" localSheetId="9">#REF!</definedName>
    <definedName name="______________PL1" localSheetId="8">#REF!</definedName>
    <definedName name="______________PL1" localSheetId="13">#REF!</definedName>
    <definedName name="______________PL1">#REF!</definedName>
    <definedName name="______________PLA2">#REF!</definedName>
    <definedName name="______________PM334">#REF!</definedName>
    <definedName name="______________PM335">#REF!</definedName>
    <definedName name="______________PM346">#REF!</definedName>
    <definedName name="______________PM406">#REF!</definedName>
    <definedName name="______________PM412">#REF!</definedName>
    <definedName name="______________PM609">#REF!</definedName>
    <definedName name="______________PM970">#REF!</definedName>
    <definedName name="______________PTB10">#REF!</definedName>
    <definedName name="______________r" localSheetId="9">#REF!</definedName>
    <definedName name="______________r" localSheetId="8">#REF!</definedName>
    <definedName name="______________r" localSheetId="13">#REF!</definedName>
    <definedName name="______________r">#REF!</definedName>
    <definedName name="______________Rbv1" localSheetId="6">#REF!</definedName>
    <definedName name="______________Rbv1" localSheetId="7">#REF!</definedName>
    <definedName name="______________Rbv1">#REF!</definedName>
    <definedName name="______________RP1" localSheetId="6">#REF!</definedName>
    <definedName name="______________RP1" localSheetId="7">MEMÓRIA!______________RP1</definedName>
    <definedName name="______________RP1">[0]!______________RP1</definedName>
    <definedName name="______________RT" hidden="1">#REF!</definedName>
    <definedName name="______________SE2">#REF!</definedName>
    <definedName name="______________STC04">#REF!</definedName>
    <definedName name="______________TB10">#REF!</definedName>
    <definedName name="______________TCB4">#REF!</definedName>
    <definedName name="______________TCB5">#REF!</definedName>
    <definedName name="______________tcc4">#REF!</definedName>
    <definedName name="______________TCM30">#REF!</definedName>
    <definedName name="______________TEB4">#REF!</definedName>
    <definedName name="______________TOT1">#REF!</definedName>
    <definedName name="______________TOT2">#REF!</definedName>
    <definedName name="______________TOT3">#REF!</definedName>
    <definedName name="______________TOT4">#REF!</definedName>
    <definedName name="______________TOT5">#REF!</definedName>
    <definedName name="______________TOT6">#REF!</definedName>
    <definedName name="______________TOT7">#REF!</definedName>
    <definedName name="______________TP10">#REF!</definedName>
    <definedName name="______________TP5">#REF!</definedName>
    <definedName name="______________TSD2">#REF!</definedName>
    <definedName name="_____________A1" localSheetId="6">#REF!</definedName>
    <definedName name="_____________A1" localSheetId="7">MEMÓRIA!_____________A1</definedName>
    <definedName name="_____________A1">[0]!_____________A1</definedName>
    <definedName name="_____________A10" localSheetId="6">#REF!</definedName>
    <definedName name="_____________A10" localSheetId="7">MEMÓRIA!_____________A10</definedName>
    <definedName name="_____________A10">[0]!_____________A10</definedName>
    <definedName name="_____________A11" localSheetId="6">#REF!</definedName>
    <definedName name="_____________A11" localSheetId="7">MEMÓRIA!_____________A11</definedName>
    <definedName name="_____________A11">[0]!_____________A11</definedName>
    <definedName name="_____________A12" localSheetId="6">#REF!</definedName>
    <definedName name="_____________A12" localSheetId="7">MEMÓRIA!_____________A12</definedName>
    <definedName name="_____________A12">[0]!_____________A12</definedName>
    <definedName name="_____________A13" localSheetId="6">#REF!</definedName>
    <definedName name="_____________A13" localSheetId="7">MEMÓRIA!_____________A13</definedName>
    <definedName name="_____________A13">[0]!_____________A13</definedName>
    <definedName name="_____________A14" localSheetId="6">#REF!</definedName>
    <definedName name="_____________A14" localSheetId="7">MEMÓRIA!_____________A14</definedName>
    <definedName name="_____________A14">[0]!_____________A14</definedName>
    <definedName name="_____________A15" localSheetId="6">#REF!</definedName>
    <definedName name="_____________A15" localSheetId="7">MEMÓRIA!_____________A15</definedName>
    <definedName name="_____________A15">[0]!_____________A15</definedName>
    <definedName name="_____________A16" localSheetId="6">#REF!</definedName>
    <definedName name="_____________A16" localSheetId="7">MEMÓRIA!_____________A16</definedName>
    <definedName name="_____________A16">[0]!_____________A16</definedName>
    <definedName name="_____________A17" localSheetId="6">#REF!</definedName>
    <definedName name="_____________A17" localSheetId="7">MEMÓRIA!_____________A17</definedName>
    <definedName name="_____________A17">[0]!_____________A17</definedName>
    <definedName name="_____________A19" localSheetId="6">#REF!</definedName>
    <definedName name="_____________A19" localSheetId="7">MEMÓRIA!_____________A19</definedName>
    <definedName name="_____________A19">[0]!_____________A19</definedName>
    <definedName name="_____________A2" localSheetId="6">#REF!</definedName>
    <definedName name="_____________A2" localSheetId="7">MEMÓRIA!_____________A2</definedName>
    <definedName name="_____________A2">[0]!_____________A2</definedName>
    <definedName name="_____________A20" localSheetId="6">#REF!</definedName>
    <definedName name="_____________A20" localSheetId="7">MEMÓRIA!_____________A20</definedName>
    <definedName name="_____________A20">[0]!_____________A20</definedName>
    <definedName name="_____________A21" localSheetId="6">#REF!</definedName>
    <definedName name="_____________A21" localSheetId="7">MEMÓRIA!_____________A21</definedName>
    <definedName name="_____________A21">[0]!_____________A21</definedName>
    <definedName name="_____________A22" localSheetId="6">#REF!</definedName>
    <definedName name="_____________A22" localSheetId="7">MEMÓRIA!_____________A22</definedName>
    <definedName name="_____________A22">[0]!_____________A22</definedName>
    <definedName name="_____________A23" localSheetId="6">#REF!</definedName>
    <definedName name="_____________A23" localSheetId="7">MEMÓRIA!_____________A23</definedName>
    <definedName name="_____________A23">[0]!_____________A23</definedName>
    <definedName name="_____________A24" localSheetId="6">#REF!</definedName>
    <definedName name="_____________A24" localSheetId="7">MEMÓRIA!_____________A24</definedName>
    <definedName name="_____________A24">[0]!_____________A24</definedName>
    <definedName name="_____________A25" localSheetId="6">#REF!</definedName>
    <definedName name="_____________A25" localSheetId="7">MEMÓRIA!_____________A25</definedName>
    <definedName name="_____________A25">[0]!_____________A25</definedName>
    <definedName name="_____________A3" localSheetId="6">#REF!</definedName>
    <definedName name="_____________A3" localSheetId="7">MEMÓRIA!_____________A3</definedName>
    <definedName name="_____________A3">[0]!_____________A3</definedName>
    <definedName name="_____________A4" localSheetId="6">#REF!</definedName>
    <definedName name="_____________A4" localSheetId="7">MEMÓRIA!_____________A4</definedName>
    <definedName name="_____________A4">[0]!_____________A4</definedName>
    <definedName name="_____________A5" localSheetId="6">#REF!</definedName>
    <definedName name="_____________A5" localSheetId="7">MEMÓRIA!_____________A5</definedName>
    <definedName name="_____________A5">[0]!_____________A5</definedName>
    <definedName name="_____________A6" localSheetId="6">#REF!</definedName>
    <definedName name="_____________A6" localSheetId="7">MEMÓRIA!_____________A6</definedName>
    <definedName name="_____________A6">[0]!_____________A6</definedName>
    <definedName name="_____________A7" localSheetId="6">#REF!</definedName>
    <definedName name="_____________A7" localSheetId="7">MEMÓRIA!_____________A7</definedName>
    <definedName name="_____________A7">[0]!_____________A7</definedName>
    <definedName name="_____________A9" localSheetId="6">#REF!</definedName>
    <definedName name="_____________A9" localSheetId="7">MEMÓRIA!_____________A9</definedName>
    <definedName name="_____________A9">[0]!_____________A9</definedName>
    <definedName name="_____________ACA50">#REF!</definedName>
    <definedName name="_____________ACM30">#REF!</definedName>
    <definedName name="_____________ATD1">#REF!</definedName>
    <definedName name="_____________brv2">#REF!</definedName>
    <definedName name="_____________CAP20">#REF!</definedName>
    <definedName name="_____________CC709" localSheetId="6">#REF!</definedName>
    <definedName name="_____________CC709" localSheetId="7">#REF!</definedName>
    <definedName name="_____________CC709">#REF!</definedName>
    <definedName name="_____________CCM30">#REF!</definedName>
    <definedName name="_____________CMM30">#REF!</definedName>
    <definedName name="_____________DAR02">#REF!</definedName>
    <definedName name="_____________DND2">#N/A</definedName>
    <definedName name="_____________EDA01">#REF!</definedName>
    <definedName name="_____________Ext2" localSheetId="12">#REF!</definedName>
    <definedName name="_____________Ext2" localSheetId="6">#REF!</definedName>
    <definedName name="_____________Ext2" localSheetId="10">#REF!</definedName>
    <definedName name="_____________Ext2" localSheetId="7">#REF!</definedName>
    <definedName name="_____________Ext2" localSheetId="11">#REF!</definedName>
    <definedName name="_____________Ext2" localSheetId="13">#REF!</definedName>
    <definedName name="_____________Ext2">#REF!</definedName>
    <definedName name="_____________Fev1" localSheetId="6">#REF!</definedName>
    <definedName name="_____________Fev1" localSheetId="7">MEMÓRIA!_____________Fev1</definedName>
    <definedName name="_____________Fev1">[0]!_____________Fev1</definedName>
    <definedName name="_____________HCB5">#REF!</definedName>
    <definedName name="_____________Jan1" localSheetId="6">#REF!</definedName>
    <definedName name="_____________Jan1" localSheetId="7">MEMÓRIA!_____________Jan1</definedName>
    <definedName name="_____________Jan1">[0]!_____________Jan1</definedName>
    <definedName name="_____________ki5">#REF!</definedName>
    <definedName name="_____________KM406407" localSheetId="9">#REF!</definedName>
    <definedName name="_____________KM406407" localSheetId="8">#REF!</definedName>
    <definedName name="_____________KM406407" localSheetId="13">#REF!</definedName>
    <definedName name="_____________KM406407">#REF!</definedName>
    <definedName name="_____________la2">#REF!</definedName>
    <definedName name="_____________Mar1" localSheetId="6">#REF!</definedName>
    <definedName name="_____________Mar1" localSheetId="7">MEMÓRIA!_____________Mar1</definedName>
    <definedName name="_____________Mar1">[0]!_____________Mar1</definedName>
    <definedName name="_____________MFC01">#REF!</definedName>
    <definedName name="_____________MNS8418">#REF!</definedName>
    <definedName name="_____________MOD01" localSheetId="6">#REF!</definedName>
    <definedName name="_____________MOD01" localSheetId="7">MEMÓRIA!_____________MOD01</definedName>
    <definedName name="_____________MOD01">[0]!_____________MOD01</definedName>
    <definedName name="_____________Obs1">#REF!</definedName>
    <definedName name="_____________Obs2">#REF!</definedName>
    <definedName name="_____________OUT98" localSheetId="9" hidden="1">{#N/A,#N/A,TRUE,"Serviços"}</definedName>
    <definedName name="_____________OUT98" localSheetId="8" hidden="1">{#N/A,#N/A,TRUE,"Serviços"}</definedName>
    <definedName name="_____________OUT98" localSheetId="12">{#N/A,#N/A,TRUE,"Serviços"}</definedName>
    <definedName name="_____________OUT98" localSheetId="6">{#N/A,#N/A,TRUE,"Serviços"}</definedName>
    <definedName name="_____________OUT98" localSheetId="10">{#N/A,#N/A,TRUE,"Serviços"}</definedName>
    <definedName name="_____________OUT98" localSheetId="7">{#N/A,#N/A,TRUE,"Serviços"}</definedName>
    <definedName name="_____________OUT98" localSheetId="11">{#N/A,#N/A,TRUE,"Serviços"}</definedName>
    <definedName name="_____________OUT98" localSheetId="13">{#N/A,#N/A,TRUE,"Serviços"}</definedName>
    <definedName name="_____________OUT98">{#N/A,#N/A,TRUE,"Serviços"}</definedName>
    <definedName name="_____________PCB5">#REF!</definedName>
    <definedName name="_____________PCM30">#REF!</definedName>
    <definedName name="_____________PL1" localSheetId="9">#REF!</definedName>
    <definedName name="_____________PL1" localSheetId="8">#REF!</definedName>
    <definedName name="_____________PL1" localSheetId="13">#REF!</definedName>
    <definedName name="_____________PL1">#REF!</definedName>
    <definedName name="_____________PLA2">#REF!</definedName>
    <definedName name="_____________PM334">#REF!</definedName>
    <definedName name="_____________PM335">#REF!</definedName>
    <definedName name="_____________PM346">#REF!</definedName>
    <definedName name="_____________PM406">#REF!</definedName>
    <definedName name="_____________PM412">#REF!</definedName>
    <definedName name="_____________PM609">#REF!</definedName>
    <definedName name="_____________PM970">#REF!</definedName>
    <definedName name="_____________PTB10">#REF!</definedName>
    <definedName name="_____________r" localSheetId="9">#REF!</definedName>
    <definedName name="_____________r" localSheetId="8">#REF!</definedName>
    <definedName name="_____________r" localSheetId="13">#REF!</definedName>
    <definedName name="_____________r">#REF!</definedName>
    <definedName name="_____________Rbv1" localSheetId="6">#REF!</definedName>
    <definedName name="_____________Rbv1" localSheetId="7">#REF!</definedName>
    <definedName name="_____________Rbv1">#REF!</definedName>
    <definedName name="_____________RP1" localSheetId="6">#REF!</definedName>
    <definedName name="_____________RP1" localSheetId="7">MEMÓRIA!_____________RP1</definedName>
    <definedName name="_____________RP1">[0]!_____________RP1</definedName>
    <definedName name="_____________SE2">#REF!</definedName>
    <definedName name="_____________SL6">NA()</definedName>
    <definedName name="_____________STC04">#REF!</definedName>
    <definedName name="_____________TB10">#REF!</definedName>
    <definedName name="_____________TCB4">#REF!</definedName>
    <definedName name="_____________TCB5">#REF!</definedName>
    <definedName name="_____________tcc4">#REF!</definedName>
    <definedName name="_____________TCM30">#REF!</definedName>
    <definedName name="_____________TEB4">#REF!</definedName>
    <definedName name="_____________TOT1">#REF!</definedName>
    <definedName name="_____________TOT2">#REF!</definedName>
    <definedName name="_____________TOT3">#REF!</definedName>
    <definedName name="_____________TOT4">#REF!</definedName>
    <definedName name="_____________TOT5">#REF!</definedName>
    <definedName name="_____________TOT6">#REF!</definedName>
    <definedName name="_____________TOT7">#REF!</definedName>
    <definedName name="_____________TP10">#REF!</definedName>
    <definedName name="_____________TP5">#REF!</definedName>
    <definedName name="_____________TSD2">#REF!</definedName>
    <definedName name="____________A1" localSheetId="6">#REF!</definedName>
    <definedName name="____________A1" localSheetId="7">MEMÓRIA!____________A1</definedName>
    <definedName name="____________A1">[0]!____________A1</definedName>
    <definedName name="____________A10" localSheetId="6">#REF!</definedName>
    <definedName name="____________A10" localSheetId="7">MEMÓRIA!____________A10</definedName>
    <definedName name="____________A10">[0]!____________A10</definedName>
    <definedName name="____________A11" localSheetId="6">#REF!</definedName>
    <definedName name="____________A11" localSheetId="7">MEMÓRIA!____________A11</definedName>
    <definedName name="____________A11">[0]!____________A11</definedName>
    <definedName name="____________A12" localSheetId="6">#REF!</definedName>
    <definedName name="____________A12" localSheetId="7">MEMÓRIA!____________A12</definedName>
    <definedName name="____________A12">[0]!____________A12</definedName>
    <definedName name="____________A13" localSheetId="6">#REF!</definedName>
    <definedName name="____________A13" localSheetId="7">MEMÓRIA!____________A13</definedName>
    <definedName name="____________A13">[0]!____________A13</definedName>
    <definedName name="____________A14" localSheetId="6">#REF!</definedName>
    <definedName name="____________A14" localSheetId="7">MEMÓRIA!____________A14</definedName>
    <definedName name="____________A14">[0]!____________A14</definedName>
    <definedName name="____________A15" localSheetId="6">#REF!</definedName>
    <definedName name="____________A15" localSheetId="7">MEMÓRIA!____________A15</definedName>
    <definedName name="____________A15">[0]!____________A15</definedName>
    <definedName name="____________A16" localSheetId="6">#REF!</definedName>
    <definedName name="____________A16" localSheetId="7">MEMÓRIA!____________A16</definedName>
    <definedName name="____________A16">[0]!____________A16</definedName>
    <definedName name="____________A17" localSheetId="6">#REF!</definedName>
    <definedName name="____________A17" localSheetId="7">MEMÓRIA!____________A17</definedName>
    <definedName name="____________A17">[0]!____________A17</definedName>
    <definedName name="____________A19" localSheetId="6">#REF!</definedName>
    <definedName name="____________A19" localSheetId="7">MEMÓRIA!____________A19</definedName>
    <definedName name="____________A19">[0]!____________A19</definedName>
    <definedName name="____________A2" localSheetId="6">#REF!</definedName>
    <definedName name="____________A2" localSheetId="7">MEMÓRIA!____________A2</definedName>
    <definedName name="____________A2">[0]!____________A2</definedName>
    <definedName name="____________A20" localSheetId="6">#REF!</definedName>
    <definedName name="____________A20" localSheetId="7">MEMÓRIA!____________A20</definedName>
    <definedName name="____________A20">[0]!____________A20</definedName>
    <definedName name="____________A21" localSheetId="6">#REF!</definedName>
    <definedName name="____________A21" localSheetId="7">MEMÓRIA!____________A21</definedName>
    <definedName name="____________A21">[0]!____________A21</definedName>
    <definedName name="____________A22" localSheetId="6">#REF!</definedName>
    <definedName name="____________A22" localSheetId="7">MEMÓRIA!____________A22</definedName>
    <definedName name="____________A22">[0]!____________A22</definedName>
    <definedName name="____________A23" localSheetId="6">#REF!</definedName>
    <definedName name="____________A23" localSheetId="7">MEMÓRIA!____________A23</definedName>
    <definedName name="____________A23">[0]!____________A23</definedName>
    <definedName name="____________A24" localSheetId="6">#REF!</definedName>
    <definedName name="____________A24" localSheetId="7">MEMÓRIA!____________A24</definedName>
    <definedName name="____________A24">[0]!____________A24</definedName>
    <definedName name="____________A25" localSheetId="6">#REF!</definedName>
    <definedName name="____________A25" localSheetId="7">MEMÓRIA!____________A25</definedName>
    <definedName name="____________A25">[0]!____________A25</definedName>
    <definedName name="____________A3" localSheetId="6">#REF!</definedName>
    <definedName name="____________A3" localSheetId="7">MEMÓRIA!____________A3</definedName>
    <definedName name="____________A3">[0]!____________A3</definedName>
    <definedName name="____________A4" localSheetId="6">#REF!</definedName>
    <definedName name="____________A4" localSheetId="7">MEMÓRIA!____________A4</definedName>
    <definedName name="____________A4">[0]!____________A4</definedName>
    <definedName name="____________A5" localSheetId="6">#REF!</definedName>
    <definedName name="____________A5" localSheetId="7">MEMÓRIA!____________A5</definedName>
    <definedName name="____________A5">[0]!____________A5</definedName>
    <definedName name="____________A6" localSheetId="6">#REF!</definedName>
    <definedName name="____________A6" localSheetId="7">MEMÓRIA!____________A6</definedName>
    <definedName name="____________A6">[0]!____________A6</definedName>
    <definedName name="____________A7" localSheetId="6">#REF!</definedName>
    <definedName name="____________A7" localSheetId="7">MEMÓRIA!____________A7</definedName>
    <definedName name="____________A7">[0]!____________A7</definedName>
    <definedName name="____________A9" localSheetId="6">#REF!</definedName>
    <definedName name="____________A9" localSheetId="7">MEMÓRIA!____________A9</definedName>
    <definedName name="____________A9">[0]!____________A9</definedName>
    <definedName name="____________ACA50">#REF!</definedName>
    <definedName name="____________ACM30">#REF!</definedName>
    <definedName name="____________ATD1">#REF!</definedName>
    <definedName name="____________brv2">#REF!</definedName>
    <definedName name="____________CAP20">#REF!</definedName>
    <definedName name="____________CC709" localSheetId="12">#REF!</definedName>
    <definedName name="____________CC709" localSheetId="6">#REF!</definedName>
    <definedName name="____________CC709" localSheetId="10">#REF!</definedName>
    <definedName name="____________CC709" localSheetId="7">#REF!</definedName>
    <definedName name="____________CC709" localSheetId="11">#REF!</definedName>
    <definedName name="____________CC709" localSheetId="13">#REF!</definedName>
    <definedName name="____________CC709">#REF!</definedName>
    <definedName name="____________CCM30">#REF!</definedName>
    <definedName name="____________CMM30">#REF!</definedName>
    <definedName name="____________DAR02">#REF!</definedName>
    <definedName name="____________DND2" localSheetId="9">'BDI DIFER_SEM DESON.'!Plan1</definedName>
    <definedName name="____________DND2" localSheetId="8">'BDI_SEM DESON.'!Plan1</definedName>
    <definedName name="____________DND2" localSheetId="6">Plan1</definedName>
    <definedName name="____________DND2" localSheetId="7">Plan1</definedName>
    <definedName name="____________DND2" localSheetId="13">Plan1</definedName>
    <definedName name="____________DND2">Plan1</definedName>
    <definedName name="____________EDA01">#REF!</definedName>
    <definedName name="____________Ext2" localSheetId="12">#REF!</definedName>
    <definedName name="____________Ext2" localSheetId="6">#REF!</definedName>
    <definedName name="____________Ext2" localSheetId="10">#REF!</definedName>
    <definedName name="____________Ext2" localSheetId="7">#REF!</definedName>
    <definedName name="____________Ext2" localSheetId="11">#REF!</definedName>
    <definedName name="____________Ext2" localSheetId="13">#REF!</definedName>
    <definedName name="____________Ext2">#REF!</definedName>
    <definedName name="____________Fev1" localSheetId="6">#REF!</definedName>
    <definedName name="____________Fev1" localSheetId="7">MEMÓRIA!____________Fev1</definedName>
    <definedName name="____________Fev1">[0]!____________Fev1</definedName>
    <definedName name="____________HCB5">#REF!</definedName>
    <definedName name="____________Jan1" localSheetId="6">#REF!</definedName>
    <definedName name="____________Jan1" localSheetId="7">MEMÓRIA!____________Jan1</definedName>
    <definedName name="____________Jan1">[0]!____________Jan1</definedName>
    <definedName name="____________ki5" localSheetId="9">#REF!</definedName>
    <definedName name="____________ki5" localSheetId="8">#REF!</definedName>
    <definedName name="____________ki5" localSheetId="12">#REF!</definedName>
    <definedName name="____________ki5" localSheetId="10">#REF!</definedName>
    <definedName name="____________ki5" localSheetId="11">#REF!</definedName>
    <definedName name="____________ki5" localSheetId="13">#REF!</definedName>
    <definedName name="____________ki5">#REF!</definedName>
    <definedName name="____________KM406407" localSheetId="9">#REF!</definedName>
    <definedName name="____________KM406407" localSheetId="8">#REF!</definedName>
    <definedName name="____________KM406407" localSheetId="13">#REF!</definedName>
    <definedName name="____________KM406407">#REF!</definedName>
    <definedName name="____________la2">#REF!</definedName>
    <definedName name="____________Mar1" localSheetId="6">#REF!</definedName>
    <definedName name="____________Mar1" localSheetId="7">MEMÓRIA!____________Mar1</definedName>
    <definedName name="____________Mar1">[0]!____________Mar1</definedName>
    <definedName name="____________MFC01">#REF!</definedName>
    <definedName name="____________MOD01" localSheetId="6">#REF!</definedName>
    <definedName name="____________MOD01" localSheetId="7">MEMÓRIA!____________MOD01</definedName>
    <definedName name="____________MOD01">[0]!____________MOD01</definedName>
    <definedName name="____________Obs1">#REF!</definedName>
    <definedName name="____________Obs2">#REF!</definedName>
    <definedName name="____________OUT98" localSheetId="9" hidden="1">{#N/A,#N/A,TRUE,"Serviços"}</definedName>
    <definedName name="____________OUT98" localSheetId="8" hidden="1">{#N/A,#N/A,TRUE,"Serviços"}</definedName>
    <definedName name="____________OUT98" localSheetId="12">{#N/A,#N/A,TRUE,"Serviços"}</definedName>
    <definedName name="____________OUT98" localSheetId="3" hidden="1">{#N/A,#N/A,TRUE,"Serviços"}</definedName>
    <definedName name="____________OUT98" localSheetId="6">{#N/A,#N/A,TRUE,"Serviços"}</definedName>
    <definedName name="____________OUT98" localSheetId="10">{#N/A,#N/A,TRUE,"Serviços"}</definedName>
    <definedName name="____________OUT98" localSheetId="7" hidden="1">{#N/A,#N/A,TRUE,"Serviços"}</definedName>
    <definedName name="____________OUT98" localSheetId="11">{#N/A,#N/A,TRUE,"Serviços"}</definedName>
    <definedName name="____________OUT98" localSheetId="13">{#N/A,#N/A,TRUE,"Serviços"}</definedName>
    <definedName name="____________OUT98">{#N/A,#N/A,TRUE,"Serviços"}</definedName>
    <definedName name="____________OUT988" localSheetId="9" hidden="1">{#N/A,#N/A,TRUE,"Serviços"}</definedName>
    <definedName name="____________OUT988" localSheetId="8" hidden="1">{#N/A,#N/A,TRUE,"Serviços"}</definedName>
    <definedName name="____________OUT988" localSheetId="12">{#N/A,#N/A,TRUE,"Serviços"}</definedName>
    <definedName name="____________OUT988" localSheetId="6">{#N/A,#N/A,TRUE,"Serviços"}</definedName>
    <definedName name="____________OUT988" localSheetId="10">{#N/A,#N/A,TRUE,"Serviços"}</definedName>
    <definedName name="____________OUT988" localSheetId="7">{#N/A,#N/A,TRUE,"Serviços"}</definedName>
    <definedName name="____________OUT988" localSheetId="11">{#N/A,#N/A,TRUE,"Serviços"}</definedName>
    <definedName name="____________OUT988" localSheetId="13">{#N/A,#N/A,TRUE,"Serviços"}</definedName>
    <definedName name="____________OUT988">{#N/A,#N/A,TRUE,"Serviços"}</definedName>
    <definedName name="____________OUT98A" localSheetId="6">{#N/A,#N/A,TRUE,"Serviços"}</definedName>
    <definedName name="____________OUT98A">{#N/A,#N/A,TRUE,"Serviços"}</definedName>
    <definedName name="____________PCB5">#REF!</definedName>
    <definedName name="____________PCM30">#REF!</definedName>
    <definedName name="____________PL1" localSheetId="9">#REF!</definedName>
    <definedName name="____________PL1" localSheetId="8">#REF!</definedName>
    <definedName name="____________PL1" localSheetId="12">#REF!</definedName>
    <definedName name="____________PL1" localSheetId="10">#REF!</definedName>
    <definedName name="____________PL1" localSheetId="11">#REF!</definedName>
    <definedName name="____________PL1" localSheetId="13">#REF!</definedName>
    <definedName name="____________PL1">#REF!</definedName>
    <definedName name="____________PLA2">#REF!</definedName>
    <definedName name="____________PM334">#REF!</definedName>
    <definedName name="____________PM335">#REF!</definedName>
    <definedName name="____________PM346">#REF!</definedName>
    <definedName name="____________PM406">#REF!</definedName>
    <definedName name="____________PM412">#REF!</definedName>
    <definedName name="____________PM609">#REF!</definedName>
    <definedName name="____________PM970">#REF!</definedName>
    <definedName name="____________PTB10">#REF!</definedName>
    <definedName name="____________r" localSheetId="9">#REF!</definedName>
    <definedName name="____________r" localSheetId="8">#REF!</definedName>
    <definedName name="____________r" localSheetId="13">#REF!</definedName>
    <definedName name="____________r">#REF!</definedName>
    <definedName name="____________Rbv1" localSheetId="6">#REF!</definedName>
    <definedName name="____________Rbv1" localSheetId="7">#REF!</definedName>
    <definedName name="____________Rbv1">#REF!</definedName>
    <definedName name="____________RP1" localSheetId="6">#REF!</definedName>
    <definedName name="____________RP1" localSheetId="7">MEMÓRIA!____________RP1</definedName>
    <definedName name="____________RP1">[0]!____________RP1</definedName>
    <definedName name="____________sd" hidden="1">#REF!</definedName>
    <definedName name="____________SE2">#REF!</definedName>
    <definedName name="____________SL6">NA()</definedName>
    <definedName name="____________STC04">#REF!</definedName>
    <definedName name="____________TB10">#REF!</definedName>
    <definedName name="____________TCB4">#REF!</definedName>
    <definedName name="____________TCB5">#REF!</definedName>
    <definedName name="____________tcc4">#REF!</definedName>
    <definedName name="____________TCM30">#REF!</definedName>
    <definedName name="____________TEB4">#REF!</definedName>
    <definedName name="____________TOT1">#REF!</definedName>
    <definedName name="____________TOT2">#REF!</definedName>
    <definedName name="____________TOT3">#REF!</definedName>
    <definedName name="____________TOT4">#REF!</definedName>
    <definedName name="____________TOT5">#REF!</definedName>
    <definedName name="____________TOT6">#REF!</definedName>
    <definedName name="____________TOT7">#REF!</definedName>
    <definedName name="____________TP10">#REF!</definedName>
    <definedName name="____________TP5">#REF!</definedName>
    <definedName name="____________TSD2">#REF!</definedName>
    <definedName name="___________23" hidden="1">#REF!</definedName>
    <definedName name="___________A1" localSheetId="6">#REF!</definedName>
    <definedName name="___________A1" localSheetId="7">MEMÓRIA!___________A1</definedName>
    <definedName name="___________A1">[0]!___________A1</definedName>
    <definedName name="___________A10" localSheetId="6">#REF!</definedName>
    <definedName name="___________A10" localSheetId="7">MEMÓRIA!___________A10</definedName>
    <definedName name="___________A10">[0]!___________A10</definedName>
    <definedName name="___________A11" localSheetId="6">#REF!</definedName>
    <definedName name="___________A11" localSheetId="7">MEMÓRIA!___________A11</definedName>
    <definedName name="___________A11">[0]!___________A11</definedName>
    <definedName name="___________A12" localSheetId="6">#REF!</definedName>
    <definedName name="___________A12" localSheetId="7">MEMÓRIA!___________A12</definedName>
    <definedName name="___________A12">[0]!___________A12</definedName>
    <definedName name="___________A13" localSheetId="6">#REF!</definedName>
    <definedName name="___________A13" localSheetId="7">MEMÓRIA!___________A13</definedName>
    <definedName name="___________A13">[0]!___________A13</definedName>
    <definedName name="___________A14" localSheetId="6">#REF!</definedName>
    <definedName name="___________A14" localSheetId="7">MEMÓRIA!___________A14</definedName>
    <definedName name="___________A14">[0]!___________A14</definedName>
    <definedName name="___________A15" localSheetId="6">#REF!</definedName>
    <definedName name="___________A15" localSheetId="7">MEMÓRIA!___________A15</definedName>
    <definedName name="___________A15">[0]!___________A15</definedName>
    <definedName name="___________A16" localSheetId="6">#REF!</definedName>
    <definedName name="___________A16" localSheetId="7">MEMÓRIA!___________A16</definedName>
    <definedName name="___________A16">[0]!___________A16</definedName>
    <definedName name="___________A17" localSheetId="6">#REF!</definedName>
    <definedName name="___________A17" localSheetId="7">MEMÓRIA!___________A17</definedName>
    <definedName name="___________A17">[0]!___________A17</definedName>
    <definedName name="___________A19" localSheetId="6">#REF!</definedName>
    <definedName name="___________A19" localSheetId="7">MEMÓRIA!___________A19</definedName>
    <definedName name="___________A19">[0]!___________A19</definedName>
    <definedName name="___________A2" localSheetId="6">#REF!</definedName>
    <definedName name="___________A2" localSheetId="7">MEMÓRIA!___________A2</definedName>
    <definedName name="___________A2">[0]!___________A2</definedName>
    <definedName name="___________A20" localSheetId="6">#REF!</definedName>
    <definedName name="___________A20" localSheetId="7">MEMÓRIA!___________A20</definedName>
    <definedName name="___________A20">[0]!___________A20</definedName>
    <definedName name="___________A21" localSheetId="6">#REF!</definedName>
    <definedName name="___________A21" localSheetId="7">MEMÓRIA!___________A21</definedName>
    <definedName name="___________A21">[0]!___________A21</definedName>
    <definedName name="___________A22" localSheetId="6">#REF!</definedName>
    <definedName name="___________A22" localSheetId="7">MEMÓRIA!___________A22</definedName>
    <definedName name="___________A22">[0]!___________A22</definedName>
    <definedName name="___________A23" localSheetId="6">#REF!</definedName>
    <definedName name="___________A23" localSheetId="7">MEMÓRIA!___________A23</definedName>
    <definedName name="___________A23">[0]!___________A23</definedName>
    <definedName name="___________A24" localSheetId="6">#REF!</definedName>
    <definedName name="___________A24" localSheetId="7">MEMÓRIA!___________A24</definedName>
    <definedName name="___________A24">[0]!___________A24</definedName>
    <definedName name="___________A25" localSheetId="6">#REF!</definedName>
    <definedName name="___________A25" localSheetId="7">MEMÓRIA!___________A25</definedName>
    <definedName name="___________A25">[0]!___________A25</definedName>
    <definedName name="___________A3" localSheetId="6">#REF!</definedName>
    <definedName name="___________A3" localSheetId="7">MEMÓRIA!___________A3</definedName>
    <definedName name="___________A3">[0]!___________A3</definedName>
    <definedName name="___________A4" localSheetId="6">#REF!</definedName>
    <definedName name="___________A4" localSheetId="7">MEMÓRIA!___________A4</definedName>
    <definedName name="___________A4">[0]!___________A4</definedName>
    <definedName name="___________A5" localSheetId="6">#REF!</definedName>
    <definedName name="___________A5" localSheetId="7">MEMÓRIA!___________A5</definedName>
    <definedName name="___________A5">[0]!___________A5</definedName>
    <definedName name="___________A6" localSheetId="6">#REF!</definedName>
    <definedName name="___________A6" localSheetId="7">MEMÓRIA!___________A6</definedName>
    <definedName name="___________A6">[0]!___________A6</definedName>
    <definedName name="___________A7" localSheetId="6">#REF!</definedName>
    <definedName name="___________A7" localSheetId="7">MEMÓRIA!___________A7</definedName>
    <definedName name="___________A7">[0]!___________A7</definedName>
    <definedName name="___________A9" localSheetId="6">#REF!</definedName>
    <definedName name="___________A9" localSheetId="7">MEMÓRIA!___________A9</definedName>
    <definedName name="___________A9">[0]!___________A9</definedName>
    <definedName name="___________ACA50">#REF!</definedName>
    <definedName name="___________ACM30">#REF!</definedName>
    <definedName name="___________ATD1">#REF!</definedName>
    <definedName name="___________brv2" localSheetId="6">#REF!</definedName>
    <definedName name="___________brv2" localSheetId="7">#REF!</definedName>
    <definedName name="___________brv2">#REF!</definedName>
    <definedName name="___________Brz1" localSheetId="9">#REF!</definedName>
    <definedName name="___________Brz1" localSheetId="8">#REF!</definedName>
    <definedName name="___________Brz1" localSheetId="13">#REF!</definedName>
    <definedName name="___________Brz1">#REF!</definedName>
    <definedName name="___________Brz2" localSheetId="9">#REF!</definedName>
    <definedName name="___________Brz2" localSheetId="8">#REF!</definedName>
    <definedName name="___________Brz2" localSheetId="13">#REF!</definedName>
    <definedName name="___________Brz2">#REF!</definedName>
    <definedName name="___________CAP20">#REF!</definedName>
    <definedName name="___________CC709">#N/A</definedName>
    <definedName name="___________CCM30">#REF!</definedName>
    <definedName name="___________CMM30">#REF!</definedName>
    <definedName name="___________DAR02">#REF!</definedName>
    <definedName name="___________DND2" localSheetId="6">#REF!</definedName>
    <definedName name="___________DND2" localSheetId="7">#REF!</definedName>
    <definedName name="___________DND2">#REF!</definedName>
    <definedName name="___________EDA01">#REF!</definedName>
    <definedName name="___________Ext2" localSheetId="12">#REF!</definedName>
    <definedName name="___________Ext2" localSheetId="6">#REF!</definedName>
    <definedName name="___________Ext2" localSheetId="10">#REF!</definedName>
    <definedName name="___________Ext2" localSheetId="7">#REF!</definedName>
    <definedName name="___________Ext2" localSheetId="11">#REF!</definedName>
    <definedName name="___________Ext2" localSheetId="13">#REF!</definedName>
    <definedName name="___________Ext2">#REF!</definedName>
    <definedName name="___________Ext2_25">#REF!</definedName>
    <definedName name="___________Fev1" localSheetId="6">#REF!</definedName>
    <definedName name="___________Fev1" localSheetId="7">MEMÓRIA!___________Fev1</definedName>
    <definedName name="___________Fev1">[0]!___________Fev1</definedName>
    <definedName name="___________HCB5">#REF!</definedName>
    <definedName name="___________Jan1" localSheetId="6">#REF!</definedName>
    <definedName name="___________Jan1" localSheetId="7">MEMÓRIA!___________Jan1</definedName>
    <definedName name="___________Jan1">[0]!___________Jan1</definedName>
    <definedName name="___________ki5" localSheetId="9">#REF!</definedName>
    <definedName name="___________ki5" localSheetId="8">#REF!</definedName>
    <definedName name="___________ki5" localSheetId="12">#REF!</definedName>
    <definedName name="___________ki5" localSheetId="10">#REF!</definedName>
    <definedName name="___________ki5" localSheetId="11">#REF!</definedName>
    <definedName name="___________ki5" localSheetId="13">#REF!</definedName>
    <definedName name="___________ki5">#REF!</definedName>
    <definedName name="___________KM406407" localSheetId="9">#REF!</definedName>
    <definedName name="___________KM406407" localSheetId="8">#REF!</definedName>
    <definedName name="___________KM406407" localSheetId="13">#REF!</definedName>
    <definedName name="___________KM406407">#REF!</definedName>
    <definedName name="___________la2">#REF!</definedName>
    <definedName name="___________Mar1" localSheetId="6">#REF!</definedName>
    <definedName name="___________Mar1" localSheetId="7">MEMÓRIA!___________Mar1</definedName>
    <definedName name="___________Mar1">[0]!___________Mar1</definedName>
    <definedName name="___________MFC01">#REF!</definedName>
    <definedName name="___________MNS8418">#REF!</definedName>
    <definedName name="___________MOD01" localSheetId="6">#REF!</definedName>
    <definedName name="___________MOD01" localSheetId="7">MEMÓRIA!___________MOD01</definedName>
    <definedName name="___________MOD01">[0]!___________MOD01</definedName>
    <definedName name="___________Obs1">#REF!</definedName>
    <definedName name="___________Obs2">#REF!</definedName>
    <definedName name="___________OUT98" localSheetId="9" hidden="1">{#N/A,#N/A,TRUE,"Serviços"}</definedName>
    <definedName name="___________OUT98" localSheetId="8" hidden="1">{#N/A,#N/A,TRUE,"Serviços"}</definedName>
    <definedName name="___________OUT98" localSheetId="12">{#N/A,#N/A,TRUE,"Serviços"}</definedName>
    <definedName name="___________OUT98" localSheetId="6">{#N/A,#N/A,TRUE,"Serviços"}</definedName>
    <definedName name="___________OUT98" localSheetId="10">{#N/A,#N/A,TRUE,"Serviços"}</definedName>
    <definedName name="___________OUT98" localSheetId="7">{#N/A,#N/A,TRUE,"Serviços"}</definedName>
    <definedName name="___________OUT98" localSheetId="11">{#N/A,#N/A,TRUE,"Serviços"}</definedName>
    <definedName name="___________OUT98" localSheetId="13">{#N/A,#N/A,TRUE,"Serviços"}</definedName>
    <definedName name="___________OUT98">{#N/A,#N/A,TRUE,"Serviços"}</definedName>
    <definedName name="___________OUT988" localSheetId="9" hidden="1">{#N/A,#N/A,TRUE,"Serviços"}</definedName>
    <definedName name="___________OUT988" localSheetId="8" hidden="1">{#N/A,#N/A,TRUE,"Serviços"}</definedName>
    <definedName name="___________OUT988" localSheetId="12">{#N/A,#N/A,TRUE,"Serviços"}</definedName>
    <definedName name="___________OUT988" localSheetId="6">{#N/A,#N/A,TRUE,"Serviços"}</definedName>
    <definedName name="___________OUT988" localSheetId="10">{#N/A,#N/A,TRUE,"Serviços"}</definedName>
    <definedName name="___________OUT988" localSheetId="7">{#N/A,#N/A,TRUE,"Serviços"}</definedName>
    <definedName name="___________OUT988" localSheetId="11">{#N/A,#N/A,TRUE,"Serviços"}</definedName>
    <definedName name="___________OUT988" localSheetId="13">{#N/A,#N/A,TRUE,"Serviços"}</definedName>
    <definedName name="___________OUT988">{#N/A,#N/A,TRUE,"Serviços"}</definedName>
    <definedName name="___________OUT9888" localSheetId="9" hidden="1">{#N/A,#N/A,TRUE,"Serviços"}</definedName>
    <definedName name="___________OUT9888" localSheetId="8" hidden="1">{#N/A,#N/A,TRUE,"Serviços"}</definedName>
    <definedName name="___________OUT9888" localSheetId="12">{#N/A,#N/A,TRUE,"Serviços"}</definedName>
    <definedName name="___________OUT9888" localSheetId="6">{#N/A,#N/A,TRUE,"Serviços"}</definedName>
    <definedName name="___________OUT9888" localSheetId="10">{#N/A,#N/A,TRUE,"Serviços"}</definedName>
    <definedName name="___________OUT9888" localSheetId="7">{#N/A,#N/A,TRUE,"Serviços"}</definedName>
    <definedName name="___________OUT9888" localSheetId="11">{#N/A,#N/A,TRUE,"Serviços"}</definedName>
    <definedName name="___________OUT9888" localSheetId="13">{#N/A,#N/A,TRUE,"Serviços"}</definedName>
    <definedName name="___________OUT9888">{#N/A,#N/A,TRUE,"Serviços"}</definedName>
    <definedName name="___________PCB5">#REF!</definedName>
    <definedName name="___________PCM30">#REF!</definedName>
    <definedName name="___________PL1" localSheetId="9">#REF!</definedName>
    <definedName name="___________PL1" localSheetId="8">#REF!</definedName>
    <definedName name="___________PL1" localSheetId="12">#REF!</definedName>
    <definedName name="___________PL1" localSheetId="10">#REF!</definedName>
    <definedName name="___________PL1" localSheetId="11">#REF!</definedName>
    <definedName name="___________PL1" localSheetId="13">#REF!</definedName>
    <definedName name="___________PL1">#REF!</definedName>
    <definedName name="___________PLA2">#REF!</definedName>
    <definedName name="___________PM334">#REF!</definedName>
    <definedName name="___________PM335">#REF!</definedName>
    <definedName name="___________PM346">#REF!</definedName>
    <definedName name="___________PM406">#REF!</definedName>
    <definedName name="___________PM412">#REF!</definedName>
    <definedName name="___________PM609">#REF!</definedName>
    <definedName name="___________PM970">#REF!</definedName>
    <definedName name="___________PTB10">#REF!</definedName>
    <definedName name="___________r" localSheetId="9">#REF!</definedName>
    <definedName name="___________r" localSheetId="8">#REF!</definedName>
    <definedName name="___________r" localSheetId="13">#REF!</definedName>
    <definedName name="___________r">#REF!</definedName>
    <definedName name="___________Rbv1" localSheetId="6">#REF!</definedName>
    <definedName name="___________Rbv1" localSheetId="7">#REF!</definedName>
    <definedName name="___________Rbv1">#REF!</definedName>
    <definedName name="___________RP1" localSheetId="6">#REF!</definedName>
    <definedName name="___________RP1" localSheetId="7">MEMÓRIA!___________RP1</definedName>
    <definedName name="___________RP1">[0]!___________RP1</definedName>
    <definedName name="___________SE2">#REF!</definedName>
    <definedName name="___________SL6">NA()</definedName>
    <definedName name="___________STC04">#REF!</definedName>
    <definedName name="___________TB10">#REF!</definedName>
    <definedName name="___________TCB4">#REF!</definedName>
    <definedName name="___________TCB5">#REF!</definedName>
    <definedName name="___________tcc4">#REF!</definedName>
    <definedName name="___________TCM30">#REF!</definedName>
    <definedName name="___________TEB4">#REF!</definedName>
    <definedName name="___________TOT1">#REF!</definedName>
    <definedName name="___________TOT2">#REF!</definedName>
    <definedName name="___________TOT3">#REF!</definedName>
    <definedName name="___________TOT4">#REF!</definedName>
    <definedName name="___________TOT5">#REF!</definedName>
    <definedName name="___________TOT6">#REF!</definedName>
    <definedName name="___________TOT7">#REF!</definedName>
    <definedName name="___________TP10">#REF!</definedName>
    <definedName name="___________TP5">#REF!</definedName>
    <definedName name="___________TSD2">#REF!</definedName>
    <definedName name="__________A1" localSheetId="6">#REF!</definedName>
    <definedName name="__________A1" localSheetId="7">MEMÓRIA!__________A1</definedName>
    <definedName name="__________A1">[0]!__________A1</definedName>
    <definedName name="__________A10" localSheetId="6">#REF!</definedName>
    <definedName name="__________A10" localSheetId="7">MEMÓRIA!__________A10</definedName>
    <definedName name="__________A10">[0]!__________A10</definedName>
    <definedName name="__________A11" localSheetId="6">#REF!</definedName>
    <definedName name="__________A11" localSheetId="7">MEMÓRIA!__________A11</definedName>
    <definedName name="__________A11">[0]!__________A11</definedName>
    <definedName name="__________A12" localSheetId="6">#REF!</definedName>
    <definedName name="__________A12" localSheetId="7">MEMÓRIA!__________A12</definedName>
    <definedName name="__________A12">[0]!__________A12</definedName>
    <definedName name="__________A13" localSheetId="6">#REF!</definedName>
    <definedName name="__________A13" localSheetId="7">MEMÓRIA!__________A13</definedName>
    <definedName name="__________A13">[0]!__________A13</definedName>
    <definedName name="__________A14">NA()</definedName>
    <definedName name="__________A15" localSheetId="6">#REF!</definedName>
    <definedName name="__________A15" localSheetId="7">MEMÓRIA!__________A15</definedName>
    <definedName name="__________A15">[0]!__________A15</definedName>
    <definedName name="__________A16" localSheetId="6">#REF!</definedName>
    <definedName name="__________A16" localSheetId="7">MEMÓRIA!__________A16</definedName>
    <definedName name="__________A16">[0]!__________A16</definedName>
    <definedName name="__________A17" localSheetId="6">#REF!</definedName>
    <definedName name="__________A17" localSheetId="7">MEMÓRIA!__________A17</definedName>
    <definedName name="__________A17">[0]!__________A17</definedName>
    <definedName name="__________A19" localSheetId="6">#REF!</definedName>
    <definedName name="__________A19" localSheetId="7">MEMÓRIA!__________A19</definedName>
    <definedName name="__________A19">[0]!__________A19</definedName>
    <definedName name="__________A2" localSheetId="6">#REF!</definedName>
    <definedName name="__________A2" localSheetId="7">MEMÓRIA!__________A2</definedName>
    <definedName name="__________A2">[0]!__________A2</definedName>
    <definedName name="__________A20" localSheetId="6">#REF!</definedName>
    <definedName name="__________A20" localSheetId="7">MEMÓRIA!__________A20</definedName>
    <definedName name="__________A20">[0]!__________A20</definedName>
    <definedName name="__________A21" localSheetId="6">#REF!</definedName>
    <definedName name="__________A21" localSheetId="7">MEMÓRIA!__________A21</definedName>
    <definedName name="__________A21">[0]!__________A21</definedName>
    <definedName name="__________A22" localSheetId="6">#REF!</definedName>
    <definedName name="__________A22" localSheetId="7">MEMÓRIA!__________A22</definedName>
    <definedName name="__________A22">[0]!__________A22</definedName>
    <definedName name="__________A23" localSheetId="6">#REF!</definedName>
    <definedName name="__________A23" localSheetId="7">MEMÓRIA!__________A23</definedName>
    <definedName name="__________A23">[0]!__________A23</definedName>
    <definedName name="__________A24" localSheetId="6">#REF!</definedName>
    <definedName name="__________A24" localSheetId="7">MEMÓRIA!__________A24</definedName>
    <definedName name="__________A24">[0]!__________A24</definedName>
    <definedName name="__________A25" localSheetId="6">#REF!</definedName>
    <definedName name="__________A25" localSheetId="7">MEMÓRIA!__________A25</definedName>
    <definedName name="__________A25">[0]!__________A25</definedName>
    <definedName name="__________A3" localSheetId="6">#REF!</definedName>
    <definedName name="__________A3" localSheetId="7">MEMÓRIA!__________A3</definedName>
    <definedName name="__________A3">[0]!__________A3</definedName>
    <definedName name="__________A4" localSheetId="6">#REF!</definedName>
    <definedName name="__________A4" localSheetId="7">MEMÓRIA!__________A4</definedName>
    <definedName name="__________A4">[0]!__________A4</definedName>
    <definedName name="__________A5" localSheetId="6">#REF!</definedName>
    <definedName name="__________A5" localSheetId="7">MEMÓRIA!__________A5</definedName>
    <definedName name="__________A5">[0]!__________A5</definedName>
    <definedName name="__________A6" localSheetId="6">#REF!</definedName>
    <definedName name="__________A6" localSheetId="7">MEMÓRIA!__________A6</definedName>
    <definedName name="__________A6">[0]!__________A6</definedName>
    <definedName name="__________A7" localSheetId="6">#REF!</definedName>
    <definedName name="__________A7" localSheetId="7">MEMÓRIA!__________A7</definedName>
    <definedName name="__________A7">[0]!__________A7</definedName>
    <definedName name="__________A9" localSheetId="6">#REF!</definedName>
    <definedName name="__________A9" localSheetId="7">MEMÓRIA!__________A9</definedName>
    <definedName name="__________A9">[0]!__________A9</definedName>
    <definedName name="__________ACA50">#REF!</definedName>
    <definedName name="__________ACM30">#REF!</definedName>
    <definedName name="__________Ago1" localSheetId="6">#REF!</definedName>
    <definedName name="__________Ago1" localSheetId="7">#REF!</definedName>
    <definedName name="__________Ago1">#REF!</definedName>
    <definedName name="__________ATD1">#REF!</definedName>
    <definedName name="__________brv2" localSheetId="6">#REF!</definedName>
    <definedName name="__________brv2" localSheetId="7">#REF!</definedName>
    <definedName name="__________brv2">#REF!</definedName>
    <definedName name="__________Brz1" localSheetId="6">#REF!:#REF!</definedName>
    <definedName name="__________Brz1" localSheetId="7">#REF!:#REF!</definedName>
    <definedName name="__________Brz1" localSheetId="13">#REF!:#REF!</definedName>
    <definedName name="__________Brz1">#REF!:#REF!</definedName>
    <definedName name="__________Brz2" localSheetId="6">#REF!:#REF!</definedName>
    <definedName name="__________Brz2" localSheetId="7">#REF!:#REF!</definedName>
    <definedName name="__________Brz2" localSheetId="13">#REF!:#REF!</definedName>
    <definedName name="__________Brz2">#REF!:#REF!</definedName>
    <definedName name="__________CAP20">#REF!</definedName>
    <definedName name="__________CC709" localSheetId="12">#REF!</definedName>
    <definedName name="__________CC709" localSheetId="6">#REF!</definedName>
    <definedName name="__________CC709" localSheetId="10">#REF!</definedName>
    <definedName name="__________CC709" localSheetId="7">#REF!</definedName>
    <definedName name="__________CC709" localSheetId="11">#REF!</definedName>
    <definedName name="__________CC709" localSheetId="13">#REF!</definedName>
    <definedName name="__________CC709">#REF!</definedName>
    <definedName name="__________CCM30">#REF!</definedName>
    <definedName name="__________CMM30">#REF!</definedName>
    <definedName name="__________DAR02">#REF!</definedName>
    <definedName name="__________Dez1" localSheetId="6">#REF!</definedName>
    <definedName name="__________Dez1" localSheetId="7">#REF!</definedName>
    <definedName name="__________Dez1">#REF!</definedName>
    <definedName name="__________DND2">#N/A</definedName>
    <definedName name="__________EDA01">#REF!</definedName>
    <definedName name="__________Ext2" localSheetId="12">#REF!</definedName>
    <definedName name="__________Ext2" localSheetId="6">#REF!</definedName>
    <definedName name="__________Ext2" localSheetId="10">#REF!</definedName>
    <definedName name="__________Ext2" localSheetId="7">#REF!</definedName>
    <definedName name="__________Ext2" localSheetId="11">#REF!</definedName>
    <definedName name="__________Ext2" localSheetId="13">#REF!</definedName>
    <definedName name="__________Ext2">#REF!</definedName>
    <definedName name="__________Fev1">#N/A</definedName>
    <definedName name="__________HCB5">#REF!</definedName>
    <definedName name="__________Jan1">#N/A</definedName>
    <definedName name="__________Jul1" localSheetId="6">#REF!</definedName>
    <definedName name="__________Jul1" localSheetId="7">#REF!</definedName>
    <definedName name="__________Jul1">#REF!</definedName>
    <definedName name="__________Jun1" localSheetId="6">#REF!</definedName>
    <definedName name="__________Jun1" localSheetId="7">#REF!</definedName>
    <definedName name="__________Jun1">#REF!</definedName>
    <definedName name="__________ki5" localSheetId="9">#REF!</definedName>
    <definedName name="__________ki5" localSheetId="8">#REF!</definedName>
    <definedName name="__________ki5" localSheetId="12">#REF!</definedName>
    <definedName name="__________ki5" localSheetId="10">#REF!</definedName>
    <definedName name="__________ki5" localSheetId="11">#REF!</definedName>
    <definedName name="__________ki5" localSheetId="13">#REF!</definedName>
    <definedName name="__________ki5">#REF!</definedName>
    <definedName name="__________KM406407">#N/A</definedName>
    <definedName name="__________la2">#REF!</definedName>
    <definedName name="__________Mai1" localSheetId="6">#REF!</definedName>
    <definedName name="__________Mai1" localSheetId="7">#REF!</definedName>
    <definedName name="__________Mai1">#REF!</definedName>
    <definedName name="__________Mar1">#N/A</definedName>
    <definedName name="__________MFC01">#REF!</definedName>
    <definedName name="__________MOD01" localSheetId="6">#REF!</definedName>
    <definedName name="__________MOD01" localSheetId="7">MEMÓRIA!__________MOD01</definedName>
    <definedName name="__________MOD01">[0]!__________MOD01</definedName>
    <definedName name="__________Nov1" localSheetId="6">#REF!</definedName>
    <definedName name="__________Nov1" localSheetId="7">#REF!</definedName>
    <definedName name="__________Nov1">#REF!</definedName>
    <definedName name="__________Obs1">#REF!</definedName>
    <definedName name="__________Obs2">#REF!</definedName>
    <definedName name="__________Out1" localSheetId="6">#REF!</definedName>
    <definedName name="__________Out1" localSheetId="7">#REF!</definedName>
    <definedName name="__________Out1">#REF!</definedName>
    <definedName name="__________OUT98" localSheetId="9" hidden="1">{#N/A,#N/A,TRUE,"Serviços"}</definedName>
    <definedName name="__________OUT98" localSheetId="8" hidden="1">{#N/A,#N/A,TRUE,"Serviços"}</definedName>
    <definedName name="__________OUT98" localSheetId="12">{#N/A,#N/A,TRUE,"Serviços"}</definedName>
    <definedName name="__________OUT98" localSheetId="3" hidden="1">{#N/A,#N/A,TRUE,"Serviços"}</definedName>
    <definedName name="__________OUT98" localSheetId="6">{#N/A,#N/A,TRUE,"Serviços"}</definedName>
    <definedName name="__________OUT98" localSheetId="10">{#N/A,#N/A,TRUE,"Serviços"}</definedName>
    <definedName name="__________OUT98" localSheetId="7" hidden="1">{#N/A,#N/A,TRUE,"Serviços"}</definedName>
    <definedName name="__________OUT98" localSheetId="11">{#N/A,#N/A,TRUE,"Serviços"}</definedName>
    <definedName name="__________OUT98" localSheetId="13">{#N/A,#N/A,TRUE,"Serviços"}</definedName>
    <definedName name="__________OUT98">{#N/A,#N/A,TRUE,"Serviços"}</definedName>
    <definedName name="__________PCB5">#REF!</definedName>
    <definedName name="__________PCM30">#REF!</definedName>
    <definedName name="__________PL1" localSheetId="9">#REF!</definedName>
    <definedName name="__________PL1" localSheetId="8">#REF!</definedName>
    <definedName name="__________PL1" localSheetId="12">#REF!</definedName>
    <definedName name="__________PL1" localSheetId="10">#REF!</definedName>
    <definedName name="__________PL1" localSheetId="11">#REF!</definedName>
    <definedName name="__________PL1" localSheetId="13">#REF!</definedName>
    <definedName name="__________PL1">#REF!</definedName>
    <definedName name="__________PL1_25">#REF!</definedName>
    <definedName name="__________PLA2">#REF!</definedName>
    <definedName name="__________PM334">#REF!</definedName>
    <definedName name="__________PM335">#REF!</definedName>
    <definedName name="__________PM346">#REF!</definedName>
    <definedName name="__________PM406">#REF!</definedName>
    <definedName name="__________PM412">#REF!</definedName>
    <definedName name="__________PM609">#REF!</definedName>
    <definedName name="__________PM970">#REF!</definedName>
    <definedName name="__________PTB10">#REF!</definedName>
    <definedName name="__________r" localSheetId="9">#REF!</definedName>
    <definedName name="__________r" localSheetId="8">#REF!</definedName>
    <definedName name="__________r" localSheetId="13">#REF!</definedName>
    <definedName name="__________r">#REF!</definedName>
    <definedName name="__________r_25">#REF!</definedName>
    <definedName name="__________Rbv1" localSheetId="6">#REF!</definedName>
    <definedName name="__________Rbv1" localSheetId="7">#REF!</definedName>
    <definedName name="__________Rbv1">#REF!</definedName>
    <definedName name="__________RP1" localSheetId="6">#REF!</definedName>
    <definedName name="__________RP1" localSheetId="7">MEMÓRIA!__________RP1</definedName>
    <definedName name="__________RP1">[0]!__________RP1</definedName>
    <definedName name="__________SE2">#REF!</definedName>
    <definedName name="__________Set1" localSheetId="6">#REF!</definedName>
    <definedName name="__________Set1" localSheetId="7">#REF!</definedName>
    <definedName name="__________Set1">#REF!</definedName>
    <definedName name="__________SL6">NA()</definedName>
    <definedName name="__________STC04">#REF!</definedName>
    <definedName name="__________TB10">#REF!</definedName>
    <definedName name="__________TCB4">#REF!</definedName>
    <definedName name="__________TCB5">#REF!</definedName>
    <definedName name="__________tcc4">#REF!</definedName>
    <definedName name="__________TCM30">#REF!</definedName>
    <definedName name="__________TEB4">#REF!</definedName>
    <definedName name="__________TOT1">#REF!</definedName>
    <definedName name="__________TOT2">#REF!</definedName>
    <definedName name="__________TOT3">#REF!</definedName>
    <definedName name="__________TOT4">#REF!</definedName>
    <definedName name="__________TOT5">#REF!</definedName>
    <definedName name="__________TOT6">#REF!</definedName>
    <definedName name="__________TOT7">#REF!</definedName>
    <definedName name="__________TP10">#REF!</definedName>
    <definedName name="__________TP5">#REF!</definedName>
    <definedName name="__________TSD2">#REF!</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Abr1" localSheetId="6">#REF!</definedName>
    <definedName name="_________Abr1" localSheetId="7">#REF!</definedName>
    <definedName name="_________Abr1">#REF!</definedName>
    <definedName name="_________ACA50">#REF!</definedName>
    <definedName name="_________ACM30">#REF!</definedName>
    <definedName name="_________Ago1" localSheetId="6">#REF!</definedName>
    <definedName name="_________Ago1" localSheetId="7">#REF!</definedName>
    <definedName name="_________Ago1">#REF!</definedName>
    <definedName name="_________ATD1">#REF!</definedName>
    <definedName name="_________brv2" localSheetId="6">#REF!</definedName>
    <definedName name="_________brv2" localSheetId="7">#REF!</definedName>
    <definedName name="_________brv2">#REF!</definedName>
    <definedName name="_________Brz1" localSheetId="9">#REF!</definedName>
    <definedName name="_________Brz1" localSheetId="8">#REF!</definedName>
    <definedName name="_________Brz1" localSheetId="13">#REF!</definedName>
    <definedName name="_________Brz1">#REF!</definedName>
    <definedName name="_________Brz2" localSheetId="9">#REF!</definedName>
    <definedName name="_________Brz2" localSheetId="8">#REF!</definedName>
    <definedName name="_________Brz2" localSheetId="13">#REF!</definedName>
    <definedName name="_________Brz2">#REF!</definedName>
    <definedName name="_________CAP20">#REF!</definedName>
    <definedName name="_________CC709" localSheetId="9">'BDI DIFER_SEM DESON.'!Plan1</definedName>
    <definedName name="_________CC709" localSheetId="8">'BDI_SEM DESON.'!Plan1</definedName>
    <definedName name="_________CC709" localSheetId="6">Plan1</definedName>
    <definedName name="_________CC709" localSheetId="7">Plan1</definedName>
    <definedName name="_________CC709" localSheetId="13">Plan1</definedName>
    <definedName name="_________CC709">Plan1</definedName>
    <definedName name="_________CCM30">#REF!</definedName>
    <definedName name="_________CMM30">#REF!</definedName>
    <definedName name="_________DAR02">#REF!</definedName>
    <definedName name="_________Dez1" localSheetId="6">#REF!</definedName>
    <definedName name="_________Dez1" localSheetId="7">#REF!</definedName>
    <definedName name="_________Dez1">#REF!</definedName>
    <definedName name="_________DND2" localSheetId="9">'BDI DIFER_SEM DESON.'!Plan1</definedName>
    <definedName name="_________DND2" localSheetId="8">'BDI_SEM DESON.'!Plan1</definedName>
    <definedName name="_________DND2" localSheetId="6">Plan1</definedName>
    <definedName name="_________DND2" localSheetId="7">Plan1</definedName>
    <definedName name="_________DND2" localSheetId="13">Plan1</definedName>
    <definedName name="_________DND2">Plan1</definedName>
    <definedName name="_________EDA01">#REF!</definedName>
    <definedName name="_________Ext2" localSheetId="12">#REF!</definedName>
    <definedName name="_________Ext2" localSheetId="6">#REF!</definedName>
    <definedName name="_________Ext2" localSheetId="10">#REF!</definedName>
    <definedName name="_________Ext2" localSheetId="7">#REF!</definedName>
    <definedName name="_________Ext2" localSheetId="11">#REF!</definedName>
    <definedName name="_________Ext2" localSheetId="13">#REF!</definedName>
    <definedName name="_________Ext2">#REF!</definedName>
    <definedName name="_________Ext2_25">#REF!</definedName>
    <definedName name="_________Fev1">#N/A</definedName>
    <definedName name="_________gf" hidden="1">#REF!</definedName>
    <definedName name="_________HCB5">#REF!</definedName>
    <definedName name="_________Jan1">#N/A</definedName>
    <definedName name="_________Jul1" localSheetId="6">#REF!</definedName>
    <definedName name="_________Jul1" localSheetId="7">#REF!</definedName>
    <definedName name="_________Jul1">#REF!</definedName>
    <definedName name="_________Jun1" localSheetId="6">#REF!</definedName>
    <definedName name="_________Jun1" localSheetId="7">#REF!</definedName>
    <definedName name="_________Jun1">#REF!</definedName>
    <definedName name="_________ki5" localSheetId="9">#REF!</definedName>
    <definedName name="_________ki5" localSheetId="8">#REF!</definedName>
    <definedName name="_________ki5" localSheetId="12">#REF!</definedName>
    <definedName name="_________ki5" localSheetId="10">#REF!</definedName>
    <definedName name="_________ki5" localSheetId="11">#REF!</definedName>
    <definedName name="_________ki5" localSheetId="13">#REF!</definedName>
    <definedName name="_________ki5">#REF!</definedName>
    <definedName name="_________KM406407">#N/A</definedName>
    <definedName name="_________la2">#REF!</definedName>
    <definedName name="_________Mai1" localSheetId="6">#REF!</definedName>
    <definedName name="_________Mai1" localSheetId="7">#REF!</definedName>
    <definedName name="_________Mai1">#REF!</definedName>
    <definedName name="_________Mar1">#N/A</definedName>
    <definedName name="_________MFC01">#REF!</definedName>
    <definedName name="_________MNS8418">#REF!</definedName>
    <definedName name="_________MOD01">#N/A</definedName>
    <definedName name="_________Nov1" localSheetId="6">#REF!</definedName>
    <definedName name="_________Nov1" localSheetId="7">#REF!</definedName>
    <definedName name="_________Nov1">#REF!</definedName>
    <definedName name="_________Obs1">#REF!</definedName>
    <definedName name="_________Obs2">#REF!</definedName>
    <definedName name="_________op" hidden="1">#REF!</definedName>
    <definedName name="_________Out1" localSheetId="6">#REF!</definedName>
    <definedName name="_________Out1" localSheetId="7">#REF!</definedName>
    <definedName name="_________Out1">#REF!</definedName>
    <definedName name="_________OUT98" localSheetId="9" hidden="1">{#N/A,#N/A,TRUE,"Serviços"}</definedName>
    <definedName name="_________OUT98" localSheetId="8" hidden="1">{#N/A,#N/A,TRUE,"Serviços"}</definedName>
    <definedName name="_________OUT98" localSheetId="12">{#N/A,#N/A,TRUE,"Serviços"}</definedName>
    <definedName name="_________OUT98" localSheetId="6">{#N/A,#N/A,TRUE,"Serviços"}</definedName>
    <definedName name="_________OUT98" localSheetId="10">{#N/A,#N/A,TRUE,"Serviços"}</definedName>
    <definedName name="_________OUT98" localSheetId="7">{#N/A,#N/A,TRUE,"Serviços"}</definedName>
    <definedName name="_________OUT98" localSheetId="11">{#N/A,#N/A,TRUE,"Serviços"}</definedName>
    <definedName name="_________OUT98" localSheetId="13">{#N/A,#N/A,TRUE,"Serviços"}</definedName>
    <definedName name="_________OUT98">{#N/A,#N/A,TRUE,"Serviços"}</definedName>
    <definedName name="_________out99" localSheetId="6" hidden="1">{#N/A,#N/A,TRUE,"Serviços"}</definedName>
    <definedName name="_________out99" localSheetId="7" hidden="1">{#N/A,#N/A,TRUE,"Serviços"}</definedName>
    <definedName name="_________out99" hidden="1">{#N/A,#N/A,TRUE,"Serviços"}</definedName>
    <definedName name="_________OUTT98" localSheetId="9" hidden="1">{#N/A,#N/A,TRUE,"Serviços"}</definedName>
    <definedName name="_________OUTT98" localSheetId="8" hidden="1">{#N/A,#N/A,TRUE,"Serviços"}</definedName>
    <definedName name="_________OUTT98" localSheetId="12">{#N/A,#N/A,TRUE,"Serviços"}</definedName>
    <definedName name="_________OUTT98" localSheetId="6">{#N/A,#N/A,TRUE,"Serviços"}</definedName>
    <definedName name="_________OUTT98" localSheetId="10">{#N/A,#N/A,TRUE,"Serviços"}</definedName>
    <definedName name="_________OUTT98" localSheetId="7">{#N/A,#N/A,TRUE,"Serviços"}</definedName>
    <definedName name="_________OUTT98" localSheetId="11">{#N/A,#N/A,TRUE,"Serviços"}</definedName>
    <definedName name="_________OUTT98" localSheetId="13">{#N/A,#N/A,TRUE,"Serviços"}</definedName>
    <definedName name="_________OUTT98">{#N/A,#N/A,TRUE,"Serviços"}</definedName>
    <definedName name="_________OUTT988" localSheetId="9" hidden="1">{#N/A,#N/A,TRUE,"Serviços"}</definedName>
    <definedName name="_________OUTT988" localSheetId="8" hidden="1">{#N/A,#N/A,TRUE,"Serviços"}</definedName>
    <definedName name="_________OUTT988" localSheetId="12">{#N/A,#N/A,TRUE,"Serviços"}</definedName>
    <definedName name="_________OUTT988" localSheetId="6">{#N/A,#N/A,TRUE,"Serviços"}</definedName>
    <definedName name="_________OUTT988" localSheetId="10">{#N/A,#N/A,TRUE,"Serviços"}</definedName>
    <definedName name="_________OUTT988" localSheetId="7">{#N/A,#N/A,TRUE,"Serviços"}</definedName>
    <definedName name="_________OUTT988" localSheetId="11">{#N/A,#N/A,TRUE,"Serviços"}</definedName>
    <definedName name="_________OUTT988" localSheetId="13">{#N/A,#N/A,TRUE,"Serviços"}</definedName>
    <definedName name="_________OUTT988">{#N/A,#N/A,TRUE,"Serviços"}</definedName>
    <definedName name="_________PCB5">#REF!</definedName>
    <definedName name="_________PCM30">#REF!</definedName>
    <definedName name="_________PL1" localSheetId="9">#REF!</definedName>
    <definedName name="_________PL1" localSheetId="8">#REF!</definedName>
    <definedName name="_________PL1" localSheetId="12">#REF!</definedName>
    <definedName name="_________PL1" localSheetId="10">#REF!</definedName>
    <definedName name="_________PL1" localSheetId="11">#REF!</definedName>
    <definedName name="_________PL1" localSheetId="13">#REF!</definedName>
    <definedName name="_________PL1">#REF!</definedName>
    <definedName name="_________PLA2">#REF!</definedName>
    <definedName name="_________planilha" localSheetId="6" hidden="1">{#N/A,#N/A,TRUE,"Serviços"}</definedName>
    <definedName name="_________planilha" localSheetId="7" hidden="1">{#N/A,#N/A,TRUE,"Serviços"}</definedName>
    <definedName name="_________planilha" hidden="1">{#N/A,#N/A,TRUE,"Serviços"}</definedName>
    <definedName name="_________PM334">#REF!</definedName>
    <definedName name="_________PM335">#REF!</definedName>
    <definedName name="_________PM346">#REF!</definedName>
    <definedName name="_________PM406">#REF!</definedName>
    <definedName name="_________PM412">#REF!</definedName>
    <definedName name="_________PM609">#REF!</definedName>
    <definedName name="_________PM970">#REF!</definedName>
    <definedName name="_________PTB10">#REF!</definedName>
    <definedName name="_________r" localSheetId="9">#REF!</definedName>
    <definedName name="_________r" localSheetId="8">#REF!</definedName>
    <definedName name="_________r" localSheetId="13">#REF!</definedName>
    <definedName name="_________r">#REF!</definedName>
    <definedName name="_________r_25">#REF!</definedName>
    <definedName name="_________Rbv1" localSheetId="6">#REF!</definedName>
    <definedName name="_________Rbv1" localSheetId="7">#REF!</definedName>
    <definedName name="_________Rbv1">#REF!</definedName>
    <definedName name="_________RP1">#N/A</definedName>
    <definedName name="_________SE2">#REF!</definedName>
    <definedName name="_________Set1" localSheetId="6">#REF!</definedName>
    <definedName name="_________Set1" localSheetId="7">#REF!</definedName>
    <definedName name="_________Set1">#REF!</definedName>
    <definedName name="_________SL6">NA()</definedName>
    <definedName name="_________STC04">#REF!</definedName>
    <definedName name="_________TB10">#REF!</definedName>
    <definedName name="_________TCB4">#REF!</definedName>
    <definedName name="_________TCB5">#REF!</definedName>
    <definedName name="_________tcc4">#REF!</definedName>
    <definedName name="_________TCM30">#REF!</definedName>
    <definedName name="_________TEB4">#REF!</definedName>
    <definedName name="_________TOT1">#REF!</definedName>
    <definedName name="_________TOT2">#REF!</definedName>
    <definedName name="_________TOT3">#REF!</definedName>
    <definedName name="_________TOT4">#REF!</definedName>
    <definedName name="_________TOT5">#REF!</definedName>
    <definedName name="_________TOT6">#REF!</definedName>
    <definedName name="_________TOT7">#REF!</definedName>
    <definedName name="_________TP10" localSheetId="9">#REF!</definedName>
    <definedName name="_________TP10" localSheetId="8">#REF!</definedName>
    <definedName name="_________TP10" localSheetId="13">#REF!</definedName>
    <definedName name="_________TP10">#REF!</definedName>
    <definedName name="_________TP5" localSheetId="9">#REF!</definedName>
    <definedName name="_________TP5" localSheetId="8">#REF!</definedName>
    <definedName name="_________TP5" localSheetId="13">#REF!</definedName>
    <definedName name="_________TP5">#REF!</definedName>
    <definedName name="_________TSD2">#REF!</definedName>
    <definedName name="________A1" localSheetId="12">#REF!</definedName>
    <definedName name="________A1" localSheetId="6">#REF!</definedName>
    <definedName name="________A1" localSheetId="10">#REF!</definedName>
    <definedName name="________A1" localSheetId="7">#REF!</definedName>
    <definedName name="________A1" localSheetId="11">#REF!</definedName>
    <definedName name="________A1" localSheetId="13">#REF!</definedName>
    <definedName name="________A1">#REF!</definedName>
    <definedName name="________A10" localSheetId="12">#REF!</definedName>
    <definedName name="________A10" localSheetId="6">#REF!</definedName>
    <definedName name="________A10" localSheetId="10">#REF!</definedName>
    <definedName name="________A10" localSheetId="7">#REF!</definedName>
    <definedName name="________A10" localSheetId="11">#REF!</definedName>
    <definedName name="________A10" localSheetId="13">#REF!</definedName>
    <definedName name="________A10">#REF!</definedName>
    <definedName name="________A11" localSheetId="12">#REF!</definedName>
    <definedName name="________A11" localSheetId="6">#REF!</definedName>
    <definedName name="________A11" localSheetId="10">#REF!</definedName>
    <definedName name="________A11" localSheetId="7">#REF!</definedName>
    <definedName name="________A11" localSheetId="11">#REF!</definedName>
    <definedName name="________A11" localSheetId="13">#REF!</definedName>
    <definedName name="________A11">#REF!</definedName>
    <definedName name="________A12" localSheetId="12">#REF!</definedName>
    <definedName name="________A12" localSheetId="6">#REF!</definedName>
    <definedName name="________A12" localSheetId="10">#REF!</definedName>
    <definedName name="________A12" localSheetId="7">#REF!</definedName>
    <definedName name="________A12" localSheetId="11">#REF!</definedName>
    <definedName name="________A12" localSheetId="13">#REF!</definedName>
    <definedName name="________A12">#REF!</definedName>
    <definedName name="________A13" localSheetId="12">#REF!</definedName>
    <definedName name="________A13" localSheetId="6">#REF!</definedName>
    <definedName name="________A13" localSheetId="10">#REF!</definedName>
    <definedName name="________A13" localSheetId="7">#REF!</definedName>
    <definedName name="________A13" localSheetId="11">#REF!</definedName>
    <definedName name="________A13" localSheetId="13">#REF!</definedName>
    <definedName name="________A13">#REF!</definedName>
    <definedName name="________A14" localSheetId="12">#REF!</definedName>
    <definedName name="________A14" localSheetId="6">#REF!</definedName>
    <definedName name="________A14" localSheetId="10">#REF!</definedName>
    <definedName name="________A14" localSheetId="7">#REF!</definedName>
    <definedName name="________A14" localSheetId="11">#REF!</definedName>
    <definedName name="________A14" localSheetId="13">#REF!</definedName>
    <definedName name="________A14">#REF!</definedName>
    <definedName name="________A15" localSheetId="12">#REF!</definedName>
    <definedName name="________A15" localSheetId="6">#REF!</definedName>
    <definedName name="________A15" localSheetId="10">#REF!</definedName>
    <definedName name="________A15" localSheetId="7">#REF!</definedName>
    <definedName name="________A15" localSheetId="11">#REF!</definedName>
    <definedName name="________A15" localSheetId="13">#REF!</definedName>
    <definedName name="________A15">#REF!</definedName>
    <definedName name="________A16" localSheetId="12">#REF!</definedName>
    <definedName name="________A16" localSheetId="6">#REF!</definedName>
    <definedName name="________A16" localSheetId="10">#REF!</definedName>
    <definedName name="________A16" localSheetId="7">#REF!</definedName>
    <definedName name="________A16" localSheetId="11">#REF!</definedName>
    <definedName name="________A16" localSheetId="13">#REF!</definedName>
    <definedName name="________A16">#REF!</definedName>
    <definedName name="________A17" localSheetId="12">#REF!</definedName>
    <definedName name="________A17" localSheetId="6">#REF!</definedName>
    <definedName name="________A17" localSheetId="10">#REF!</definedName>
    <definedName name="________A17" localSheetId="7">#REF!</definedName>
    <definedName name="________A17" localSheetId="11">#REF!</definedName>
    <definedName name="________A17" localSheetId="13">#REF!</definedName>
    <definedName name="________A17">#REF!</definedName>
    <definedName name="________A19" localSheetId="12">#REF!</definedName>
    <definedName name="________A19" localSheetId="6">#REF!</definedName>
    <definedName name="________A19" localSheetId="10">#REF!</definedName>
    <definedName name="________A19" localSheetId="7">#REF!</definedName>
    <definedName name="________A19" localSheetId="11">#REF!</definedName>
    <definedName name="________A19" localSheetId="13">#REF!</definedName>
    <definedName name="________A19">#REF!</definedName>
    <definedName name="________A2" localSheetId="12">#REF!</definedName>
    <definedName name="________A2" localSheetId="6">#REF!</definedName>
    <definedName name="________A2" localSheetId="10">#REF!</definedName>
    <definedName name="________A2" localSheetId="7">#REF!</definedName>
    <definedName name="________A2" localSheetId="11">#REF!</definedName>
    <definedName name="________A2" localSheetId="13">#REF!</definedName>
    <definedName name="________A2">#REF!</definedName>
    <definedName name="________A20" localSheetId="12">#REF!</definedName>
    <definedName name="________A20" localSheetId="6">#REF!</definedName>
    <definedName name="________A20" localSheetId="10">#REF!</definedName>
    <definedName name="________A20" localSheetId="7">#REF!</definedName>
    <definedName name="________A20" localSheetId="11">#REF!</definedName>
    <definedName name="________A20" localSheetId="13">#REF!</definedName>
    <definedName name="________A20">#REF!</definedName>
    <definedName name="________A21" localSheetId="12">#REF!</definedName>
    <definedName name="________A21" localSheetId="6">#REF!</definedName>
    <definedName name="________A21" localSheetId="10">#REF!</definedName>
    <definedName name="________A21" localSheetId="7">#REF!</definedName>
    <definedName name="________A21" localSheetId="11">#REF!</definedName>
    <definedName name="________A21" localSheetId="13">#REF!</definedName>
    <definedName name="________A21">#REF!</definedName>
    <definedName name="________A22" localSheetId="12">#REF!</definedName>
    <definedName name="________A22" localSheetId="6">#REF!</definedName>
    <definedName name="________A22" localSheetId="10">#REF!</definedName>
    <definedName name="________A22" localSheetId="7">#REF!</definedName>
    <definedName name="________A22" localSheetId="11">#REF!</definedName>
    <definedName name="________A22" localSheetId="13">#REF!</definedName>
    <definedName name="________A22">#REF!</definedName>
    <definedName name="________A23" localSheetId="12">#REF!</definedName>
    <definedName name="________A23" localSheetId="6">#REF!</definedName>
    <definedName name="________A23" localSheetId="10">#REF!</definedName>
    <definedName name="________A23" localSheetId="7">#REF!</definedName>
    <definedName name="________A23" localSheetId="11">#REF!</definedName>
    <definedName name="________A23" localSheetId="13">#REF!</definedName>
    <definedName name="________A23">#REF!</definedName>
    <definedName name="________A24" localSheetId="12">#REF!</definedName>
    <definedName name="________A24" localSheetId="6">#REF!</definedName>
    <definedName name="________A24" localSheetId="10">#REF!</definedName>
    <definedName name="________A24" localSheetId="7">#REF!</definedName>
    <definedName name="________A24" localSheetId="11">#REF!</definedName>
    <definedName name="________A24" localSheetId="13">#REF!</definedName>
    <definedName name="________A24">#REF!</definedName>
    <definedName name="________A25" localSheetId="12">#REF!</definedName>
    <definedName name="________A25" localSheetId="6">#REF!</definedName>
    <definedName name="________A25" localSheetId="10">#REF!</definedName>
    <definedName name="________A25" localSheetId="7">#REF!</definedName>
    <definedName name="________A25" localSheetId="11">#REF!</definedName>
    <definedName name="________A25" localSheetId="13">#REF!</definedName>
    <definedName name="________A25">#REF!</definedName>
    <definedName name="________A3" localSheetId="12">#REF!</definedName>
    <definedName name="________A3" localSheetId="6">#REF!</definedName>
    <definedName name="________A3" localSheetId="10">#REF!</definedName>
    <definedName name="________A3" localSheetId="7">#REF!</definedName>
    <definedName name="________A3" localSheetId="11">#REF!</definedName>
    <definedName name="________A3" localSheetId="13">#REF!</definedName>
    <definedName name="________A3">#REF!</definedName>
    <definedName name="________A4" localSheetId="12">#REF!</definedName>
    <definedName name="________A4" localSheetId="6">#REF!</definedName>
    <definedName name="________A4" localSheetId="10">#REF!</definedName>
    <definedName name="________A4" localSheetId="7">#REF!</definedName>
    <definedName name="________A4" localSheetId="11">#REF!</definedName>
    <definedName name="________A4" localSheetId="13">#REF!</definedName>
    <definedName name="________A4">#REF!</definedName>
    <definedName name="________A5" localSheetId="12">#REF!</definedName>
    <definedName name="________A5" localSheetId="6">#REF!</definedName>
    <definedName name="________A5" localSheetId="10">#REF!</definedName>
    <definedName name="________A5" localSheetId="7">#REF!</definedName>
    <definedName name="________A5" localSheetId="11">#REF!</definedName>
    <definedName name="________A5" localSheetId="13">#REF!</definedName>
    <definedName name="________A5">#REF!</definedName>
    <definedName name="________A6" localSheetId="12">#REF!</definedName>
    <definedName name="________A6" localSheetId="6">#REF!</definedName>
    <definedName name="________A6" localSheetId="10">#REF!</definedName>
    <definedName name="________A6" localSheetId="7">#REF!</definedName>
    <definedName name="________A6" localSheetId="11">#REF!</definedName>
    <definedName name="________A6" localSheetId="13">#REF!</definedName>
    <definedName name="________A6">#REF!</definedName>
    <definedName name="________A7" localSheetId="12">#REF!</definedName>
    <definedName name="________A7" localSheetId="6">#REF!</definedName>
    <definedName name="________A7" localSheetId="10">#REF!</definedName>
    <definedName name="________A7" localSheetId="7">#REF!</definedName>
    <definedName name="________A7" localSheetId="11">#REF!</definedName>
    <definedName name="________A7" localSheetId="13">#REF!</definedName>
    <definedName name="________A7">#REF!</definedName>
    <definedName name="________A9" localSheetId="12">#REF!</definedName>
    <definedName name="________A9" localSheetId="6">#REF!</definedName>
    <definedName name="________A9" localSheetId="10">#REF!</definedName>
    <definedName name="________A9" localSheetId="7">#REF!</definedName>
    <definedName name="________A9" localSheetId="11">#REF!</definedName>
    <definedName name="________A9" localSheetId="13">#REF!</definedName>
    <definedName name="________A9">#REF!</definedName>
    <definedName name="________Abr1" localSheetId="6">#REF!</definedName>
    <definedName name="________Abr1" localSheetId="7">#REF!</definedName>
    <definedName name="________Abr1">#REF!</definedName>
    <definedName name="________ACA50">#REF!</definedName>
    <definedName name="________ACM30">#REF!</definedName>
    <definedName name="________Ago1" localSheetId="6">#REF!</definedName>
    <definedName name="________Ago1" localSheetId="7">#REF!</definedName>
    <definedName name="________Ago1">#REF!</definedName>
    <definedName name="________ATD1">#REF!</definedName>
    <definedName name="________brv2" localSheetId="6">#REF!</definedName>
    <definedName name="________brv2" localSheetId="7">#REF!</definedName>
    <definedName name="________brv2">#REF!</definedName>
    <definedName name="________Brz1" localSheetId="6">#REF!:#REF!</definedName>
    <definedName name="________Brz1" localSheetId="7">#REF!:#REF!</definedName>
    <definedName name="________Brz1" localSheetId="13">#REF!:#REF!</definedName>
    <definedName name="________Brz1">#REF!:#REF!</definedName>
    <definedName name="________Brz2" localSheetId="6">#REF!:#REF!</definedName>
    <definedName name="________Brz2" localSheetId="7">#REF!:#REF!</definedName>
    <definedName name="________Brz2" localSheetId="13">#REF!:#REF!</definedName>
    <definedName name="________Brz2">#REF!:#REF!</definedName>
    <definedName name="________CAP20">#REF!</definedName>
    <definedName name="________CC709" localSheetId="9">'BDI DIFER_SEM DESON.'!Plan1</definedName>
    <definedName name="________CC709" localSheetId="8">'BDI_SEM DESON.'!Plan1</definedName>
    <definedName name="________CC709" localSheetId="6">Plan1</definedName>
    <definedName name="________CC709" localSheetId="7">Plan1</definedName>
    <definedName name="________CC709" localSheetId="13">Plan1</definedName>
    <definedName name="________CC709">Plan1</definedName>
    <definedName name="________CCM30">#REF!</definedName>
    <definedName name="________CMM30">#REF!</definedName>
    <definedName name="________DAR02">#REF!</definedName>
    <definedName name="________Dez1" localSheetId="6">#REF!</definedName>
    <definedName name="________Dez1" localSheetId="7">#REF!</definedName>
    <definedName name="________Dez1">#REF!</definedName>
    <definedName name="________DIV1004" localSheetId="9">#REF!</definedName>
    <definedName name="________DIV1004" localSheetId="8">#REF!</definedName>
    <definedName name="________DIV1004" localSheetId="13">#REF!</definedName>
    <definedName name="________DIV1004">#REF!</definedName>
    <definedName name="________DIV1015" localSheetId="9">#REF!</definedName>
    <definedName name="________DIV1015" localSheetId="8">#REF!</definedName>
    <definedName name="________DIV1015" localSheetId="13">#REF!</definedName>
    <definedName name="________DIV1015">#REF!</definedName>
    <definedName name="________DIV1039" localSheetId="9">#REF!</definedName>
    <definedName name="________DIV1039" localSheetId="8">#REF!</definedName>
    <definedName name="________DIV1039" localSheetId="13">#REF!</definedName>
    <definedName name="________DIV1039">#REF!</definedName>
    <definedName name="________DIV1050" localSheetId="9">#REF!</definedName>
    <definedName name="________DIV1050" localSheetId="8">#REF!</definedName>
    <definedName name="________DIV1050" localSheetId="13">#REF!</definedName>
    <definedName name="________DIV1050">#REF!</definedName>
    <definedName name="________DIV278" localSheetId="9">#REF!</definedName>
    <definedName name="________DIV278" localSheetId="8">#REF!</definedName>
    <definedName name="________DIV278" localSheetId="13">#REF!</definedName>
    <definedName name="________DIV278">#REF!</definedName>
    <definedName name="________DIV279" localSheetId="9">#REF!</definedName>
    <definedName name="________DIV279" localSheetId="8">#REF!</definedName>
    <definedName name="________DIV279" localSheetId="13">#REF!</definedName>
    <definedName name="________DIV279">#REF!</definedName>
    <definedName name="________DIV45" localSheetId="9">#REF!</definedName>
    <definedName name="________DIV45" localSheetId="8">#REF!</definedName>
    <definedName name="________DIV45" localSheetId="13">#REF!</definedName>
    <definedName name="________DIV45">#REF!</definedName>
    <definedName name="________DIV450" localSheetId="9">#REF!</definedName>
    <definedName name="________DIV450" localSheetId="8">#REF!</definedName>
    <definedName name="________DIV450" localSheetId="13">#REF!</definedName>
    <definedName name="________DIV450">#REF!</definedName>
    <definedName name="________DIV709" localSheetId="9">#REF!</definedName>
    <definedName name="________DIV709" localSheetId="8">#REF!</definedName>
    <definedName name="________DIV709" localSheetId="13">#REF!</definedName>
    <definedName name="________DIV709">#REF!</definedName>
    <definedName name="________DIV710" localSheetId="9">#REF!</definedName>
    <definedName name="________DIV710" localSheetId="8">#REF!</definedName>
    <definedName name="________DIV710" localSheetId="13">#REF!</definedName>
    <definedName name="________DIV710">#REF!</definedName>
    <definedName name="________DIV711" localSheetId="9">#REF!</definedName>
    <definedName name="________DIV711" localSheetId="8">#REF!</definedName>
    <definedName name="________DIV711" localSheetId="13">#REF!</definedName>
    <definedName name="________DIV711">#REF!</definedName>
    <definedName name="________DIV718" localSheetId="9">#REF!</definedName>
    <definedName name="________DIV718" localSheetId="8">#REF!</definedName>
    <definedName name="________DIV718" localSheetId="13">#REF!</definedName>
    <definedName name="________DIV718">#REF!</definedName>
    <definedName name="________DIV719" localSheetId="9">#REF!</definedName>
    <definedName name="________DIV719" localSheetId="8">#REF!</definedName>
    <definedName name="________DIV719" localSheetId="13">#REF!</definedName>
    <definedName name="________DIV719">#REF!</definedName>
    <definedName name="________DIV720" localSheetId="9">#REF!</definedName>
    <definedName name="________DIV720" localSheetId="8">#REF!</definedName>
    <definedName name="________DIV720" localSheetId="13">#REF!</definedName>
    <definedName name="________DIV720">#REF!</definedName>
    <definedName name="________DIV819" localSheetId="9">#REF!</definedName>
    <definedName name="________DIV819" localSheetId="8">#REF!</definedName>
    <definedName name="________DIV819" localSheetId="13">#REF!</definedName>
    <definedName name="________DIV819">#REF!</definedName>
    <definedName name="________DIV947" localSheetId="9">#REF!</definedName>
    <definedName name="________DIV947" localSheetId="8">#REF!</definedName>
    <definedName name="________DIV947" localSheetId="13">#REF!</definedName>
    <definedName name="________DIV947">#REF!</definedName>
    <definedName name="________DND2" localSheetId="9">'BDI DIFER_SEM DESON.'!Plan1</definedName>
    <definedName name="________DND2" localSheetId="8">'BDI_SEM DESON.'!Plan1</definedName>
    <definedName name="________DND2" localSheetId="6">Plan1</definedName>
    <definedName name="________DND2" localSheetId="7">Plan1</definedName>
    <definedName name="________DND2" localSheetId="13">Plan1</definedName>
    <definedName name="________DND2">Plan1</definedName>
    <definedName name="________EDA01">#REF!</definedName>
    <definedName name="________Ext2" localSheetId="12">#REF!</definedName>
    <definedName name="________Ext2" localSheetId="6">#REF!</definedName>
    <definedName name="________Ext2" localSheetId="10">#REF!</definedName>
    <definedName name="________Ext2" localSheetId="7">#REF!</definedName>
    <definedName name="________Ext2" localSheetId="11">#REF!</definedName>
    <definedName name="________Ext2" localSheetId="13">#REF!</definedName>
    <definedName name="________Ext2">#REF!</definedName>
    <definedName name="________Fev1" localSheetId="12">#REF!</definedName>
    <definedName name="________Fev1" localSheetId="6">#REF!</definedName>
    <definedName name="________Fev1" localSheetId="10">#REF!</definedName>
    <definedName name="________Fev1" localSheetId="7">#REF!</definedName>
    <definedName name="________Fev1" localSheetId="11">#REF!</definedName>
    <definedName name="________Fev1" localSheetId="13">#REF!</definedName>
    <definedName name="________Fev1">#REF!</definedName>
    <definedName name="________HCB5">#REF!</definedName>
    <definedName name="________Jan1" localSheetId="12">#REF!</definedName>
    <definedName name="________Jan1" localSheetId="6">#REF!</definedName>
    <definedName name="________Jan1" localSheetId="10">#REF!</definedName>
    <definedName name="________Jan1" localSheetId="7">#REF!</definedName>
    <definedName name="________Jan1" localSheetId="11">#REF!</definedName>
    <definedName name="________Jan1" localSheetId="13">#REF!</definedName>
    <definedName name="________Jan1">#REF!</definedName>
    <definedName name="________Jul1" localSheetId="6">#REF!</definedName>
    <definedName name="________Jul1" localSheetId="7">#REF!</definedName>
    <definedName name="________Jul1">#REF!</definedName>
    <definedName name="________Jun1" localSheetId="6">#REF!</definedName>
    <definedName name="________Jun1" localSheetId="7">#REF!</definedName>
    <definedName name="________Jun1">#REF!</definedName>
    <definedName name="________ki5" localSheetId="9">#REF!</definedName>
    <definedName name="________ki5" localSheetId="8">#REF!</definedName>
    <definedName name="________ki5" localSheetId="12">#REF!</definedName>
    <definedName name="________ki5" localSheetId="10">#REF!</definedName>
    <definedName name="________ki5" localSheetId="11">#REF!</definedName>
    <definedName name="________ki5" localSheetId="13">#REF!</definedName>
    <definedName name="________ki5">#REF!</definedName>
    <definedName name="________KM406407" localSheetId="9">#REF!</definedName>
    <definedName name="________KM406407" localSheetId="8">#REF!</definedName>
    <definedName name="________KM406407" localSheetId="13">#REF!</definedName>
    <definedName name="________KM406407">#REF!</definedName>
    <definedName name="________la2">#REF!</definedName>
    <definedName name="________LO1004" localSheetId="9">#REF!</definedName>
    <definedName name="________LO1004" localSheetId="8">#REF!</definedName>
    <definedName name="________LO1004" localSheetId="13">#REF!</definedName>
    <definedName name="________LO1004">#REF!</definedName>
    <definedName name="________LO1015" localSheetId="9">#REF!</definedName>
    <definedName name="________LO1015" localSheetId="8">#REF!</definedName>
    <definedName name="________LO1015" localSheetId="13">#REF!</definedName>
    <definedName name="________LO1015">#REF!</definedName>
    <definedName name="________LO1039" localSheetId="9">#REF!</definedName>
    <definedName name="________LO1039" localSheetId="8">#REF!</definedName>
    <definedName name="________LO1039" localSheetId="13">#REF!</definedName>
    <definedName name="________LO1039">#REF!</definedName>
    <definedName name="________LO1050" localSheetId="9">#REF!</definedName>
    <definedName name="________LO1050" localSheetId="8">#REF!</definedName>
    <definedName name="________LO1050" localSheetId="13">#REF!</definedName>
    <definedName name="________LO1050">#REF!</definedName>
    <definedName name="________LO278" localSheetId="9">#REF!</definedName>
    <definedName name="________LO278" localSheetId="8">#REF!</definedName>
    <definedName name="________LO278" localSheetId="13">#REF!</definedName>
    <definedName name="________LO278">#REF!</definedName>
    <definedName name="________LO279" localSheetId="9">#REF!</definedName>
    <definedName name="________LO279" localSheetId="8">#REF!</definedName>
    <definedName name="________LO279" localSheetId="13">#REF!</definedName>
    <definedName name="________LO279">#REF!</definedName>
    <definedName name="________LO450" localSheetId="9">#REF!</definedName>
    <definedName name="________LO450" localSheetId="8">#REF!</definedName>
    <definedName name="________LO450" localSheetId="13">#REF!</definedName>
    <definedName name="________LO450">#REF!</definedName>
    <definedName name="________LO709" localSheetId="9">#REF!</definedName>
    <definedName name="________LO709" localSheetId="8">#REF!</definedName>
    <definedName name="________LO709" localSheetId="13">#REF!</definedName>
    <definedName name="________LO709">#REF!</definedName>
    <definedName name="________LO710" localSheetId="9">#REF!</definedName>
    <definedName name="________LO710" localSheetId="8">#REF!</definedName>
    <definedName name="________LO710" localSheetId="13">#REF!</definedName>
    <definedName name="________LO710">#REF!</definedName>
    <definedName name="________LO711" localSheetId="9">#REF!</definedName>
    <definedName name="________LO711" localSheetId="8">#REF!</definedName>
    <definedName name="________LO711" localSheetId="13">#REF!</definedName>
    <definedName name="________LO711">#REF!</definedName>
    <definedName name="________LO719" localSheetId="9">#REF!</definedName>
    <definedName name="________LO719" localSheetId="8">#REF!</definedName>
    <definedName name="________LO719" localSheetId="13">#REF!</definedName>
    <definedName name="________LO719">#REF!</definedName>
    <definedName name="________LO720" localSheetId="9">#REF!</definedName>
    <definedName name="________LO720" localSheetId="8">#REF!</definedName>
    <definedName name="________LO720" localSheetId="13">#REF!</definedName>
    <definedName name="________LO720">#REF!</definedName>
    <definedName name="________LO819" localSheetId="9">#REF!</definedName>
    <definedName name="________LO819" localSheetId="8">#REF!</definedName>
    <definedName name="________LO819" localSheetId="13">#REF!</definedName>
    <definedName name="________LO819">#REF!</definedName>
    <definedName name="________LO947" localSheetId="9">#REF!</definedName>
    <definedName name="________LO947" localSheetId="8">#REF!</definedName>
    <definedName name="________LO947" localSheetId="13">#REF!</definedName>
    <definedName name="________LO947">#REF!</definedName>
    <definedName name="________Mai1" localSheetId="6">#REF!</definedName>
    <definedName name="________Mai1" localSheetId="7">#REF!</definedName>
    <definedName name="________Mai1">#REF!</definedName>
    <definedName name="________Mar1" localSheetId="12">#REF!</definedName>
    <definedName name="________Mar1" localSheetId="6">#REF!</definedName>
    <definedName name="________Mar1" localSheetId="10">#REF!</definedName>
    <definedName name="________Mar1" localSheetId="7">#REF!</definedName>
    <definedName name="________Mar1" localSheetId="11">#REF!</definedName>
    <definedName name="________Mar1" localSheetId="13">#REF!</definedName>
    <definedName name="________Mar1">#REF!</definedName>
    <definedName name="________ME1004" localSheetId="9">#REF!</definedName>
    <definedName name="________ME1004" localSheetId="8">#REF!</definedName>
    <definedName name="________ME1004" localSheetId="13">#REF!</definedName>
    <definedName name="________ME1004">#REF!</definedName>
    <definedName name="________ME1015" localSheetId="9">#REF!</definedName>
    <definedName name="________ME1015" localSheetId="8">#REF!</definedName>
    <definedName name="________ME1015" localSheetId="13">#REF!</definedName>
    <definedName name="________ME1015">#REF!</definedName>
    <definedName name="________ME1039" localSheetId="9">#REF!</definedName>
    <definedName name="________ME1039" localSheetId="8">#REF!</definedName>
    <definedName name="________ME1039" localSheetId="13">#REF!</definedName>
    <definedName name="________ME1039">#REF!</definedName>
    <definedName name="________ME1050" localSheetId="9">#REF!</definedName>
    <definedName name="________ME1050" localSheetId="8">#REF!</definedName>
    <definedName name="________ME1050" localSheetId="13">#REF!</definedName>
    <definedName name="________ME1050">#REF!</definedName>
    <definedName name="________ME278" localSheetId="9">#REF!</definedName>
    <definedName name="________ME278" localSheetId="8">#REF!</definedName>
    <definedName name="________ME278" localSheetId="13">#REF!</definedName>
    <definedName name="________ME278">#REF!</definedName>
    <definedName name="________ME279" localSheetId="9">#REF!</definedName>
    <definedName name="________ME279" localSheetId="8">#REF!</definedName>
    <definedName name="________ME279" localSheetId="13">#REF!</definedName>
    <definedName name="________ME279">#REF!</definedName>
    <definedName name="________ME450" localSheetId="9">#REF!</definedName>
    <definedName name="________ME450" localSheetId="8">#REF!</definedName>
    <definedName name="________ME450" localSheetId="13">#REF!</definedName>
    <definedName name="________ME450">#REF!</definedName>
    <definedName name="________ME709" localSheetId="9">#REF!</definedName>
    <definedName name="________ME709" localSheetId="8">#REF!</definedName>
    <definedName name="________ME709" localSheetId="13">#REF!</definedName>
    <definedName name="________ME709">#REF!</definedName>
    <definedName name="________ME710" localSheetId="9">#REF!</definedName>
    <definedName name="________ME710" localSheetId="8">#REF!</definedName>
    <definedName name="________ME710" localSheetId="13">#REF!</definedName>
    <definedName name="________ME710">#REF!</definedName>
    <definedName name="________ME711" localSheetId="9">#REF!</definedName>
    <definedName name="________ME711" localSheetId="8">#REF!</definedName>
    <definedName name="________ME711" localSheetId="13">#REF!</definedName>
    <definedName name="________ME711">#REF!</definedName>
    <definedName name="________ME719" localSheetId="9">#REF!</definedName>
    <definedName name="________ME719" localSheetId="8">#REF!</definedName>
    <definedName name="________ME719" localSheetId="13">#REF!</definedName>
    <definedName name="________ME719">#REF!</definedName>
    <definedName name="________ME720" localSheetId="9">#REF!</definedName>
    <definedName name="________ME720" localSheetId="8">#REF!</definedName>
    <definedName name="________ME720" localSheetId="13">#REF!</definedName>
    <definedName name="________ME720">#REF!</definedName>
    <definedName name="________ME819" localSheetId="9">#REF!</definedName>
    <definedName name="________ME819" localSheetId="8">#REF!</definedName>
    <definedName name="________ME819" localSheetId="13">#REF!</definedName>
    <definedName name="________ME819">#REF!</definedName>
    <definedName name="________ME947" localSheetId="9">#REF!</definedName>
    <definedName name="________ME947" localSheetId="8">#REF!</definedName>
    <definedName name="________ME947" localSheetId="13">#REF!</definedName>
    <definedName name="________ME947">#REF!</definedName>
    <definedName name="________MFC01">#REF!</definedName>
    <definedName name="________MNS8418" localSheetId="9">'BDI DIFER_SEM DESON.'!Plan1</definedName>
    <definedName name="________MNS8418" localSheetId="8">'BDI_SEM DESON.'!Plan1</definedName>
    <definedName name="________MNS8418" localSheetId="6">Plan1</definedName>
    <definedName name="________MNS8418" localSheetId="7">Plan1</definedName>
    <definedName name="________MNS8418" localSheetId="13">Plan1</definedName>
    <definedName name="________MNS8418">Plan1</definedName>
    <definedName name="________MOD01" localSheetId="12">#REF!</definedName>
    <definedName name="________MOD01" localSheetId="6">#REF!</definedName>
    <definedName name="________MOD01" localSheetId="10">#REF!</definedName>
    <definedName name="________MOD01" localSheetId="7">#REF!</definedName>
    <definedName name="________MOD01" localSheetId="11">#REF!</definedName>
    <definedName name="________MOD01" localSheetId="13">#REF!</definedName>
    <definedName name="________MOD01">#REF!</definedName>
    <definedName name="________Nov1" localSheetId="6">#REF!</definedName>
    <definedName name="________Nov1" localSheetId="7">#REF!</definedName>
    <definedName name="________Nov1">#REF!</definedName>
    <definedName name="________Obs1" localSheetId="9">#REF!</definedName>
    <definedName name="________Obs1" localSheetId="8">#REF!</definedName>
    <definedName name="________Obs1" localSheetId="12">#REF!</definedName>
    <definedName name="________Obs1" localSheetId="10">#REF!</definedName>
    <definedName name="________Obs1" localSheetId="11">#REF!</definedName>
    <definedName name="________Obs1" localSheetId="13">#REF!</definedName>
    <definedName name="________Obs1">#REF!</definedName>
    <definedName name="________Obs2" localSheetId="9">#REF!</definedName>
    <definedName name="________Obs2" localSheetId="8">#REF!</definedName>
    <definedName name="________Obs2" localSheetId="12">#REF!</definedName>
    <definedName name="________Obs2" localSheetId="10">#REF!</definedName>
    <definedName name="________Obs2" localSheetId="11">#REF!</definedName>
    <definedName name="________Obs2" localSheetId="13">#REF!</definedName>
    <definedName name="________Obs2">#REF!</definedName>
    <definedName name="________Out1" localSheetId="6">#REF!</definedName>
    <definedName name="________Out1" localSheetId="7">#REF!</definedName>
    <definedName name="________Out1">#REF!</definedName>
    <definedName name="________OUT98" localSheetId="9" hidden="1">{#N/A,#N/A,TRUE,"Serviços"}</definedName>
    <definedName name="________OUT98" localSheetId="8" hidden="1">{#N/A,#N/A,TRUE,"Serviços"}</definedName>
    <definedName name="________OUT98" localSheetId="12">{#N/A,#N/A,TRUE,"Serviços"}</definedName>
    <definedName name="________OUT98" localSheetId="3" hidden="1">{#N/A,#N/A,TRUE,"Serviços"}</definedName>
    <definedName name="________OUT98" localSheetId="6">{#N/A,#N/A,TRUE,"Serviços"}</definedName>
    <definedName name="________OUT98" localSheetId="10">{#N/A,#N/A,TRUE,"Serviços"}</definedName>
    <definedName name="________OUT98" localSheetId="7" hidden="1">{#N/A,#N/A,TRUE,"Serviços"}</definedName>
    <definedName name="________OUT98" localSheetId="11">{#N/A,#N/A,TRUE,"Serviços"}</definedName>
    <definedName name="________OUT98" localSheetId="13">{#N/A,#N/A,TRUE,"Serviços"}</definedName>
    <definedName name="________OUT98">{#N/A,#N/A,TRUE,"Serviços"}</definedName>
    <definedName name="________out99" localSheetId="6" hidden="1">{#N/A,#N/A,TRUE,"Serviços"}</definedName>
    <definedName name="________out99" localSheetId="7" hidden="1">{#N/A,#N/A,TRUE,"Serviços"}</definedName>
    <definedName name="________out99" hidden="1">{#N/A,#N/A,TRUE,"Serviços"}</definedName>
    <definedName name="________OUTTT98" localSheetId="9" hidden="1">{#N/A,#N/A,TRUE,"Serviços"}</definedName>
    <definedName name="________OUTTT98" localSheetId="8" hidden="1">{#N/A,#N/A,TRUE,"Serviços"}</definedName>
    <definedName name="________OUTTT98" localSheetId="12">{#N/A,#N/A,TRUE,"Serviços"}</definedName>
    <definedName name="________OUTTT98" localSheetId="6">{#N/A,#N/A,TRUE,"Serviços"}</definedName>
    <definedName name="________OUTTT98" localSheetId="10">{#N/A,#N/A,TRUE,"Serviços"}</definedName>
    <definedName name="________OUTTT98" localSheetId="7">{#N/A,#N/A,TRUE,"Serviços"}</definedName>
    <definedName name="________OUTTT98" localSheetId="11">{#N/A,#N/A,TRUE,"Serviços"}</definedName>
    <definedName name="________OUTTT98" localSheetId="13">{#N/A,#N/A,TRUE,"Serviços"}</definedName>
    <definedName name="________OUTTT98">{#N/A,#N/A,TRUE,"Serviços"}</definedName>
    <definedName name="________PCB5">#REF!</definedName>
    <definedName name="________PCM30">#REF!</definedName>
    <definedName name="________PL1" localSheetId="9">#REF!</definedName>
    <definedName name="________PL1" localSheetId="8">#REF!</definedName>
    <definedName name="________PL1" localSheetId="12">#REF!</definedName>
    <definedName name="________PL1" localSheetId="10">#REF!</definedName>
    <definedName name="________PL1" localSheetId="11">#REF!</definedName>
    <definedName name="________PL1" localSheetId="13">#REF!</definedName>
    <definedName name="________PL1">#REF!</definedName>
    <definedName name="________PL1_25">#REF!</definedName>
    <definedName name="________PLA2">#REF!</definedName>
    <definedName name="________PM334">#REF!</definedName>
    <definedName name="________PM335">#REF!</definedName>
    <definedName name="________PM346">#REF!</definedName>
    <definedName name="________PM406">#REF!</definedName>
    <definedName name="________PM412">#REF!</definedName>
    <definedName name="________PM609">#REF!</definedName>
    <definedName name="________PM970">#REF!</definedName>
    <definedName name="________PR1004" localSheetId="9">#REF!</definedName>
    <definedName name="________PR1004" localSheetId="8">#REF!</definedName>
    <definedName name="________PR1004" localSheetId="13">#REF!</definedName>
    <definedName name="________PR1004">#REF!</definedName>
    <definedName name="________PR1015" localSheetId="9">#REF!</definedName>
    <definedName name="________PR1015" localSheetId="8">#REF!</definedName>
    <definedName name="________PR1015" localSheetId="13">#REF!</definedName>
    <definedName name="________PR1015">#REF!</definedName>
    <definedName name="________PR1039" localSheetId="9">#REF!</definedName>
    <definedName name="________PR1039" localSheetId="8">#REF!</definedName>
    <definedName name="________PR1039" localSheetId="13">#REF!</definedName>
    <definedName name="________PR1039">#REF!</definedName>
    <definedName name="________PR1050" localSheetId="9">#REF!</definedName>
    <definedName name="________PR1050" localSheetId="8">#REF!</definedName>
    <definedName name="________PR1050" localSheetId="13">#REF!</definedName>
    <definedName name="________PR1050">#REF!</definedName>
    <definedName name="________PR278" localSheetId="9">#REF!</definedName>
    <definedName name="________PR278" localSheetId="8">#REF!</definedName>
    <definedName name="________PR278" localSheetId="13">#REF!</definedName>
    <definedName name="________PR278">#REF!</definedName>
    <definedName name="________PR279" localSheetId="9">#REF!</definedName>
    <definedName name="________PR279" localSheetId="8">#REF!</definedName>
    <definedName name="________PR279" localSheetId="13">#REF!</definedName>
    <definedName name="________PR279">#REF!</definedName>
    <definedName name="________PR450" localSheetId="9">#REF!</definedName>
    <definedName name="________PR450" localSheetId="8">#REF!</definedName>
    <definedName name="________PR450" localSheetId="13">#REF!</definedName>
    <definedName name="________PR450">#REF!</definedName>
    <definedName name="________PR709" localSheetId="9">#REF!</definedName>
    <definedName name="________PR709" localSheetId="8">#REF!</definedName>
    <definedName name="________PR709" localSheetId="13">#REF!</definedName>
    <definedName name="________PR709">#REF!</definedName>
    <definedName name="________PR710" localSheetId="9">#REF!</definedName>
    <definedName name="________PR710" localSheetId="8">#REF!</definedName>
    <definedName name="________PR710" localSheetId="13">#REF!</definedName>
    <definedName name="________PR710">#REF!</definedName>
    <definedName name="________PR711" localSheetId="9">#REF!</definedName>
    <definedName name="________PR711" localSheetId="8">#REF!</definedName>
    <definedName name="________PR711" localSheetId="13">#REF!</definedName>
    <definedName name="________PR711">#REF!</definedName>
    <definedName name="________PR719" localSheetId="9">#REF!</definedName>
    <definedName name="________PR719" localSheetId="8">#REF!</definedName>
    <definedName name="________PR719" localSheetId="13">#REF!</definedName>
    <definedName name="________PR719">#REF!</definedName>
    <definedName name="________PR720" localSheetId="9">#REF!</definedName>
    <definedName name="________PR720" localSheetId="8">#REF!</definedName>
    <definedName name="________PR720" localSheetId="13">#REF!</definedName>
    <definedName name="________PR720">#REF!</definedName>
    <definedName name="________PR819" localSheetId="9">#REF!</definedName>
    <definedName name="________PR819" localSheetId="8">#REF!</definedName>
    <definedName name="________PR819" localSheetId="13">#REF!</definedName>
    <definedName name="________PR819">#REF!</definedName>
    <definedName name="________PR947" localSheetId="9">#REF!</definedName>
    <definedName name="________PR947" localSheetId="8">#REF!</definedName>
    <definedName name="________PR947" localSheetId="13">#REF!</definedName>
    <definedName name="________PR947">#REF!</definedName>
    <definedName name="________PTB10">#REF!</definedName>
    <definedName name="________r" localSheetId="9">#REF!</definedName>
    <definedName name="________r" localSheetId="8">#REF!</definedName>
    <definedName name="________r" localSheetId="13">#REF!</definedName>
    <definedName name="________r">#REF!</definedName>
    <definedName name="________r_25">#REF!</definedName>
    <definedName name="________Rbv1" localSheetId="6">#REF!</definedName>
    <definedName name="________Rbv1" localSheetId="7">#REF!</definedName>
    <definedName name="________Rbv1">#REF!</definedName>
    <definedName name="________RP1" localSheetId="12">#REF!</definedName>
    <definedName name="________RP1" localSheetId="6">#REF!</definedName>
    <definedName name="________RP1" localSheetId="10">#REF!</definedName>
    <definedName name="________RP1" localSheetId="7">#REF!</definedName>
    <definedName name="________RP1" localSheetId="11">#REF!</definedName>
    <definedName name="________RP1" localSheetId="13">#REF!</definedName>
    <definedName name="________RP1">#REF!</definedName>
    <definedName name="________SE2">#REF!</definedName>
    <definedName name="________Set1" localSheetId="6">#REF!</definedName>
    <definedName name="________Set1" localSheetId="7">#REF!</definedName>
    <definedName name="________Set1">#REF!</definedName>
    <definedName name="________SL6">NA()</definedName>
    <definedName name="________STC04">#REF!</definedName>
    <definedName name="________TB10">#REF!</definedName>
    <definedName name="________TCB4">#REF!</definedName>
    <definedName name="________TCB5">#REF!</definedName>
    <definedName name="________tcc4">#REF!</definedName>
    <definedName name="________TCM30">#REF!</definedName>
    <definedName name="________TEB4">#REF!</definedName>
    <definedName name="________TOT1">#REF!</definedName>
    <definedName name="________TOT2">#REF!</definedName>
    <definedName name="________TOT3">#REF!</definedName>
    <definedName name="________TOT4">#REF!</definedName>
    <definedName name="________TOT5">#REF!</definedName>
    <definedName name="________TOT6">#REF!</definedName>
    <definedName name="________TOT7">#REF!</definedName>
    <definedName name="________TP10">#REF!</definedName>
    <definedName name="________TP5">#REF!</definedName>
    <definedName name="________TSD2">#REF!</definedName>
    <definedName name="________TT102">#REF!</definedName>
    <definedName name="________TT107">#REF!</definedName>
    <definedName name="________TT121">#REF!</definedName>
    <definedName name="________TT123">#REF!</definedName>
    <definedName name="________TT19">#REF!</definedName>
    <definedName name="________TT20">#REF!</definedName>
    <definedName name="________TT21">#REF!</definedName>
    <definedName name="________TT22">#REF!</definedName>
    <definedName name="________TT26">#REF!</definedName>
    <definedName name="________TT27">#REF!</definedName>
    <definedName name="________TT28">#REF!</definedName>
    <definedName name="________TT30">#REF!</definedName>
    <definedName name="________TT31">#REF!</definedName>
    <definedName name="________TT32">#REF!</definedName>
    <definedName name="________TT33">#REF!</definedName>
    <definedName name="________TT34">#REF!</definedName>
    <definedName name="________TT36">#REF!</definedName>
    <definedName name="________TT37">#REF!</definedName>
    <definedName name="________TT38">#REF!</definedName>
    <definedName name="________TT39">#REF!</definedName>
    <definedName name="________TT40">#REF!</definedName>
    <definedName name="________TT5">#REF!</definedName>
    <definedName name="________TT52">#REF!</definedName>
    <definedName name="________TT53">#REF!</definedName>
    <definedName name="________TT54">#REF!</definedName>
    <definedName name="________TT55">#REF!</definedName>
    <definedName name="________TT6">#REF!</definedName>
    <definedName name="________TT60">#REF!</definedName>
    <definedName name="________TT61">#REF!</definedName>
    <definedName name="________TT69">#REF!</definedName>
    <definedName name="________TT7">#REF!</definedName>
    <definedName name="________TT70">#REF!</definedName>
    <definedName name="________TT71">#REF!</definedName>
    <definedName name="________TT74">#REF!</definedName>
    <definedName name="________TT75">#REF!</definedName>
    <definedName name="________TT76">#REF!</definedName>
    <definedName name="________TT77">#REF!</definedName>
    <definedName name="________TT78">#REF!</definedName>
    <definedName name="________TT79">#REF!</definedName>
    <definedName name="________TT94">#REF!</definedName>
    <definedName name="________TT95">#REF!</definedName>
    <definedName name="________TT97">#REF!</definedName>
    <definedName name="_______A1" localSheetId="12">#REF!</definedName>
    <definedName name="_______A1" localSheetId="6">#REF!</definedName>
    <definedName name="_______A1" localSheetId="10">#REF!</definedName>
    <definedName name="_______A1" localSheetId="7">#REF!</definedName>
    <definedName name="_______A1" localSheetId="11">#REF!</definedName>
    <definedName name="_______A1" localSheetId="13">#REF!</definedName>
    <definedName name="_______A1">#REF!</definedName>
    <definedName name="_______A10" localSheetId="12">#REF!</definedName>
    <definedName name="_______A10" localSheetId="6">#REF!</definedName>
    <definedName name="_______A10" localSheetId="10">#REF!</definedName>
    <definedName name="_______A10" localSheetId="7">#REF!</definedName>
    <definedName name="_______A10" localSheetId="11">#REF!</definedName>
    <definedName name="_______A10" localSheetId="13">#REF!</definedName>
    <definedName name="_______A10">#REF!</definedName>
    <definedName name="_______A11" localSheetId="12">#REF!</definedName>
    <definedName name="_______A11" localSheetId="6">#REF!</definedName>
    <definedName name="_______A11" localSheetId="10">#REF!</definedName>
    <definedName name="_______A11" localSheetId="7">#REF!</definedName>
    <definedName name="_______A11" localSheetId="11">#REF!</definedName>
    <definedName name="_______A11" localSheetId="13">#REF!</definedName>
    <definedName name="_______A11">#REF!</definedName>
    <definedName name="_______A12" localSheetId="12">#REF!</definedName>
    <definedName name="_______A12" localSheetId="6">#REF!</definedName>
    <definedName name="_______A12" localSheetId="10">#REF!</definedName>
    <definedName name="_______A12" localSheetId="7">#REF!</definedName>
    <definedName name="_______A12" localSheetId="11">#REF!</definedName>
    <definedName name="_______A12" localSheetId="13">#REF!</definedName>
    <definedName name="_______A12">#REF!</definedName>
    <definedName name="_______A13" localSheetId="12">#REF!</definedName>
    <definedName name="_______A13" localSheetId="6">#REF!</definedName>
    <definedName name="_______A13" localSheetId="10">#REF!</definedName>
    <definedName name="_______A13" localSheetId="7">#REF!</definedName>
    <definedName name="_______A13" localSheetId="11">#REF!</definedName>
    <definedName name="_______A13" localSheetId="13">#REF!</definedName>
    <definedName name="_______A13">#REF!</definedName>
    <definedName name="_______A14" localSheetId="12">#REF!</definedName>
    <definedName name="_______A14" localSheetId="6">#REF!</definedName>
    <definedName name="_______A14" localSheetId="10">#REF!</definedName>
    <definedName name="_______A14" localSheetId="7">#REF!</definedName>
    <definedName name="_______A14" localSheetId="11">#REF!</definedName>
    <definedName name="_______A14" localSheetId="13">#REF!</definedName>
    <definedName name="_______A14">#REF!</definedName>
    <definedName name="_______A15" localSheetId="12">#REF!</definedName>
    <definedName name="_______A15" localSheetId="6">#REF!</definedName>
    <definedName name="_______A15" localSheetId="10">#REF!</definedName>
    <definedName name="_______A15" localSheetId="7">#REF!</definedName>
    <definedName name="_______A15" localSheetId="11">#REF!</definedName>
    <definedName name="_______A15" localSheetId="13">#REF!</definedName>
    <definedName name="_______A15">#REF!</definedName>
    <definedName name="_______A16" localSheetId="12">#REF!</definedName>
    <definedName name="_______A16" localSheetId="6">#REF!</definedName>
    <definedName name="_______A16" localSheetId="10">#REF!</definedName>
    <definedName name="_______A16" localSheetId="7">#REF!</definedName>
    <definedName name="_______A16" localSheetId="11">#REF!</definedName>
    <definedName name="_______A16" localSheetId="13">#REF!</definedName>
    <definedName name="_______A16">#REF!</definedName>
    <definedName name="_______A17" localSheetId="12">#REF!</definedName>
    <definedName name="_______A17" localSheetId="6">#REF!</definedName>
    <definedName name="_______A17" localSheetId="10">#REF!</definedName>
    <definedName name="_______A17" localSheetId="7">#REF!</definedName>
    <definedName name="_______A17" localSheetId="11">#REF!</definedName>
    <definedName name="_______A17" localSheetId="13">#REF!</definedName>
    <definedName name="_______A17">#REF!</definedName>
    <definedName name="_______A19" localSheetId="12">#REF!</definedName>
    <definedName name="_______A19" localSheetId="6">#REF!</definedName>
    <definedName name="_______A19" localSheetId="10">#REF!</definedName>
    <definedName name="_______A19" localSheetId="7">#REF!</definedName>
    <definedName name="_______A19" localSheetId="11">#REF!</definedName>
    <definedName name="_______A19" localSheetId="13">#REF!</definedName>
    <definedName name="_______A19">#REF!</definedName>
    <definedName name="_______A2" localSheetId="12">#REF!</definedName>
    <definedName name="_______A2" localSheetId="6">#REF!</definedName>
    <definedName name="_______A2" localSheetId="10">#REF!</definedName>
    <definedName name="_______A2" localSheetId="7">#REF!</definedName>
    <definedName name="_______A2" localSheetId="11">#REF!</definedName>
    <definedName name="_______A2" localSheetId="13">#REF!</definedName>
    <definedName name="_______A2">#REF!</definedName>
    <definedName name="_______A20" localSheetId="12">#REF!</definedName>
    <definedName name="_______A20" localSheetId="6">#REF!</definedName>
    <definedName name="_______A20" localSheetId="10">#REF!</definedName>
    <definedName name="_______A20" localSheetId="7">#REF!</definedName>
    <definedName name="_______A20" localSheetId="11">#REF!</definedName>
    <definedName name="_______A20" localSheetId="13">#REF!</definedName>
    <definedName name="_______A20">#REF!</definedName>
    <definedName name="_______A21" localSheetId="12">#REF!</definedName>
    <definedName name="_______A21" localSheetId="6">#REF!</definedName>
    <definedName name="_______A21" localSheetId="10">#REF!</definedName>
    <definedName name="_______A21" localSheetId="7">#REF!</definedName>
    <definedName name="_______A21" localSheetId="11">#REF!</definedName>
    <definedName name="_______A21" localSheetId="13">#REF!</definedName>
    <definedName name="_______A21">#REF!</definedName>
    <definedName name="_______A22" localSheetId="12">#REF!</definedName>
    <definedName name="_______A22" localSheetId="6">#REF!</definedName>
    <definedName name="_______A22" localSheetId="10">#REF!</definedName>
    <definedName name="_______A22" localSheetId="7">#REF!</definedName>
    <definedName name="_______A22" localSheetId="11">#REF!</definedName>
    <definedName name="_______A22" localSheetId="13">#REF!</definedName>
    <definedName name="_______A22">#REF!</definedName>
    <definedName name="_______A23" localSheetId="12">#REF!</definedName>
    <definedName name="_______A23" localSheetId="6">#REF!</definedName>
    <definedName name="_______A23" localSheetId="10">#REF!</definedName>
    <definedName name="_______A23" localSheetId="7">#REF!</definedName>
    <definedName name="_______A23" localSheetId="11">#REF!</definedName>
    <definedName name="_______A23" localSheetId="13">#REF!</definedName>
    <definedName name="_______A23">#REF!</definedName>
    <definedName name="_______A24" localSheetId="12">#REF!</definedName>
    <definedName name="_______A24" localSheetId="6">#REF!</definedName>
    <definedName name="_______A24" localSheetId="10">#REF!</definedName>
    <definedName name="_______A24" localSheetId="7">#REF!</definedName>
    <definedName name="_______A24" localSheetId="11">#REF!</definedName>
    <definedName name="_______A24" localSheetId="13">#REF!</definedName>
    <definedName name="_______A24">#REF!</definedName>
    <definedName name="_______A25" localSheetId="12">#REF!</definedName>
    <definedName name="_______A25" localSheetId="6">#REF!</definedName>
    <definedName name="_______A25" localSheetId="10">#REF!</definedName>
    <definedName name="_______A25" localSheetId="7">#REF!</definedName>
    <definedName name="_______A25" localSheetId="11">#REF!</definedName>
    <definedName name="_______A25" localSheetId="13">#REF!</definedName>
    <definedName name="_______A25">#REF!</definedName>
    <definedName name="_______A3" localSheetId="12">#REF!</definedName>
    <definedName name="_______A3" localSheetId="6">#REF!</definedName>
    <definedName name="_______A3" localSheetId="10">#REF!</definedName>
    <definedName name="_______A3" localSheetId="7">#REF!</definedName>
    <definedName name="_______A3" localSheetId="11">#REF!</definedName>
    <definedName name="_______A3" localSheetId="13">#REF!</definedName>
    <definedName name="_______A3">#REF!</definedName>
    <definedName name="_______A4" localSheetId="12">#REF!</definedName>
    <definedName name="_______A4" localSheetId="6">#REF!</definedName>
    <definedName name="_______A4" localSheetId="10">#REF!</definedName>
    <definedName name="_______A4" localSheetId="7">#REF!</definedName>
    <definedName name="_______A4" localSheetId="11">#REF!</definedName>
    <definedName name="_______A4" localSheetId="13">#REF!</definedName>
    <definedName name="_______A4">#REF!</definedName>
    <definedName name="_______A5" localSheetId="12">#REF!</definedName>
    <definedName name="_______A5" localSheetId="6">#REF!</definedName>
    <definedName name="_______A5" localSheetId="10">#REF!</definedName>
    <definedName name="_______A5" localSheetId="7">#REF!</definedName>
    <definedName name="_______A5" localSheetId="11">#REF!</definedName>
    <definedName name="_______A5" localSheetId="13">#REF!</definedName>
    <definedName name="_______A5">#REF!</definedName>
    <definedName name="_______A6" localSheetId="12">#REF!</definedName>
    <definedName name="_______A6" localSheetId="6">#REF!</definedName>
    <definedName name="_______A6" localSheetId="10">#REF!</definedName>
    <definedName name="_______A6" localSheetId="7">#REF!</definedName>
    <definedName name="_______A6" localSheetId="11">#REF!</definedName>
    <definedName name="_______A6" localSheetId="13">#REF!</definedName>
    <definedName name="_______A6">#REF!</definedName>
    <definedName name="_______A7" localSheetId="12">#REF!</definedName>
    <definedName name="_______A7" localSheetId="6">#REF!</definedName>
    <definedName name="_______A7" localSheetId="10">#REF!</definedName>
    <definedName name="_______A7" localSheetId="7">#REF!</definedName>
    <definedName name="_______A7" localSheetId="11">#REF!</definedName>
    <definedName name="_______A7" localSheetId="13">#REF!</definedName>
    <definedName name="_______A7">#REF!</definedName>
    <definedName name="_______A9" localSheetId="12">#REF!</definedName>
    <definedName name="_______A9" localSheetId="6">#REF!</definedName>
    <definedName name="_______A9" localSheetId="10">#REF!</definedName>
    <definedName name="_______A9" localSheetId="7">#REF!</definedName>
    <definedName name="_______A9" localSheetId="11">#REF!</definedName>
    <definedName name="_______A9" localSheetId="13">#REF!</definedName>
    <definedName name="_______A9">#REF!</definedName>
    <definedName name="_______Abr1" localSheetId="6">#REF!</definedName>
    <definedName name="_______Abr1" localSheetId="7">#REF!</definedName>
    <definedName name="_______Abr1">#REF!</definedName>
    <definedName name="_______ACA25">#REF!</definedName>
    <definedName name="_______ACA50">#REF!</definedName>
    <definedName name="_______ACM30">#REF!</definedName>
    <definedName name="_______Ago1" localSheetId="6">#REF!</definedName>
    <definedName name="_______Ago1" localSheetId="7">#REF!</definedName>
    <definedName name="_______Ago1">#REF!</definedName>
    <definedName name="_______arg13">"$#REF!.$H$31"</definedName>
    <definedName name="_______arg16">"$#REF!.$H$55"</definedName>
    <definedName name="_______ATD1">#REF!</definedName>
    <definedName name="_______BDI1">#REF!</definedName>
    <definedName name="_______brv2" localSheetId="6">#REF!</definedName>
    <definedName name="_______brv2" localSheetId="7">#REF!</definedName>
    <definedName name="_______brv2">#REF!</definedName>
    <definedName name="_______Brz1" localSheetId="6">#REF!:#REF!</definedName>
    <definedName name="_______Brz1" localSheetId="7">#REF!:#REF!</definedName>
    <definedName name="_______Brz1" localSheetId="13">#REF!:#REF!</definedName>
    <definedName name="_______Brz1">#REF!:#REF!</definedName>
    <definedName name="_______Brz2" localSheetId="6">#REF!:#REF!</definedName>
    <definedName name="_______Brz2" localSheetId="7">#REF!:#REF!</definedName>
    <definedName name="_______Brz2" localSheetId="13">#REF!:#REF!</definedName>
    <definedName name="_______Brz2">#REF!:#REF!</definedName>
    <definedName name="_______cab1">#REF!</definedName>
    <definedName name="_______CAP20">#REF!</definedName>
    <definedName name="_______CC709" localSheetId="9">'BDI DIFER_SEM DESON.'!Plan1</definedName>
    <definedName name="_______CC709" localSheetId="8">'BDI_SEM DESON.'!Plan1</definedName>
    <definedName name="_______CC709" localSheetId="6">Plan1</definedName>
    <definedName name="_______CC709" localSheetId="7">Plan1</definedName>
    <definedName name="_______CC709" localSheetId="13">Plan1</definedName>
    <definedName name="_______CC709">Plan1</definedName>
    <definedName name="_______CC947" localSheetId="9">'BDI DIFER_SEM DESON.'!Plan1</definedName>
    <definedName name="_______CC947" localSheetId="8">'BDI_SEM DESON.'!Plan1</definedName>
    <definedName name="_______CC947" localSheetId="6">Plan1</definedName>
    <definedName name="_______CC947" localSheetId="7">Plan1</definedName>
    <definedName name="_______CC947" localSheetId="13">Plan1</definedName>
    <definedName name="_______CC947">Plan1</definedName>
    <definedName name="_______CCM30">#REF!</definedName>
    <definedName name="_______CMM30">#REF!</definedName>
    <definedName name="_______DAR02">#REF!</definedName>
    <definedName name="_______Dez1" localSheetId="6">#REF!</definedName>
    <definedName name="_______Dez1" localSheetId="7">#REF!</definedName>
    <definedName name="_______Dez1">#REF!</definedName>
    <definedName name="_______DIV1004" localSheetId="9">#REF!</definedName>
    <definedName name="_______DIV1004" localSheetId="8">#REF!</definedName>
    <definedName name="_______DIV1004" localSheetId="13">#REF!</definedName>
    <definedName name="_______DIV1004">#REF!</definedName>
    <definedName name="_______DIV1015" localSheetId="9">#REF!</definedName>
    <definedName name="_______DIV1015" localSheetId="8">#REF!</definedName>
    <definedName name="_______DIV1015" localSheetId="13">#REF!</definedName>
    <definedName name="_______DIV1015">#REF!</definedName>
    <definedName name="_______DIV1039" localSheetId="9">#REF!</definedName>
    <definedName name="_______DIV1039" localSheetId="8">#REF!</definedName>
    <definedName name="_______DIV1039" localSheetId="13">#REF!</definedName>
    <definedName name="_______DIV1039">#REF!</definedName>
    <definedName name="_______DIV1050" localSheetId="9">#REF!</definedName>
    <definedName name="_______DIV1050" localSheetId="8">#REF!</definedName>
    <definedName name="_______DIV1050" localSheetId="13">#REF!</definedName>
    <definedName name="_______DIV1050">#REF!</definedName>
    <definedName name="_______DIV278" localSheetId="9">#REF!</definedName>
    <definedName name="_______DIV278" localSheetId="8">#REF!</definedName>
    <definedName name="_______DIV278" localSheetId="13">#REF!</definedName>
    <definedName name="_______DIV278">#REF!</definedName>
    <definedName name="_______DIV279" localSheetId="9">#REF!</definedName>
    <definedName name="_______DIV279" localSheetId="8">#REF!</definedName>
    <definedName name="_______DIV279" localSheetId="13">#REF!</definedName>
    <definedName name="_______DIV279">#REF!</definedName>
    <definedName name="_______DIV45" localSheetId="9">#REF!</definedName>
    <definedName name="_______DIV45" localSheetId="8">#REF!</definedName>
    <definedName name="_______DIV45" localSheetId="13">#REF!</definedName>
    <definedName name="_______DIV45">#REF!</definedName>
    <definedName name="_______DIV450" localSheetId="9">#REF!</definedName>
    <definedName name="_______DIV450" localSheetId="8">#REF!</definedName>
    <definedName name="_______DIV450" localSheetId="13">#REF!</definedName>
    <definedName name="_______DIV450">#REF!</definedName>
    <definedName name="_______DIV709" localSheetId="9">#REF!</definedName>
    <definedName name="_______DIV709" localSheetId="8">#REF!</definedName>
    <definedName name="_______DIV709" localSheetId="13">#REF!</definedName>
    <definedName name="_______DIV709">#REF!</definedName>
    <definedName name="_______DIV710" localSheetId="9">#REF!</definedName>
    <definedName name="_______DIV710" localSheetId="8">#REF!</definedName>
    <definedName name="_______DIV710" localSheetId="13">#REF!</definedName>
    <definedName name="_______DIV710">#REF!</definedName>
    <definedName name="_______DIV711" localSheetId="9">#REF!</definedName>
    <definedName name="_______DIV711" localSheetId="8">#REF!</definedName>
    <definedName name="_______DIV711" localSheetId="13">#REF!</definedName>
    <definedName name="_______DIV711">#REF!</definedName>
    <definedName name="_______DIV718" localSheetId="9">#REF!</definedName>
    <definedName name="_______DIV718" localSheetId="8">#REF!</definedName>
    <definedName name="_______DIV718" localSheetId="13">#REF!</definedName>
    <definedName name="_______DIV718">#REF!</definedName>
    <definedName name="_______DIV719" localSheetId="9">#REF!</definedName>
    <definedName name="_______DIV719" localSheetId="8">#REF!</definedName>
    <definedName name="_______DIV719" localSheetId="13">#REF!</definedName>
    <definedName name="_______DIV719">#REF!</definedName>
    <definedName name="_______DIV720" localSheetId="9">#REF!</definedName>
    <definedName name="_______DIV720" localSheetId="8">#REF!</definedName>
    <definedName name="_______DIV720" localSheetId="13">#REF!</definedName>
    <definedName name="_______DIV720">#REF!</definedName>
    <definedName name="_______DIV819" localSheetId="9">#REF!</definedName>
    <definedName name="_______DIV819" localSheetId="8">#REF!</definedName>
    <definedName name="_______DIV819" localSheetId="13">#REF!</definedName>
    <definedName name="_______DIV819">#REF!</definedName>
    <definedName name="_______DIV947" localSheetId="9">#REF!</definedName>
    <definedName name="_______DIV947" localSheetId="8">#REF!</definedName>
    <definedName name="_______DIV947" localSheetId="13">#REF!</definedName>
    <definedName name="_______DIV947">#REF!</definedName>
    <definedName name="_______DND2" localSheetId="9">'BDI DIFER_SEM DESON.'!Plan1</definedName>
    <definedName name="_______DND2" localSheetId="8">'BDI_SEM DESON.'!Plan1</definedName>
    <definedName name="_______DND2" localSheetId="6">Plan1</definedName>
    <definedName name="_______DND2" localSheetId="7">Plan1</definedName>
    <definedName name="_______DND2" localSheetId="13">Plan1</definedName>
    <definedName name="_______DND2">Plan1</definedName>
    <definedName name="_______EDA01">#REF!</definedName>
    <definedName name="_______Ext2" localSheetId="12">#REF!</definedName>
    <definedName name="_______Ext2" localSheetId="6">#REF!</definedName>
    <definedName name="_______Ext2" localSheetId="10">#REF!</definedName>
    <definedName name="_______Ext2" localSheetId="7">#REF!</definedName>
    <definedName name="_______Ext2" localSheetId="11">#REF!</definedName>
    <definedName name="_______Ext2" localSheetId="13">#REF!</definedName>
    <definedName name="_______Ext2">#REF!</definedName>
    <definedName name="_______Fev1" localSheetId="12">#REF!</definedName>
    <definedName name="_______Fev1" localSheetId="6">#REF!</definedName>
    <definedName name="_______Fev1" localSheetId="10">#REF!</definedName>
    <definedName name="_______Fev1" localSheetId="7">#REF!</definedName>
    <definedName name="_______Fev1" localSheetId="11">#REF!</definedName>
    <definedName name="_______Fev1" localSheetId="13">#REF!</definedName>
    <definedName name="_______Fev1">#REF!</definedName>
    <definedName name="_______HCB5">#REF!</definedName>
    <definedName name="_______Jan1" localSheetId="12">#REF!</definedName>
    <definedName name="_______Jan1" localSheetId="6">#REF!</definedName>
    <definedName name="_______Jan1" localSheetId="10">#REF!</definedName>
    <definedName name="_______Jan1" localSheetId="7">#REF!</definedName>
    <definedName name="_______Jan1" localSheetId="11">#REF!</definedName>
    <definedName name="_______Jan1" localSheetId="13">#REF!</definedName>
    <definedName name="_______Jan1">#REF!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Jul1" localSheetId="6">#REF!</definedName>
    <definedName name="_______Jul1" localSheetId="7">#REF!</definedName>
    <definedName name="_______Jul1">#REF!</definedName>
    <definedName name="_______Jun1" localSheetId="6">#REF!</definedName>
    <definedName name="_______Jun1" localSheetId="7">#REF!</definedName>
    <definedName name="_______Jun1">#REF!</definedName>
    <definedName name="_______ki5" localSheetId="9">#REF!</definedName>
    <definedName name="_______ki5" localSheetId="8">#REF!</definedName>
    <definedName name="_______ki5" localSheetId="12">#REF!</definedName>
    <definedName name="_______ki5" localSheetId="10">#REF!</definedName>
    <definedName name="_______ki5" localSheetId="11">#REF!</definedName>
    <definedName name="_______ki5" localSheetId="13">#REF!</definedName>
    <definedName name="_______ki5">#REF!</definedName>
    <definedName name="_______KM406407" localSheetId="9">#REF!</definedName>
    <definedName name="_______KM406407" localSheetId="8">#REF!</definedName>
    <definedName name="_______KM406407" localSheetId="13">#REF!</definedName>
    <definedName name="_______KM406407">#REF!</definedName>
    <definedName name="_______la2">#REF!</definedName>
    <definedName name="_______LO1004" localSheetId="9">#REF!</definedName>
    <definedName name="_______LO1004" localSheetId="8">#REF!</definedName>
    <definedName name="_______LO1004" localSheetId="13">#REF!</definedName>
    <definedName name="_______LO1004">#REF!</definedName>
    <definedName name="_______LO1015" localSheetId="9">#REF!</definedName>
    <definedName name="_______LO1015" localSheetId="8">#REF!</definedName>
    <definedName name="_______LO1015" localSheetId="13">#REF!</definedName>
    <definedName name="_______LO1015">#REF!</definedName>
    <definedName name="_______LO1039" localSheetId="9">#REF!</definedName>
    <definedName name="_______LO1039" localSheetId="8">#REF!</definedName>
    <definedName name="_______LO1039" localSheetId="13">#REF!</definedName>
    <definedName name="_______LO1039">#REF!</definedName>
    <definedName name="_______LO1050" localSheetId="9">#REF!</definedName>
    <definedName name="_______LO1050" localSheetId="8">#REF!</definedName>
    <definedName name="_______LO1050" localSheetId="13">#REF!</definedName>
    <definedName name="_______LO1050">#REF!</definedName>
    <definedName name="_______LO278" localSheetId="9">#REF!</definedName>
    <definedName name="_______LO278" localSheetId="8">#REF!</definedName>
    <definedName name="_______LO278" localSheetId="13">#REF!</definedName>
    <definedName name="_______LO278">#REF!</definedName>
    <definedName name="_______LO279" localSheetId="9">#REF!</definedName>
    <definedName name="_______LO279" localSheetId="8">#REF!</definedName>
    <definedName name="_______LO279" localSheetId="13">#REF!</definedName>
    <definedName name="_______LO279">#REF!</definedName>
    <definedName name="_______LO450" localSheetId="9">#REF!</definedName>
    <definedName name="_______LO450" localSheetId="8">#REF!</definedName>
    <definedName name="_______LO450" localSheetId="13">#REF!</definedName>
    <definedName name="_______LO450">#REF!</definedName>
    <definedName name="_______LO709" localSheetId="9">#REF!</definedName>
    <definedName name="_______LO709" localSheetId="8">#REF!</definedName>
    <definedName name="_______LO709" localSheetId="13">#REF!</definedName>
    <definedName name="_______LO709">#REF!</definedName>
    <definedName name="_______LO710" localSheetId="9">#REF!</definedName>
    <definedName name="_______LO710" localSheetId="8">#REF!</definedName>
    <definedName name="_______LO710" localSheetId="13">#REF!</definedName>
    <definedName name="_______LO710">#REF!</definedName>
    <definedName name="_______LO711" localSheetId="9">#REF!</definedName>
    <definedName name="_______LO711" localSheetId="8">#REF!</definedName>
    <definedName name="_______LO711" localSheetId="13">#REF!</definedName>
    <definedName name="_______LO711">#REF!</definedName>
    <definedName name="_______LO719" localSheetId="9">#REF!</definedName>
    <definedName name="_______LO719" localSheetId="8">#REF!</definedName>
    <definedName name="_______LO719" localSheetId="13">#REF!</definedName>
    <definedName name="_______LO719">#REF!</definedName>
    <definedName name="_______LO720" localSheetId="9">#REF!</definedName>
    <definedName name="_______LO720" localSheetId="8">#REF!</definedName>
    <definedName name="_______LO720" localSheetId="13">#REF!</definedName>
    <definedName name="_______LO720">#REF!</definedName>
    <definedName name="_______LO819" localSheetId="9">#REF!</definedName>
    <definedName name="_______LO819" localSheetId="8">#REF!</definedName>
    <definedName name="_______LO819" localSheetId="13">#REF!</definedName>
    <definedName name="_______LO819">#REF!</definedName>
    <definedName name="_______LO947" localSheetId="9">#REF!</definedName>
    <definedName name="_______LO947" localSheetId="8">#REF!</definedName>
    <definedName name="_______LO947" localSheetId="13">#REF!</definedName>
    <definedName name="_______LO947">#REF!</definedName>
    <definedName name="_______Mai1" localSheetId="6">#REF!</definedName>
    <definedName name="_______Mai1" localSheetId="7">#REF!</definedName>
    <definedName name="_______Mai1">#REF!</definedName>
    <definedName name="_______Mar1" localSheetId="12">#REF!</definedName>
    <definedName name="_______Mar1" localSheetId="6">#REF!</definedName>
    <definedName name="_______Mar1" localSheetId="10">#REF!</definedName>
    <definedName name="_______Mar1" localSheetId="7">#REF!</definedName>
    <definedName name="_______Mar1" localSheetId="11">#REF!</definedName>
    <definedName name="_______Mar1" localSheetId="13">#REF!</definedName>
    <definedName name="_______Mar1">#REF!</definedName>
    <definedName name="_______ME1004" localSheetId="9">#REF!</definedName>
    <definedName name="_______ME1004" localSheetId="8">#REF!</definedName>
    <definedName name="_______ME1004" localSheetId="13">#REF!</definedName>
    <definedName name="_______ME1004">#REF!</definedName>
    <definedName name="_______ME1015" localSheetId="9">#REF!</definedName>
    <definedName name="_______ME1015" localSheetId="8">#REF!</definedName>
    <definedName name="_______ME1015" localSheetId="13">#REF!</definedName>
    <definedName name="_______ME1015">#REF!</definedName>
    <definedName name="_______ME1039" localSheetId="9">#REF!</definedName>
    <definedName name="_______ME1039" localSheetId="8">#REF!</definedName>
    <definedName name="_______ME1039" localSheetId="13">#REF!</definedName>
    <definedName name="_______ME1039">#REF!</definedName>
    <definedName name="_______ME1050" localSheetId="9">#REF!</definedName>
    <definedName name="_______ME1050" localSheetId="8">#REF!</definedName>
    <definedName name="_______ME1050" localSheetId="13">#REF!</definedName>
    <definedName name="_______ME1050">#REF!</definedName>
    <definedName name="_______ME278" localSheetId="9">#REF!</definedName>
    <definedName name="_______ME278" localSheetId="8">#REF!</definedName>
    <definedName name="_______ME278" localSheetId="13">#REF!</definedName>
    <definedName name="_______ME278">#REF!</definedName>
    <definedName name="_______ME279" localSheetId="9">#REF!</definedName>
    <definedName name="_______ME279" localSheetId="8">#REF!</definedName>
    <definedName name="_______ME279" localSheetId="13">#REF!</definedName>
    <definedName name="_______ME279">#REF!</definedName>
    <definedName name="_______ME450" localSheetId="9">#REF!</definedName>
    <definedName name="_______ME450" localSheetId="8">#REF!</definedName>
    <definedName name="_______ME450" localSheetId="13">#REF!</definedName>
    <definedName name="_______ME450">#REF!</definedName>
    <definedName name="_______ME709" localSheetId="9">#REF!</definedName>
    <definedName name="_______ME709" localSheetId="8">#REF!</definedName>
    <definedName name="_______ME709" localSheetId="13">#REF!</definedName>
    <definedName name="_______ME709">#REF!</definedName>
    <definedName name="_______ME710" localSheetId="9">#REF!</definedName>
    <definedName name="_______ME710" localSheetId="8">#REF!</definedName>
    <definedName name="_______ME710" localSheetId="13">#REF!</definedName>
    <definedName name="_______ME710">#REF!</definedName>
    <definedName name="_______ME711" localSheetId="9">#REF!</definedName>
    <definedName name="_______ME711" localSheetId="8">#REF!</definedName>
    <definedName name="_______ME711" localSheetId="13">#REF!</definedName>
    <definedName name="_______ME711">#REF!</definedName>
    <definedName name="_______ME719" localSheetId="9">#REF!</definedName>
    <definedName name="_______ME719" localSheetId="8">#REF!</definedName>
    <definedName name="_______ME719" localSheetId="13">#REF!</definedName>
    <definedName name="_______ME719">#REF!</definedName>
    <definedName name="_______ME720" localSheetId="9">#REF!</definedName>
    <definedName name="_______ME720" localSheetId="8">#REF!</definedName>
    <definedName name="_______ME720" localSheetId="13">#REF!</definedName>
    <definedName name="_______ME720">#REF!</definedName>
    <definedName name="_______ME819" localSheetId="9">#REF!</definedName>
    <definedName name="_______ME819" localSheetId="8">#REF!</definedName>
    <definedName name="_______ME819" localSheetId="13">#REF!</definedName>
    <definedName name="_______ME819">#REF!</definedName>
    <definedName name="_______ME947" localSheetId="9">#REF!</definedName>
    <definedName name="_______ME947" localSheetId="8">#REF!</definedName>
    <definedName name="_______ME947" localSheetId="13">#REF!</definedName>
    <definedName name="_______ME947">#REF!</definedName>
    <definedName name="_______MFC01">#REF!</definedName>
    <definedName name="_______MNS8418">#N/A</definedName>
    <definedName name="_______MOD01" localSheetId="12">#REF!</definedName>
    <definedName name="_______MOD01" localSheetId="6">#REF!</definedName>
    <definedName name="_______MOD01" localSheetId="10">#REF!</definedName>
    <definedName name="_______MOD01" localSheetId="7">#REF!</definedName>
    <definedName name="_______MOD01" localSheetId="11">#REF!</definedName>
    <definedName name="_______MOD01" localSheetId="13">#REF!</definedName>
    <definedName name="_______MOD01">#REF!</definedName>
    <definedName name="_______Nov1" localSheetId="6">#REF!</definedName>
    <definedName name="_______Nov1" localSheetId="7">#REF!</definedName>
    <definedName name="_______Nov1">#REF!</definedName>
    <definedName name="_______Obs1" localSheetId="9">#REF!</definedName>
    <definedName name="_______Obs1" localSheetId="8">#REF!</definedName>
    <definedName name="_______Obs1" localSheetId="12">#REF!</definedName>
    <definedName name="_______Obs1" localSheetId="10">#REF!</definedName>
    <definedName name="_______Obs1" localSheetId="11">#REF!</definedName>
    <definedName name="_______Obs1" localSheetId="13">#REF!</definedName>
    <definedName name="_______Obs1">#REF!</definedName>
    <definedName name="_______Obs2" localSheetId="9">#REF!</definedName>
    <definedName name="_______Obs2" localSheetId="8">#REF!</definedName>
    <definedName name="_______Obs2" localSheetId="12">#REF!</definedName>
    <definedName name="_______Obs2" localSheetId="10">#REF!</definedName>
    <definedName name="_______Obs2" localSheetId="11">#REF!</definedName>
    <definedName name="_______Obs2" localSheetId="13">#REF!</definedName>
    <definedName name="_______Obs2">#REF!</definedName>
    <definedName name="_______Out1" localSheetId="6">#REF!</definedName>
    <definedName name="_______Out1" localSheetId="7">#REF!</definedName>
    <definedName name="_______Out1">#REF!</definedName>
    <definedName name="_______OUT98" localSheetId="9" hidden="1">{#N/A,#N/A,TRUE,"Serviços"}</definedName>
    <definedName name="_______OUT98" localSheetId="8" hidden="1">{#N/A,#N/A,TRUE,"Serviços"}</definedName>
    <definedName name="_______OUT98" localSheetId="12">{#N/A,#N/A,TRUE,"Serviços"}</definedName>
    <definedName name="_______OUT98" localSheetId="3" hidden="1">{#N/A,#N/A,TRUE,"Serviços"}</definedName>
    <definedName name="_______OUT98" localSheetId="6">{#N/A,#N/A,TRUE,"Serviços"}</definedName>
    <definedName name="_______OUT98" localSheetId="10">{#N/A,#N/A,TRUE,"Serviços"}</definedName>
    <definedName name="_______OUT98" localSheetId="7" hidden="1">{#N/A,#N/A,TRUE,"Serviços"}</definedName>
    <definedName name="_______OUT98" localSheetId="11">{#N/A,#N/A,TRUE,"Serviços"}</definedName>
    <definedName name="_______OUT98" localSheetId="13">{#N/A,#N/A,TRUE,"Serviços"}</definedName>
    <definedName name="_______OUT98">{#N/A,#N/A,TRUE,"Serviços"}</definedName>
    <definedName name="_______OUT9888" localSheetId="9" hidden="1">{#N/A,#N/A,TRUE,"Serviços"}</definedName>
    <definedName name="_______OUT9888" localSheetId="8" hidden="1">{#N/A,#N/A,TRUE,"Serviços"}</definedName>
    <definedName name="_______OUT9888" localSheetId="12">{#N/A,#N/A,TRUE,"Serviços"}</definedName>
    <definedName name="_______OUT9888" localSheetId="6">{#N/A,#N/A,TRUE,"Serviços"}</definedName>
    <definedName name="_______OUT9888" localSheetId="10">{#N/A,#N/A,TRUE,"Serviços"}</definedName>
    <definedName name="_______OUT9888" localSheetId="7">{#N/A,#N/A,TRUE,"Serviços"}</definedName>
    <definedName name="_______OUT9888" localSheetId="11">{#N/A,#N/A,TRUE,"Serviços"}</definedName>
    <definedName name="_______OUT9888" localSheetId="13">{#N/A,#N/A,TRUE,"Serviços"}</definedName>
    <definedName name="_______OUT9888">{#N/A,#N/A,TRUE,"Serviços"}</definedName>
    <definedName name="_______out99" localSheetId="6" hidden="1">{#N/A,#N/A,TRUE,"Serviços"}</definedName>
    <definedName name="_______out99" localSheetId="7" hidden="1">{#N/A,#N/A,TRUE,"Serviços"}</definedName>
    <definedName name="_______out99" hidden="1">{#N/A,#N/A,TRUE,"Serviços"}</definedName>
    <definedName name="_______PCB5">#REF!</definedName>
    <definedName name="_______PCM30">#REF!</definedName>
    <definedName name="_______PL1" localSheetId="9">#REF!</definedName>
    <definedName name="_______PL1" localSheetId="8">#REF!</definedName>
    <definedName name="_______PL1" localSheetId="12">#REF!</definedName>
    <definedName name="_______PL1" localSheetId="10">#REF!</definedName>
    <definedName name="_______PL1" localSheetId="11">#REF!</definedName>
    <definedName name="_______PL1" localSheetId="13">#REF!</definedName>
    <definedName name="_______PL1">#REF!</definedName>
    <definedName name="_______PLA2">#REF!</definedName>
    <definedName name="_______PM334">#REF!</definedName>
    <definedName name="_______PM335">#REF!</definedName>
    <definedName name="_______PM346">#REF!</definedName>
    <definedName name="_______PM406">#REF!</definedName>
    <definedName name="_______PM412">#REF!</definedName>
    <definedName name="_______PM609">#REF!</definedName>
    <definedName name="_______PM970">#REF!</definedName>
    <definedName name="_______PNV2002">#REF!</definedName>
    <definedName name="_______PNV2003">#REF!</definedName>
    <definedName name="_______PNV2009">#REF!</definedName>
    <definedName name="_______PR1004" localSheetId="9">#REF!</definedName>
    <definedName name="_______PR1004" localSheetId="8">#REF!</definedName>
    <definedName name="_______PR1004" localSheetId="13">#REF!</definedName>
    <definedName name="_______PR1004">#REF!</definedName>
    <definedName name="_______PR1015" localSheetId="9">#REF!</definedName>
    <definedName name="_______PR1015" localSheetId="8">#REF!</definedName>
    <definedName name="_______PR1015" localSheetId="13">#REF!</definedName>
    <definedName name="_______PR1015">#REF!</definedName>
    <definedName name="_______PR1039" localSheetId="9">#REF!</definedName>
    <definedName name="_______PR1039" localSheetId="8">#REF!</definedName>
    <definedName name="_______PR1039" localSheetId="13">#REF!</definedName>
    <definedName name="_______PR1039">#REF!</definedName>
    <definedName name="_______PR1050" localSheetId="9">#REF!</definedName>
    <definedName name="_______PR1050" localSheetId="8">#REF!</definedName>
    <definedName name="_______PR1050" localSheetId="13">#REF!</definedName>
    <definedName name="_______PR1050">#REF!</definedName>
    <definedName name="_______PR278" localSheetId="9">#REF!</definedName>
    <definedName name="_______PR278" localSheetId="8">#REF!</definedName>
    <definedName name="_______PR278" localSheetId="13">#REF!</definedName>
    <definedName name="_______PR278">#REF!</definedName>
    <definedName name="_______PR279" localSheetId="9">#REF!</definedName>
    <definedName name="_______PR279" localSheetId="8">#REF!</definedName>
    <definedName name="_______PR279" localSheetId="13">#REF!</definedName>
    <definedName name="_______PR279">#REF!</definedName>
    <definedName name="_______PR450" localSheetId="9">#REF!</definedName>
    <definedName name="_______PR450" localSheetId="8">#REF!</definedName>
    <definedName name="_______PR450" localSheetId="13">#REF!</definedName>
    <definedName name="_______PR450">#REF!</definedName>
    <definedName name="_______PR709" localSheetId="9">#REF!</definedName>
    <definedName name="_______PR709" localSheetId="8">#REF!</definedName>
    <definedName name="_______PR709" localSheetId="13">#REF!</definedName>
    <definedName name="_______PR709">#REF!</definedName>
    <definedName name="_______PR710" localSheetId="9">#REF!</definedName>
    <definedName name="_______PR710" localSheetId="8">#REF!</definedName>
    <definedName name="_______PR710" localSheetId="13">#REF!</definedName>
    <definedName name="_______PR710">#REF!</definedName>
    <definedName name="_______PR711" localSheetId="9">#REF!</definedName>
    <definedName name="_______PR711" localSheetId="8">#REF!</definedName>
    <definedName name="_______PR711" localSheetId="13">#REF!</definedName>
    <definedName name="_______PR711">#REF!</definedName>
    <definedName name="_______PR719" localSheetId="9">#REF!</definedName>
    <definedName name="_______PR719" localSheetId="8">#REF!</definedName>
    <definedName name="_______PR719" localSheetId="13">#REF!</definedName>
    <definedName name="_______PR719">#REF!</definedName>
    <definedName name="_______PR720" localSheetId="9">#REF!</definedName>
    <definedName name="_______PR720" localSheetId="8">#REF!</definedName>
    <definedName name="_______PR720" localSheetId="13">#REF!</definedName>
    <definedName name="_______PR720">#REF!</definedName>
    <definedName name="_______PR819" localSheetId="9">#REF!</definedName>
    <definedName name="_______PR819" localSheetId="8">#REF!</definedName>
    <definedName name="_______PR819" localSheetId="13">#REF!</definedName>
    <definedName name="_______PR819">#REF!</definedName>
    <definedName name="_______PR947" localSheetId="9">#REF!</definedName>
    <definedName name="_______PR947" localSheetId="8">#REF!</definedName>
    <definedName name="_______PR947" localSheetId="13">#REF!</definedName>
    <definedName name="_______PR947">#REF!</definedName>
    <definedName name="_______PTB10">#REF!</definedName>
    <definedName name="_______r" localSheetId="9">#REF!</definedName>
    <definedName name="_______r" localSheetId="8">#REF!</definedName>
    <definedName name="_______r" localSheetId="13">#REF!</definedName>
    <definedName name="_______r">#REF!</definedName>
    <definedName name="_______Rbv1" localSheetId="6">#REF!</definedName>
    <definedName name="_______Rbv1" localSheetId="7">#REF!</definedName>
    <definedName name="_______Rbv1">#REF!</definedName>
    <definedName name="_______reg1">#REF!</definedName>
    <definedName name="_______reg3">#REF!</definedName>
    <definedName name="_______reg5">#REF!</definedName>
    <definedName name="_______reg7">#REF!</definedName>
    <definedName name="_______RET1">#REF!</definedName>
    <definedName name="_______RP1" localSheetId="12">#REF!</definedName>
    <definedName name="_______RP1" localSheetId="6">#REF!</definedName>
    <definedName name="_______RP1" localSheetId="10">#REF!</definedName>
    <definedName name="_______RP1" localSheetId="7">#REF!</definedName>
    <definedName name="_______RP1" localSheetId="11">#REF!</definedName>
    <definedName name="_______RP1" localSheetId="13">#REF!</definedName>
    <definedName name="_______RP1">#REF!</definedName>
    <definedName name="_______SE2">#REF!</definedName>
    <definedName name="_______Set1" localSheetId="6">#REF!</definedName>
    <definedName name="_______Set1" localSheetId="7">#REF!</definedName>
    <definedName name="_______Set1">#REF!</definedName>
    <definedName name="_______SL6">NA()</definedName>
    <definedName name="_______STC04">#REF!</definedName>
    <definedName name="_______TB10">#REF!</definedName>
    <definedName name="_______TCB4">#REF!</definedName>
    <definedName name="_______TCB5">#REF!</definedName>
    <definedName name="_______tcc4">#REF!</definedName>
    <definedName name="_______TCM30">#REF!</definedName>
    <definedName name="_______TEB4">#REF!</definedName>
    <definedName name="_______TOT1">#REF!</definedName>
    <definedName name="_______TOT2">#REF!</definedName>
    <definedName name="_______TOT3">#REF!</definedName>
    <definedName name="_______TOT4">#REF!</definedName>
    <definedName name="_______TOT5">#REF!</definedName>
    <definedName name="_______TOT6">#REF!</definedName>
    <definedName name="_______TOT7">#REF!</definedName>
    <definedName name="_______TP10">#N/A</definedName>
    <definedName name="_______TP5">#N/A</definedName>
    <definedName name="_______TSD2">#REF!</definedName>
    <definedName name="_______TT102">#REF!</definedName>
    <definedName name="_______TT107">#REF!</definedName>
    <definedName name="_______TT121">#REF!</definedName>
    <definedName name="_______TT123">#REF!</definedName>
    <definedName name="_______TT19">#REF!</definedName>
    <definedName name="_______TT20">#REF!</definedName>
    <definedName name="_______TT21">#REF!</definedName>
    <definedName name="_______TT22">#REF!</definedName>
    <definedName name="_______TT26">#REF!</definedName>
    <definedName name="_______TT27">#REF!</definedName>
    <definedName name="_______TT28">#REF!</definedName>
    <definedName name="_______TT30">#REF!</definedName>
    <definedName name="_______TT31">#REF!</definedName>
    <definedName name="_______TT32">#REF!</definedName>
    <definedName name="_______TT33">#REF!</definedName>
    <definedName name="_______TT34">#REF!</definedName>
    <definedName name="_______TT36">#REF!</definedName>
    <definedName name="_______TT37">#REF!</definedName>
    <definedName name="_______TT38">#REF!</definedName>
    <definedName name="_______TT39">#REF!</definedName>
    <definedName name="_______TT40">#REF!</definedName>
    <definedName name="_______TT5">#REF!</definedName>
    <definedName name="_______TT52">#REF!</definedName>
    <definedName name="_______TT53">#REF!</definedName>
    <definedName name="_______TT54">#REF!</definedName>
    <definedName name="_______TT55">#REF!</definedName>
    <definedName name="_______TT6">#REF!</definedName>
    <definedName name="_______TT60">#REF!</definedName>
    <definedName name="_______TT61">#REF!</definedName>
    <definedName name="_______TT69">#REF!</definedName>
    <definedName name="_______TT7">#REF!</definedName>
    <definedName name="_______TT70">#REF!</definedName>
    <definedName name="_______TT71">#REF!</definedName>
    <definedName name="_______TT74">#REF!</definedName>
    <definedName name="_______TT75">#REF!</definedName>
    <definedName name="_______TT76">#REF!</definedName>
    <definedName name="_______TT77">#REF!</definedName>
    <definedName name="_______TT78">#REF!</definedName>
    <definedName name="_______TT79">#REF!</definedName>
    <definedName name="_______TT94">#REF!</definedName>
    <definedName name="_______TT95">#REF!</definedName>
    <definedName name="_______TT97">#REF!</definedName>
    <definedName name="______A1" localSheetId="6">#REF!</definedName>
    <definedName name="______A1" localSheetId="7">#REF!</definedName>
    <definedName name="______A1">#REF!</definedName>
    <definedName name="______A10" localSheetId="6">#REF!</definedName>
    <definedName name="______A10" localSheetId="7">#REF!</definedName>
    <definedName name="______A10">#REF!</definedName>
    <definedName name="______A11" localSheetId="6">#REF!</definedName>
    <definedName name="______A11" localSheetId="7">#REF!</definedName>
    <definedName name="______A11">#REF!</definedName>
    <definedName name="______A12" localSheetId="6">#REF!</definedName>
    <definedName name="______A12" localSheetId="7">#REF!</definedName>
    <definedName name="______A12">#REF!</definedName>
    <definedName name="______A13" localSheetId="6">#REF!</definedName>
    <definedName name="______A13" localSheetId="7">#REF!</definedName>
    <definedName name="______A13">#REF!</definedName>
    <definedName name="______A14" localSheetId="6">#REF!</definedName>
    <definedName name="______A14" localSheetId="7">#REF!</definedName>
    <definedName name="______A14">#REF!</definedName>
    <definedName name="______A15" localSheetId="6">#REF!</definedName>
    <definedName name="______A15" localSheetId="7">#REF!</definedName>
    <definedName name="______A15">#REF!</definedName>
    <definedName name="______A16" localSheetId="6">#REF!</definedName>
    <definedName name="______A16" localSheetId="7">#REF!</definedName>
    <definedName name="______A16">#REF!</definedName>
    <definedName name="______A17" localSheetId="6">#REF!</definedName>
    <definedName name="______A17" localSheetId="7">#REF!</definedName>
    <definedName name="______A17">#REF!</definedName>
    <definedName name="______A19" localSheetId="6">#REF!</definedName>
    <definedName name="______A19" localSheetId="7">#REF!</definedName>
    <definedName name="______A19">#REF!</definedName>
    <definedName name="______A2" localSheetId="6">#REF!</definedName>
    <definedName name="______A2" localSheetId="7">#REF!</definedName>
    <definedName name="______A2">#REF!</definedName>
    <definedName name="______A20" localSheetId="6">#REF!</definedName>
    <definedName name="______A20" localSheetId="7">#REF!</definedName>
    <definedName name="______A20">#REF!</definedName>
    <definedName name="______A21" localSheetId="6">#REF!</definedName>
    <definedName name="______A21" localSheetId="7">#REF!</definedName>
    <definedName name="______A21">#REF!</definedName>
    <definedName name="______A22" localSheetId="6">#REF!</definedName>
    <definedName name="______A22" localSheetId="7">#REF!</definedName>
    <definedName name="______A22">#REF!</definedName>
    <definedName name="______A23" localSheetId="6">#REF!</definedName>
    <definedName name="______A23" localSheetId="7">#REF!</definedName>
    <definedName name="______A23">#REF!</definedName>
    <definedName name="______A24" localSheetId="6">#REF!</definedName>
    <definedName name="______A24" localSheetId="7">#REF!</definedName>
    <definedName name="______A24">#REF!</definedName>
    <definedName name="______A25" localSheetId="6">#REF!</definedName>
    <definedName name="______A25" localSheetId="7">#REF!</definedName>
    <definedName name="______A25">#REF!</definedName>
    <definedName name="______A3" localSheetId="6">#REF!</definedName>
    <definedName name="______A3" localSheetId="7">#REF!</definedName>
    <definedName name="______A3">#REF!</definedName>
    <definedName name="______A4" localSheetId="6">#REF!</definedName>
    <definedName name="______A4" localSheetId="7">#REF!</definedName>
    <definedName name="______A4">#REF!</definedName>
    <definedName name="______A5" localSheetId="6">#REF!</definedName>
    <definedName name="______A5" localSheetId="7">#REF!</definedName>
    <definedName name="______A5">#REF!</definedName>
    <definedName name="______A6" localSheetId="6">#REF!</definedName>
    <definedName name="______A6" localSheetId="7">#REF!</definedName>
    <definedName name="______A6">#REF!</definedName>
    <definedName name="______A7" localSheetId="6">#REF!</definedName>
    <definedName name="______A7" localSheetId="7">#REF!</definedName>
    <definedName name="______A7">#REF!</definedName>
    <definedName name="______A9" localSheetId="6">#REF!</definedName>
    <definedName name="______A9" localSheetId="7">#REF!</definedName>
    <definedName name="______A9">#REF!</definedName>
    <definedName name="______Abr1" localSheetId="6">#REF!</definedName>
    <definedName name="______Abr1" localSheetId="7">#REF!</definedName>
    <definedName name="______Abr1">#REF!</definedName>
    <definedName name="______ACA25">#REF!</definedName>
    <definedName name="______ACA50">#REF!</definedName>
    <definedName name="______ACM30">#REF!</definedName>
    <definedName name="______act2">#REF!</definedName>
    <definedName name="______Ago1" localSheetId="6">#REF!</definedName>
    <definedName name="______Ago1" localSheetId="7">#REF!</definedName>
    <definedName name="______Ago1">#REF!</definedName>
    <definedName name="______arg13">"$#REF!.$H$31"</definedName>
    <definedName name="______arg16">"$#REF!.$H$55"</definedName>
    <definedName name="______ATD1">#REF!</definedName>
    <definedName name="______BDI1">#REF!</definedName>
    <definedName name="______brv2" localSheetId="6">#REF!</definedName>
    <definedName name="______brv2" localSheetId="7">#REF!</definedName>
    <definedName name="______brv2">#REF!</definedName>
    <definedName name="______Brz1" localSheetId="6">#REF!:#REF!</definedName>
    <definedName name="______Brz1" localSheetId="7">#REF!:#REF!</definedName>
    <definedName name="______Brz1" localSheetId="13">#REF!:#REF!</definedName>
    <definedName name="______Brz1">#REF!:#REF!</definedName>
    <definedName name="______Brz2" localSheetId="6">#REF!:#REF!</definedName>
    <definedName name="______Brz2" localSheetId="7">#REF!:#REF!</definedName>
    <definedName name="______Brz2" localSheetId="13">#REF!:#REF!</definedName>
    <definedName name="______Brz2">#REF!:#REF!</definedName>
    <definedName name="______cab1">#REF!</definedName>
    <definedName name="______cab2">#REF!</definedName>
    <definedName name="______CAP20">#REF!</definedName>
    <definedName name="______CC709">#N/A</definedName>
    <definedName name="______CC947" localSheetId="9">'BDI DIFER_SEM DESON.'!Plan1</definedName>
    <definedName name="______CC947" localSheetId="8">'BDI_SEM DESON.'!Plan1</definedName>
    <definedName name="______CC947" localSheetId="6">Plan1</definedName>
    <definedName name="______CC947" localSheetId="7">Plan1</definedName>
    <definedName name="______CC947" localSheetId="13">Plan1</definedName>
    <definedName name="______CC947">Plan1</definedName>
    <definedName name="______CCM30">#REF!</definedName>
    <definedName name="______CMM30">#REF!</definedName>
    <definedName name="______DAR02">#REF!</definedName>
    <definedName name="______Dez1" localSheetId="6">#REF!</definedName>
    <definedName name="______Dez1" localSheetId="7">#REF!</definedName>
    <definedName name="______Dez1">#REF!</definedName>
    <definedName name="______DIV1004" localSheetId="9">#REF!</definedName>
    <definedName name="______DIV1004" localSheetId="8">#REF!</definedName>
    <definedName name="______DIV1004" localSheetId="13">#REF!</definedName>
    <definedName name="______DIV1004">#REF!</definedName>
    <definedName name="______DIV1015" localSheetId="9">#REF!</definedName>
    <definedName name="______DIV1015" localSheetId="8">#REF!</definedName>
    <definedName name="______DIV1015" localSheetId="13">#REF!</definedName>
    <definedName name="______DIV1015">#REF!</definedName>
    <definedName name="______DIV1039" localSheetId="9">#REF!</definedName>
    <definedName name="______DIV1039" localSheetId="8">#REF!</definedName>
    <definedName name="______DIV1039" localSheetId="13">#REF!</definedName>
    <definedName name="______DIV1039">#REF!</definedName>
    <definedName name="______DIV1050" localSheetId="9">#REF!</definedName>
    <definedName name="______DIV1050" localSheetId="8">#REF!</definedName>
    <definedName name="______DIV1050" localSheetId="13">#REF!</definedName>
    <definedName name="______DIV1050">#REF!</definedName>
    <definedName name="______DIV278" localSheetId="9">#REF!</definedName>
    <definedName name="______DIV278" localSheetId="8">#REF!</definedName>
    <definedName name="______DIV278" localSheetId="13">#REF!</definedName>
    <definedName name="______DIV278">#REF!</definedName>
    <definedName name="______DIV279" localSheetId="9">#REF!</definedName>
    <definedName name="______DIV279" localSheetId="8">#REF!</definedName>
    <definedName name="______DIV279" localSheetId="13">#REF!</definedName>
    <definedName name="______DIV279">#REF!</definedName>
    <definedName name="______DIV45" localSheetId="9">#REF!</definedName>
    <definedName name="______DIV45" localSheetId="8">#REF!</definedName>
    <definedName name="______DIV45" localSheetId="13">#REF!</definedName>
    <definedName name="______DIV45">#REF!</definedName>
    <definedName name="______DIV450" localSheetId="9">#REF!</definedName>
    <definedName name="______DIV450" localSheetId="8">#REF!</definedName>
    <definedName name="______DIV450" localSheetId="13">#REF!</definedName>
    <definedName name="______DIV450">#REF!</definedName>
    <definedName name="______DIV709" localSheetId="9">#REF!</definedName>
    <definedName name="______DIV709" localSheetId="8">#REF!</definedName>
    <definedName name="______DIV709" localSheetId="13">#REF!</definedName>
    <definedName name="______DIV709">#REF!</definedName>
    <definedName name="______DIV710" localSheetId="9">#REF!</definedName>
    <definedName name="______DIV710" localSheetId="8">#REF!</definedName>
    <definedName name="______DIV710" localSheetId="13">#REF!</definedName>
    <definedName name="______DIV710">#REF!</definedName>
    <definedName name="______DIV711" localSheetId="9">#REF!</definedName>
    <definedName name="______DIV711" localSheetId="8">#REF!</definedName>
    <definedName name="______DIV711" localSheetId="13">#REF!</definedName>
    <definedName name="______DIV711">#REF!</definedName>
    <definedName name="______DIV718" localSheetId="9">#REF!</definedName>
    <definedName name="______DIV718" localSheetId="8">#REF!</definedName>
    <definedName name="______DIV718" localSheetId="13">#REF!</definedName>
    <definedName name="______DIV718">#REF!</definedName>
    <definedName name="______DIV719" localSheetId="9">#REF!</definedName>
    <definedName name="______DIV719" localSheetId="8">#REF!</definedName>
    <definedName name="______DIV719" localSheetId="13">#REF!</definedName>
    <definedName name="______DIV719">#REF!</definedName>
    <definedName name="______DIV720" localSheetId="9">#REF!</definedName>
    <definedName name="______DIV720" localSheetId="8">#REF!</definedName>
    <definedName name="______DIV720" localSheetId="13">#REF!</definedName>
    <definedName name="______DIV720">#REF!</definedName>
    <definedName name="______DIV819" localSheetId="9">#REF!</definedName>
    <definedName name="______DIV819" localSheetId="8">#REF!</definedName>
    <definedName name="______DIV819" localSheetId="13">#REF!</definedName>
    <definedName name="______DIV819">#REF!</definedName>
    <definedName name="______DIV947" localSheetId="9">#REF!</definedName>
    <definedName name="______DIV947" localSheetId="8">#REF!</definedName>
    <definedName name="______DIV947" localSheetId="13">#REF!</definedName>
    <definedName name="______DIV947">#REF!</definedName>
    <definedName name="______DND2">#N/A</definedName>
    <definedName name="______ECT12">#REF!</definedName>
    <definedName name="______ECT3">#REF!</definedName>
    <definedName name="______EDA01">#REF!</definedName>
    <definedName name="______Ext2" localSheetId="12">#REF!</definedName>
    <definedName name="______Ext2" localSheetId="6">#REF!</definedName>
    <definedName name="______Ext2" localSheetId="10">#REF!</definedName>
    <definedName name="______Ext2" localSheetId="7">#REF!</definedName>
    <definedName name="______Ext2" localSheetId="11">#REF!</definedName>
    <definedName name="______Ext2" localSheetId="13">#REF!</definedName>
    <definedName name="______Ext2">#REF!</definedName>
    <definedName name="______Fev1" localSheetId="6">#REF!</definedName>
    <definedName name="______Fev1" localSheetId="7">#REF!</definedName>
    <definedName name="______Fev1">#REF!</definedName>
    <definedName name="______HCB5">#REF!</definedName>
    <definedName name="______Jan1" localSheetId="6">#REF!</definedName>
    <definedName name="______Jan1" localSheetId="7">#REF!</definedName>
    <definedName name="______Jan1">#REF!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Jul1" localSheetId="6">#REF!</definedName>
    <definedName name="______Jul1" localSheetId="7">#REF!</definedName>
    <definedName name="______Jul1">#REF!</definedName>
    <definedName name="______Jun1" localSheetId="6">#REF!</definedName>
    <definedName name="______Jun1" localSheetId="7">#REF!</definedName>
    <definedName name="______Jun1">#REF!</definedName>
    <definedName name="______ki5" localSheetId="9">#REF!</definedName>
    <definedName name="______ki5" localSheetId="8">#REF!</definedName>
    <definedName name="______ki5" localSheetId="12">#REF!</definedName>
    <definedName name="______ki5" localSheetId="10">#REF!</definedName>
    <definedName name="______ki5" localSheetId="11">#REF!</definedName>
    <definedName name="______ki5" localSheetId="13">#REF!</definedName>
    <definedName name="______ki5">#REF!</definedName>
    <definedName name="______KM406407" localSheetId="9">#REF!</definedName>
    <definedName name="______KM406407" localSheetId="8">#REF!</definedName>
    <definedName name="______KM406407" localSheetId="13">#REF!</definedName>
    <definedName name="______KM406407">#REF!</definedName>
    <definedName name="______la2">#REF!</definedName>
    <definedName name="______LO1004" localSheetId="9">#REF!</definedName>
    <definedName name="______LO1004" localSheetId="8">#REF!</definedName>
    <definedName name="______LO1004" localSheetId="13">#REF!</definedName>
    <definedName name="______LO1004">#REF!</definedName>
    <definedName name="______LO1015" localSheetId="9">#REF!</definedName>
    <definedName name="______LO1015" localSheetId="8">#REF!</definedName>
    <definedName name="______LO1015" localSheetId="13">#REF!</definedName>
    <definedName name="______LO1015">#REF!</definedName>
    <definedName name="______LO1039" localSheetId="9">#REF!</definedName>
    <definedName name="______LO1039" localSheetId="8">#REF!</definedName>
    <definedName name="______LO1039" localSheetId="13">#REF!</definedName>
    <definedName name="______LO1039">#REF!</definedName>
    <definedName name="______LO1050" localSheetId="9">#REF!</definedName>
    <definedName name="______LO1050" localSheetId="8">#REF!</definedName>
    <definedName name="______LO1050" localSheetId="13">#REF!</definedName>
    <definedName name="______LO1050">#REF!</definedName>
    <definedName name="______LO278" localSheetId="9">#REF!</definedName>
    <definedName name="______LO278" localSheetId="8">#REF!</definedName>
    <definedName name="______LO278" localSheetId="13">#REF!</definedName>
    <definedName name="______LO278">#REF!</definedName>
    <definedName name="______LO279" localSheetId="9">#REF!</definedName>
    <definedName name="______LO279" localSheetId="8">#REF!</definedName>
    <definedName name="______LO279" localSheetId="13">#REF!</definedName>
    <definedName name="______LO279">#REF!</definedName>
    <definedName name="______LO450" localSheetId="9">#REF!</definedName>
    <definedName name="______LO450" localSheetId="8">#REF!</definedName>
    <definedName name="______LO450" localSheetId="13">#REF!</definedName>
    <definedName name="______LO450">#REF!</definedName>
    <definedName name="______LO709" localSheetId="9">#REF!</definedName>
    <definedName name="______LO709" localSheetId="8">#REF!</definedName>
    <definedName name="______LO709" localSheetId="13">#REF!</definedName>
    <definedName name="______LO709">#REF!</definedName>
    <definedName name="______LO710" localSheetId="9">#REF!</definedName>
    <definedName name="______LO710" localSheetId="8">#REF!</definedName>
    <definedName name="______LO710" localSheetId="13">#REF!</definedName>
    <definedName name="______LO710">#REF!</definedName>
    <definedName name="______LO711" localSheetId="9">#REF!</definedName>
    <definedName name="______LO711" localSheetId="8">#REF!</definedName>
    <definedName name="______LO711" localSheetId="13">#REF!</definedName>
    <definedName name="______LO711">#REF!</definedName>
    <definedName name="______LO719" localSheetId="9">#REF!</definedName>
    <definedName name="______LO719" localSheetId="8">#REF!</definedName>
    <definedName name="______LO719" localSheetId="13">#REF!</definedName>
    <definedName name="______LO719">#REF!</definedName>
    <definedName name="______LO720" localSheetId="9">#REF!</definedName>
    <definedName name="______LO720" localSheetId="8">#REF!</definedName>
    <definedName name="______LO720" localSheetId="13">#REF!</definedName>
    <definedName name="______LO720">#REF!</definedName>
    <definedName name="______LO819" localSheetId="9">#REF!</definedName>
    <definedName name="______LO819" localSheetId="8">#REF!</definedName>
    <definedName name="______LO819" localSheetId="13">#REF!</definedName>
    <definedName name="______LO819">#REF!</definedName>
    <definedName name="______LO947" localSheetId="9">#REF!</definedName>
    <definedName name="______LO947" localSheetId="8">#REF!</definedName>
    <definedName name="______LO947" localSheetId="13">#REF!</definedName>
    <definedName name="______LO947">#REF!</definedName>
    <definedName name="______Mai1" localSheetId="6">#REF!</definedName>
    <definedName name="______Mai1" localSheetId="7">#REF!</definedName>
    <definedName name="______Mai1">#REF!</definedName>
    <definedName name="______Mar1" localSheetId="6">#REF!</definedName>
    <definedName name="______Mar1" localSheetId="7">#REF!</definedName>
    <definedName name="______Mar1">#REF!</definedName>
    <definedName name="______ME1004" localSheetId="9">#REF!</definedName>
    <definedName name="______ME1004" localSheetId="8">#REF!</definedName>
    <definedName name="______ME1004" localSheetId="13">#REF!</definedName>
    <definedName name="______ME1004">#REF!</definedName>
    <definedName name="______ME1015" localSheetId="9">#REF!</definedName>
    <definedName name="______ME1015" localSheetId="8">#REF!</definedName>
    <definedName name="______ME1015" localSheetId="13">#REF!</definedName>
    <definedName name="______ME1015">#REF!</definedName>
    <definedName name="______ME1039" localSheetId="9">#REF!</definedName>
    <definedName name="______ME1039" localSheetId="8">#REF!</definedName>
    <definedName name="______ME1039" localSheetId="13">#REF!</definedName>
    <definedName name="______ME1039">#REF!</definedName>
    <definedName name="______ME1050" localSheetId="9">#REF!</definedName>
    <definedName name="______ME1050" localSheetId="8">#REF!</definedName>
    <definedName name="______ME1050" localSheetId="13">#REF!</definedName>
    <definedName name="______ME1050">#REF!</definedName>
    <definedName name="______ME278" localSheetId="9">#REF!</definedName>
    <definedName name="______ME278" localSheetId="8">#REF!</definedName>
    <definedName name="______ME278" localSheetId="13">#REF!</definedName>
    <definedName name="______ME278">#REF!</definedName>
    <definedName name="______ME279" localSheetId="9">#REF!</definedName>
    <definedName name="______ME279" localSheetId="8">#REF!</definedName>
    <definedName name="______ME279" localSheetId="13">#REF!</definedName>
    <definedName name="______ME279">#REF!</definedName>
    <definedName name="______ME450" localSheetId="9">#REF!</definedName>
    <definedName name="______ME450" localSheetId="8">#REF!</definedName>
    <definedName name="______ME450" localSheetId="13">#REF!</definedName>
    <definedName name="______ME450">#REF!</definedName>
    <definedName name="______ME709" localSheetId="9">#REF!</definedName>
    <definedName name="______ME709" localSheetId="8">#REF!</definedName>
    <definedName name="______ME709" localSheetId="13">#REF!</definedName>
    <definedName name="______ME709">#REF!</definedName>
    <definedName name="______ME710" localSheetId="9">#REF!</definedName>
    <definedName name="______ME710" localSheetId="8">#REF!</definedName>
    <definedName name="______ME710" localSheetId="13">#REF!</definedName>
    <definedName name="______ME710">#REF!</definedName>
    <definedName name="______ME711" localSheetId="9">#REF!</definedName>
    <definedName name="______ME711" localSheetId="8">#REF!</definedName>
    <definedName name="______ME711" localSheetId="13">#REF!</definedName>
    <definedName name="______ME711">#REF!</definedName>
    <definedName name="______ME719" localSheetId="9">#REF!</definedName>
    <definedName name="______ME719" localSheetId="8">#REF!</definedName>
    <definedName name="______ME719" localSheetId="13">#REF!</definedName>
    <definedName name="______ME719">#REF!</definedName>
    <definedName name="______ME720" localSheetId="9">#REF!</definedName>
    <definedName name="______ME720" localSheetId="8">#REF!</definedName>
    <definedName name="______ME720" localSheetId="13">#REF!</definedName>
    <definedName name="______ME720">#REF!</definedName>
    <definedName name="______ME819" localSheetId="9">#REF!</definedName>
    <definedName name="______ME819" localSheetId="8">#REF!</definedName>
    <definedName name="______ME819" localSheetId="13">#REF!</definedName>
    <definedName name="______ME819">#REF!</definedName>
    <definedName name="______ME947" localSheetId="9">#REF!</definedName>
    <definedName name="______ME947" localSheetId="8">#REF!</definedName>
    <definedName name="______ME947" localSheetId="13">#REF!</definedName>
    <definedName name="______ME947">#REF!</definedName>
    <definedName name="______MFC01">#REF!</definedName>
    <definedName name="______MNS8418" localSheetId="9">'BDI DIFER_SEM DESON.'!Plan1</definedName>
    <definedName name="______MNS8418" localSheetId="8">'BDI_SEM DESON.'!Plan1</definedName>
    <definedName name="______MNS8418" localSheetId="6">Plan1</definedName>
    <definedName name="______MNS8418" localSheetId="7">Plan1</definedName>
    <definedName name="______MNS8418" localSheetId="13">Plan1</definedName>
    <definedName name="______MNS8418">Plan1</definedName>
    <definedName name="______MOD01" localSheetId="6">#REF!</definedName>
    <definedName name="______MOD01" localSheetId="7">#REF!</definedName>
    <definedName name="______MOD01">#REF!</definedName>
    <definedName name="______Nov1" localSheetId="6">#REF!</definedName>
    <definedName name="______Nov1" localSheetId="7">#REF!</definedName>
    <definedName name="______Nov1">#REF!</definedName>
    <definedName name="______Obs1" localSheetId="9">#REF!</definedName>
    <definedName name="______Obs1" localSheetId="8">#REF!</definedName>
    <definedName name="______Obs1" localSheetId="12">#REF!</definedName>
    <definedName name="______Obs1" localSheetId="10">#REF!</definedName>
    <definedName name="______Obs1" localSheetId="11">#REF!</definedName>
    <definedName name="______Obs1" localSheetId="13">#REF!</definedName>
    <definedName name="______Obs1">#REF!</definedName>
    <definedName name="______Obs2" localSheetId="9">#REF!</definedName>
    <definedName name="______Obs2" localSheetId="8">#REF!</definedName>
    <definedName name="______Obs2" localSheetId="12">#REF!</definedName>
    <definedName name="______Obs2" localSheetId="10">#REF!</definedName>
    <definedName name="______Obs2" localSheetId="11">#REF!</definedName>
    <definedName name="______Obs2" localSheetId="13">#REF!</definedName>
    <definedName name="______Obs2">#REF!</definedName>
    <definedName name="______Out1" localSheetId="6">#REF!</definedName>
    <definedName name="______Out1" localSheetId="7">#REF!</definedName>
    <definedName name="______Out1">#REF!</definedName>
    <definedName name="______OUT98" localSheetId="9" hidden="1">{#N/A,#N/A,TRUE,"Serviços"}</definedName>
    <definedName name="______OUT98" localSheetId="8" hidden="1">{#N/A,#N/A,TRUE,"Serviços"}</definedName>
    <definedName name="______OUT98" localSheetId="12">{#N/A,#N/A,TRUE,"Serviços"}</definedName>
    <definedName name="______OUT98" localSheetId="3" hidden="1">{#N/A,#N/A,TRUE,"Serviços"}</definedName>
    <definedName name="______OUT98" localSheetId="6">{#N/A,#N/A,TRUE,"Serviços"}</definedName>
    <definedName name="______OUT98" localSheetId="10">{#N/A,#N/A,TRUE,"Serviços"}</definedName>
    <definedName name="______OUT98" localSheetId="7" hidden="1">{#N/A,#N/A,TRUE,"Serviços"}</definedName>
    <definedName name="______OUT98" localSheetId="11">{#N/A,#N/A,TRUE,"Serviços"}</definedName>
    <definedName name="______OUT98" localSheetId="13">{#N/A,#N/A,TRUE,"Serviços"}</definedName>
    <definedName name="______OUT98">{#N/A,#N/A,TRUE,"Serviços"}</definedName>
    <definedName name="______out99" localSheetId="6" hidden="1">{#N/A,#N/A,TRUE,"Serviços"}</definedName>
    <definedName name="______out99" localSheetId="7" hidden="1">{#N/A,#N/A,TRUE,"Serviços"}</definedName>
    <definedName name="______out99" hidden="1">{#N/A,#N/A,TRUE,"Serviços"}</definedName>
    <definedName name="______OUTT98888" localSheetId="9" hidden="1">{#N/A,#N/A,TRUE,"Serviços"}</definedName>
    <definedName name="______OUTT98888" localSheetId="8" hidden="1">{#N/A,#N/A,TRUE,"Serviços"}</definedName>
    <definedName name="______OUTT98888" localSheetId="12">{#N/A,#N/A,TRUE,"Serviços"}</definedName>
    <definedName name="______OUTT98888" localSheetId="6">{#N/A,#N/A,TRUE,"Serviços"}</definedName>
    <definedName name="______OUTT98888" localSheetId="10">{#N/A,#N/A,TRUE,"Serviços"}</definedName>
    <definedName name="______OUTT98888" localSheetId="7">{#N/A,#N/A,TRUE,"Serviços"}</definedName>
    <definedName name="______OUTT98888" localSheetId="11">{#N/A,#N/A,TRUE,"Serviços"}</definedName>
    <definedName name="______OUTT98888" localSheetId="13">{#N/A,#N/A,TRUE,"Serviços"}</definedName>
    <definedName name="______OUTT98888">{#N/A,#N/A,TRUE,"Serviços"}</definedName>
    <definedName name="______PCB5">#REF!</definedName>
    <definedName name="______PCM30">#REF!</definedName>
    <definedName name="______PL1" localSheetId="9">#REF!</definedName>
    <definedName name="______PL1" localSheetId="8">#REF!</definedName>
    <definedName name="______PL1" localSheetId="12">#REF!</definedName>
    <definedName name="______PL1" localSheetId="10">#REF!</definedName>
    <definedName name="______PL1" localSheetId="11">#REF!</definedName>
    <definedName name="______PL1" localSheetId="13">#REF!</definedName>
    <definedName name="______PL1">#REF!</definedName>
    <definedName name="______PLA2">#REF!</definedName>
    <definedName name="______PM334">#REF!</definedName>
    <definedName name="______PM335">#REF!</definedName>
    <definedName name="______PM346">#REF!</definedName>
    <definedName name="______PM406">#REF!</definedName>
    <definedName name="______PM412">#REF!</definedName>
    <definedName name="______PM609">#REF!</definedName>
    <definedName name="______PM970">#REF!</definedName>
    <definedName name="______PNV2002">#REF!</definedName>
    <definedName name="______PNV2003">#REF!</definedName>
    <definedName name="______PNV2009">#REF!</definedName>
    <definedName name="______PR1004" localSheetId="9">#REF!</definedName>
    <definedName name="______PR1004" localSheetId="8">#REF!</definedName>
    <definedName name="______PR1004" localSheetId="13">#REF!</definedName>
    <definedName name="______PR1004">#REF!</definedName>
    <definedName name="______PR1015" localSheetId="9">#REF!</definedName>
    <definedName name="______PR1015" localSheetId="8">#REF!</definedName>
    <definedName name="______PR1015" localSheetId="13">#REF!</definedName>
    <definedName name="______PR1015">#REF!</definedName>
    <definedName name="______PR1039" localSheetId="9">#REF!</definedName>
    <definedName name="______PR1039" localSheetId="8">#REF!</definedName>
    <definedName name="______PR1039" localSheetId="13">#REF!</definedName>
    <definedName name="______PR1039">#REF!</definedName>
    <definedName name="______PR1050" localSheetId="9">#REF!</definedName>
    <definedName name="______PR1050" localSheetId="8">#REF!</definedName>
    <definedName name="______PR1050" localSheetId="13">#REF!</definedName>
    <definedName name="______PR1050">#REF!</definedName>
    <definedName name="______PR278" localSheetId="9">#REF!</definedName>
    <definedName name="______PR278" localSheetId="8">#REF!</definedName>
    <definedName name="______PR278" localSheetId="13">#REF!</definedName>
    <definedName name="______PR278">#REF!</definedName>
    <definedName name="______PR279" localSheetId="9">#REF!</definedName>
    <definedName name="______PR279" localSheetId="8">#REF!</definedName>
    <definedName name="______PR279" localSheetId="13">#REF!</definedName>
    <definedName name="______PR279">#REF!</definedName>
    <definedName name="______PR450" localSheetId="9">#REF!</definedName>
    <definedName name="______PR450" localSheetId="8">#REF!</definedName>
    <definedName name="______PR450" localSheetId="13">#REF!</definedName>
    <definedName name="______PR450">#REF!</definedName>
    <definedName name="______PR709" localSheetId="9">#REF!</definedName>
    <definedName name="______PR709" localSheetId="8">#REF!</definedName>
    <definedName name="______PR709" localSheetId="13">#REF!</definedName>
    <definedName name="______PR709">#REF!</definedName>
    <definedName name="______PR710" localSheetId="9">#REF!</definedName>
    <definedName name="______PR710" localSheetId="8">#REF!</definedName>
    <definedName name="______PR710" localSheetId="13">#REF!</definedName>
    <definedName name="______PR710">#REF!</definedName>
    <definedName name="______PR711" localSheetId="9">#REF!</definedName>
    <definedName name="______PR711" localSheetId="8">#REF!</definedName>
    <definedName name="______PR711" localSheetId="13">#REF!</definedName>
    <definedName name="______PR711">#REF!</definedName>
    <definedName name="______PR719" localSheetId="9">#REF!</definedName>
    <definedName name="______PR719" localSheetId="8">#REF!</definedName>
    <definedName name="______PR719" localSheetId="13">#REF!</definedName>
    <definedName name="______PR719">#REF!</definedName>
    <definedName name="______PR720" localSheetId="9">#REF!</definedName>
    <definedName name="______PR720" localSheetId="8">#REF!</definedName>
    <definedName name="______PR720" localSheetId="13">#REF!</definedName>
    <definedName name="______PR720">#REF!</definedName>
    <definedName name="______PR819" localSheetId="9">#REF!</definedName>
    <definedName name="______PR819" localSheetId="8">#REF!</definedName>
    <definedName name="______PR819" localSheetId="13">#REF!</definedName>
    <definedName name="______PR819">#REF!</definedName>
    <definedName name="______PR947" localSheetId="9">#REF!</definedName>
    <definedName name="______PR947" localSheetId="8">#REF!</definedName>
    <definedName name="______PR947" localSheetId="13">#REF!</definedName>
    <definedName name="______PR947">#REF!</definedName>
    <definedName name="______PTB10">#REF!</definedName>
    <definedName name="______r" localSheetId="9">#REF!</definedName>
    <definedName name="______r" localSheetId="8">#REF!</definedName>
    <definedName name="______r" localSheetId="13">#REF!</definedName>
    <definedName name="______r">#REF!</definedName>
    <definedName name="______Rbv1" localSheetId="6">#REF!</definedName>
    <definedName name="______Rbv1" localSheetId="7">#REF!</definedName>
    <definedName name="______Rbv1">#REF!</definedName>
    <definedName name="______reg1">#REF!</definedName>
    <definedName name="______reg3">#REF!</definedName>
    <definedName name="______reg5">#REF!</definedName>
    <definedName name="______reg7">#REF!</definedName>
    <definedName name="______RET1">#REF!</definedName>
    <definedName name="______RP1" localSheetId="6">#REF!</definedName>
    <definedName name="______RP1" localSheetId="7">#REF!</definedName>
    <definedName name="______RP1">#REF!</definedName>
    <definedName name="______SE2">#REF!</definedName>
    <definedName name="______Set1" localSheetId="6">#REF!</definedName>
    <definedName name="______Set1" localSheetId="7">#REF!</definedName>
    <definedName name="______Set1">#REF!</definedName>
    <definedName name="______SL6">NA()</definedName>
    <definedName name="______STC04">#REF!</definedName>
    <definedName name="______TB10">#REF!</definedName>
    <definedName name="______TCB4">#REF!</definedName>
    <definedName name="______TCB5">#REF!</definedName>
    <definedName name="______tcc4">#REF!</definedName>
    <definedName name="______TCM30">#REF!</definedName>
    <definedName name="______TEB4">#REF!</definedName>
    <definedName name="______TOT1">#REF!</definedName>
    <definedName name="______TOT2">#REF!</definedName>
    <definedName name="______TOT3">#REF!</definedName>
    <definedName name="______TOT4">#REF!</definedName>
    <definedName name="______TOT5">#REF!</definedName>
    <definedName name="______TOT6">#REF!</definedName>
    <definedName name="______TOT7">#REF!</definedName>
    <definedName name="______TP10" localSheetId="6">#REF!</definedName>
    <definedName name="______TP10" localSheetId="7">#REF!</definedName>
    <definedName name="______TP10">#REF!</definedName>
    <definedName name="______TP5" localSheetId="6">#REF!</definedName>
    <definedName name="______TP5" localSheetId="7">#REF!</definedName>
    <definedName name="______TP5">#REF!</definedName>
    <definedName name="______TSD2">#REF!</definedName>
    <definedName name="______TT1">#REF!</definedName>
    <definedName name="______TT10">#REF!</definedName>
    <definedName name="______TT100">#REF!</definedName>
    <definedName name="______TT101">#REF!</definedName>
    <definedName name="______TT102">#REF!</definedName>
    <definedName name="______TT103">#REF!</definedName>
    <definedName name="______TT104">#REF!</definedName>
    <definedName name="______TT105">#REF!</definedName>
    <definedName name="______TT106">#REF!</definedName>
    <definedName name="______TT107">#REF!</definedName>
    <definedName name="______TT108">#REF!</definedName>
    <definedName name="______TT109">#REF!</definedName>
    <definedName name="______TT11">#REF!</definedName>
    <definedName name="______TT110">#REF!</definedName>
    <definedName name="______TT111">#REF!</definedName>
    <definedName name="______TT112">#REF!</definedName>
    <definedName name="______TT113">#REF!</definedName>
    <definedName name="______TT114">#REF!</definedName>
    <definedName name="______TT115">#REF!</definedName>
    <definedName name="______TT116">#REF!</definedName>
    <definedName name="______TT117">#REF!</definedName>
    <definedName name="______TT118">#REF!</definedName>
    <definedName name="______TT119">#REF!</definedName>
    <definedName name="______TT12">#REF!</definedName>
    <definedName name="______TT120">#REF!</definedName>
    <definedName name="______TT121">#REF!</definedName>
    <definedName name="______TT122">#REF!</definedName>
    <definedName name="______TT123">#REF!</definedName>
    <definedName name="______TT124">#REF!</definedName>
    <definedName name="______TT125">#REF!</definedName>
    <definedName name="______TT126">#REF!</definedName>
    <definedName name="______TT127">#REF!</definedName>
    <definedName name="______TT128">#REF!</definedName>
    <definedName name="______TT129">#REF!</definedName>
    <definedName name="______TT13">#REF!</definedName>
    <definedName name="______TT130">#REF!</definedName>
    <definedName name="______TT131">#REF!</definedName>
    <definedName name="______TT132">#REF!</definedName>
    <definedName name="______TT133">#REF!</definedName>
    <definedName name="______TT134">#REF!</definedName>
    <definedName name="______TT135">#REF!</definedName>
    <definedName name="______TT136">#REF!</definedName>
    <definedName name="______TT137">#REF!</definedName>
    <definedName name="______TT138">#REF!</definedName>
    <definedName name="______TT139">#REF!</definedName>
    <definedName name="______TT14">#REF!</definedName>
    <definedName name="______TT140">#REF!</definedName>
    <definedName name="______TT141">#REF!</definedName>
    <definedName name="______TT142">#REF!</definedName>
    <definedName name="______TT15">#REF!</definedName>
    <definedName name="______TT16">#REF!</definedName>
    <definedName name="______TT17">#REF!</definedName>
    <definedName name="______TT18">#REF!</definedName>
    <definedName name="______TT19">#REF!</definedName>
    <definedName name="______TT2">#REF!</definedName>
    <definedName name="______TT20">#REF!</definedName>
    <definedName name="______TT21">#REF!</definedName>
    <definedName name="______TT22">#REF!</definedName>
    <definedName name="______tt23">#REF!</definedName>
    <definedName name="______TT24">#REF!</definedName>
    <definedName name="______TT25">#REF!</definedName>
    <definedName name="______TT26">#REF!</definedName>
    <definedName name="______TT27">#REF!</definedName>
    <definedName name="______TT28">#REF!</definedName>
    <definedName name="______tt288">#REF!</definedName>
    <definedName name="______TT29">#REF!</definedName>
    <definedName name="______TT3">#REF!</definedName>
    <definedName name="______TT30">#REF!</definedName>
    <definedName name="______tt300">#REF!</definedName>
    <definedName name="______TT31">#REF!</definedName>
    <definedName name="______TT32">#REF!</definedName>
    <definedName name="______tt322">#REF!</definedName>
    <definedName name="______TT33">#REF!</definedName>
    <definedName name="______TT34">#REF!</definedName>
    <definedName name="______TT35">#REF!</definedName>
    <definedName name="______TT36">#REF!</definedName>
    <definedName name="______TT37">#REF!</definedName>
    <definedName name="______TT38">#REF!</definedName>
    <definedName name="______TT39">#REF!</definedName>
    <definedName name="______TT4">#REF!</definedName>
    <definedName name="______TT40">#REF!</definedName>
    <definedName name="______TT41">#REF!</definedName>
    <definedName name="______TT42">#REF!</definedName>
    <definedName name="______TT43">#REF!</definedName>
    <definedName name="______TT44">#REF!</definedName>
    <definedName name="______TT45">#REF!</definedName>
    <definedName name="______TT46">#REF!</definedName>
    <definedName name="______TT47">#REF!</definedName>
    <definedName name="______TT48">#REF!</definedName>
    <definedName name="______TT49">#REF!</definedName>
    <definedName name="______TT5">#REF!</definedName>
    <definedName name="______TT50">#REF!</definedName>
    <definedName name="______TT51">#REF!</definedName>
    <definedName name="______TT52">#REF!</definedName>
    <definedName name="______TT53">#REF!</definedName>
    <definedName name="______TT54">#REF!</definedName>
    <definedName name="______TT55">#REF!</definedName>
    <definedName name="______TT56">#REF!</definedName>
    <definedName name="______TT57">#REF!</definedName>
    <definedName name="______TT58">#REF!</definedName>
    <definedName name="______TT59">#REF!</definedName>
    <definedName name="______TT6">#REF!</definedName>
    <definedName name="______TT60">#REF!</definedName>
    <definedName name="______TT61">#REF!</definedName>
    <definedName name="______TT62">#REF!</definedName>
    <definedName name="______TT63">#REF!</definedName>
    <definedName name="______TT64">#REF!</definedName>
    <definedName name="______TT65">#REF!</definedName>
    <definedName name="______TT66">#REF!</definedName>
    <definedName name="______TT67">#REF!</definedName>
    <definedName name="______TT68">#REF!</definedName>
    <definedName name="______TT69">#REF!</definedName>
    <definedName name="______TT7">#REF!</definedName>
    <definedName name="______TT70">#REF!</definedName>
    <definedName name="______TT71">#REF!</definedName>
    <definedName name="______TT72">#REF!</definedName>
    <definedName name="______TT73">#REF!</definedName>
    <definedName name="______TT74">#REF!</definedName>
    <definedName name="______TT75">#REF!</definedName>
    <definedName name="______TT76">#REF!</definedName>
    <definedName name="______TT77">#REF!</definedName>
    <definedName name="______TT78">#REF!</definedName>
    <definedName name="______TT79">#REF!</definedName>
    <definedName name="______TT8">#REF!</definedName>
    <definedName name="______TT80">#REF!</definedName>
    <definedName name="______TT81">#REF!</definedName>
    <definedName name="______TT82">#REF!</definedName>
    <definedName name="______TT83">#REF!</definedName>
    <definedName name="______TT84">#REF!</definedName>
    <definedName name="______TT85">#REF!</definedName>
    <definedName name="______TT86">#REF!</definedName>
    <definedName name="______TT87">#REF!</definedName>
    <definedName name="______TT88">#REF!</definedName>
    <definedName name="______TT89">#REF!</definedName>
    <definedName name="______TT9">#REF!</definedName>
    <definedName name="______TT90">#REF!</definedName>
    <definedName name="______TT91">#REF!</definedName>
    <definedName name="______TT92">#REF!</definedName>
    <definedName name="______TT93">#REF!</definedName>
    <definedName name="______TT94">#REF!</definedName>
    <definedName name="______TT95">#REF!</definedName>
    <definedName name="______TT96">#REF!</definedName>
    <definedName name="______TT97">#REF!</definedName>
    <definedName name="______TT98">#REF!</definedName>
    <definedName name="______TT99">#REF!</definedName>
    <definedName name="______xlnm.Print_Area_2">#REF!</definedName>
    <definedName name="_____A1" localSheetId="6">#REF!</definedName>
    <definedName name="_____A1" localSheetId="7">#REF!</definedName>
    <definedName name="_____A1">#REF!</definedName>
    <definedName name="_____A10" localSheetId="6">#REF!</definedName>
    <definedName name="_____A10" localSheetId="7">#REF!</definedName>
    <definedName name="_____A10">#REF!</definedName>
    <definedName name="_____A11" localSheetId="6">#REF!</definedName>
    <definedName name="_____A11" localSheetId="7">#REF!</definedName>
    <definedName name="_____A11">#REF!</definedName>
    <definedName name="_____A12" localSheetId="6">#REF!</definedName>
    <definedName name="_____A12" localSheetId="7">#REF!</definedName>
    <definedName name="_____A12">#REF!</definedName>
    <definedName name="_____A13" localSheetId="6">#REF!</definedName>
    <definedName name="_____A13" localSheetId="7">#REF!</definedName>
    <definedName name="_____A13">#REF!</definedName>
    <definedName name="_____A14" localSheetId="6">#REF!</definedName>
    <definedName name="_____A14" localSheetId="7">#REF!</definedName>
    <definedName name="_____A14">#REF!</definedName>
    <definedName name="_____A15" localSheetId="6">#REF!</definedName>
    <definedName name="_____A15" localSheetId="7">#REF!</definedName>
    <definedName name="_____A15">#REF!</definedName>
    <definedName name="_____A16" localSheetId="6">#REF!</definedName>
    <definedName name="_____A16" localSheetId="7">#REF!</definedName>
    <definedName name="_____A16">#REF!</definedName>
    <definedName name="_____A17" localSheetId="6">#REF!</definedName>
    <definedName name="_____A17" localSheetId="7">#REF!</definedName>
    <definedName name="_____A17">#REF!</definedName>
    <definedName name="_____A19" localSheetId="6">#REF!</definedName>
    <definedName name="_____A19" localSheetId="7">#REF!</definedName>
    <definedName name="_____A19">#REF!</definedName>
    <definedName name="_____A2" localSheetId="6">#REF!</definedName>
    <definedName name="_____A2" localSheetId="7">#REF!</definedName>
    <definedName name="_____A2">#REF!</definedName>
    <definedName name="_____A20" localSheetId="6">#REF!</definedName>
    <definedName name="_____A20" localSheetId="7">#REF!</definedName>
    <definedName name="_____A20">#REF!</definedName>
    <definedName name="_____A21" localSheetId="6">#REF!</definedName>
    <definedName name="_____A21" localSheetId="7">#REF!</definedName>
    <definedName name="_____A21">#REF!</definedName>
    <definedName name="_____A22" localSheetId="6">#REF!</definedName>
    <definedName name="_____A22" localSheetId="7">#REF!</definedName>
    <definedName name="_____A22">#REF!</definedName>
    <definedName name="_____A23" localSheetId="6">#REF!</definedName>
    <definedName name="_____A23" localSheetId="7">#REF!</definedName>
    <definedName name="_____A23">#REF!</definedName>
    <definedName name="_____A24" localSheetId="6">#REF!</definedName>
    <definedName name="_____A24" localSheetId="7">#REF!</definedName>
    <definedName name="_____A24">#REF!</definedName>
    <definedName name="_____A25" localSheetId="6">#REF!</definedName>
    <definedName name="_____A25" localSheetId="7">#REF!</definedName>
    <definedName name="_____A25">#REF!</definedName>
    <definedName name="_____A3" localSheetId="6">#REF!</definedName>
    <definedName name="_____A3" localSheetId="7">#REF!</definedName>
    <definedName name="_____A3">#REF!</definedName>
    <definedName name="_____A4" localSheetId="6">#REF!</definedName>
    <definedName name="_____A4" localSheetId="7">#REF!</definedName>
    <definedName name="_____A4">#REF!</definedName>
    <definedName name="_____A5" localSheetId="6">#REF!</definedName>
    <definedName name="_____A5" localSheetId="7">#REF!</definedName>
    <definedName name="_____A5">#REF!</definedName>
    <definedName name="_____A6" localSheetId="6">#REF!</definedName>
    <definedName name="_____A6" localSheetId="7">#REF!</definedName>
    <definedName name="_____A6">#REF!</definedName>
    <definedName name="_____A7" localSheetId="6">#REF!</definedName>
    <definedName name="_____A7" localSheetId="7">#REF!</definedName>
    <definedName name="_____A7">#REF!</definedName>
    <definedName name="_____A9" localSheetId="6">#REF!</definedName>
    <definedName name="_____A9" localSheetId="7">#REF!</definedName>
    <definedName name="_____A9">#REF!</definedName>
    <definedName name="_____Abr1" localSheetId="6">#REF!</definedName>
    <definedName name="_____Abr1" localSheetId="7">#REF!</definedName>
    <definedName name="_____Abr1">#REF!</definedName>
    <definedName name="_____ACA25">#REF!</definedName>
    <definedName name="_____ACA50">#REF!</definedName>
    <definedName name="_____ACM30">#REF!</definedName>
    <definedName name="_____act2">#REF!</definedName>
    <definedName name="_____Ago1" localSheetId="6">#REF!</definedName>
    <definedName name="_____Ago1" localSheetId="7">#REF!</definedName>
    <definedName name="_____Ago1">#REF!</definedName>
    <definedName name="_____arg13">"$#REF!.$H$31"</definedName>
    <definedName name="_____arg16">"$#REF!.$H$55"</definedName>
    <definedName name="_____ATD1">#REF!</definedName>
    <definedName name="_____BDI1">#REF!</definedName>
    <definedName name="_____brv2" localSheetId="6">#REF!</definedName>
    <definedName name="_____brv2" localSheetId="7">#REF!</definedName>
    <definedName name="_____brv2">#REF!</definedName>
    <definedName name="_____Brz1" localSheetId="9">#REF!</definedName>
    <definedName name="_____Brz1" localSheetId="8">#REF!</definedName>
    <definedName name="_____Brz1" localSheetId="13">#REF!</definedName>
    <definedName name="_____Brz1">#REF!</definedName>
    <definedName name="_____Brz2" localSheetId="9">#REF!</definedName>
    <definedName name="_____Brz2" localSheetId="8">#REF!</definedName>
    <definedName name="_____Brz2" localSheetId="13">#REF!</definedName>
    <definedName name="_____Brz2">#REF!</definedName>
    <definedName name="_____cab1">#REF!</definedName>
    <definedName name="_____cab2">#REF!</definedName>
    <definedName name="_____CAP20">#REF!</definedName>
    <definedName name="_____CC709" localSheetId="9">'BDI DIFER_SEM DESON.'!Plan1</definedName>
    <definedName name="_____CC709" localSheetId="8">'BDI_SEM DESON.'!Plan1</definedName>
    <definedName name="_____CC709" localSheetId="6">Plan1</definedName>
    <definedName name="_____CC709" localSheetId="7">Plan1</definedName>
    <definedName name="_____CC709" localSheetId="13">Plan1</definedName>
    <definedName name="_____CC709">Plan1</definedName>
    <definedName name="_____CC947" localSheetId="9">'BDI DIFER_SEM DESON.'!Plan1</definedName>
    <definedName name="_____CC947" localSheetId="8">'BDI_SEM DESON.'!Plan1</definedName>
    <definedName name="_____CC947" localSheetId="6">Plan1</definedName>
    <definedName name="_____CC947" localSheetId="7">Plan1</definedName>
    <definedName name="_____CC947" localSheetId="13">Plan1</definedName>
    <definedName name="_____CC947">Plan1</definedName>
    <definedName name="_____CCM30">#REF!</definedName>
    <definedName name="_____CMM30">#REF!</definedName>
    <definedName name="_____DAR02">#REF!</definedName>
    <definedName name="_____Dez1" localSheetId="6">#REF!</definedName>
    <definedName name="_____Dez1" localSheetId="7">#REF!</definedName>
    <definedName name="_____Dez1">#REF!</definedName>
    <definedName name="_____DIV1004" localSheetId="9">#REF!</definedName>
    <definedName name="_____DIV1004" localSheetId="8">#REF!</definedName>
    <definedName name="_____DIV1004" localSheetId="13">#REF!</definedName>
    <definedName name="_____DIV1004">#REF!</definedName>
    <definedName name="_____DIV1015" localSheetId="9">#REF!</definedName>
    <definedName name="_____DIV1015" localSheetId="8">#REF!</definedName>
    <definedName name="_____DIV1015" localSheetId="13">#REF!</definedName>
    <definedName name="_____DIV1015">#REF!</definedName>
    <definedName name="_____DIV1039" localSheetId="9">#REF!</definedName>
    <definedName name="_____DIV1039" localSheetId="8">#REF!</definedName>
    <definedName name="_____DIV1039" localSheetId="13">#REF!</definedName>
    <definedName name="_____DIV1039">#REF!</definedName>
    <definedName name="_____DIV1050" localSheetId="9">#REF!</definedName>
    <definedName name="_____DIV1050" localSheetId="8">#REF!</definedName>
    <definedName name="_____DIV1050" localSheetId="13">#REF!</definedName>
    <definedName name="_____DIV1050">#REF!</definedName>
    <definedName name="_____DIV278" localSheetId="9">#REF!</definedName>
    <definedName name="_____DIV278" localSheetId="8">#REF!</definedName>
    <definedName name="_____DIV278" localSheetId="13">#REF!</definedName>
    <definedName name="_____DIV278">#REF!</definedName>
    <definedName name="_____DIV279" localSheetId="9">#REF!</definedName>
    <definedName name="_____DIV279" localSheetId="8">#REF!</definedName>
    <definedName name="_____DIV279" localSheetId="13">#REF!</definedName>
    <definedName name="_____DIV279">#REF!</definedName>
    <definedName name="_____DIV45" localSheetId="9">#REF!</definedName>
    <definedName name="_____DIV45" localSheetId="8">#REF!</definedName>
    <definedName name="_____DIV45" localSheetId="13">#REF!</definedName>
    <definedName name="_____DIV45">#REF!</definedName>
    <definedName name="_____DIV450" localSheetId="9">#REF!</definedName>
    <definedName name="_____DIV450" localSheetId="8">#REF!</definedName>
    <definedName name="_____DIV450" localSheetId="13">#REF!</definedName>
    <definedName name="_____DIV450">#REF!</definedName>
    <definedName name="_____DIV709" localSheetId="9">#REF!</definedName>
    <definedName name="_____DIV709" localSheetId="8">#REF!</definedName>
    <definedName name="_____DIV709" localSheetId="13">#REF!</definedName>
    <definedName name="_____DIV709">#REF!</definedName>
    <definedName name="_____DIV710" localSheetId="9">#REF!</definedName>
    <definedName name="_____DIV710" localSheetId="8">#REF!</definedName>
    <definedName name="_____DIV710" localSheetId="13">#REF!</definedName>
    <definedName name="_____DIV710">#REF!</definedName>
    <definedName name="_____DIV711" localSheetId="9">#REF!</definedName>
    <definedName name="_____DIV711" localSheetId="8">#REF!</definedName>
    <definedName name="_____DIV711" localSheetId="13">#REF!</definedName>
    <definedName name="_____DIV711">#REF!</definedName>
    <definedName name="_____DIV718" localSheetId="9">#REF!</definedName>
    <definedName name="_____DIV718" localSheetId="8">#REF!</definedName>
    <definedName name="_____DIV718" localSheetId="13">#REF!</definedName>
    <definedName name="_____DIV718">#REF!</definedName>
    <definedName name="_____DIV719" localSheetId="9">#REF!</definedName>
    <definedName name="_____DIV719" localSheetId="8">#REF!</definedName>
    <definedName name="_____DIV719" localSheetId="13">#REF!</definedName>
    <definedName name="_____DIV719">#REF!</definedName>
    <definedName name="_____DIV720" localSheetId="9">#REF!</definedName>
    <definedName name="_____DIV720" localSheetId="8">#REF!</definedName>
    <definedName name="_____DIV720" localSheetId="13">#REF!</definedName>
    <definedName name="_____DIV720">#REF!</definedName>
    <definedName name="_____DIV819" localSheetId="9">#REF!</definedName>
    <definedName name="_____DIV819" localSheetId="8">#REF!</definedName>
    <definedName name="_____DIV819" localSheetId="13">#REF!</definedName>
    <definedName name="_____DIV819">#REF!</definedName>
    <definedName name="_____DIV947" localSheetId="9">#REF!</definedName>
    <definedName name="_____DIV947" localSheetId="8">#REF!</definedName>
    <definedName name="_____DIV947" localSheetId="13">#REF!</definedName>
    <definedName name="_____DIV947">#REF!</definedName>
    <definedName name="_____DND2" localSheetId="9">'BDI DIFER_SEM DESON.'!Plan1</definedName>
    <definedName name="_____DND2" localSheetId="8">'BDI_SEM DESON.'!Plan1</definedName>
    <definedName name="_____DND2" localSheetId="6">Plan1</definedName>
    <definedName name="_____DND2" localSheetId="7">Plan1</definedName>
    <definedName name="_____DND2" localSheetId="13">Plan1</definedName>
    <definedName name="_____DND2">Plan1</definedName>
    <definedName name="_____DT" hidden="1">#REF!</definedName>
    <definedName name="_____ECT12">#REF!</definedName>
    <definedName name="_____ECT3">#REF!</definedName>
    <definedName name="_____EDA01">#REF!</definedName>
    <definedName name="_____Ext2" localSheetId="12">#REF!</definedName>
    <definedName name="_____Ext2" localSheetId="6">#REF!</definedName>
    <definedName name="_____Ext2" localSheetId="10">#REF!</definedName>
    <definedName name="_____Ext2" localSheetId="7">#REF!</definedName>
    <definedName name="_____Ext2" localSheetId="11">#REF!</definedName>
    <definedName name="_____Ext2" localSheetId="13">#REF!</definedName>
    <definedName name="_____Ext2">#REF!</definedName>
    <definedName name="_____Fev1" localSheetId="6">#REF!</definedName>
    <definedName name="_____Fev1" localSheetId="7">#REF!</definedName>
    <definedName name="_____Fev1">#REF!</definedName>
    <definedName name="_____HCB5">#REF!</definedName>
    <definedName name="_____Jan1" localSheetId="6">#REF!</definedName>
    <definedName name="_____Jan1" localSheetId="7">#REF!</definedName>
    <definedName name="_____Jan1">#REF!</definedName>
    <definedName name="_____JAZ1">#REF!</definedName>
    <definedName name="_____JAZ11">#REF!</definedName>
    <definedName name="_____JAZ2">#REF!</definedName>
    <definedName name="_____JAZ22">#REF!</definedName>
    <definedName name="_____JAZ3">#REF!</definedName>
    <definedName name="_____JAZ33">#REF!</definedName>
    <definedName name="_____Jul1" localSheetId="6">#REF!</definedName>
    <definedName name="_____Jul1" localSheetId="7">#REF!</definedName>
    <definedName name="_____Jul1">#REF!</definedName>
    <definedName name="_____Jun1" localSheetId="6">#REF!</definedName>
    <definedName name="_____Jun1" localSheetId="7">#REF!</definedName>
    <definedName name="_____Jun1">#REF!</definedName>
    <definedName name="_____ki5" localSheetId="9">#REF!</definedName>
    <definedName name="_____ki5" localSheetId="8">#REF!</definedName>
    <definedName name="_____ki5" localSheetId="12">#REF!</definedName>
    <definedName name="_____ki5" localSheetId="10">#REF!</definedName>
    <definedName name="_____ki5" localSheetId="11">#REF!</definedName>
    <definedName name="_____ki5" localSheetId="13">#REF!</definedName>
    <definedName name="_____ki5">#REF!</definedName>
    <definedName name="_____KM406407" localSheetId="9">#REF!</definedName>
    <definedName name="_____KM406407" localSheetId="8">#REF!</definedName>
    <definedName name="_____KM406407" localSheetId="13">#REF!</definedName>
    <definedName name="_____KM406407">#REF!</definedName>
    <definedName name="_____la2">#REF!</definedName>
    <definedName name="_____LO1004" localSheetId="9">#REF!</definedName>
    <definedName name="_____LO1004" localSheetId="8">#REF!</definedName>
    <definedName name="_____LO1004" localSheetId="13">#REF!</definedName>
    <definedName name="_____LO1004">#REF!</definedName>
    <definedName name="_____LO1015" localSheetId="9">#REF!</definedName>
    <definedName name="_____LO1015" localSheetId="8">#REF!</definedName>
    <definedName name="_____LO1015" localSheetId="13">#REF!</definedName>
    <definedName name="_____LO1015">#REF!</definedName>
    <definedName name="_____LO1039" localSheetId="9">#REF!</definedName>
    <definedName name="_____LO1039" localSheetId="8">#REF!</definedName>
    <definedName name="_____LO1039" localSheetId="13">#REF!</definedName>
    <definedName name="_____LO1039">#REF!</definedName>
    <definedName name="_____LO1050" localSheetId="9">#REF!</definedName>
    <definedName name="_____LO1050" localSheetId="8">#REF!</definedName>
    <definedName name="_____LO1050" localSheetId="13">#REF!</definedName>
    <definedName name="_____LO1050">#REF!</definedName>
    <definedName name="_____LO278" localSheetId="9">#REF!</definedName>
    <definedName name="_____LO278" localSheetId="8">#REF!</definedName>
    <definedName name="_____LO278" localSheetId="13">#REF!</definedName>
    <definedName name="_____LO278">#REF!</definedName>
    <definedName name="_____LO279" localSheetId="9">#REF!</definedName>
    <definedName name="_____LO279" localSheetId="8">#REF!</definedName>
    <definedName name="_____LO279" localSheetId="13">#REF!</definedName>
    <definedName name="_____LO279">#REF!</definedName>
    <definedName name="_____LO450" localSheetId="9">#REF!</definedName>
    <definedName name="_____LO450" localSheetId="8">#REF!</definedName>
    <definedName name="_____LO450" localSheetId="13">#REF!</definedName>
    <definedName name="_____LO450">#REF!</definedName>
    <definedName name="_____LO709" localSheetId="9">#REF!</definedName>
    <definedName name="_____LO709" localSheetId="8">#REF!</definedName>
    <definedName name="_____LO709" localSheetId="13">#REF!</definedName>
    <definedName name="_____LO709">#REF!</definedName>
    <definedName name="_____LO710" localSheetId="9">#REF!</definedName>
    <definedName name="_____LO710" localSheetId="8">#REF!</definedName>
    <definedName name="_____LO710" localSheetId="13">#REF!</definedName>
    <definedName name="_____LO710">#REF!</definedName>
    <definedName name="_____LO711" localSheetId="9">#REF!</definedName>
    <definedName name="_____LO711" localSheetId="8">#REF!</definedName>
    <definedName name="_____LO711" localSheetId="13">#REF!</definedName>
    <definedName name="_____LO711">#REF!</definedName>
    <definedName name="_____LO719" localSheetId="9">#REF!</definedName>
    <definedName name="_____LO719" localSheetId="8">#REF!</definedName>
    <definedName name="_____LO719" localSheetId="13">#REF!</definedName>
    <definedName name="_____LO719">#REF!</definedName>
    <definedName name="_____LO720" localSheetId="9">#REF!</definedName>
    <definedName name="_____LO720" localSheetId="8">#REF!</definedName>
    <definedName name="_____LO720" localSheetId="13">#REF!</definedName>
    <definedName name="_____LO720">#REF!</definedName>
    <definedName name="_____LO819" localSheetId="9">#REF!</definedName>
    <definedName name="_____LO819" localSheetId="8">#REF!</definedName>
    <definedName name="_____LO819" localSheetId="13">#REF!</definedName>
    <definedName name="_____LO819">#REF!</definedName>
    <definedName name="_____LO947" localSheetId="9">#REF!</definedName>
    <definedName name="_____LO947" localSheetId="8">#REF!</definedName>
    <definedName name="_____LO947" localSheetId="13">#REF!</definedName>
    <definedName name="_____LO947">#REF!</definedName>
    <definedName name="_____Mai1" localSheetId="6">#REF!</definedName>
    <definedName name="_____Mai1" localSheetId="7">#REF!</definedName>
    <definedName name="_____Mai1">#REF!</definedName>
    <definedName name="_____Mar1" localSheetId="6">#REF!</definedName>
    <definedName name="_____Mar1" localSheetId="7">#REF!</definedName>
    <definedName name="_____Mar1">#REF!</definedName>
    <definedName name="_____ME1004" localSheetId="9">#REF!</definedName>
    <definedName name="_____ME1004" localSheetId="8">#REF!</definedName>
    <definedName name="_____ME1004" localSheetId="13">#REF!</definedName>
    <definedName name="_____ME1004">#REF!</definedName>
    <definedName name="_____ME1015" localSheetId="9">#REF!</definedName>
    <definedName name="_____ME1015" localSheetId="8">#REF!</definedName>
    <definedName name="_____ME1015" localSheetId="13">#REF!</definedName>
    <definedName name="_____ME1015">#REF!</definedName>
    <definedName name="_____ME1039" localSheetId="9">#REF!</definedName>
    <definedName name="_____ME1039" localSheetId="8">#REF!</definedName>
    <definedName name="_____ME1039" localSheetId="13">#REF!</definedName>
    <definedName name="_____ME1039">#REF!</definedName>
    <definedName name="_____ME1050" localSheetId="9">#REF!</definedName>
    <definedName name="_____ME1050" localSheetId="8">#REF!</definedName>
    <definedName name="_____ME1050" localSheetId="13">#REF!</definedName>
    <definedName name="_____ME1050">#REF!</definedName>
    <definedName name="_____ME278" localSheetId="9">#REF!</definedName>
    <definedName name="_____ME278" localSheetId="8">#REF!</definedName>
    <definedName name="_____ME278" localSheetId="13">#REF!</definedName>
    <definedName name="_____ME278">#REF!</definedName>
    <definedName name="_____ME279" localSheetId="9">#REF!</definedName>
    <definedName name="_____ME279" localSheetId="8">#REF!</definedName>
    <definedName name="_____ME279" localSheetId="13">#REF!</definedName>
    <definedName name="_____ME279">#REF!</definedName>
    <definedName name="_____ME450" localSheetId="9">#REF!</definedName>
    <definedName name="_____ME450" localSheetId="8">#REF!</definedName>
    <definedName name="_____ME450" localSheetId="13">#REF!</definedName>
    <definedName name="_____ME450">#REF!</definedName>
    <definedName name="_____ME709" localSheetId="9">#REF!</definedName>
    <definedName name="_____ME709" localSheetId="8">#REF!</definedName>
    <definedName name="_____ME709" localSheetId="13">#REF!</definedName>
    <definedName name="_____ME709">#REF!</definedName>
    <definedName name="_____ME710" localSheetId="9">#REF!</definedName>
    <definedName name="_____ME710" localSheetId="8">#REF!</definedName>
    <definedName name="_____ME710" localSheetId="13">#REF!</definedName>
    <definedName name="_____ME710">#REF!</definedName>
    <definedName name="_____ME711" localSheetId="9">#REF!</definedName>
    <definedName name="_____ME711" localSheetId="8">#REF!</definedName>
    <definedName name="_____ME711" localSheetId="13">#REF!</definedName>
    <definedName name="_____ME711">#REF!</definedName>
    <definedName name="_____ME719" localSheetId="9">#REF!</definedName>
    <definedName name="_____ME719" localSheetId="8">#REF!</definedName>
    <definedName name="_____ME719" localSheetId="13">#REF!</definedName>
    <definedName name="_____ME719">#REF!</definedName>
    <definedName name="_____ME720" localSheetId="9">#REF!</definedName>
    <definedName name="_____ME720" localSheetId="8">#REF!</definedName>
    <definedName name="_____ME720" localSheetId="13">#REF!</definedName>
    <definedName name="_____ME720">#REF!</definedName>
    <definedName name="_____ME819" localSheetId="9">#REF!</definedName>
    <definedName name="_____ME819" localSheetId="8">#REF!</definedName>
    <definedName name="_____ME819" localSheetId="13">#REF!</definedName>
    <definedName name="_____ME819">#REF!</definedName>
    <definedName name="_____ME947" localSheetId="9">#REF!</definedName>
    <definedName name="_____ME947" localSheetId="8">#REF!</definedName>
    <definedName name="_____ME947" localSheetId="13">#REF!</definedName>
    <definedName name="_____ME947">#REF!</definedName>
    <definedName name="_____MFC01">#REF!</definedName>
    <definedName name="_____MNS8418" localSheetId="6">#REF!</definedName>
    <definedName name="_____MNS8418" localSheetId="7">#REF!</definedName>
    <definedName name="_____MNS8418">#REF!</definedName>
    <definedName name="_____MOD01" localSheetId="6">#REF!</definedName>
    <definedName name="_____MOD01" localSheetId="7">#REF!</definedName>
    <definedName name="_____MOD01">#REF!</definedName>
    <definedName name="_____Nov1" localSheetId="6">#REF!</definedName>
    <definedName name="_____Nov1" localSheetId="7">#REF!</definedName>
    <definedName name="_____Nov1">#REF!</definedName>
    <definedName name="_____Obs1" localSheetId="9">#REF!</definedName>
    <definedName name="_____Obs1" localSheetId="8">#REF!</definedName>
    <definedName name="_____Obs1" localSheetId="12">#REF!</definedName>
    <definedName name="_____Obs1" localSheetId="10">#REF!</definedName>
    <definedName name="_____Obs1" localSheetId="11">#REF!</definedName>
    <definedName name="_____Obs1" localSheetId="13">#REF!</definedName>
    <definedName name="_____Obs1">#REF!</definedName>
    <definedName name="_____Obs2" localSheetId="9">#REF!</definedName>
    <definedName name="_____Obs2" localSheetId="8">#REF!</definedName>
    <definedName name="_____Obs2" localSheetId="12">#REF!</definedName>
    <definedName name="_____Obs2" localSheetId="10">#REF!</definedName>
    <definedName name="_____Obs2" localSheetId="11">#REF!</definedName>
    <definedName name="_____Obs2" localSheetId="13">#REF!</definedName>
    <definedName name="_____Obs2">#REF!</definedName>
    <definedName name="_____Out1" localSheetId="6">#REF!</definedName>
    <definedName name="_____Out1" localSheetId="7">#REF!</definedName>
    <definedName name="_____Out1">#REF!</definedName>
    <definedName name="_____OUT98" localSheetId="9" hidden="1">{#N/A,#N/A,TRUE,"Serviços"}</definedName>
    <definedName name="_____OUT98" localSheetId="8" hidden="1">{#N/A,#N/A,TRUE,"Serviços"}</definedName>
    <definedName name="_____OUT98" localSheetId="12">{#N/A,#N/A,TRUE,"Serviços"}</definedName>
    <definedName name="_____OUT98" localSheetId="3" hidden="1">{#N/A,#N/A,TRUE,"Serviços"}</definedName>
    <definedName name="_____OUT98" localSheetId="6">{#N/A,#N/A,TRUE,"Serviços"}</definedName>
    <definedName name="_____OUT98" localSheetId="10">{#N/A,#N/A,TRUE,"Serviços"}</definedName>
    <definedName name="_____OUT98" localSheetId="7" hidden="1">{#N/A,#N/A,TRUE,"Serviços"}</definedName>
    <definedName name="_____OUT98" localSheetId="11">{#N/A,#N/A,TRUE,"Serviços"}</definedName>
    <definedName name="_____OUT98" localSheetId="13">{#N/A,#N/A,TRUE,"Serviços"}</definedName>
    <definedName name="_____OUT98">{#N/A,#N/A,TRUE,"Serviços"}</definedName>
    <definedName name="_____out99" localSheetId="6" hidden="1">{#N/A,#N/A,TRUE,"Serviços"}</definedName>
    <definedName name="_____out99" localSheetId="7" hidden="1">{#N/A,#N/A,TRUE,"Serviços"}</definedName>
    <definedName name="_____out99" hidden="1">{#N/A,#N/A,TRUE,"Serviços"}</definedName>
    <definedName name="_____OUTTT988" localSheetId="9" hidden="1">{#N/A,#N/A,TRUE,"Serviços"}</definedName>
    <definedName name="_____OUTTT988" localSheetId="8" hidden="1">{#N/A,#N/A,TRUE,"Serviços"}</definedName>
    <definedName name="_____OUTTT988" localSheetId="12">{#N/A,#N/A,TRUE,"Serviços"}</definedName>
    <definedName name="_____OUTTT988" localSheetId="6">{#N/A,#N/A,TRUE,"Serviços"}</definedName>
    <definedName name="_____OUTTT988" localSheetId="10">{#N/A,#N/A,TRUE,"Serviços"}</definedName>
    <definedName name="_____OUTTT988" localSheetId="7">{#N/A,#N/A,TRUE,"Serviços"}</definedName>
    <definedName name="_____OUTTT988" localSheetId="11">{#N/A,#N/A,TRUE,"Serviços"}</definedName>
    <definedName name="_____OUTTT988" localSheetId="13">{#N/A,#N/A,TRUE,"Serviços"}</definedName>
    <definedName name="_____OUTTT988">{#N/A,#N/A,TRUE,"Serviços"}</definedName>
    <definedName name="_____PCB5">#REF!</definedName>
    <definedName name="_____PCM30">#REF!</definedName>
    <definedName name="_____PL1" localSheetId="9">#REF!</definedName>
    <definedName name="_____PL1" localSheetId="8">#REF!</definedName>
    <definedName name="_____PL1" localSheetId="12">#REF!</definedName>
    <definedName name="_____PL1" localSheetId="10">#REF!</definedName>
    <definedName name="_____PL1" localSheetId="11">#REF!</definedName>
    <definedName name="_____PL1" localSheetId="13">#REF!</definedName>
    <definedName name="_____PL1">#REF!</definedName>
    <definedName name="_____PLA2">#REF!</definedName>
    <definedName name="_____PM334">#REF!</definedName>
    <definedName name="_____PM335">#REF!</definedName>
    <definedName name="_____PM346">#REF!</definedName>
    <definedName name="_____PM406">#REF!</definedName>
    <definedName name="_____PM412">#REF!</definedName>
    <definedName name="_____PM609">#REF!</definedName>
    <definedName name="_____PM970">#REF!</definedName>
    <definedName name="_____PNV2002">#REF!</definedName>
    <definedName name="_____PNV2003">#REF!</definedName>
    <definedName name="_____PNV2009">#REF!</definedName>
    <definedName name="_____PR1004" localSheetId="9">#REF!</definedName>
    <definedName name="_____PR1004" localSheetId="8">#REF!</definedName>
    <definedName name="_____PR1004" localSheetId="13">#REF!</definedName>
    <definedName name="_____PR1004">#REF!</definedName>
    <definedName name="_____PR1015" localSheetId="9">#REF!</definedName>
    <definedName name="_____PR1015" localSheetId="8">#REF!</definedName>
    <definedName name="_____PR1015" localSheetId="13">#REF!</definedName>
    <definedName name="_____PR1015">#REF!</definedName>
    <definedName name="_____PR1039" localSheetId="9">#REF!</definedName>
    <definedName name="_____PR1039" localSheetId="8">#REF!</definedName>
    <definedName name="_____PR1039" localSheetId="13">#REF!</definedName>
    <definedName name="_____PR1039">#REF!</definedName>
    <definedName name="_____PR1050" localSheetId="9">#REF!</definedName>
    <definedName name="_____PR1050" localSheetId="8">#REF!</definedName>
    <definedName name="_____PR1050" localSheetId="13">#REF!</definedName>
    <definedName name="_____PR1050">#REF!</definedName>
    <definedName name="_____PR278" localSheetId="9">#REF!</definedName>
    <definedName name="_____PR278" localSheetId="8">#REF!</definedName>
    <definedName name="_____PR278" localSheetId="13">#REF!</definedName>
    <definedName name="_____PR278">#REF!</definedName>
    <definedName name="_____PR279" localSheetId="9">#REF!</definedName>
    <definedName name="_____PR279" localSheetId="8">#REF!</definedName>
    <definedName name="_____PR279" localSheetId="13">#REF!</definedName>
    <definedName name="_____PR279">#REF!</definedName>
    <definedName name="_____PR450" localSheetId="9">#REF!</definedName>
    <definedName name="_____PR450" localSheetId="8">#REF!</definedName>
    <definedName name="_____PR450" localSheetId="13">#REF!</definedName>
    <definedName name="_____PR450">#REF!</definedName>
    <definedName name="_____PR709" localSheetId="9">#REF!</definedName>
    <definedName name="_____PR709" localSheetId="8">#REF!</definedName>
    <definedName name="_____PR709" localSheetId="13">#REF!</definedName>
    <definedName name="_____PR709">#REF!</definedName>
    <definedName name="_____PR710" localSheetId="9">#REF!</definedName>
    <definedName name="_____PR710" localSheetId="8">#REF!</definedName>
    <definedName name="_____PR710" localSheetId="13">#REF!</definedName>
    <definedName name="_____PR710">#REF!</definedName>
    <definedName name="_____PR711" localSheetId="9">#REF!</definedName>
    <definedName name="_____PR711" localSheetId="8">#REF!</definedName>
    <definedName name="_____PR711" localSheetId="13">#REF!</definedName>
    <definedName name="_____PR711">#REF!</definedName>
    <definedName name="_____PR719" localSheetId="9">#REF!</definedName>
    <definedName name="_____PR719" localSheetId="8">#REF!</definedName>
    <definedName name="_____PR719" localSheetId="13">#REF!</definedName>
    <definedName name="_____PR719">#REF!</definedName>
    <definedName name="_____PR720" localSheetId="9">#REF!</definedName>
    <definedName name="_____PR720" localSheetId="8">#REF!</definedName>
    <definedName name="_____PR720" localSheetId="13">#REF!</definedName>
    <definedName name="_____PR720">#REF!</definedName>
    <definedName name="_____PR819" localSheetId="9">#REF!</definedName>
    <definedName name="_____PR819" localSheetId="8">#REF!</definedName>
    <definedName name="_____PR819" localSheetId="13">#REF!</definedName>
    <definedName name="_____PR819">#REF!</definedName>
    <definedName name="_____PR947" localSheetId="9">#REF!</definedName>
    <definedName name="_____PR947" localSheetId="8">#REF!</definedName>
    <definedName name="_____PR947" localSheetId="13">#REF!</definedName>
    <definedName name="_____PR947">#REF!</definedName>
    <definedName name="_____PTB10">#REF!</definedName>
    <definedName name="_____r" localSheetId="9">#REF!</definedName>
    <definedName name="_____r" localSheetId="8">#REF!</definedName>
    <definedName name="_____r" localSheetId="13">#REF!</definedName>
    <definedName name="_____r">#REF!</definedName>
    <definedName name="_____Rbv1" localSheetId="6">#REF!</definedName>
    <definedName name="_____Rbv1" localSheetId="7">#REF!</definedName>
    <definedName name="_____Rbv1">#REF!</definedName>
    <definedName name="_____reg1">#REF!</definedName>
    <definedName name="_____reg3">#REF!</definedName>
    <definedName name="_____reg5">#REF!</definedName>
    <definedName name="_____reg7">#REF!</definedName>
    <definedName name="_____RET1">#REF!</definedName>
    <definedName name="_____RP1" localSheetId="6">#REF!</definedName>
    <definedName name="_____RP1" localSheetId="7">#REF!</definedName>
    <definedName name="_____RP1">#REF!</definedName>
    <definedName name="_____SE2">#REF!</definedName>
    <definedName name="_____Set1" localSheetId="6">#REF!</definedName>
    <definedName name="_____Set1" localSheetId="7">#REF!</definedName>
    <definedName name="_____Set1">#REF!</definedName>
    <definedName name="_____SL6">NA()</definedName>
    <definedName name="_____STC04">#REF!</definedName>
    <definedName name="_____TB10">#REF!</definedName>
    <definedName name="_____TCB4">#REF!</definedName>
    <definedName name="_____TCB5">#REF!</definedName>
    <definedName name="_____tcc4">#REF!</definedName>
    <definedName name="_____TCM30">#REF!</definedName>
    <definedName name="_____TEB4">#REF!</definedName>
    <definedName name="_____TOT1">#REF!</definedName>
    <definedName name="_____TOT2">#REF!</definedName>
    <definedName name="_____TOT3">#REF!</definedName>
    <definedName name="_____TOT4">#REF!</definedName>
    <definedName name="_____TOT5">#REF!</definedName>
    <definedName name="_____TOT6">#REF!</definedName>
    <definedName name="_____TOT7">#REF!</definedName>
    <definedName name="_____TP10" localSheetId="6">#REF!</definedName>
    <definedName name="_____TP10" localSheetId="7">#REF!</definedName>
    <definedName name="_____TP10">#REF!</definedName>
    <definedName name="_____TP5" localSheetId="6">#REF!</definedName>
    <definedName name="_____TP5" localSheetId="7">#REF!</definedName>
    <definedName name="_____TP5">#REF!</definedName>
    <definedName name="_____TSD2">#REF!</definedName>
    <definedName name="_____TT1">#REF!</definedName>
    <definedName name="_____TT10">#REF!</definedName>
    <definedName name="_____TT100">#REF!</definedName>
    <definedName name="_____TT101">#REF!</definedName>
    <definedName name="_____TT102">#REF!</definedName>
    <definedName name="_____TT103">#REF!</definedName>
    <definedName name="_____TT104">#REF!</definedName>
    <definedName name="_____TT105">#REF!</definedName>
    <definedName name="_____TT106">#REF!</definedName>
    <definedName name="_____TT107">#REF!</definedName>
    <definedName name="_____TT108">#REF!</definedName>
    <definedName name="_____TT109">#REF!</definedName>
    <definedName name="_____TT11">#REF!</definedName>
    <definedName name="_____TT110">#REF!</definedName>
    <definedName name="_____TT111">#REF!</definedName>
    <definedName name="_____TT112">#REF!</definedName>
    <definedName name="_____TT113">#REF!</definedName>
    <definedName name="_____TT114">#REF!</definedName>
    <definedName name="_____TT115">#REF!</definedName>
    <definedName name="_____TT116">#REF!</definedName>
    <definedName name="_____TT117">#REF!</definedName>
    <definedName name="_____TT118">#REF!</definedName>
    <definedName name="_____TT119">#REF!</definedName>
    <definedName name="_____TT12">#REF!</definedName>
    <definedName name="_____TT120">#REF!</definedName>
    <definedName name="_____TT121">#REF!</definedName>
    <definedName name="_____TT122">#REF!</definedName>
    <definedName name="_____TT123">#REF!</definedName>
    <definedName name="_____TT124">#REF!</definedName>
    <definedName name="_____TT125">#REF!</definedName>
    <definedName name="_____TT126">#REF!</definedName>
    <definedName name="_____TT127">#REF!</definedName>
    <definedName name="_____TT128">#REF!</definedName>
    <definedName name="_____TT129">#REF!</definedName>
    <definedName name="_____TT13">#REF!</definedName>
    <definedName name="_____TT130">#REF!</definedName>
    <definedName name="_____TT131">#REF!</definedName>
    <definedName name="_____TT132">#REF!</definedName>
    <definedName name="_____TT133">#REF!</definedName>
    <definedName name="_____TT134">#REF!</definedName>
    <definedName name="_____TT135">#REF!</definedName>
    <definedName name="_____TT136">#REF!</definedName>
    <definedName name="_____TT137">#REF!</definedName>
    <definedName name="_____TT138">#REF!</definedName>
    <definedName name="_____TT139">#REF!</definedName>
    <definedName name="_____TT14">#REF!</definedName>
    <definedName name="_____TT140">#REF!</definedName>
    <definedName name="_____TT141">#REF!</definedName>
    <definedName name="_____TT142">#REF!</definedName>
    <definedName name="_____TT15">#REF!</definedName>
    <definedName name="_____TT16">#REF!</definedName>
    <definedName name="_____TT17">#REF!</definedName>
    <definedName name="_____TT18">#REF!</definedName>
    <definedName name="_____TT19">#REF!</definedName>
    <definedName name="_____TT2">#REF!</definedName>
    <definedName name="_____TT20">#REF!</definedName>
    <definedName name="_____TT21">#REF!</definedName>
    <definedName name="_____TT22">#REF!</definedName>
    <definedName name="_____tt23">#REF!</definedName>
    <definedName name="_____TT24">#REF!</definedName>
    <definedName name="_____TT25">#REF!</definedName>
    <definedName name="_____TT26">#REF!</definedName>
    <definedName name="_____TT27">#REF!</definedName>
    <definedName name="_____TT28">#REF!</definedName>
    <definedName name="_____tt288">#REF!</definedName>
    <definedName name="_____TT29">#REF!</definedName>
    <definedName name="_____TT3">#REF!</definedName>
    <definedName name="_____TT30">#REF!</definedName>
    <definedName name="_____tt300">#REF!</definedName>
    <definedName name="_____TT31">#REF!</definedName>
    <definedName name="_____TT32">#REF!</definedName>
    <definedName name="_____tt322">#REF!</definedName>
    <definedName name="_____TT33">#REF!</definedName>
    <definedName name="_____TT34">#REF!</definedName>
    <definedName name="_____TT35">#REF!</definedName>
    <definedName name="_____TT36">#REF!</definedName>
    <definedName name="_____TT37">#REF!</definedName>
    <definedName name="_____TT38">#REF!</definedName>
    <definedName name="_____TT39">#REF!</definedName>
    <definedName name="_____TT4">#REF!</definedName>
    <definedName name="_____TT40">#REF!</definedName>
    <definedName name="_____TT41">#REF!</definedName>
    <definedName name="_____TT42">#REF!</definedName>
    <definedName name="_____TT43">#REF!</definedName>
    <definedName name="_____TT44">#REF!</definedName>
    <definedName name="_____TT45">#REF!</definedName>
    <definedName name="_____TT46">#REF!</definedName>
    <definedName name="_____TT47">#REF!</definedName>
    <definedName name="_____TT48">#REF!</definedName>
    <definedName name="_____TT49">#REF!</definedName>
    <definedName name="_____TT5">#REF!</definedName>
    <definedName name="_____TT50">#REF!</definedName>
    <definedName name="_____TT51">#REF!</definedName>
    <definedName name="_____TT52">#REF!</definedName>
    <definedName name="_____TT53">#REF!</definedName>
    <definedName name="_____TT54">#REF!</definedName>
    <definedName name="_____TT55">#REF!</definedName>
    <definedName name="_____TT56">#REF!</definedName>
    <definedName name="_____TT57">#REF!</definedName>
    <definedName name="_____TT58">#REF!</definedName>
    <definedName name="_____TT59">#REF!</definedName>
    <definedName name="_____TT6">#REF!</definedName>
    <definedName name="_____TT60">#REF!</definedName>
    <definedName name="_____TT61">#REF!</definedName>
    <definedName name="_____TT62">#REF!</definedName>
    <definedName name="_____TT63">#REF!</definedName>
    <definedName name="_____TT64">#REF!</definedName>
    <definedName name="_____TT65">#REF!</definedName>
    <definedName name="_____TT66">#REF!</definedName>
    <definedName name="_____TT67">#REF!</definedName>
    <definedName name="_____TT68">#REF!</definedName>
    <definedName name="_____TT69">#REF!</definedName>
    <definedName name="_____TT7">#REF!</definedName>
    <definedName name="_____TT70">#REF!</definedName>
    <definedName name="_____TT71">#REF!</definedName>
    <definedName name="_____TT72">#REF!</definedName>
    <definedName name="_____TT73">#REF!</definedName>
    <definedName name="_____TT74">#REF!</definedName>
    <definedName name="_____TT75">#REF!</definedName>
    <definedName name="_____TT76">#REF!</definedName>
    <definedName name="_____TT77">#REF!</definedName>
    <definedName name="_____TT78">#REF!</definedName>
    <definedName name="_____TT79">#REF!</definedName>
    <definedName name="_____TT8">#REF!</definedName>
    <definedName name="_____TT80">#REF!</definedName>
    <definedName name="_____TT81">#REF!</definedName>
    <definedName name="_____TT82">#REF!</definedName>
    <definedName name="_____TT83">#REF!</definedName>
    <definedName name="_____TT84">#REF!</definedName>
    <definedName name="_____TT85">#REF!</definedName>
    <definedName name="_____TT86">#REF!</definedName>
    <definedName name="_____TT87">#REF!</definedName>
    <definedName name="_____TT88">#REF!</definedName>
    <definedName name="_____TT89">#REF!</definedName>
    <definedName name="_____TT9">#REF!</definedName>
    <definedName name="_____TT90">#REF!</definedName>
    <definedName name="_____TT91">#REF!</definedName>
    <definedName name="_____TT92">#REF!</definedName>
    <definedName name="_____TT93">#REF!</definedName>
    <definedName name="_____TT94">#REF!</definedName>
    <definedName name="_____TT95">#REF!</definedName>
    <definedName name="_____TT96">#REF!</definedName>
    <definedName name="_____TT97">#REF!</definedName>
    <definedName name="_____TT98">#REF!</definedName>
    <definedName name="_____TT99">#REF!</definedName>
    <definedName name="____A1" localSheetId="6">#REF!</definedName>
    <definedName name="____A1" localSheetId="7">#REF!</definedName>
    <definedName name="____A1">#REF!</definedName>
    <definedName name="____A10" localSheetId="6">#REF!</definedName>
    <definedName name="____A10" localSheetId="7">#REF!</definedName>
    <definedName name="____A10">#REF!</definedName>
    <definedName name="____A11" localSheetId="6">#REF!</definedName>
    <definedName name="____A11" localSheetId="7">#REF!</definedName>
    <definedName name="____A11">#REF!</definedName>
    <definedName name="____A12" localSheetId="6">#REF!</definedName>
    <definedName name="____A12" localSheetId="7">#REF!</definedName>
    <definedName name="____A12">#REF!</definedName>
    <definedName name="____A13" localSheetId="6">#REF!</definedName>
    <definedName name="____A13" localSheetId="7">#REF!</definedName>
    <definedName name="____A13">#REF!</definedName>
    <definedName name="____A14" localSheetId="6">#REF!</definedName>
    <definedName name="____A14" localSheetId="7">#REF!</definedName>
    <definedName name="____A14">#REF!</definedName>
    <definedName name="____A15" localSheetId="6">#REF!</definedName>
    <definedName name="____A15" localSheetId="7">#REF!</definedName>
    <definedName name="____A15">#REF!</definedName>
    <definedName name="____A16" localSheetId="6">#REF!</definedName>
    <definedName name="____A16" localSheetId="7">#REF!</definedName>
    <definedName name="____A16">#REF!</definedName>
    <definedName name="____A17" localSheetId="6">#REF!</definedName>
    <definedName name="____A17" localSheetId="7">#REF!</definedName>
    <definedName name="____A17">#REF!</definedName>
    <definedName name="____A19" localSheetId="6">#REF!</definedName>
    <definedName name="____A19" localSheetId="7">#REF!</definedName>
    <definedName name="____A19">#REF!</definedName>
    <definedName name="____A2" localSheetId="6">#REF!</definedName>
    <definedName name="____A2" localSheetId="7">#REF!</definedName>
    <definedName name="____A2">#REF!</definedName>
    <definedName name="____A20" localSheetId="6">#REF!</definedName>
    <definedName name="____A20" localSheetId="7">#REF!</definedName>
    <definedName name="____A20">#REF!</definedName>
    <definedName name="____A21" localSheetId="6">#REF!</definedName>
    <definedName name="____A21" localSheetId="7">#REF!</definedName>
    <definedName name="____A21">#REF!</definedName>
    <definedName name="____A22" localSheetId="6">#REF!</definedName>
    <definedName name="____A22" localSheetId="7">#REF!</definedName>
    <definedName name="____A22">#REF!</definedName>
    <definedName name="____A23" localSheetId="6">#REF!</definedName>
    <definedName name="____A23" localSheetId="7">#REF!</definedName>
    <definedName name="____A23">#REF!</definedName>
    <definedName name="____A24" localSheetId="6">#REF!</definedName>
    <definedName name="____A24" localSheetId="7">#REF!</definedName>
    <definedName name="____A24">#REF!</definedName>
    <definedName name="____A25" localSheetId="6">#REF!</definedName>
    <definedName name="____A25" localSheetId="7">#REF!</definedName>
    <definedName name="____A25">#REF!</definedName>
    <definedName name="____A3" localSheetId="6">#REF!</definedName>
    <definedName name="____A3" localSheetId="7">#REF!</definedName>
    <definedName name="____A3">#REF!</definedName>
    <definedName name="____A4" localSheetId="6">#REF!</definedName>
    <definedName name="____A4" localSheetId="7">#REF!</definedName>
    <definedName name="____A4">#REF!</definedName>
    <definedName name="____A5" localSheetId="6">#REF!</definedName>
    <definedName name="____A5" localSheetId="7">#REF!</definedName>
    <definedName name="____A5">#REF!</definedName>
    <definedName name="____A6" localSheetId="6">#REF!</definedName>
    <definedName name="____A6" localSheetId="7">#REF!</definedName>
    <definedName name="____A6">#REF!</definedName>
    <definedName name="____A7" localSheetId="6">#REF!</definedName>
    <definedName name="____A7" localSheetId="7">#REF!</definedName>
    <definedName name="____A7">#REF!</definedName>
    <definedName name="____A9" localSheetId="6">#REF!</definedName>
    <definedName name="____A9" localSheetId="7">#REF!</definedName>
    <definedName name="____A9">#REF!</definedName>
    <definedName name="____Abr1" localSheetId="6">#REF!</definedName>
    <definedName name="____Abr1" localSheetId="7">#REF!</definedName>
    <definedName name="____Abr1">#REF!</definedName>
    <definedName name="____ACA25">#REF!</definedName>
    <definedName name="____ACA50">#REF!</definedName>
    <definedName name="____ACM30">#REF!</definedName>
    <definedName name="____act2">#REF!</definedName>
    <definedName name="____adm1" localSheetId="6" hidden="1">{"'Índice'!$A$1:$K$49"}</definedName>
    <definedName name="____adm1" localSheetId="7" hidden="1">{"'Índice'!$A$1:$K$49"}</definedName>
    <definedName name="____adm1" hidden="1">{"'Índice'!$A$1:$K$49"}</definedName>
    <definedName name="____adm2" localSheetId="6" hidden="1">{"VENTAS1",#N/A,FALSE,"VENTAS";"VENTAS2",#N/A,FALSE,"VENTAS";"VENTAS3",#N/A,FALSE,"VENTAS";"VENTAS4",#N/A,FALSE,"VENTAS";"VENTAS5",#N/A,FALSE,"VENTAS";"VENTAS6",#N/A,FALSE,"VENTAS";"VENTAS7",#N/A,FALSE,"VENTAS";"VENTAS8",#N/A,FALSE,"VENTAS"}</definedName>
    <definedName name="____adm2" localSheetId="7" hidden="1">{"VENTAS1",#N/A,FALSE,"VENTAS";"VENTAS2",#N/A,FALSE,"VENTAS";"VENTAS3",#N/A,FALSE,"VENTAS";"VENTAS4",#N/A,FALSE,"VENTAS";"VENTAS5",#N/A,FALSE,"VENTAS";"VENTAS6",#N/A,FALSE,"VENTAS";"VENTAS7",#N/A,FALSE,"VENTAS";"VENTAS8",#N/A,FALSE,"VENTAS"}</definedName>
    <definedName name="____adm2" hidden="1">{"VENTAS1",#N/A,FALSE,"VENTAS";"VENTAS2",#N/A,FALSE,"VENTAS";"VENTAS3",#N/A,FALSE,"VENTAS";"VENTAS4",#N/A,FALSE,"VENTAS";"VENTAS5",#N/A,FALSE,"VENTAS";"VENTAS6",#N/A,FALSE,"VENTAS";"VENTAS7",#N/A,FALSE,"VENTAS";"VENTAS8",#N/A,FALSE,"VENTAS"}</definedName>
    <definedName name="____Ago1" localSheetId="6">#REF!</definedName>
    <definedName name="____Ago1" localSheetId="7">#REF!</definedName>
    <definedName name="____Ago1">#REF!</definedName>
    <definedName name="____arg13">"$#REF!.$H$31"</definedName>
    <definedName name="____arg16">"$#REF!.$H$55"</definedName>
    <definedName name="____ATD1">#REF!</definedName>
    <definedName name="____BDI1">#REF!</definedName>
    <definedName name="____brv2" localSheetId="9">#REF!</definedName>
    <definedName name="____brv2" localSheetId="8">#REF!</definedName>
    <definedName name="____brv2" localSheetId="13">#REF!</definedName>
    <definedName name="____brv2">#REF!</definedName>
    <definedName name="____Brz1" localSheetId="9">#REF!</definedName>
    <definedName name="____Brz1" localSheetId="8">#REF!</definedName>
    <definedName name="____Brz1" localSheetId="13">#REF!</definedName>
    <definedName name="____Brz1">#REF!</definedName>
    <definedName name="____Brz2" localSheetId="9">#REF!</definedName>
    <definedName name="____Brz2" localSheetId="8">#REF!</definedName>
    <definedName name="____Brz2" localSheetId="13">#REF!</definedName>
    <definedName name="____Brz2">#REF!</definedName>
    <definedName name="____cab1">#REF!</definedName>
    <definedName name="____cab2">#REF!</definedName>
    <definedName name="____CAP20">#REF!</definedName>
    <definedName name="____CC709" localSheetId="9">'BDI DIFER_SEM DESON.'!Plan1</definedName>
    <definedName name="____CC709" localSheetId="8">'BDI_SEM DESON.'!Plan1</definedName>
    <definedName name="____CC709" localSheetId="6">Plan1</definedName>
    <definedName name="____CC709" localSheetId="7">Plan1</definedName>
    <definedName name="____CC709" localSheetId="13">Plan1</definedName>
    <definedName name="____CC709">Plan1</definedName>
    <definedName name="____CC947" localSheetId="9">'BDI DIFER_SEM DESON.'!Plan1</definedName>
    <definedName name="____CC947" localSheetId="8">'BDI_SEM DESON.'!Plan1</definedName>
    <definedName name="____CC947" localSheetId="6">Plan1</definedName>
    <definedName name="____CC947" localSheetId="7">Plan1</definedName>
    <definedName name="____CC947" localSheetId="13">Plan1</definedName>
    <definedName name="____CC947">Plan1</definedName>
    <definedName name="____CCM30">#REF!</definedName>
    <definedName name="____CMM30">#REF!</definedName>
    <definedName name="____d2" localSheetId="6" hidden="1">{#N/A,#N/A,FALSE,"Aging Summary";#N/A,#N/A,FALSE,"Ratio Analysis";#N/A,#N/A,FALSE,"Test 120 Day Accts";#N/A,#N/A,FALSE,"Tickmarks"}</definedName>
    <definedName name="____d2" localSheetId="7" hidden="1">{#N/A,#N/A,FALSE,"Aging Summary";#N/A,#N/A,FALSE,"Ratio Analysis";#N/A,#N/A,FALSE,"Test 120 Day Accts";#N/A,#N/A,FALSE,"Tickmarks"}</definedName>
    <definedName name="____d2" hidden="1">{#N/A,#N/A,FALSE,"Aging Summary";#N/A,#N/A,FALSE,"Ratio Analysis";#N/A,#N/A,FALSE,"Test 120 Day Accts";#N/A,#N/A,FALSE,"Tickmarks"}</definedName>
    <definedName name="____DAR02">#REF!</definedName>
    <definedName name="____Dez1" localSheetId="6">#REF!</definedName>
    <definedName name="____Dez1" localSheetId="7">#REF!</definedName>
    <definedName name="____Dez1">#REF!</definedName>
    <definedName name="____DIV1004" localSheetId="9">#REF!</definedName>
    <definedName name="____DIV1004" localSheetId="8">#REF!</definedName>
    <definedName name="____DIV1004" localSheetId="13">#REF!</definedName>
    <definedName name="____DIV1004">#REF!</definedName>
    <definedName name="____DIV1015" localSheetId="9">#REF!</definedName>
    <definedName name="____DIV1015" localSheetId="8">#REF!</definedName>
    <definedName name="____DIV1015" localSheetId="13">#REF!</definedName>
    <definedName name="____DIV1015">#REF!</definedName>
    <definedName name="____DIV1039" localSheetId="9">#REF!</definedName>
    <definedName name="____DIV1039" localSheetId="8">#REF!</definedName>
    <definedName name="____DIV1039" localSheetId="13">#REF!</definedName>
    <definedName name="____DIV1039">#REF!</definedName>
    <definedName name="____DIV1050" localSheetId="9">#REF!</definedName>
    <definedName name="____DIV1050" localSheetId="8">#REF!</definedName>
    <definedName name="____DIV1050" localSheetId="13">#REF!</definedName>
    <definedName name="____DIV1050">#REF!</definedName>
    <definedName name="____DIV278" localSheetId="9">#REF!</definedName>
    <definedName name="____DIV278" localSheetId="8">#REF!</definedName>
    <definedName name="____DIV278" localSheetId="13">#REF!</definedName>
    <definedName name="____DIV278">#REF!</definedName>
    <definedName name="____DIV279" localSheetId="9">#REF!</definedName>
    <definedName name="____DIV279" localSheetId="8">#REF!</definedName>
    <definedName name="____DIV279" localSheetId="13">#REF!</definedName>
    <definedName name="____DIV279">#REF!</definedName>
    <definedName name="____DIV45" localSheetId="9">#REF!</definedName>
    <definedName name="____DIV45" localSheetId="8">#REF!</definedName>
    <definedName name="____DIV45" localSheetId="13">#REF!</definedName>
    <definedName name="____DIV45">#REF!</definedName>
    <definedName name="____DIV450" localSheetId="9">#REF!</definedName>
    <definedName name="____DIV450" localSheetId="8">#REF!</definedName>
    <definedName name="____DIV450" localSheetId="13">#REF!</definedName>
    <definedName name="____DIV450">#REF!</definedName>
    <definedName name="____DIV709" localSheetId="9">#REF!</definedName>
    <definedName name="____DIV709" localSheetId="8">#REF!</definedName>
    <definedName name="____DIV709" localSheetId="13">#REF!</definedName>
    <definedName name="____DIV709">#REF!</definedName>
    <definedName name="____DIV710" localSheetId="9">#REF!</definedName>
    <definedName name="____DIV710" localSheetId="8">#REF!</definedName>
    <definedName name="____DIV710" localSheetId="13">#REF!</definedName>
    <definedName name="____DIV710">#REF!</definedName>
    <definedName name="____DIV711" localSheetId="9">#REF!</definedName>
    <definedName name="____DIV711" localSheetId="8">#REF!</definedName>
    <definedName name="____DIV711" localSheetId="13">#REF!</definedName>
    <definedName name="____DIV711">#REF!</definedName>
    <definedName name="____DIV718" localSheetId="9">#REF!</definedName>
    <definedName name="____DIV718" localSheetId="8">#REF!</definedName>
    <definedName name="____DIV718" localSheetId="13">#REF!</definedName>
    <definedName name="____DIV718">#REF!</definedName>
    <definedName name="____DIV719" localSheetId="9">#REF!</definedName>
    <definedName name="____DIV719" localSheetId="8">#REF!</definedName>
    <definedName name="____DIV719" localSheetId="13">#REF!</definedName>
    <definedName name="____DIV719">#REF!</definedName>
    <definedName name="____DIV720" localSheetId="9">#REF!</definedName>
    <definedName name="____DIV720" localSheetId="8">#REF!</definedName>
    <definedName name="____DIV720" localSheetId="13">#REF!</definedName>
    <definedName name="____DIV720">#REF!</definedName>
    <definedName name="____DIV819" localSheetId="9">#REF!</definedName>
    <definedName name="____DIV819" localSheetId="8">#REF!</definedName>
    <definedName name="____DIV819" localSheetId="13">#REF!</definedName>
    <definedName name="____DIV819">#REF!</definedName>
    <definedName name="____DIV947" localSheetId="9">#REF!</definedName>
    <definedName name="____DIV947" localSheetId="8">#REF!</definedName>
    <definedName name="____DIV947" localSheetId="13">#REF!</definedName>
    <definedName name="____DIV947">#REF!</definedName>
    <definedName name="____DND2" localSheetId="9">'BDI DIFER_SEM DESON.'!Plan1</definedName>
    <definedName name="____DND2" localSheetId="8">'BDI_SEM DESON.'!Plan1</definedName>
    <definedName name="____DND2" localSheetId="6">Plan1</definedName>
    <definedName name="____DND2" localSheetId="7">Plan1</definedName>
    <definedName name="____DND2" localSheetId="13">Plan1</definedName>
    <definedName name="____DND2">Plan1</definedName>
    <definedName name="____DRE0700" localSheetId="6" hidden="1">{"'PXR_6500'!$A$1:$I$124"}</definedName>
    <definedName name="____DRE0700" localSheetId="7" hidden="1">{"'PXR_6500'!$A$1:$I$124"}</definedName>
    <definedName name="____DRE0700" hidden="1">{"'PXR_6500'!$A$1:$I$124"}</definedName>
    <definedName name="____ECT12">#REF!</definedName>
    <definedName name="____ECT3">#REF!</definedName>
    <definedName name="____EDA01">#REF!</definedName>
    <definedName name="____Ext2" localSheetId="12">#REF!</definedName>
    <definedName name="____Ext2" localSheetId="6">#REF!</definedName>
    <definedName name="____Ext2" localSheetId="10">#REF!</definedName>
    <definedName name="____Ext2" localSheetId="7">#REF!</definedName>
    <definedName name="____Ext2" localSheetId="11">#REF!</definedName>
    <definedName name="____Ext2" localSheetId="13">#REF!</definedName>
    <definedName name="____Ext2">#REF!</definedName>
    <definedName name="____FAT1">#REF!</definedName>
    <definedName name="____FAT2">#REF!</definedName>
    <definedName name="____Fev1" localSheetId="6">#REF!</definedName>
    <definedName name="____Fev1" localSheetId="7">#REF!</definedName>
    <definedName name="____Fev1">#REF!</definedName>
    <definedName name="____HCB5">#REF!</definedName>
    <definedName name="____Jan1" localSheetId="6">#REF!</definedName>
    <definedName name="____Jan1" localSheetId="7">#REF!</definedName>
    <definedName name="____Jan1">#REF!</definedName>
    <definedName name="____JAN2003">"$#REF!.$G$5"</definedName>
    <definedName name="____JAZ1">#REF!</definedName>
    <definedName name="____JAZ11">#REF!</definedName>
    <definedName name="____JAZ2">#REF!</definedName>
    <definedName name="____JAZ22">#REF!</definedName>
    <definedName name="____JAZ3">#REF!</definedName>
    <definedName name="____JAZ33">#REF!</definedName>
    <definedName name="____Jul1" localSheetId="6">#REF!</definedName>
    <definedName name="____Jul1" localSheetId="7">#REF!</definedName>
    <definedName name="____Jul1">#REF!</definedName>
    <definedName name="____Jun1" localSheetId="6">#REF!</definedName>
    <definedName name="____Jun1" localSheetId="7">#REF!</definedName>
    <definedName name="____Jun1">#REF!</definedName>
    <definedName name="____ki5" localSheetId="9">#REF!</definedName>
    <definedName name="____ki5" localSheetId="8">#REF!</definedName>
    <definedName name="____ki5" localSheetId="12">#REF!</definedName>
    <definedName name="____ki5" localSheetId="10">#REF!</definedName>
    <definedName name="____ki5" localSheetId="11">#REF!</definedName>
    <definedName name="____ki5" localSheetId="13">#REF!</definedName>
    <definedName name="____ki5">#REF!</definedName>
    <definedName name="____KM406407" localSheetId="9">#REF!</definedName>
    <definedName name="____KM406407" localSheetId="8">#REF!</definedName>
    <definedName name="____KM406407" localSheetId="13">#REF!</definedName>
    <definedName name="____KM406407">#REF!</definedName>
    <definedName name="____la2">#REF!</definedName>
    <definedName name="____LO1004" localSheetId="9">#REF!</definedName>
    <definedName name="____LO1004" localSheetId="8">#REF!</definedName>
    <definedName name="____LO1004" localSheetId="13">#REF!</definedName>
    <definedName name="____LO1004">#REF!</definedName>
    <definedName name="____LO1015" localSheetId="9">#REF!</definedName>
    <definedName name="____LO1015" localSheetId="8">#REF!</definedName>
    <definedName name="____LO1015" localSheetId="13">#REF!</definedName>
    <definedName name="____LO1015">#REF!</definedName>
    <definedName name="____LO1039" localSheetId="9">#REF!</definedName>
    <definedName name="____LO1039" localSheetId="8">#REF!</definedName>
    <definedName name="____LO1039" localSheetId="13">#REF!</definedName>
    <definedName name="____LO1039">#REF!</definedName>
    <definedName name="____LO1050" localSheetId="9">#REF!</definedName>
    <definedName name="____LO1050" localSheetId="8">#REF!</definedName>
    <definedName name="____LO1050" localSheetId="13">#REF!</definedName>
    <definedName name="____LO1050">#REF!</definedName>
    <definedName name="____LO278" localSheetId="9">#REF!</definedName>
    <definedName name="____LO278" localSheetId="8">#REF!</definedName>
    <definedName name="____LO278" localSheetId="13">#REF!</definedName>
    <definedName name="____LO278">#REF!</definedName>
    <definedName name="____LO279" localSheetId="9">#REF!</definedName>
    <definedName name="____LO279" localSheetId="8">#REF!</definedName>
    <definedName name="____LO279" localSheetId="13">#REF!</definedName>
    <definedName name="____LO279">#REF!</definedName>
    <definedName name="____LO450" localSheetId="9">#REF!</definedName>
    <definedName name="____LO450" localSheetId="8">#REF!</definedName>
    <definedName name="____LO450" localSheetId="13">#REF!</definedName>
    <definedName name="____LO450">#REF!</definedName>
    <definedName name="____LO709" localSheetId="9">#REF!</definedName>
    <definedName name="____LO709" localSheetId="8">#REF!</definedName>
    <definedName name="____LO709" localSheetId="13">#REF!</definedName>
    <definedName name="____LO709">#REF!</definedName>
    <definedName name="____LO710" localSheetId="9">#REF!</definedName>
    <definedName name="____LO710" localSheetId="8">#REF!</definedName>
    <definedName name="____LO710" localSheetId="13">#REF!</definedName>
    <definedName name="____LO710">#REF!</definedName>
    <definedName name="____LO711" localSheetId="9">#REF!</definedName>
    <definedName name="____LO711" localSheetId="8">#REF!</definedName>
    <definedName name="____LO711" localSheetId="13">#REF!</definedName>
    <definedName name="____LO711">#REF!</definedName>
    <definedName name="____LO719" localSheetId="9">#REF!</definedName>
    <definedName name="____LO719" localSheetId="8">#REF!</definedName>
    <definedName name="____LO719" localSheetId="13">#REF!</definedName>
    <definedName name="____LO719">#REF!</definedName>
    <definedName name="____LO720" localSheetId="9">#REF!</definedName>
    <definedName name="____LO720" localSheetId="8">#REF!</definedName>
    <definedName name="____LO720" localSheetId="13">#REF!</definedName>
    <definedName name="____LO720">#REF!</definedName>
    <definedName name="____LO819" localSheetId="9">#REF!</definedName>
    <definedName name="____LO819" localSheetId="8">#REF!</definedName>
    <definedName name="____LO819" localSheetId="13">#REF!</definedName>
    <definedName name="____LO819">#REF!</definedName>
    <definedName name="____LO947" localSheetId="9">#REF!</definedName>
    <definedName name="____LO947" localSheetId="8">#REF!</definedName>
    <definedName name="____LO947" localSheetId="13">#REF!</definedName>
    <definedName name="____LO947">#REF!</definedName>
    <definedName name="____Mai1" localSheetId="6">#REF!</definedName>
    <definedName name="____Mai1" localSheetId="7">#REF!</definedName>
    <definedName name="____Mai1">#REF!</definedName>
    <definedName name="____Mar1" localSheetId="6">#REF!</definedName>
    <definedName name="____Mar1" localSheetId="7">#REF!</definedName>
    <definedName name="____Mar1">#REF!</definedName>
    <definedName name="____ME10005" localSheetId="9">#REF!</definedName>
    <definedName name="____ME10005" localSheetId="8">#REF!</definedName>
    <definedName name="____ME10005" localSheetId="13">#REF!</definedName>
    <definedName name="____ME10005">#REF!</definedName>
    <definedName name="____ME1004" localSheetId="9">#REF!</definedName>
    <definedName name="____ME1004" localSheetId="8">#REF!</definedName>
    <definedName name="____ME1004" localSheetId="13">#REF!</definedName>
    <definedName name="____ME1004">#REF!</definedName>
    <definedName name="____ME1015" localSheetId="9">#REF!</definedName>
    <definedName name="____ME1015" localSheetId="8">#REF!</definedName>
    <definedName name="____ME1015" localSheetId="13">#REF!</definedName>
    <definedName name="____ME1015">#REF!</definedName>
    <definedName name="____ME1039" localSheetId="9">#REF!</definedName>
    <definedName name="____ME1039" localSheetId="8">#REF!</definedName>
    <definedName name="____ME1039" localSheetId="13">#REF!</definedName>
    <definedName name="____ME1039">#REF!</definedName>
    <definedName name="____ME1050" localSheetId="9">#REF!</definedName>
    <definedName name="____ME1050" localSheetId="8">#REF!</definedName>
    <definedName name="____ME1050" localSheetId="13">#REF!</definedName>
    <definedName name="____ME1050">#REF!</definedName>
    <definedName name="____ME278" localSheetId="9">#REF!</definedName>
    <definedName name="____ME278" localSheetId="8">#REF!</definedName>
    <definedName name="____ME278" localSheetId="13">#REF!</definedName>
    <definedName name="____ME278">#REF!</definedName>
    <definedName name="____ME279" localSheetId="9">#REF!</definedName>
    <definedName name="____ME279" localSheetId="8">#REF!</definedName>
    <definedName name="____ME279" localSheetId="13">#REF!</definedName>
    <definedName name="____ME279">#REF!</definedName>
    <definedName name="____ME450" localSheetId="9">#REF!</definedName>
    <definedName name="____ME450" localSheetId="8">#REF!</definedName>
    <definedName name="____ME450" localSheetId="13">#REF!</definedName>
    <definedName name="____ME450">#REF!</definedName>
    <definedName name="____ME709" localSheetId="9">#REF!</definedName>
    <definedName name="____ME709" localSheetId="8">#REF!</definedName>
    <definedName name="____ME709" localSheetId="13">#REF!</definedName>
    <definedName name="____ME709">#REF!</definedName>
    <definedName name="____ME710" localSheetId="9">#REF!</definedName>
    <definedName name="____ME710" localSheetId="8">#REF!</definedName>
    <definedName name="____ME710" localSheetId="13">#REF!</definedName>
    <definedName name="____ME710">#REF!</definedName>
    <definedName name="____ME711" localSheetId="9">#REF!</definedName>
    <definedName name="____ME711" localSheetId="8">#REF!</definedName>
    <definedName name="____ME711" localSheetId="13">#REF!</definedName>
    <definedName name="____ME711">#REF!</definedName>
    <definedName name="____ME719" localSheetId="9">#REF!</definedName>
    <definedName name="____ME719" localSheetId="8">#REF!</definedName>
    <definedName name="____ME719" localSheetId="13">#REF!</definedName>
    <definedName name="____ME719">#REF!</definedName>
    <definedName name="____ME720" localSheetId="9">#REF!</definedName>
    <definedName name="____ME720" localSheetId="8">#REF!</definedName>
    <definedName name="____ME720" localSheetId="13">#REF!</definedName>
    <definedName name="____ME720">#REF!</definedName>
    <definedName name="____ME819" localSheetId="9">#REF!</definedName>
    <definedName name="____ME819" localSheetId="8">#REF!</definedName>
    <definedName name="____ME819" localSheetId="13">#REF!</definedName>
    <definedName name="____ME819">#REF!</definedName>
    <definedName name="____ME947" localSheetId="9">#REF!</definedName>
    <definedName name="____ME947" localSheetId="8">#REF!</definedName>
    <definedName name="____ME947" localSheetId="13">#REF!</definedName>
    <definedName name="____ME947">#REF!</definedName>
    <definedName name="____MFC01">#REF!</definedName>
    <definedName name="____MNS8418">#N/A</definedName>
    <definedName name="____MOD01" localSheetId="6">#REF!</definedName>
    <definedName name="____MOD01" localSheetId="7">#REF!</definedName>
    <definedName name="____MOD01">#REF!</definedName>
    <definedName name="____Nov1" localSheetId="6">#REF!</definedName>
    <definedName name="____Nov1" localSheetId="7">#REF!</definedName>
    <definedName name="____Nov1">#REF!</definedName>
    <definedName name="____Obs1" localSheetId="9">#REF!</definedName>
    <definedName name="____Obs1" localSheetId="8">#REF!</definedName>
    <definedName name="____Obs1" localSheetId="12">#REF!</definedName>
    <definedName name="____Obs1" localSheetId="10">#REF!</definedName>
    <definedName name="____Obs1" localSheetId="11">#REF!</definedName>
    <definedName name="____Obs1" localSheetId="13">#REF!</definedName>
    <definedName name="____Obs1">#REF!</definedName>
    <definedName name="____Obs2" localSheetId="9">#REF!</definedName>
    <definedName name="____Obs2" localSheetId="8">#REF!</definedName>
    <definedName name="____Obs2" localSheetId="12">#REF!</definedName>
    <definedName name="____Obs2" localSheetId="10">#REF!</definedName>
    <definedName name="____Obs2" localSheetId="11">#REF!</definedName>
    <definedName name="____Obs2" localSheetId="13">#REF!</definedName>
    <definedName name="____Obs2">#REF!</definedName>
    <definedName name="____Out1" localSheetId="6">#REF!</definedName>
    <definedName name="____Out1" localSheetId="7">#REF!</definedName>
    <definedName name="____Out1">#REF!</definedName>
    <definedName name="____OUT98" localSheetId="9" hidden="1">{#N/A,#N/A,TRUE,"Serviços"}</definedName>
    <definedName name="____OUT98" localSheetId="8" hidden="1">{#N/A,#N/A,TRUE,"Serviços"}</definedName>
    <definedName name="____OUT98" localSheetId="12">{#N/A,#N/A,TRUE,"Serviços"}</definedName>
    <definedName name="____OUT98" localSheetId="3" hidden="1">{#N/A,#N/A,TRUE,"Serviços"}</definedName>
    <definedName name="____OUT98" localSheetId="6">{#N/A,#N/A,TRUE,"Serviços"}</definedName>
    <definedName name="____OUT98" localSheetId="10">{#N/A,#N/A,TRUE,"Serviços"}</definedName>
    <definedName name="____OUT98" localSheetId="7" hidden="1">{#N/A,#N/A,TRUE,"Serviços"}</definedName>
    <definedName name="____OUT98" localSheetId="11">{#N/A,#N/A,TRUE,"Serviços"}</definedName>
    <definedName name="____OUT98" localSheetId="13">{#N/A,#N/A,TRUE,"Serviços"}</definedName>
    <definedName name="____OUT98">{#N/A,#N/A,TRUE,"Serviços"}</definedName>
    <definedName name="____out99" localSheetId="6" hidden="1">{#N/A,#N/A,TRUE,"Serviços"}</definedName>
    <definedName name="____out99" localSheetId="7" hidden="1">{#N/A,#N/A,TRUE,"Serviços"}</definedName>
    <definedName name="____out99" hidden="1">{#N/A,#N/A,TRUE,"Serviços"}</definedName>
    <definedName name="____OUTTT98" localSheetId="9" hidden="1">{#N/A,#N/A,TRUE,"Serviços"}</definedName>
    <definedName name="____OUTTT98" localSheetId="8" hidden="1">{#N/A,#N/A,TRUE,"Serviços"}</definedName>
    <definedName name="____OUTTT98" localSheetId="12">{#N/A,#N/A,TRUE,"Serviços"}</definedName>
    <definedName name="____OUTTT98" localSheetId="6">{#N/A,#N/A,TRUE,"Serviços"}</definedName>
    <definedName name="____OUTTT98" localSheetId="10">{#N/A,#N/A,TRUE,"Serviços"}</definedName>
    <definedName name="____OUTTT98" localSheetId="7">{#N/A,#N/A,TRUE,"Serviços"}</definedName>
    <definedName name="____OUTTT98" localSheetId="11">{#N/A,#N/A,TRUE,"Serviços"}</definedName>
    <definedName name="____OUTTT98" localSheetId="13">{#N/A,#N/A,TRUE,"Serviços"}</definedName>
    <definedName name="____OUTTT98">{#N/A,#N/A,TRUE,"Serviços"}</definedName>
    <definedName name="____PCB5">#REF!</definedName>
    <definedName name="____PCM30">#REF!</definedName>
    <definedName name="____PL1" localSheetId="9">#REF!</definedName>
    <definedName name="____PL1" localSheetId="8">#REF!</definedName>
    <definedName name="____PL1" localSheetId="12">#REF!</definedName>
    <definedName name="____PL1" localSheetId="10">#REF!</definedName>
    <definedName name="____PL1" localSheetId="11">#REF!</definedName>
    <definedName name="____PL1" localSheetId="13">#REF!</definedName>
    <definedName name="____PL1">#REF!</definedName>
    <definedName name="____PLA2">#REF!</definedName>
    <definedName name="____PM334">#REF!</definedName>
    <definedName name="____PM335">#REF!</definedName>
    <definedName name="____PM346">#REF!</definedName>
    <definedName name="____PM406">#REF!</definedName>
    <definedName name="____PM412">#REF!</definedName>
    <definedName name="____PM609">#REF!</definedName>
    <definedName name="____PM970">#REF!</definedName>
    <definedName name="____PNV2002">#REF!</definedName>
    <definedName name="____PNV2003">#REF!</definedName>
    <definedName name="____PNV2009">#REF!</definedName>
    <definedName name="____PR1004" localSheetId="9">#REF!</definedName>
    <definedName name="____PR1004" localSheetId="8">#REF!</definedName>
    <definedName name="____PR1004" localSheetId="13">#REF!</definedName>
    <definedName name="____PR1004">#REF!</definedName>
    <definedName name="____PR1015" localSheetId="9">#REF!</definedName>
    <definedName name="____PR1015" localSheetId="8">#REF!</definedName>
    <definedName name="____PR1015" localSheetId="13">#REF!</definedName>
    <definedName name="____PR1015">#REF!</definedName>
    <definedName name="____PR1039" localSheetId="9">#REF!</definedName>
    <definedName name="____PR1039" localSheetId="8">#REF!</definedName>
    <definedName name="____PR1039" localSheetId="13">#REF!</definedName>
    <definedName name="____PR1039">#REF!</definedName>
    <definedName name="____PR1050" localSheetId="9">#REF!</definedName>
    <definedName name="____PR1050" localSheetId="8">#REF!</definedName>
    <definedName name="____PR1050" localSheetId="13">#REF!</definedName>
    <definedName name="____PR1050">#REF!</definedName>
    <definedName name="____PR278" localSheetId="9">#REF!</definedName>
    <definedName name="____PR278" localSheetId="8">#REF!</definedName>
    <definedName name="____PR278" localSheetId="13">#REF!</definedName>
    <definedName name="____PR278">#REF!</definedName>
    <definedName name="____PR279" localSheetId="9">#REF!</definedName>
    <definedName name="____PR279" localSheetId="8">#REF!</definedName>
    <definedName name="____PR279" localSheetId="13">#REF!</definedName>
    <definedName name="____PR279">#REF!</definedName>
    <definedName name="____PR450" localSheetId="9">#REF!</definedName>
    <definedName name="____PR450" localSheetId="8">#REF!</definedName>
    <definedName name="____PR450" localSheetId="13">#REF!</definedName>
    <definedName name="____PR450">#REF!</definedName>
    <definedName name="____PR709" localSheetId="9">#REF!</definedName>
    <definedName name="____PR709" localSheetId="8">#REF!</definedName>
    <definedName name="____PR709" localSheetId="13">#REF!</definedName>
    <definedName name="____PR709">#REF!</definedName>
    <definedName name="____PR710" localSheetId="9">#REF!</definedName>
    <definedName name="____PR710" localSheetId="8">#REF!</definedName>
    <definedName name="____PR710" localSheetId="13">#REF!</definedName>
    <definedName name="____PR710">#REF!</definedName>
    <definedName name="____PR711" localSheetId="9">#REF!</definedName>
    <definedName name="____PR711" localSheetId="8">#REF!</definedName>
    <definedName name="____PR711" localSheetId="13">#REF!</definedName>
    <definedName name="____PR711">#REF!</definedName>
    <definedName name="____PR719" localSheetId="9">#REF!</definedName>
    <definedName name="____PR719" localSheetId="8">#REF!</definedName>
    <definedName name="____PR719" localSheetId="13">#REF!</definedName>
    <definedName name="____PR719">#REF!</definedName>
    <definedName name="____PR720" localSheetId="9">#REF!</definedName>
    <definedName name="____PR720" localSheetId="8">#REF!</definedName>
    <definedName name="____PR720" localSheetId="13">#REF!</definedName>
    <definedName name="____PR720">#REF!</definedName>
    <definedName name="____PR819" localSheetId="9">#REF!</definedName>
    <definedName name="____PR819" localSheetId="8">#REF!</definedName>
    <definedName name="____PR819" localSheetId="13">#REF!</definedName>
    <definedName name="____PR819">#REF!</definedName>
    <definedName name="____PR947" localSheetId="9">#REF!</definedName>
    <definedName name="____PR947" localSheetId="8">#REF!</definedName>
    <definedName name="____PR947" localSheetId="13">#REF!</definedName>
    <definedName name="____PR947">#REF!</definedName>
    <definedName name="____PTB10">#REF!</definedName>
    <definedName name="____r">NA()</definedName>
    <definedName name="____Rbv1" localSheetId="9">#REF!</definedName>
    <definedName name="____Rbv1" localSheetId="8">#REF!</definedName>
    <definedName name="____Rbv1" localSheetId="13">#REF!</definedName>
    <definedName name="____Rbv1">#REF!</definedName>
    <definedName name="____reg1">#REF!</definedName>
    <definedName name="____reg3">#REF!</definedName>
    <definedName name="____reg5">#REF!</definedName>
    <definedName name="____reg7">#REF!</definedName>
    <definedName name="____RET1">#REF!</definedName>
    <definedName name="____RP1" localSheetId="6">#REF!</definedName>
    <definedName name="____RP1" localSheetId="7">#REF!</definedName>
    <definedName name="____RP1">#REF!</definedName>
    <definedName name="____SE2">#REF!</definedName>
    <definedName name="____Set1" localSheetId="6">#REF!</definedName>
    <definedName name="____Set1" localSheetId="7">#REF!</definedName>
    <definedName name="____Set1">#REF!</definedName>
    <definedName name="____SL6">NA()</definedName>
    <definedName name="____STC04">#REF!</definedName>
    <definedName name="____sub1" localSheetId="13">#REF!</definedName>
    <definedName name="____sub1">#REF!</definedName>
    <definedName name="____sub3" localSheetId="13">#REF!</definedName>
    <definedName name="____sub3">#REF!</definedName>
    <definedName name="____TB10">#REF!</definedName>
    <definedName name="____TCB4">#REF!</definedName>
    <definedName name="____TCB5">#REF!</definedName>
    <definedName name="____tcc4">#REF!</definedName>
    <definedName name="____TCM30">#REF!</definedName>
    <definedName name="____TEB4">#REF!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P10" localSheetId="6">#REF!</definedName>
    <definedName name="____TP10" localSheetId="7">#REF!</definedName>
    <definedName name="____TP10">#REF!</definedName>
    <definedName name="____TP5" localSheetId="6">#REF!</definedName>
    <definedName name="____TP5" localSheetId="7">#REF!</definedName>
    <definedName name="____TP5">#REF!</definedName>
    <definedName name="____TSD2">#REF!</definedName>
    <definedName name="____TT1">#REF!</definedName>
    <definedName name="____TT10">#REF!</definedName>
    <definedName name="____TT100">#REF!</definedName>
    <definedName name="____TT101">#REF!</definedName>
    <definedName name="____TT102">#REF!</definedName>
    <definedName name="____TT103">#REF!</definedName>
    <definedName name="____TT104">#REF!</definedName>
    <definedName name="____TT105">#REF!</definedName>
    <definedName name="____TT106">#REF!</definedName>
    <definedName name="____TT107">#REF!</definedName>
    <definedName name="____TT108">#REF!</definedName>
    <definedName name="____TT109">#REF!</definedName>
    <definedName name="____TT11">#REF!</definedName>
    <definedName name="____TT110">#REF!</definedName>
    <definedName name="____TT111">#REF!</definedName>
    <definedName name="____TT112">#REF!</definedName>
    <definedName name="____TT113">#REF!</definedName>
    <definedName name="____TT114">#REF!</definedName>
    <definedName name="____TT115">#REF!</definedName>
    <definedName name="____TT116">#REF!</definedName>
    <definedName name="____TT117">#REF!</definedName>
    <definedName name="____TT118">#REF!</definedName>
    <definedName name="____TT119">#REF!</definedName>
    <definedName name="____TT12">#REF!</definedName>
    <definedName name="____TT120">#REF!</definedName>
    <definedName name="____TT121">#REF!</definedName>
    <definedName name="____TT122">#REF!</definedName>
    <definedName name="____TT123">#REF!</definedName>
    <definedName name="____TT124">#REF!</definedName>
    <definedName name="____TT125">#REF!</definedName>
    <definedName name="____TT126">#REF!</definedName>
    <definedName name="____TT127">#REF!</definedName>
    <definedName name="____TT128">#REF!</definedName>
    <definedName name="____TT129">#REF!</definedName>
    <definedName name="____TT13">#REF!</definedName>
    <definedName name="____TT130">#REF!</definedName>
    <definedName name="____TT131">#REF!</definedName>
    <definedName name="____TT132">#REF!</definedName>
    <definedName name="____TT133">#REF!</definedName>
    <definedName name="____TT134">#REF!</definedName>
    <definedName name="____TT135">#REF!</definedName>
    <definedName name="____TT136">#REF!</definedName>
    <definedName name="____TT137">#REF!</definedName>
    <definedName name="____TT138">#REF!</definedName>
    <definedName name="____TT139">#REF!</definedName>
    <definedName name="____TT14">#REF!</definedName>
    <definedName name="____TT140">#REF!</definedName>
    <definedName name="____TT141">#REF!</definedName>
    <definedName name="____TT142">#REF!</definedName>
    <definedName name="____TT15">#REF!</definedName>
    <definedName name="____TT16">#REF!</definedName>
    <definedName name="____TT17">#REF!</definedName>
    <definedName name="____TT18">#REF!</definedName>
    <definedName name="____TT19">#REF!</definedName>
    <definedName name="____TT2">#REF!</definedName>
    <definedName name="____TT20">#REF!</definedName>
    <definedName name="____TT21">#REF!</definedName>
    <definedName name="____TT22">#REF!</definedName>
    <definedName name="____tt23">#REF!</definedName>
    <definedName name="____TT24">#REF!</definedName>
    <definedName name="____TT25">#REF!</definedName>
    <definedName name="____TT26">#REF!</definedName>
    <definedName name="____TT27">#REF!</definedName>
    <definedName name="____TT28">#REF!</definedName>
    <definedName name="____tt288">#REF!</definedName>
    <definedName name="____TT29">#REF!</definedName>
    <definedName name="____TT3">#REF!</definedName>
    <definedName name="____TT30">#REF!</definedName>
    <definedName name="____tt300">#REF!</definedName>
    <definedName name="____TT31">#REF!</definedName>
    <definedName name="____TT32">#REF!</definedName>
    <definedName name="____tt322">#REF!</definedName>
    <definedName name="____TT33">#REF!</definedName>
    <definedName name="____TT34">#REF!</definedName>
    <definedName name="____TT35">#REF!</definedName>
    <definedName name="____TT36">#REF!</definedName>
    <definedName name="____TT37">#REF!</definedName>
    <definedName name="____TT38">#REF!</definedName>
    <definedName name="____TT39">#REF!</definedName>
    <definedName name="____TT4">#REF!</definedName>
    <definedName name="____TT40">#REF!</definedName>
    <definedName name="____TT41">#REF!</definedName>
    <definedName name="____TT42">#REF!</definedName>
    <definedName name="____TT43">#REF!</definedName>
    <definedName name="____TT44">#REF!</definedName>
    <definedName name="____TT45">#REF!</definedName>
    <definedName name="____TT46">#REF!</definedName>
    <definedName name="____TT47">#REF!</definedName>
    <definedName name="____TT48">#REF!</definedName>
    <definedName name="____TT49">#REF!</definedName>
    <definedName name="____TT5">#REF!</definedName>
    <definedName name="____TT50">#REF!</definedName>
    <definedName name="____TT51">#REF!</definedName>
    <definedName name="____TT52">#REF!</definedName>
    <definedName name="____TT53">#REF!</definedName>
    <definedName name="____TT54">#REF!</definedName>
    <definedName name="____TT55">#REF!</definedName>
    <definedName name="____TT56">#REF!</definedName>
    <definedName name="____TT57">#REF!</definedName>
    <definedName name="____TT58">#REF!</definedName>
    <definedName name="____TT59">#REF!</definedName>
    <definedName name="____TT6">#REF!</definedName>
    <definedName name="____TT60">#REF!</definedName>
    <definedName name="____TT61">#REF!</definedName>
    <definedName name="____TT62">#REF!</definedName>
    <definedName name="____TT63">#REF!</definedName>
    <definedName name="____TT64">#REF!</definedName>
    <definedName name="____TT65">#REF!</definedName>
    <definedName name="____TT66">#REF!</definedName>
    <definedName name="____TT67">#REF!</definedName>
    <definedName name="____TT68">#REF!</definedName>
    <definedName name="____TT69">#REF!</definedName>
    <definedName name="____TT7">#REF!</definedName>
    <definedName name="____TT70">#REF!</definedName>
    <definedName name="____TT71">#REF!</definedName>
    <definedName name="____TT72">#REF!</definedName>
    <definedName name="____TT73">#REF!</definedName>
    <definedName name="____TT74">#REF!</definedName>
    <definedName name="____TT75">#REF!</definedName>
    <definedName name="____TT76">#REF!</definedName>
    <definedName name="____TT77">#REF!</definedName>
    <definedName name="____TT78">#REF!</definedName>
    <definedName name="____TT79">#REF!</definedName>
    <definedName name="____TT8">#REF!</definedName>
    <definedName name="____TT80">#REF!</definedName>
    <definedName name="____TT81">#REF!</definedName>
    <definedName name="____TT82">#REF!</definedName>
    <definedName name="____TT83">#REF!</definedName>
    <definedName name="____TT84">#REF!</definedName>
    <definedName name="____TT85">#REF!</definedName>
    <definedName name="____TT86">#REF!</definedName>
    <definedName name="____TT87">#REF!</definedName>
    <definedName name="____TT88">#REF!</definedName>
    <definedName name="____TT89">#REF!</definedName>
    <definedName name="____TT9">#REF!</definedName>
    <definedName name="____TT90">#REF!</definedName>
    <definedName name="____TT91">#REF!</definedName>
    <definedName name="____TT92">#REF!</definedName>
    <definedName name="____TT93">#REF!</definedName>
    <definedName name="____TT94">#REF!</definedName>
    <definedName name="____TT95">#REF!</definedName>
    <definedName name="____TT96">#REF!</definedName>
    <definedName name="____TT97">#REF!</definedName>
    <definedName name="____TT98">#REF!</definedName>
    <definedName name="____TT99">#REF!</definedName>
    <definedName name="____xlnm.Print_Area_2">#REF!</definedName>
    <definedName name="___12" hidden="1">#REF!</definedName>
    <definedName name="___A1" localSheetId="6">#REF!</definedName>
    <definedName name="___A1" localSheetId="7">#REF!</definedName>
    <definedName name="___A1">#REF!</definedName>
    <definedName name="___A10" localSheetId="6">#REF!</definedName>
    <definedName name="___A10" localSheetId="7">#REF!</definedName>
    <definedName name="___A10">#REF!</definedName>
    <definedName name="___A11" localSheetId="6">#REF!</definedName>
    <definedName name="___A11" localSheetId="7">#REF!</definedName>
    <definedName name="___A11">#REF!</definedName>
    <definedName name="___A12" localSheetId="6">#REF!</definedName>
    <definedName name="___A12" localSheetId="7">#REF!</definedName>
    <definedName name="___A12">#REF!</definedName>
    <definedName name="___A13" localSheetId="6">#REF!</definedName>
    <definedName name="___A13" localSheetId="7">#REF!</definedName>
    <definedName name="___A13">#REF!</definedName>
    <definedName name="___A14" localSheetId="6">#REF!</definedName>
    <definedName name="___A14" localSheetId="7">#REF!</definedName>
    <definedName name="___A14">#REF!</definedName>
    <definedName name="___A15" localSheetId="6">#REF!</definedName>
    <definedName name="___A15" localSheetId="7">#REF!</definedName>
    <definedName name="___A15">#REF!</definedName>
    <definedName name="___A16" localSheetId="6">#REF!</definedName>
    <definedName name="___A16" localSheetId="7">#REF!</definedName>
    <definedName name="___A16">#REF!</definedName>
    <definedName name="___A17" localSheetId="6">#REF!</definedName>
    <definedName name="___A17" localSheetId="7">#REF!</definedName>
    <definedName name="___A17">#REF!</definedName>
    <definedName name="___A19" localSheetId="6">#REF!</definedName>
    <definedName name="___A19" localSheetId="7">#REF!</definedName>
    <definedName name="___A19">#REF!</definedName>
    <definedName name="___A2" localSheetId="6">#REF!</definedName>
    <definedName name="___A2" localSheetId="7">#REF!</definedName>
    <definedName name="___A2">#REF!</definedName>
    <definedName name="___A20" localSheetId="6">#REF!</definedName>
    <definedName name="___A20" localSheetId="7">#REF!</definedName>
    <definedName name="___A20">#REF!</definedName>
    <definedName name="___A21" localSheetId="6">#REF!</definedName>
    <definedName name="___A21" localSheetId="7">#REF!</definedName>
    <definedName name="___A21">#REF!</definedName>
    <definedName name="___A22" localSheetId="6">#REF!</definedName>
    <definedName name="___A22" localSheetId="7">#REF!</definedName>
    <definedName name="___A22">#REF!</definedName>
    <definedName name="___A23" localSheetId="6">#REF!</definedName>
    <definedName name="___A23" localSheetId="7">#REF!</definedName>
    <definedName name="___A23">#REF!</definedName>
    <definedName name="___A24" localSheetId="6">#REF!</definedName>
    <definedName name="___A24" localSheetId="7">#REF!</definedName>
    <definedName name="___A24">#REF!</definedName>
    <definedName name="___A25" localSheetId="6">#REF!</definedName>
    <definedName name="___A25" localSheetId="7">#REF!</definedName>
    <definedName name="___A25">#REF!</definedName>
    <definedName name="___A3" localSheetId="6">#REF!</definedName>
    <definedName name="___A3" localSheetId="7">#REF!</definedName>
    <definedName name="___A3">#REF!</definedName>
    <definedName name="___A4" localSheetId="6">#REF!</definedName>
    <definedName name="___A4" localSheetId="7">#REF!</definedName>
    <definedName name="___A4">#REF!</definedName>
    <definedName name="___A5" localSheetId="6">#REF!</definedName>
    <definedName name="___A5" localSheetId="7">#REF!</definedName>
    <definedName name="___A5">#REF!</definedName>
    <definedName name="___A6" localSheetId="6">#REF!</definedName>
    <definedName name="___A6" localSheetId="7">#REF!</definedName>
    <definedName name="___A6">#REF!</definedName>
    <definedName name="___A7" localSheetId="6">#REF!</definedName>
    <definedName name="___A7" localSheetId="7">#REF!</definedName>
    <definedName name="___A7">#REF!</definedName>
    <definedName name="___A9" localSheetId="6">#REF!</definedName>
    <definedName name="___A9" localSheetId="7">#REF!</definedName>
    <definedName name="___A9">#REF!</definedName>
    <definedName name="___Abr1" localSheetId="6">#REF!</definedName>
    <definedName name="___Abr1" localSheetId="7">#REF!</definedName>
    <definedName name="___Abr1">#REF!</definedName>
    <definedName name="___ABR95">#REF!</definedName>
    <definedName name="___ABR96">#REF!</definedName>
    <definedName name="___ABR97">#REF!</definedName>
    <definedName name="___ABR98">#REF!</definedName>
    <definedName name="___ABR99">#REF!</definedName>
    <definedName name="___ACA25" localSheetId="6">#REF!</definedName>
    <definedName name="___ACA25" localSheetId="7">#REF!</definedName>
    <definedName name="___ACA25">#REF!</definedName>
    <definedName name="___ACA50" localSheetId="6">#REF!</definedName>
    <definedName name="___ACA50" localSheetId="7">#REF!</definedName>
    <definedName name="___ACA50">#REF!</definedName>
    <definedName name="___ACM30" localSheetId="9">#REF!</definedName>
    <definedName name="___ACM30" localSheetId="8">#REF!</definedName>
    <definedName name="___ACM30" localSheetId="12">#REF!</definedName>
    <definedName name="___ACM30" localSheetId="10">#REF!</definedName>
    <definedName name="___ACM30" localSheetId="11">#REF!</definedName>
    <definedName name="___ACM30" localSheetId="13">#REF!</definedName>
    <definedName name="___ACM30">#REF!</definedName>
    <definedName name="___act2">#REF!</definedName>
    <definedName name="___adm1" localSheetId="6" hidden="1">{"'Índice'!$A$1:$K$49"}</definedName>
    <definedName name="___adm1" localSheetId="7" hidden="1">{"'Índice'!$A$1:$K$49"}</definedName>
    <definedName name="___adm1" hidden="1">{"'Índice'!$A$1:$K$49"}</definedName>
    <definedName name="___adm2" localSheetId="6" hidden="1">{"VENTAS1",#N/A,FALSE,"VENTAS";"VENTAS2",#N/A,FALSE,"VENTAS";"VENTAS3",#N/A,FALSE,"VENTAS";"VENTAS4",#N/A,FALSE,"VENTAS";"VENTAS5",#N/A,FALSE,"VENTAS";"VENTAS6",#N/A,FALSE,"VENTAS";"VENTAS7",#N/A,FALSE,"VENTAS";"VENTAS8",#N/A,FALSE,"VENTAS"}</definedName>
    <definedName name="___adm2" localSheetId="7" hidden="1">{"VENTAS1",#N/A,FALSE,"VENTAS";"VENTAS2",#N/A,FALSE,"VENTAS";"VENTAS3",#N/A,FALSE,"VENTAS";"VENTAS4",#N/A,FALSE,"VENTAS";"VENTAS5",#N/A,FALSE,"VENTAS";"VENTAS6",#N/A,FALSE,"VENTAS";"VENTAS7",#N/A,FALSE,"VENTAS";"VENTAS8",#N/A,FALSE,"VENTAS"}</definedName>
    <definedName name="___adm2" hidden="1">{"VENTAS1",#N/A,FALSE,"VENTAS";"VENTAS2",#N/A,FALSE,"VENTAS";"VENTAS3",#N/A,FALSE,"VENTAS";"VENTAS4",#N/A,FALSE,"VENTAS";"VENTAS5",#N/A,FALSE,"VENTAS";"VENTAS6",#N/A,FALSE,"VENTAS";"VENTAS7",#N/A,FALSE,"VENTAS";"VENTAS8",#N/A,FALSE,"VENTAS"}</definedName>
    <definedName name="___Ago1" localSheetId="6">#REF!</definedName>
    <definedName name="___Ago1" localSheetId="7">#REF!</definedName>
    <definedName name="___Ago1">#REF!</definedName>
    <definedName name="___AGO95">#REF!</definedName>
    <definedName name="___AGO96">#REF!</definedName>
    <definedName name="___AGO97">#REF!</definedName>
    <definedName name="___AGO98">#REF!</definedName>
    <definedName name="___AGO99">#REF!</definedName>
    <definedName name="___arg13">"$#REF!.$H$31"</definedName>
    <definedName name="___arg16">"$#REF!.$H$55"</definedName>
    <definedName name="___ATD08">#REF!</definedName>
    <definedName name="___ATD1" localSheetId="6">#REF!</definedName>
    <definedName name="___ATD1" localSheetId="7">#REF!</definedName>
    <definedName name="___ATD1">#REF!</definedName>
    <definedName name="___BDI1">#REF!</definedName>
    <definedName name="___brv2" localSheetId="9">#REF!</definedName>
    <definedName name="___brv2" localSheetId="8">#REF!</definedName>
    <definedName name="___brv2" localSheetId="13">#REF!</definedName>
    <definedName name="___brv2">#REF!</definedName>
    <definedName name="___Brz1" localSheetId="6">#REF!:#REF!</definedName>
    <definedName name="___Brz1" localSheetId="7">#REF!:#REF!</definedName>
    <definedName name="___Brz1" localSheetId="13">#REF!:#REF!</definedName>
    <definedName name="___Brz1">#REF!:#REF!</definedName>
    <definedName name="___Brz2" localSheetId="6">#REF!:#REF!</definedName>
    <definedName name="___Brz2" localSheetId="7">#REF!:#REF!</definedName>
    <definedName name="___Brz2" localSheetId="13">#REF!:#REF!</definedName>
    <definedName name="___Brz2">#REF!:#REF!</definedName>
    <definedName name="___cab1">#REF!</definedName>
    <definedName name="___cab2">#REF!</definedName>
    <definedName name="___CAP20">#REF!</definedName>
    <definedName name="___CC709" localSheetId="9">'BDI DIFER_SEM DESON.'!Plan1</definedName>
    <definedName name="___CC709" localSheetId="8">'BDI_SEM DESON.'!Plan1</definedName>
    <definedName name="___CC709" localSheetId="6">Plan1</definedName>
    <definedName name="___CC709" localSheetId="7">Plan1</definedName>
    <definedName name="___CC709" localSheetId="13">Plan1</definedName>
    <definedName name="___CC709">Plan1</definedName>
    <definedName name="___CC947" localSheetId="9">'BDI DIFER_SEM DESON.'!Plan1</definedName>
    <definedName name="___CC947" localSheetId="8">'BDI_SEM DESON.'!Plan1</definedName>
    <definedName name="___CC947" localSheetId="6">Plan1</definedName>
    <definedName name="___CC947" localSheetId="7">Plan1</definedName>
    <definedName name="___CC947" localSheetId="13">Plan1</definedName>
    <definedName name="___CC947">Plan1</definedName>
    <definedName name="___CCM30" localSheetId="12">#REF!</definedName>
    <definedName name="___CCM30" localSheetId="6">#REF!</definedName>
    <definedName name="___CCM30" localSheetId="10">#REF!</definedName>
    <definedName name="___CCM30" localSheetId="7">#REF!</definedName>
    <definedName name="___CCM30" localSheetId="11">#REF!</definedName>
    <definedName name="___CCM30" localSheetId="13">#REF!</definedName>
    <definedName name="___CCM30">#REF!</definedName>
    <definedName name="___CIE011">#REF!</definedName>
    <definedName name="___CIE400">#REF!</definedName>
    <definedName name="___CIE411">#REF!</definedName>
    <definedName name="___CIE412">#REF!</definedName>
    <definedName name="___CIE916">#REF!</definedName>
    <definedName name="___CMM30" localSheetId="6">#REF!</definedName>
    <definedName name="___CMM30" localSheetId="7">#REF!</definedName>
    <definedName name="___CMM30">#REF!</definedName>
    <definedName name="___COE011">#REF!</definedName>
    <definedName name="___COE400">#REF!</definedName>
    <definedName name="___COE411">#REF!</definedName>
    <definedName name="___COE412">#REF!</definedName>
    <definedName name="___COE916">#REF!</definedName>
    <definedName name="___d2" localSheetId="6" hidden="1">{#N/A,#N/A,FALSE,"Aging Summary";#N/A,#N/A,FALSE,"Ratio Analysis";#N/A,#N/A,FALSE,"Test 120 Day Accts";#N/A,#N/A,FALSE,"Tickmarks"}</definedName>
    <definedName name="___d2" localSheetId="7" hidden="1">{#N/A,#N/A,FALSE,"Aging Summary";#N/A,#N/A,FALSE,"Ratio Analysis";#N/A,#N/A,FALSE,"Test 120 Day Accts";#N/A,#N/A,FALSE,"Tickmarks"}</definedName>
    <definedName name="___d2" hidden="1">{#N/A,#N/A,FALSE,"Aging Summary";#N/A,#N/A,FALSE,"Ratio Analysis";#N/A,#N/A,FALSE,"Test 120 Day Accts";#N/A,#N/A,FALSE,"Tickmarks"}</definedName>
    <definedName name="___DAR02">#REF!</definedName>
    <definedName name="___Dez1" localSheetId="6">#REF!</definedName>
    <definedName name="___Dez1" localSheetId="7">#REF!</definedName>
    <definedName name="___Dez1">#REF!</definedName>
    <definedName name="___DEZ94">#REF!</definedName>
    <definedName name="___DEZ95">#REF!</definedName>
    <definedName name="___DEZ96">#REF!</definedName>
    <definedName name="___DEZ97">#REF!</definedName>
    <definedName name="___DEZ98">#REF!</definedName>
    <definedName name="___DEZ99">#REF!</definedName>
    <definedName name="___DIV1004" localSheetId="9">#REF!</definedName>
    <definedName name="___DIV1004" localSheetId="8">#REF!</definedName>
    <definedName name="___DIV1004" localSheetId="13">#REF!</definedName>
    <definedName name="___DIV1004">#REF!</definedName>
    <definedName name="___DIV1015" localSheetId="9">#REF!</definedName>
    <definedName name="___DIV1015" localSheetId="8">#REF!</definedName>
    <definedName name="___DIV1015" localSheetId="13">#REF!</definedName>
    <definedName name="___DIV1015">#REF!</definedName>
    <definedName name="___DIV1039" localSheetId="9">#REF!</definedName>
    <definedName name="___DIV1039" localSheetId="8">#REF!</definedName>
    <definedName name="___DIV1039" localSheetId="13">#REF!</definedName>
    <definedName name="___DIV1039">#REF!</definedName>
    <definedName name="___DIV1050" localSheetId="9">#REF!</definedName>
    <definedName name="___DIV1050" localSheetId="8">#REF!</definedName>
    <definedName name="___DIV1050" localSheetId="13">#REF!</definedName>
    <definedName name="___DIV1050">#REF!</definedName>
    <definedName name="___DIV278" localSheetId="9">#REF!</definedName>
    <definedName name="___DIV278" localSheetId="8">#REF!</definedName>
    <definedName name="___DIV278" localSheetId="13">#REF!</definedName>
    <definedName name="___DIV278">#REF!</definedName>
    <definedName name="___DIV279" localSheetId="9">#REF!</definedName>
    <definedName name="___DIV279" localSheetId="8">#REF!</definedName>
    <definedName name="___DIV279" localSheetId="13">#REF!</definedName>
    <definedName name="___DIV279">#REF!</definedName>
    <definedName name="___DIV45" localSheetId="9">#REF!</definedName>
    <definedName name="___DIV45" localSheetId="8">#REF!</definedName>
    <definedName name="___DIV45" localSheetId="13">#REF!</definedName>
    <definedName name="___DIV45">#REF!</definedName>
    <definedName name="___DIV450" localSheetId="9">#REF!</definedName>
    <definedName name="___DIV450" localSheetId="8">#REF!</definedName>
    <definedName name="___DIV450" localSheetId="13">#REF!</definedName>
    <definedName name="___DIV450">#REF!</definedName>
    <definedName name="___DIV709" localSheetId="9">#REF!</definedName>
    <definedName name="___DIV709" localSheetId="8">#REF!</definedName>
    <definedName name="___DIV709" localSheetId="13">#REF!</definedName>
    <definedName name="___DIV709">#REF!</definedName>
    <definedName name="___DIV710" localSheetId="9">#REF!</definedName>
    <definedName name="___DIV710" localSheetId="8">#REF!</definedName>
    <definedName name="___DIV710" localSheetId="13">#REF!</definedName>
    <definedName name="___DIV710">#REF!</definedName>
    <definedName name="___DIV711" localSheetId="9">#REF!</definedName>
    <definedName name="___DIV711" localSheetId="8">#REF!</definedName>
    <definedName name="___DIV711" localSheetId="13">#REF!</definedName>
    <definedName name="___DIV711">#REF!</definedName>
    <definedName name="___DIV718" localSheetId="9">#REF!</definedName>
    <definedName name="___DIV718" localSheetId="8">#REF!</definedName>
    <definedName name="___DIV718" localSheetId="13">#REF!</definedName>
    <definedName name="___DIV718">#REF!</definedName>
    <definedName name="___DIV719" localSheetId="9">#REF!</definedName>
    <definedName name="___DIV719" localSheetId="8">#REF!</definedName>
    <definedName name="___DIV719" localSheetId="13">#REF!</definedName>
    <definedName name="___DIV719">#REF!</definedName>
    <definedName name="___DIV720" localSheetId="9">#REF!</definedName>
    <definedName name="___DIV720" localSheetId="8">#REF!</definedName>
    <definedName name="___DIV720" localSheetId="13">#REF!</definedName>
    <definedName name="___DIV720">#REF!</definedName>
    <definedName name="___DIV819" localSheetId="9">#REF!</definedName>
    <definedName name="___DIV819" localSheetId="8">#REF!</definedName>
    <definedName name="___DIV819" localSheetId="13">#REF!</definedName>
    <definedName name="___DIV819">#REF!</definedName>
    <definedName name="___DIV947" localSheetId="9">#REF!</definedName>
    <definedName name="___DIV947" localSheetId="8">#REF!</definedName>
    <definedName name="___DIV947" localSheetId="13">#REF!</definedName>
    <definedName name="___DIV947">#REF!</definedName>
    <definedName name="___DND2" localSheetId="9">'BDI DIFER_SEM DESON.'!Plan1</definedName>
    <definedName name="___DND2" localSheetId="8">'BDI_SEM DESON.'!Plan1</definedName>
    <definedName name="___DND2" localSheetId="6">Plan1</definedName>
    <definedName name="___DND2" localSheetId="7">Plan1</definedName>
    <definedName name="___DND2" localSheetId="13">Plan1</definedName>
    <definedName name="___DND2">Plan1</definedName>
    <definedName name="___DPS8">#REF!</definedName>
    <definedName name="___DRE0700" localSheetId="6" hidden="1">{"'PXR_6500'!$A$1:$I$124"}</definedName>
    <definedName name="___DRE0700" localSheetId="7" hidden="1">{"'PXR_6500'!$A$1:$I$124"}</definedName>
    <definedName name="___DRE0700" hidden="1">{"'PXR_6500'!$A$1:$I$124"}</definedName>
    <definedName name="___ECT12">#REF!</definedName>
    <definedName name="___ECT3">#REF!</definedName>
    <definedName name="___EDA01">#REF!</definedName>
    <definedName name="___Ext2" localSheetId="12">#REF!</definedName>
    <definedName name="___Ext2" localSheetId="6">#REF!</definedName>
    <definedName name="___Ext2" localSheetId="10">#REF!</definedName>
    <definedName name="___Ext2" localSheetId="7">#REF!</definedName>
    <definedName name="___Ext2" localSheetId="11">#REF!</definedName>
    <definedName name="___Ext2" localSheetId="13">#REF!</definedName>
    <definedName name="___Ext2">#REF!</definedName>
    <definedName name="___FAT1">#REF!</definedName>
    <definedName name="___FAT2">#REF!</definedName>
    <definedName name="___Fev1" localSheetId="6">#REF!</definedName>
    <definedName name="___Fev1" localSheetId="7">#REF!</definedName>
    <definedName name="___Fev1">#REF!</definedName>
    <definedName name="___FEV95">#REF!</definedName>
    <definedName name="___FEV96">#REF!</definedName>
    <definedName name="___FEV97">#REF!</definedName>
    <definedName name="___FEV98">#REF!</definedName>
    <definedName name="___FEV99">#REF!</definedName>
    <definedName name="___HCB5" localSheetId="9">#REF!</definedName>
    <definedName name="___HCB5" localSheetId="8">#REF!</definedName>
    <definedName name="___HCB5" localSheetId="12">#REF!</definedName>
    <definedName name="___HCB5" localSheetId="10">#REF!</definedName>
    <definedName name="___HCB5" localSheetId="11">#REF!</definedName>
    <definedName name="___HCB5" localSheetId="13">#REF!</definedName>
    <definedName name="___HCB5">#REF!</definedName>
    <definedName name="___Jan1" localSheetId="6">#REF!</definedName>
    <definedName name="___Jan1" localSheetId="7">#REF!</definedName>
    <definedName name="___Jan1">#REF!</definedName>
    <definedName name="___JAN2003">#REF!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1" localSheetId="6">#REF!</definedName>
    <definedName name="___Jul1" localSheetId="7">#REF!</definedName>
    <definedName name="___Jul1">#REF!</definedName>
    <definedName name="___JUL95">#REF!</definedName>
    <definedName name="___JUL96">#REF!</definedName>
    <definedName name="___JUL97">#REF!</definedName>
    <definedName name="___JUL98">#REF!</definedName>
    <definedName name="___JUL99">#REF!</definedName>
    <definedName name="___Jun1" localSheetId="6">#REF!</definedName>
    <definedName name="___Jun1" localSheetId="7">#REF!</definedName>
    <definedName name="___Jun1">#REF!</definedName>
    <definedName name="___JUN95">#REF!</definedName>
    <definedName name="___JUN96">#REF!</definedName>
    <definedName name="___JUN97">#REF!</definedName>
    <definedName name="___JUN98">#REF!</definedName>
    <definedName name="___JUN99">#REF!</definedName>
    <definedName name="___ki5" localSheetId="9">#REF!</definedName>
    <definedName name="___ki5" localSheetId="8">#REF!</definedName>
    <definedName name="___ki5" localSheetId="12">#REF!</definedName>
    <definedName name="___ki5" localSheetId="10">#REF!</definedName>
    <definedName name="___ki5" localSheetId="11">#REF!</definedName>
    <definedName name="___ki5" localSheetId="13">#REF!</definedName>
    <definedName name="___ki5">#REF!</definedName>
    <definedName name="___KM406407" localSheetId="9">#REF!</definedName>
    <definedName name="___KM406407" localSheetId="8">#REF!</definedName>
    <definedName name="___KM406407" localSheetId="13">#REF!</definedName>
    <definedName name="___KM406407">#REF!</definedName>
    <definedName name="___km736">#REF!</definedName>
    <definedName name="___la2" localSheetId="12">#REF!</definedName>
    <definedName name="___la2" localSheetId="6">#REF!</definedName>
    <definedName name="___la2" localSheetId="10">#REF!</definedName>
    <definedName name="___la2" localSheetId="7">#REF!</definedName>
    <definedName name="___la2" localSheetId="11">#REF!</definedName>
    <definedName name="___la2" localSheetId="13">#REF!</definedName>
    <definedName name="___la2">#REF!</definedName>
    <definedName name="___LO1004" localSheetId="9">#REF!</definedName>
    <definedName name="___LO1004" localSheetId="8">#REF!</definedName>
    <definedName name="___LO1004" localSheetId="13">#REF!</definedName>
    <definedName name="___LO1004">#REF!</definedName>
    <definedName name="___LO1015" localSheetId="9">#REF!</definedName>
    <definedName name="___LO1015" localSheetId="8">#REF!</definedName>
    <definedName name="___LO1015" localSheetId="13">#REF!</definedName>
    <definedName name="___LO1015">#REF!</definedName>
    <definedName name="___LO1039" localSheetId="9">#REF!</definedName>
    <definedName name="___LO1039" localSheetId="8">#REF!</definedName>
    <definedName name="___LO1039" localSheetId="13">#REF!</definedName>
    <definedName name="___LO1039">#REF!</definedName>
    <definedName name="___LO1050" localSheetId="9">#REF!</definedName>
    <definedName name="___LO1050" localSheetId="8">#REF!</definedName>
    <definedName name="___LO1050" localSheetId="13">#REF!</definedName>
    <definedName name="___LO1050">#REF!</definedName>
    <definedName name="___LO278" localSheetId="9">#REF!</definedName>
    <definedName name="___LO278" localSheetId="8">#REF!</definedName>
    <definedName name="___LO278" localSheetId="13">#REF!</definedName>
    <definedName name="___LO278">#REF!</definedName>
    <definedName name="___LO279" localSheetId="9">#REF!</definedName>
    <definedName name="___LO279" localSheetId="8">#REF!</definedName>
    <definedName name="___LO279" localSheetId="13">#REF!</definedName>
    <definedName name="___LO279">#REF!</definedName>
    <definedName name="___LO450" localSheetId="9">#REF!</definedName>
    <definedName name="___LO450" localSheetId="8">#REF!</definedName>
    <definedName name="___LO450" localSheetId="13">#REF!</definedName>
    <definedName name="___LO450">#REF!</definedName>
    <definedName name="___LO709" localSheetId="9">#REF!</definedName>
    <definedName name="___LO709" localSheetId="8">#REF!</definedName>
    <definedName name="___LO709" localSheetId="13">#REF!</definedName>
    <definedName name="___LO709">#REF!</definedName>
    <definedName name="___LO710" localSheetId="9">#REF!</definedName>
    <definedName name="___LO710" localSheetId="8">#REF!</definedName>
    <definedName name="___LO710" localSheetId="13">#REF!</definedName>
    <definedName name="___LO710">#REF!</definedName>
    <definedName name="___LO711" localSheetId="9">#REF!</definedName>
    <definedName name="___LO711" localSheetId="8">#REF!</definedName>
    <definedName name="___LO711" localSheetId="13">#REF!</definedName>
    <definedName name="___LO711">#REF!</definedName>
    <definedName name="___LO719" localSheetId="9">#REF!</definedName>
    <definedName name="___LO719" localSheetId="8">#REF!</definedName>
    <definedName name="___LO719" localSheetId="13">#REF!</definedName>
    <definedName name="___LO719">#REF!</definedName>
    <definedName name="___LO720" localSheetId="9">#REF!</definedName>
    <definedName name="___LO720" localSheetId="8">#REF!</definedName>
    <definedName name="___LO720" localSheetId="13">#REF!</definedName>
    <definedName name="___LO720">#REF!</definedName>
    <definedName name="___LO819" localSheetId="9">#REF!</definedName>
    <definedName name="___LO819" localSheetId="8">#REF!</definedName>
    <definedName name="___LO819" localSheetId="13">#REF!</definedName>
    <definedName name="___LO819">#REF!</definedName>
    <definedName name="___LO947" localSheetId="9">#REF!</definedName>
    <definedName name="___LO947" localSheetId="8">#REF!</definedName>
    <definedName name="___LO947" localSheetId="13">#REF!</definedName>
    <definedName name="___LO947">#REF!</definedName>
    <definedName name="___Mai1" localSheetId="6">#REF!</definedName>
    <definedName name="___Mai1" localSheetId="7">#REF!</definedName>
    <definedName name="___Mai1">#REF!</definedName>
    <definedName name="___MAI95">#REF!</definedName>
    <definedName name="___MAI96">#REF!</definedName>
    <definedName name="___MAI97">#REF!</definedName>
    <definedName name="___MAI98">#REF!</definedName>
    <definedName name="___MAI99">#REF!</definedName>
    <definedName name="___Mar1" localSheetId="6">#REF!</definedName>
    <definedName name="___Mar1" localSheetId="7">#REF!</definedName>
    <definedName name="___Mar1">#REF!</definedName>
    <definedName name="___MAR95">#REF!</definedName>
    <definedName name="___MAR96">#REF!</definedName>
    <definedName name="___MAR97">#REF!</definedName>
    <definedName name="___MAR98">#REF!</definedName>
    <definedName name="___MAR99">#REF!</definedName>
    <definedName name="___ME10005" localSheetId="9">#REF!</definedName>
    <definedName name="___ME10005" localSheetId="8">#REF!</definedName>
    <definedName name="___ME10005" localSheetId="13">#REF!</definedName>
    <definedName name="___ME10005">#REF!</definedName>
    <definedName name="___ME1004" localSheetId="9">#REF!</definedName>
    <definedName name="___ME1004" localSheetId="8">#REF!</definedName>
    <definedName name="___ME1004" localSheetId="13">#REF!</definedName>
    <definedName name="___ME1004">#REF!</definedName>
    <definedName name="___ME1015" localSheetId="9">#REF!</definedName>
    <definedName name="___ME1015" localSheetId="8">#REF!</definedName>
    <definedName name="___ME1015" localSheetId="13">#REF!</definedName>
    <definedName name="___ME1015">#REF!</definedName>
    <definedName name="___ME1039" localSheetId="9">#REF!</definedName>
    <definedName name="___ME1039" localSheetId="8">#REF!</definedName>
    <definedName name="___ME1039" localSheetId="13">#REF!</definedName>
    <definedName name="___ME1039">#REF!</definedName>
    <definedName name="___ME1050" localSheetId="9">#REF!</definedName>
    <definedName name="___ME1050" localSheetId="8">#REF!</definedName>
    <definedName name="___ME1050" localSheetId="13">#REF!</definedName>
    <definedName name="___ME1050">#REF!</definedName>
    <definedName name="___ME278" localSheetId="9">#REF!</definedName>
    <definedName name="___ME278" localSheetId="8">#REF!</definedName>
    <definedName name="___ME278" localSheetId="13">#REF!</definedName>
    <definedName name="___ME278">#REF!</definedName>
    <definedName name="___ME279" localSheetId="9">#REF!</definedName>
    <definedName name="___ME279" localSheetId="8">#REF!</definedName>
    <definedName name="___ME279" localSheetId="13">#REF!</definedName>
    <definedName name="___ME279">#REF!</definedName>
    <definedName name="___ME450" localSheetId="9">#REF!</definedName>
    <definedName name="___ME450" localSheetId="8">#REF!</definedName>
    <definedName name="___ME450" localSheetId="13">#REF!</definedName>
    <definedName name="___ME450">#REF!</definedName>
    <definedName name="___ME709" localSheetId="9">#REF!</definedName>
    <definedName name="___ME709" localSheetId="8">#REF!</definedName>
    <definedName name="___ME709" localSheetId="13">#REF!</definedName>
    <definedName name="___ME709">#REF!</definedName>
    <definedName name="___ME710" localSheetId="9">#REF!</definedName>
    <definedName name="___ME710" localSheetId="8">#REF!</definedName>
    <definedName name="___ME710" localSheetId="13">#REF!</definedName>
    <definedName name="___ME710">#REF!</definedName>
    <definedName name="___ME711" localSheetId="9">#REF!</definedName>
    <definedName name="___ME711" localSheetId="8">#REF!</definedName>
    <definedName name="___ME711" localSheetId="13">#REF!</definedName>
    <definedName name="___ME711">#REF!</definedName>
    <definedName name="___ME719" localSheetId="9">#REF!</definedName>
    <definedName name="___ME719" localSheetId="8">#REF!</definedName>
    <definedName name="___ME719" localSheetId="13">#REF!</definedName>
    <definedName name="___ME719">#REF!</definedName>
    <definedName name="___ME720" localSheetId="9">#REF!</definedName>
    <definedName name="___ME720" localSheetId="8">#REF!</definedName>
    <definedName name="___ME720" localSheetId="13">#REF!</definedName>
    <definedName name="___ME720">#REF!</definedName>
    <definedName name="___ME819" localSheetId="9">#REF!</definedName>
    <definedName name="___ME819" localSheetId="8">#REF!</definedName>
    <definedName name="___ME819" localSheetId="13">#REF!</definedName>
    <definedName name="___ME819">#REF!</definedName>
    <definedName name="___ME947" localSheetId="9">#REF!</definedName>
    <definedName name="___ME947" localSheetId="8">#REF!</definedName>
    <definedName name="___ME947" localSheetId="13">#REF!</definedName>
    <definedName name="___ME947">#REF!</definedName>
    <definedName name="___MFC01">#REF!</definedName>
    <definedName name="___MNS8418" localSheetId="9">'BDI DIFER_SEM DESON.'!Plan1</definedName>
    <definedName name="___MNS8418" localSheetId="8">'BDI_SEM DESON.'!Plan1</definedName>
    <definedName name="___MNS8418" localSheetId="6">Plan1</definedName>
    <definedName name="___MNS8418" localSheetId="7">Plan1</definedName>
    <definedName name="___MNS8418" localSheetId="13">Plan1</definedName>
    <definedName name="___MNS8418">Plan1</definedName>
    <definedName name="___MOD01" localSheetId="6">#REF!</definedName>
    <definedName name="___MOD01" localSheetId="7">#REF!</definedName>
    <definedName name="___MOD01">#REF!</definedName>
    <definedName name="___Nov1" localSheetId="6">#REF!</definedName>
    <definedName name="___Nov1" localSheetId="7">#REF!</definedName>
    <definedName name="___Nov1">#REF!</definedName>
    <definedName name="___NOV94">#REF!</definedName>
    <definedName name="___NOV95">#REF!</definedName>
    <definedName name="___NOV96">#REF!</definedName>
    <definedName name="___NOV97">#REF!</definedName>
    <definedName name="___NOV98">#REF!</definedName>
    <definedName name="___NOV99">#REF!</definedName>
    <definedName name="___Obs1" localSheetId="9">#REF!</definedName>
    <definedName name="___Obs1" localSheetId="8">#REF!</definedName>
    <definedName name="___Obs1" localSheetId="12">#REF!</definedName>
    <definedName name="___Obs1" localSheetId="10">#REF!</definedName>
    <definedName name="___Obs1" localSheetId="11">#REF!</definedName>
    <definedName name="___Obs1" localSheetId="13">#REF!</definedName>
    <definedName name="___Obs1">#REF!</definedName>
    <definedName name="___Obs2" localSheetId="9">#REF!</definedName>
    <definedName name="___Obs2" localSheetId="8">#REF!</definedName>
    <definedName name="___Obs2" localSheetId="12">#REF!</definedName>
    <definedName name="___Obs2" localSheetId="10">#REF!</definedName>
    <definedName name="___Obs2" localSheetId="11">#REF!</definedName>
    <definedName name="___Obs2" localSheetId="13">#REF!</definedName>
    <definedName name="___Obs2">#REF!</definedName>
    <definedName name="___Out1" localSheetId="6">#REF!</definedName>
    <definedName name="___Out1" localSheetId="7">#REF!</definedName>
    <definedName name="___Out1">#REF!</definedName>
    <definedName name="___OUT94">#REF!</definedName>
    <definedName name="___OUT95">#REF!</definedName>
    <definedName name="___OUT96">#REF!</definedName>
    <definedName name="___OUT97">#REF!</definedName>
    <definedName name="___OUT98" localSheetId="9" hidden="1">{#N/A,#N/A,TRUE,"Serviços"}</definedName>
    <definedName name="___OUT98" localSheetId="8" hidden="1">{#N/A,#N/A,TRUE,"Serviços"}</definedName>
    <definedName name="___OUT98" localSheetId="12">{#N/A,#N/A,TRUE,"Serviços"}</definedName>
    <definedName name="___OUT98" localSheetId="3" hidden="1">{#N/A,#N/A,TRUE,"Serviços"}</definedName>
    <definedName name="___OUT98" localSheetId="6">{#N/A,#N/A,TRUE,"Serviços"}</definedName>
    <definedName name="___OUT98" localSheetId="10">{#N/A,#N/A,TRUE,"Serviços"}</definedName>
    <definedName name="___OUT98" localSheetId="7" hidden="1">{#N/A,#N/A,TRUE,"Serviços"}</definedName>
    <definedName name="___OUT98" localSheetId="11">{#N/A,#N/A,TRUE,"Serviços"}</definedName>
    <definedName name="___OUT98" localSheetId="13">{#N/A,#N/A,TRUE,"Serviços"}</definedName>
    <definedName name="___OUT98">{#N/A,#N/A,TRUE,"Serviços"}</definedName>
    <definedName name="___out99" localSheetId="6" hidden="1">{#N/A,#N/A,TRUE,"Serviços"}</definedName>
    <definedName name="___out99" localSheetId="7" hidden="1">{#N/A,#N/A,TRUE,"Serviços"}</definedName>
    <definedName name="___out99" hidden="1">{#N/A,#N/A,TRUE,"Serviços"}</definedName>
    <definedName name="___pav2">#REF!</definedName>
    <definedName name="___PCB5">#REF!</definedName>
    <definedName name="___PCM30" localSheetId="12">#REF!</definedName>
    <definedName name="___PCM30" localSheetId="6">#REF!</definedName>
    <definedName name="___PCM30" localSheetId="10">#REF!</definedName>
    <definedName name="___PCM30" localSheetId="7">#REF!</definedName>
    <definedName name="___PCM30" localSheetId="11">#REF!</definedName>
    <definedName name="___PCM30" localSheetId="13">#REF!</definedName>
    <definedName name="___PCM30">#REF!</definedName>
    <definedName name="___PL1" localSheetId="9">#REF!</definedName>
    <definedName name="___PL1" localSheetId="8">#REF!</definedName>
    <definedName name="___PL1" localSheetId="12">#REF!</definedName>
    <definedName name="___PL1" localSheetId="10">#REF!</definedName>
    <definedName name="___PL1" localSheetId="11">#REF!</definedName>
    <definedName name="___PL1" localSheetId="13">#REF!</definedName>
    <definedName name="___PL1">#REF!</definedName>
    <definedName name="___PLA2" localSheetId="12">#REF!</definedName>
    <definedName name="___PLA2" localSheetId="6">#REF!</definedName>
    <definedName name="___PLA2" localSheetId="10">#REF!</definedName>
    <definedName name="___PLA2" localSheetId="7">#REF!</definedName>
    <definedName name="___PLA2" localSheetId="11">#REF!</definedName>
    <definedName name="___PLA2" localSheetId="13">#REF!</definedName>
    <definedName name="___PLA2">#REF!</definedName>
    <definedName name="___PM334" localSheetId="9">#REF!</definedName>
    <definedName name="___PM334" localSheetId="8">#REF!</definedName>
    <definedName name="___PM334" localSheetId="12">#REF!</definedName>
    <definedName name="___PM334" localSheetId="10">#REF!</definedName>
    <definedName name="___PM334" localSheetId="11">#REF!</definedName>
    <definedName name="___PM334" localSheetId="13">#REF!</definedName>
    <definedName name="___PM334">#REF!</definedName>
    <definedName name="___PM335" localSheetId="9">#REF!</definedName>
    <definedName name="___PM335" localSheetId="8">#REF!</definedName>
    <definedName name="___PM335" localSheetId="12">#REF!</definedName>
    <definedName name="___PM335" localSheetId="10">#REF!</definedName>
    <definedName name="___PM335" localSheetId="11">#REF!</definedName>
    <definedName name="___PM335" localSheetId="13">#REF!</definedName>
    <definedName name="___PM335">#REF!</definedName>
    <definedName name="___PM346" localSheetId="9">#REF!</definedName>
    <definedName name="___PM346" localSheetId="8">#REF!</definedName>
    <definedName name="___PM346" localSheetId="12">#REF!</definedName>
    <definedName name="___PM346" localSheetId="10">#REF!</definedName>
    <definedName name="___PM346" localSheetId="11">#REF!</definedName>
    <definedName name="___PM346" localSheetId="13">#REF!</definedName>
    <definedName name="___PM346">#REF!</definedName>
    <definedName name="___PM406" localSheetId="9">#REF!</definedName>
    <definedName name="___PM406" localSheetId="8">#REF!</definedName>
    <definedName name="___PM406" localSheetId="12">#REF!</definedName>
    <definedName name="___PM406" localSheetId="10">#REF!</definedName>
    <definedName name="___PM406" localSheetId="11">#REF!</definedName>
    <definedName name="___PM406" localSheetId="13">#REF!</definedName>
    <definedName name="___PM406">#REF!</definedName>
    <definedName name="___PM412" localSheetId="9">#REF!</definedName>
    <definedName name="___PM412" localSheetId="8">#REF!</definedName>
    <definedName name="___PM412" localSheetId="12">#REF!</definedName>
    <definedName name="___PM412" localSheetId="10">#REF!</definedName>
    <definedName name="___PM412" localSheetId="11">#REF!</definedName>
    <definedName name="___PM412" localSheetId="13">#REF!</definedName>
    <definedName name="___PM412">#REF!</definedName>
    <definedName name="___PM609" localSheetId="9">#REF!</definedName>
    <definedName name="___PM609" localSheetId="8">#REF!</definedName>
    <definedName name="___PM609" localSheetId="12">#REF!</definedName>
    <definedName name="___PM609" localSheetId="10">#REF!</definedName>
    <definedName name="___PM609" localSheetId="11">#REF!</definedName>
    <definedName name="___PM609" localSheetId="13">#REF!</definedName>
    <definedName name="___PM609">#REF!</definedName>
    <definedName name="___PM970" localSheetId="9">#REF!</definedName>
    <definedName name="___PM970" localSheetId="8">#REF!</definedName>
    <definedName name="___PM970" localSheetId="12">#REF!</definedName>
    <definedName name="___PM970" localSheetId="10">#REF!</definedName>
    <definedName name="___PM970" localSheetId="11">#REF!</definedName>
    <definedName name="___PM970" localSheetId="13">#REF!</definedName>
    <definedName name="___PM970">#REF!</definedName>
    <definedName name="___PNV2002">#REF!</definedName>
    <definedName name="___PNV2003">#REF!</definedName>
    <definedName name="___PNV2009">#REF!</definedName>
    <definedName name="___PR1004" localSheetId="9">#REF!</definedName>
    <definedName name="___PR1004" localSheetId="8">#REF!</definedName>
    <definedName name="___PR1004" localSheetId="13">#REF!</definedName>
    <definedName name="___PR1004">#REF!</definedName>
    <definedName name="___PR1015" localSheetId="9">#REF!</definedName>
    <definedName name="___PR1015" localSheetId="8">#REF!</definedName>
    <definedName name="___PR1015" localSheetId="13">#REF!</definedName>
    <definedName name="___PR1015">#REF!</definedName>
    <definedName name="___PR1039" localSheetId="9">#REF!</definedName>
    <definedName name="___PR1039" localSheetId="8">#REF!</definedName>
    <definedName name="___PR1039" localSheetId="13">#REF!</definedName>
    <definedName name="___PR1039">#REF!</definedName>
    <definedName name="___PR1050" localSheetId="9">#REF!</definedName>
    <definedName name="___PR1050" localSheetId="8">#REF!</definedName>
    <definedName name="___PR1050" localSheetId="13">#REF!</definedName>
    <definedName name="___PR1050">#REF!</definedName>
    <definedName name="___PR278" localSheetId="9">#REF!</definedName>
    <definedName name="___PR278" localSheetId="8">#REF!</definedName>
    <definedName name="___PR278" localSheetId="13">#REF!</definedName>
    <definedName name="___PR278">#REF!</definedName>
    <definedName name="___PR279" localSheetId="9">#REF!</definedName>
    <definedName name="___PR279" localSheetId="8">#REF!</definedName>
    <definedName name="___PR279" localSheetId="13">#REF!</definedName>
    <definedName name="___PR279">#REF!</definedName>
    <definedName name="___PR450" localSheetId="9">#REF!</definedName>
    <definedName name="___PR450" localSheetId="8">#REF!</definedName>
    <definedName name="___PR450" localSheetId="13">#REF!</definedName>
    <definedName name="___PR450">#REF!</definedName>
    <definedName name="___PR709" localSheetId="9">#REF!</definedName>
    <definedName name="___PR709" localSheetId="8">#REF!</definedName>
    <definedName name="___PR709" localSheetId="13">#REF!</definedName>
    <definedName name="___PR709">#REF!</definedName>
    <definedName name="___PR710" localSheetId="9">#REF!</definedName>
    <definedName name="___PR710" localSheetId="8">#REF!</definedName>
    <definedName name="___PR710" localSheetId="13">#REF!</definedName>
    <definedName name="___PR710">#REF!</definedName>
    <definedName name="___PR711" localSheetId="9">#REF!</definedName>
    <definedName name="___PR711" localSheetId="8">#REF!</definedName>
    <definedName name="___PR711" localSheetId="13">#REF!</definedName>
    <definedName name="___PR711">#REF!</definedName>
    <definedName name="___PR719" localSheetId="9">#REF!</definedName>
    <definedName name="___PR719" localSheetId="8">#REF!</definedName>
    <definedName name="___PR719" localSheetId="13">#REF!</definedName>
    <definedName name="___PR719">#REF!</definedName>
    <definedName name="___PR720" localSheetId="9">#REF!</definedName>
    <definedName name="___PR720" localSheetId="8">#REF!</definedName>
    <definedName name="___PR720" localSheetId="13">#REF!</definedName>
    <definedName name="___PR720">#REF!</definedName>
    <definedName name="___PR819" localSheetId="9">#REF!</definedName>
    <definedName name="___PR819" localSheetId="8">#REF!</definedName>
    <definedName name="___PR819" localSheetId="13">#REF!</definedName>
    <definedName name="___PR819">#REF!</definedName>
    <definedName name="___PR947" localSheetId="9">#REF!</definedName>
    <definedName name="___PR947" localSheetId="8">#REF!</definedName>
    <definedName name="___PR947" localSheetId="13">#REF!</definedName>
    <definedName name="___PR947">#REF!</definedName>
    <definedName name="___PTB10" localSheetId="12">#REF!</definedName>
    <definedName name="___PTB10" localSheetId="6">#REF!</definedName>
    <definedName name="___PTB10" localSheetId="10">#REF!</definedName>
    <definedName name="___PTB10" localSheetId="7">#REF!</definedName>
    <definedName name="___PTB10" localSheetId="11">#REF!</definedName>
    <definedName name="___PTB10" localSheetId="13">#REF!</definedName>
    <definedName name="___PTB10">#REF!</definedName>
    <definedName name="___PUM334">#REF!</definedName>
    <definedName name="___PUM335">#REF!</definedName>
    <definedName name="___PUM346">#REF!</definedName>
    <definedName name="___PUM406">#REF!</definedName>
    <definedName name="___PUM412">#REF!</definedName>
    <definedName name="___PUM609">#REF!</definedName>
    <definedName name="___PUM970">#REF!</definedName>
    <definedName name="___PUT501">#REF!</definedName>
    <definedName name="___PUT701">#REF!</definedName>
    <definedName name="___r" localSheetId="9">#REF!</definedName>
    <definedName name="___r" localSheetId="8">#REF!</definedName>
    <definedName name="___r" localSheetId="13">#REF!</definedName>
    <definedName name="___r">#REF!</definedName>
    <definedName name="___Rbv1" localSheetId="9">#REF!</definedName>
    <definedName name="___Rbv1" localSheetId="8">#REF!</definedName>
    <definedName name="___Rbv1" localSheetId="13">#REF!</definedName>
    <definedName name="___Rbv1">#REF!</definedName>
    <definedName name="___reg1">#REF!</definedName>
    <definedName name="___reg3">#REF!</definedName>
    <definedName name="___reg5">#REF!</definedName>
    <definedName name="___reg7">#REF!</definedName>
    <definedName name="___RET1">#REF!</definedName>
    <definedName name="___RP1" localSheetId="6">#REF!</definedName>
    <definedName name="___RP1" localSheetId="7">#REF!</definedName>
    <definedName name="___RP1">#REF!</definedName>
    <definedName name="___s">#REF!</definedName>
    <definedName name="___SE2">#REF!</definedName>
    <definedName name="___SEG1">#REF!</definedName>
    <definedName name="___Set1" localSheetId="6">#REF!</definedName>
    <definedName name="___Set1" localSheetId="7">#REF!</definedName>
    <definedName name="___Set1">#REF!</definedName>
    <definedName name="___SET94">#REF!</definedName>
    <definedName name="___SET95">#REF!</definedName>
    <definedName name="___SET96">#REF!</definedName>
    <definedName name="___SET97">#REF!</definedName>
    <definedName name="___SET98">#REF!</definedName>
    <definedName name="___SET99">#REF!</definedName>
    <definedName name="___SL6">NA()</definedName>
    <definedName name="___STC04">#REF!</definedName>
    <definedName name="___STC04_10">#REF!</definedName>
    <definedName name="___STC04_12">#REF!</definedName>
    <definedName name="___STC04_9">#REF!</definedName>
    <definedName name="___sub2" localSheetId="13">#REF!</definedName>
    <definedName name="___sub2">#REF!</definedName>
    <definedName name="___sub4" localSheetId="13">#REF!</definedName>
    <definedName name="___sub4">#REF!</definedName>
    <definedName name="___tab1">#REF!</definedName>
    <definedName name="___TB1" localSheetId="3">#REF!</definedName>
    <definedName name="___TB1">#REF!</definedName>
    <definedName name="___TB10" localSheetId="9">#REF!</definedName>
    <definedName name="___TB10" localSheetId="8">#REF!</definedName>
    <definedName name="___TB10" localSheetId="12">#REF!</definedName>
    <definedName name="___TB10" localSheetId="10">#REF!</definedName>
    <definedName name="___TB10" localSheetId="11">#REF!</definedName>
    <definedName name="___TB10" localSheetId="13">#REF!</definedName>
    <definedName name="___TB10">#REF!</definedName>
    <definedName name="___TB2" localSheetId="3">#REF!</definedName>
    <definedName name="___TB2">#REF!</definedName>
    <definedName name="___TB3" localSheetId="3">#REF!</definedName>
    <definedName name="___TB3">#REF!</definedName>
    <definedName name="___TB4" localSheetId="3">#REF!</definedName>
    <definedName name="___TB4">#REF!</definedName>
    <definedName name="___TB5" localSheetId="3">#REF!</definedName>
    <definedName name="___TB5">#REF!</definedName>
    <definedName name="___TB6" localSheetId="3">#REF!</definedName>
    <definedName name="___TB6">#REF!</definedName>
    <definedName name="___TCB4">#REF!</definedName>
    <definedName name="___TCB5" localSheetId="6">#REF!</definedName>
    <definedName name="___TCB5" localSheetId="7">#REF!</definedName>
    <definedName name="___TCB5">#REF!</definedName>
    <definedName name="___tcc4">#REF!</definedName>
    <definedName name="___TCM30" localSheetId="9">#REF!</definedName>
    <definedName name="___TCM30" localSheetId="8">#REF!</definedName>
    <definedName name="___TCM30" localSheetId="12">#REF!</definedName>
    <definedName name="___TCM30" localSheetId="10">#REF!</definedName>
    <definedName name="___TCM30" localSheetId="11">#REF!</definedName>
    <definedName name="___TCM30" localSheetId="13">#REF!</definedName>
    <definedName name="___TCM30">#REF!</definedName>
    <definedName name="___TEB4" localSheetId="6">#REF!</definedName>
    <definedName name="___TEB4" localSheetId="7">#REF!</definedName>
    <definedName name="___TEB4">#REF!</definedName>
    <definedName name="___ter2">#REF!</definedName>
    <definedName name="___TOT1" localSheetId="12">#REF!</definedName>
    <definedName name="___TOT1" localSheetId="6">#REF!</definedName>
    <definedName name="___TOT1" localSheetId="10">#REF!</definedName>
    <definedName name="___TOT1" localSheetId="7">#REF!</definedName>
    <definedName name="___TOT1" localSheetId="11">#REF!</definedName>
    <definedName name="___TOT1" localSheetId="13">#REF!</definedName>
    <definedName name="___TOT1">#REF!</definedName>
    <definedName name="___TOT2" localSheetId="12">#REF!</definedName>
    <definedName name="___TOT2" localSheetId="6">#REF!</definedName>
    <definedName name="___TOT2" localSheetId="10">#REF!</definedName>
    <definedName name="___TOT2" localSheetId="7">#REF!</definedName>
    <definedName name="___TOT2" localSheetId="11">#REF!</definedName>
    <definedName name="___TOT2" localSheetId="13">#REF!</definedName>
    <definedName name="___TOT2">#REF!</definedName>
    <definedName name="___TOT3" localSheetId="12">#REF!</definedName>
    <definedName name="___TOT3" localSheetId="6">#REF!</definedName>
    <definedName name="___TOT3" localSheetId="10">#REF!</definedName>
    <definedName name="___TOT3" localSheetId="7">#REF!</definedName>
    <definedName name="___TOT3" localSheetId="11">#REF!</definedName>
    <definedName name="___TOT3" localSheetId="13">#REF!</definedName>
    <definedName name="___TOT3">#REF!</definedName>
    <definedName name="___TOT4" localSheetId="12">#REF!</definedName>
    <definedName name="___TOT4" localSheetId="6">#REF!</definedName>
    <definedName name="___TOT4" localSheetId="10">#REF!</definedName>
    <definedName name="___TOT4" localSheetId="7">#REF!</definedName>
    <definedName name="___TOT4" localSheetId="11">#REF!</definedName>
    <definedName name="___TOT4" localSheetId="13">#REF!</definedName>
    <definedName name="___TOT4">#REF!</definedName>
    <definedName name="___TOT5" localSheetId="12">#REF!</definedName>
    <definedName name="___TOT5" localSheetId="6">#REF!</definedName>
    <definedName name="___TOT5" localSheetId="10">#REF!</definedName>
    <definedName name="___TOT5" localSheetId="7">#REF!</definedName>
    <definedName name="___TOT5" localSheetId="11">#REF!</definedName>
    <definedName name="___TOT5" localSheetId="13">#REF!</definedName>
    <definedName name="___TOT5">#REF!</definedName>
    <definedName name="___TOT6" localSheetId="12">#REF!</definedName>
    <definedName name="___TOT6" localSheetId="6">#REF!</definedName>
    <definedName name="___TOT6" localSheetId="10">#REF!</definedName>
    <definedName name="___TOT6" localSheetId="7">#REF!</definedName>
    <definedName name="___TOT6" localSheetId="11">#REF!</definedName>
    <definedName name="___TOT6" localSheetId="13">#REF!</definedName>
    <definedName name="___TOT6">#REF!</definedName>
    <definedName name="___TOT7" localSheetId="12">#REF!</definedName>
    <definedName name="___TOT7" localSheetId="6">#REF!</definedName>
    <definedName name="___TOT7" localSheetId="10">#REF!</definedName>
    <definedName name="___TOT7" localSheetId="7">#REF!</definedName>
    <definedName name="___TOT7" localSheetId="11">#REF!</definedName>
    <definedName name="___TOT7" localSheetId="13">#REF!</definedName>
    <definedName name="___TOT7">#REF!</definedName>
    <definedName name="___TP10" localSheetId="9">#REF!</definedName>
    <definedName name="___TP10" localSheetId="8">#REF!</definedName>
    <definedName name="___TP10" localSheetId="13">#REF!</definedName>
    <definedName name="___TP10">#REF!</definedName>
    <definedName name="___TP5" localSheetId="9">#REF!</definedName>
    <definedName name="___TP5" localSheetId="8">#REF!</definedName>
    <definedName name="___TP5" localSheetId="13">#REF!</definedName>
    <definedName name="___TP5">#REF!</definedName>
    <definedName name="___TSD2" localSheetId="12">#REF!</definedName>
    <definedName name="___TSD2" localSheetId="6">#REF!</definedName>
    <definedName name="___TSD2" localSheetId="10">#REF!</definedName>
    <definedName name="___TSD2" localSheetId="7">#REF!</definedName>
    <definedName name="___TSD2" localSheetId="11">#REF!</definedName>
    <definedName name="___TSD2" localSheetId="13">#REF!</definedName>
    <definedName name="___TSD2">#REF!</definedName>
    <definedName name="___TT1">#REF!</definedName>
    <definedName name="___TT10">#REF!</definedName>
    <definedName name="___TT100">#REF!</definedName>
    <definedName name="___TT101">#REF!</definedName>
    <definedName name="___TT102">#REF!</definedName>
    <definedName name="___TT103">#REF!</definedName>
    <definedName name="___TT104">#REF!</definedName>
    <definedName name="___TT105">#REF!</definedName>
    <definedName name="___TT106">#REF!</definedName>
    <definedName name="___TT107">#REF!</definedName>
    <definedName name="___TT108">#REF!</definedName>
    <definedName name="___TT109">#REF!</definedName>
    <definedName name="___TT11">#REF!</definedName>
    <definedName name="___TT110">#REF!</definedName>
    <definedName name="___TT111">#REF!</definedName>
    <definedName name="___TT112">#REF!</definedName>
    <definedName name="___TT113">#REF!</definedName>
    <definedName name="___TT114">#REF!</definedName>
    <definedName name="___TT115">#REF!</definedName>
    <definedName name="___TT116">#REF!</definedName>
    <definedName name="___TT117">#REF!</definedName>
    <definedName name="___TT118">#REF!</definedName>
    <definedName name="___TT119">#REF!</definedName>
    <definedName name="___TT12">#REF!</definedName>
    <definedName name="___TT120">#REF!</definedName>
    <definedName name="___TT121">#REF!</definedName>
    <definedName name="___TT122">#REF!</definedName>
    <definedName name="___TT123">#REF!</definedName>
    <definedName name="___TT124">#REF!</definedName>
    <definedName name="___TT125">#REF!</definedName>
    <definedName name="___TT126">#REF!</definedName>
    <definedName name="___TT127">#REF!</definedName>
    <definedName name="___TT128">#REF!</definedName>
    <definedName name="___TT129">#REF!</definedName>
    <definedName name="___TT13">#REF!</definedName>
    <definedName name="___TT130">#REF!</definedName>
    <definedName name="___TT131">#REF!</definedName>
    <definedName name="___TT132">#REF!</definedName>
    <definedName name="___TT133">#REF!</definedName>
    <definedName name="___TT134">#REF!</definedName>
    <definedName name="___TT135">#REF!</definedName>
    <definedName name="___TT136">#REF!</definedName>
    <definedName name="___TT137">#REF!</definedName>
    <definedName name="___TT138">#REF!</definedName>
    <definedName name="___TT139">#REF!</definedName>
    <definedName name="___TT14">#REF!</definedName>
    <definedName name="___TT140">#REF!</definedName>
    <definedName name="___TT141">#REF!</definedName>
    <definedName name="___TT142">#REF!</definedName>
    <definedName name="___TT15">#REF!</definedName>
    <definedName name="___TT16">#REF!</definedName>
    <definedName name="___TT17">#REF!</definedName>
    <definedName name="___TT18">#REF!</definedName>
    <definedName name="___TT19">#REF!</definedName>
    <definedName name="___TT2">#REF!</definedName>
    <definedName name="___TT20">#REF!</definedName>
    <definedName name="___TT21">#REF!</definedName>
    <definedName name="___TT22">#REF!</definedName>
    <definedName name="___tt23">#REF!</definedName>
    <definedName name="___TT24">#REF!</definedName>
    <definedName name="___TT25">#REF!</definedName>
    <definedName name="___TT26">#REF!</definedName>
    <definedName name="___TT27">#REF!</definedName>
    <definedName name="___TT28">#REF!</definedName>
    <definedName name="___tt288">#REF!</definedName>
    <definedName name="___TT29">#REF!</definedName>
    <definedName name="___TT3">#REF!</definedName>
    <definedName name="___TT30">#REF!</definedName>
    <definedName name="___tt300">#REF!</definedName>
    <definedName name="___TT31">#REF!</definedName>
    <definedName name="___TT32">#REF!</definedName>
    <definedName name="___tt322">#REF!</definedName>
    <definedName name="___TT33">#REF!</definedName>
    <definedName name="___TT34">#REF!</definedName>
    <definedName name="___TT35">#REF!</definedName>
    <definedName name="___TT36">#REF!</definedName>
    <definedName name="___TT37">#REF!</definedName>
    <definedName name="___TT38">#REF!</definedName>
    <definedName name="___TT39">#REF!</definedName>
    <definedName name="___TT4">#REF!</definedName>
    <definedName name="___TT40">#REF!</definedName>
    <definedName name="___TT41">#REF!</definedName>
    <definedName name="___TT42">#REF!</definedName>
    <definedName name="___TT43">#REF!</definedName>
    <definedName name="___TT44">#REF!</definedName>
    <definedName name="___TT45">#REF!</definedName>
    <definedName name="___TT46">#REF!</definedName>
    <definedName name="___TT47">#REF!</definedName>
    <definedName name="___TT48">#REF!</definedName>
    <definedName name="___TT49">#REF!</definedName>
    <definedName name="___TT5">#REF!</definedName>
    <definedName name="___TT50">#REF!</definedName>
    <definedName name="___TT51">#REF!</definedName>
    <definedName name="___TT52">#REF!</definedName>
    <definedName name="___TT53">#REF!</definedName>
    <definedName name="___TT54">#REF!</definedName>
    <definedName name="___TT55">#REF!</definedName>
    <definedName name="___TT56">#REF!</definedName>
    <definedName name="___TT57">#REF!</definedName>
    <definedName name="___TT58">#REF!</definedName>
    <definedName name="___TT59">#REF!</definedName>
    <definedName name="___TT6">#REF!</definedName>
    <definedName name="___TT60">#REF!</definedName>
    <definedName name="___TT61">#REF!</definedName>
    <definedName name="___TT62">#REF!</definedName>
    <definedName name="___TT63">#REF!</definedName>
    <definedName name="___TT64">#REF!</definedName>
    <definedName name="___TT65">#REF!</definedName>
    <definedName name="___TT66">#REF!</definedName>
    <definedName name="___TT67">#REF!</definedName>
    <definedName name="___TT68">#REF!</definedName>
    <definedName name="___TT69">#REF!</definedName>
    <definedName name="___TT7">#REF!</definedName>
    <definedName name="___TT70">#REF!</definedName>
    <definedName name="___TT71">#REF!</definedName>
    <definedName name="___TT72">#REF!</definedName>
    <definedName name="___TT73">#REF!</definedName>
    <definedName name="___TT74">#REF!</definedName>
    <definedName name="___TT75">#REF!</definedName>
    <definedName name="___TT76">#REF!</definedName>
    <definedName name="___TT77">#REF!</definedName>
    <definedName name="___TT78">#REF!</definedName>
    <definedName name="___TT79">#REF!</definedName>
    <definedName name="___TT8">#REF!</definedName>
    <definedName name="___TT80">#REF!</definedName>
    <definedName name="___TT81">#REF!</definedName>
    <definedName name="___TT82">#REF!</definedName>
    <definedName name="___TT83">#REF!</definedName>
    <definedName name="___TT84">#REF!</definedName>
    <definedName name="___TT85">#REF!</definedName>
    <definedName name="___TT86">#REF!</definedName>
    <definedName name="___TT87">#REF!</definedName>
    <definedName name="___TT88">#REF!</definedName>
    <definedName name="___TT89">#REF!</definedName>
    <definedName name="___TT9">#REF!</definedName>
    <definedName name="___TT90">#REF!</definedName>
    <definedName name="___TT91">#REF!</definedName>
    <definedName name="___TT92">#REF!</definedName>
    <definedName name="___TT93">#REF!</definedName>
    <definedName name="___TT94">#REF!</definedName>
    <definedName name="___TT95">#REF!</definedName>
    <definedName name="___TT96">#REF!</definedName>
    <definedName name="___TT97">#REF!</definedName>
    <definedName name="___TT98">#REF!</definedName>
    <definedName name="___TT99">#REF!</definedName>
    <definedName name="___xlfn_IFNA">#N/A</definedName>
    <definedName name="___xlnm.Extract_1">#N/A</definedName>
    <definedName name="___xlnm.Extract_2">#N/A</definedName>
    <definedName name="___xlnm.Extract_3">#N/A</definedName>
    <definedName name="___xlnm.Extract_5">#N/A</definedName>
    <definedName name="___xlnm.Print_Area_1" localSheetId="9">#REF!</definedName>
    <definedName name="___xlnm.Print_Area_1" localSheetId="8">#REF!</definedName>
    <definedName name="___xlnm.Print_Area_1" localSheetId="13">#REF!</definedName>
    <definedName name="___xlnm.Print_Area_1">#REF!</definedName>
    <definedName name="___xlnm.Print_Area_2" localSheetId="9">#REF!</definedName>
    <definedName name="___xlnm.Print_Area_2" localSheetId="8">#REF!</definedName>
    <definedName name="___xlnm.Print_Area_2" localSheetId="13">#REF!</definedName>
    <definedName name="___xlnm.Print_Area_2">#REF!</definedName>
    <definedName name="___xlnm.Print_Area_3" localSheetId="9">#REF!</definedName>
    <definedName name="___xlnm.Print_Area_3" localSheetId="8">#REF!</definedName>
    <definedName name="___xlnm.Print_Area_3" localSheetId="13">#REF!</definedName>
    <definedName name="___xlnm.Print_Area_3">#REF!</definedName>
    <definedName name="___xlnm.Print_Area_4">NA()</definedName>
    <definedName name="___xlnm.Print_Area_5" localSheetId="9">#REF!</definedName>
    <definedName name="___xlnm.Print_Area_5" localSheetId="8">#REF!</definedName>
    <definedName name="___xlnm.Print_Area_5" localSheetId="13">#REF!</definedName>
    <definedName name="___xlnm.Print_Area_5">#REF!</definedName>
    <definedName name="___xlnm.Print_Titles_1" localSheetId="9">#REF!</definedName>
    <definedName name="___xlnm.Print_Titles_1" localSheetId="8">#REF!</definedName>
    <definedName name="___xlnm.Print_Titles_1" localSheetId="13">#REF!</definedName>
    <definedName name="___xlnm.Print_Titles_1">#REF!</definedName>
    <definedName name="___xlnm.Print_Titles_2" localSheetId="9">#REF!</definedName>
    <definedName name="___xlnm.Print_Titles_2" localSheetId="8">#REF!</definedName>
    <definedName name="___xlnm.Print_Titles_2" localSheetId="13">#REF!</definedName>
    <definedName name="___xlnm.Print_Titles_2">#REF!</definedName>
    <definedName name="___xlnm.Print_Titles_3" localSheetId="9">#REF!</definedName>
    <definedName name="___xlnm.Print_Titles_3" localSheetId="8">#REF!</definedName>
    <definedName name="___xlnm.Print_Titles_3" localSheetId="13">#REF!</definedName>
    <definedName name="___xlnm.Print_Titles_3">#REF!</definedName>
    <definedName name="___xlnm.Print_Titles_5" localSheetId="9">#REF!</definedName>
    <definedName name="___xlnm.Print_Titles_5" localSheetId="8">#REF!</definedName>
    <definedName name="___xlnm.Print_Titles_5" localSheetId="13">#REF!</definedName>
    <definedName name="___xlnm.Print_Titles_5">#REF!</definedName>
    <definedName name="__1__123Graph_ACHART_1" hidden="1">#REF!</definedName>
    <definedName name="__1__123Graph_BGrßfico_10C" hidden="1">#REF!</definedName>
    <definedName name="__10__123Graph_BCHART_9" hidden="1">#REF!</definedName>
    <definedName name="__11__123Graph_LBL_ACHART_2" hidden="1">#REF!</definedName>
    <definedName name="__12__123Graph_LBL_ACHART_3" hidden="1">#REF!</definedName>
    <definedName name="__123Graph_A" localSheetId="6">#REF!:#REF!</definedName>
    <definedName name="__123Graph_A" localSheetId="7">#REF!:#REF!</definedName>
    <definedName name="__123Graph_A" localSheetId="13">#REF!:#REF!</definedName>
    <definedName name="__123Graph_A">#REF!:#REF!</definedName>
    <definedName name="__123Graph_A1" hidden="1">#REF!</definedName>
    <definedName name="__123Graph_A2" hidden="1">#REF!</definedName>
    <definedName name="__123Graph_A3" hidden="1">#REF!</definedName>
    <definedName name="__123Graph_AANIDRO" hidden="1">#REF!</definedName>
    <definedName name="__123Graph_AGraph1" localSheetId="6">#REF!</definedName>
    <definedName name="__123Graph_AGraph1" localSheetId="7">#REF!</definedName>
    <definedName name="__123Graph_AGraph1">#REF!</definedName>
    <definedName name="__123Graph_AGraph10" localSheetId="6">#REF!</definedName>
    <definedName name="__123Graph_AGraph10" localSheetId="7">#REF!</definedName>
    <definedName name="__123Graph_AGraph10">#REF!</definedName>
    <definedName name="__123Graph_AGraph11" localSheetId="6">#REF!</definedName>
    <definedName name="__123Graph_AGraph11" localSheetId="7">#REF!</definedName>
    <definedName name="__123Graph_AGraph11">#REF!</definedName>
    <definedName name="__123Graph_AGraph12" localSheetId="6">#REF!</definedName>
    <definedName name="__123Graph_AGraph12" localSheetId="7">#REF!</definedName>
    <definedName name="__123Graph_AGraph12">#REF!</definedName>
    <definedName name="__123Graph_AGraph2" localSheetId="6">#REF!</definedName>
    <definedName name="__123Graph_AGraph2" localSheetId="7">#REF!</definedName>
    <definedName name="__123Graph_AGraph2">#REF!</definedName>
    <definedName name="__123Graph_AGraph3" localSheetId="6">#REF!</definedName>
    <definedName name="__123Graph_AGraph3" localSheetId="7">#REF!</definedName>
    <definedName name="__123Graph_AGraph3">#REF!</definedName>
    <definedName name="__123Graph_AGraph4" localSheetId="6">#REF!</definedName>
    <definedName name="__123Graph_AGraph4" localSheetId="7">#REF!</definedName>
    <definedName name="__123Graph_AGraph4">#REF!</definedName>
    <definedName name="__123Graph_AGraph5" localSheetId="6">#REF!</definedName>
    <definedName name="__123Graph_AGraph5" localSheetId="7">#REF!</definedName>
    <definedName name="__123Graph_AGraph5">#REF!</definedName>
    <definedName name="__123Graph_AGraph6" localSheetId="6">#REF!</definedName>
    <definedName name="__123Graph_AGraph6" localSheetId="7">#REF!</definedName>
    <definedName name="__123Graph_AGraph6">#REF!</definedName>
    <definedName name="__123Graph_AGraph7" localSheetId="6">#REF!</definedName>
    <definedName name="__123Graph_AGraph7" localSheetId="7">#REF!</definedName>
    <definedName name="__123Graph_AGraph7">#REF!</definedName>
    <definedName name="__123Graph_AGraph8" localSheetId="6">#REF!</definedName>
    <definedName name="__123Graph_AGraph8" localSheetId="7">#REF!</definedName>
    <definedName name="__123Graph_AGraph8">#REF!</definedName>
    <definedName name="__123Graph_AGraph9" localSheetId="6">#REF!</definedName>
    <definedName name="__123Graph_AGraph9" localSheetId="7">#REF!</definedName>
    <definedName name="__123Graph_AGraph9">#REF!</definedName>
    <definedName name="__123Graph_AHIALCOOL" hidden="1">#REF!</definedName>
    <definedName name="__123Graph_AHIDRATADO" hidden="1">#REF!</definedName>
    <definedName name="__123Graph_ASACAS" hidden="1">#REF!</definedName>
    <definedName name="__123Graph_ASIDECO" hidden="1">#REF!</definedName>
    <definedName name="__123Graph_B" localSheetId="6">#REF!:#REF!</definedName>
    <definedName name="__123Graph_B" localSheetId="7">#REF!:#REF!</definedName>
    <definedName name="__123Graph_B" localSheetId="13">#REF!:#REF!</definedName>
    <definedName name="__123Graph_B">#REF!:#REF!</definedName>
    <definedName name="__123Graph_B1" hidden="1">#REF!</definedName>
    <definedName name="__123Graph_B2" hidden="1">#REF!</definedName>
    <definedName name="__123Graph_B3" hidden="1">#REF!</definedName>
    <definedName name="__123Graph_BGraph1" localSheetId="6">#REF!</definedName>
    <definedName name="__123Graph_BGraph1" localSheetId="7">#REF!</definedName>
    <definedName name="__123Graph_BGraph1">#REF!</definedName>
    <definedName name="__123Graph_BGraph10" localSheetId="6">#REF!</definedName>
    <definedName name="__123Graph_BGraph10" localSheetId="7">#REF!</definedName>
    <definedName name="__123Graph_BGraph10">#REF!</definedName>
    <definedName name="__123Graph_BGraph11" localSheetId="6">#REF!</definedName>
    <definedName name="__123Graph_BGraph11" localSheetId="7">#REF!</definedName>
    <definedName name="__123Graph_BGraph11">#REF!</definedName>
    <definedName name="__123Graph_BGraph12" localSheetId="6">#REF!</definedName>
    <definedName name="__123Graph_BGraph12" localSheetId="7">#REF!</definedName>
    <definedName name="__123Graph_BGraph12">#REF!</definedName>
    <definedName name="__123Graph_BGraph2" localSheetId="6">#REF!</definedName>
    <definedName name="__123Graph_BGraph2" localSheetId="7">#REF!</definedName>
    <definedName name="__123Graph_BGraph2">#REF!</definedName>
    <definedName name="__123Graph_BGraph3" localSheetId="6">#REF!</definedName>
    <definedName name="__123Graph_BGraph3" localSheetId="7">#REF!</definedName>
    <definedName name="__123Graph_BGraph3">#REF!</definedName>
    <definedName name="__123Graph_BGraph4" localSheetId="6">#REF!</definedName>
    <definedName name="__123Graph_BGraph4" localSheetId="7">#REF!</definedName>
    <definedName name="__123Graph_BGraph4">#REF!</definedName>
    <definedName name="__123Graph_BGraph5" localSheetId="6">#REF!</definedName>
    <definedName name="__123Graph_BGraph5" localSheetId="7">#REF!</definedName>
    <definedName name="__123Graph_BGraph5">#REF!</definedName>
    <definedName name="__123Graph_BGraph6" localSheetId="6">#REF!</definedName>
    <definedName name="__123Graph_BGraph6" localSheetId="7">#REF!</definedName>
    <definedName name="__123Graph_BGraph6">#REF!</definedName>
    <definedName name="__123Graph_BGraph7" localSheetId="6">#REF!</definedName>
    <definedName name="__123Graph_BGraph7" localSheetId="7">#REF!</definedName>
    <definedName name="__123Graph_BGraph7">#REF!</definedName>
    <definedName name="__123Graph_BGraph8" localSheetId="6">#REF!</definedName>
    <definedName name="__123Graph_BGraph8" localSheetId="7">#REF!</definedName>
    <definedName name="__123Graph_BGraph8">#REF!</definedName>
    <definedName name="__123Graph_BGraph9" localSheetId="6">#REF!</definedName>
    <definedName name="__123Graph_BGraph9" localSheetId="7">#REF!</definedName>
    <definedName name="__123Graph_BGraph9">#REF!</definedName>
    <definedName name="__123Graph_BSIDECO" hidden="1">#REF!</definedName>
    <definedName name="__123Graph_C" localSheetId="6">#REF!</definedName>
    <definedName name="__123Graph_C" localSheetId="7">#REF!</definedName>
    <definedName name="__123Graph_C">#REF!</definedName>
    <definedName name="__123Graph_C1" hidden="1">#REF!</definedName>
    <definedName name="__123Graph_C2" hidden="1">#REF!</definedName>
    <definedName name="__123Graph_C3" hidden="1">#REF!</definedName>
    <definedName name="__123Graph_CGraph7" localSheetId="6">#REF!</definedName>
    <definedName name="__123Graph_CGraph7" localSheetId="7">#REF!</definedName>
    <definedName name="__123Graph_CGraph7">#REF!</definedName>
    <definedName name="__123Graph_CGraph8" localSheetId="6">#REF!</definedName>
    <definedName name="__123Graph_CGraph8" localSheetId="7">#REF!</definedName>
    <definedName name="__123Graph_CGraph8">#REF!</definedName>
    <definedName name="__123Graph_CSIDECO" hidden="1">#REF!</definedName>
    <definedName name="__123Graph_D" localSheetId="6">#REF!</definedName>
    <definedName name="__123Graph_D" localSheetId="7">#REF!</definedName>
    <definedName name="__123Graph_D">#REF!</definedName>
    <definedName name="__123Graph_D1" hidden="1">#REF!</definedName>
    <definedName name="__123Graph_D2" hidden="1">#REF!</definedName>
    <definedName name="__123Graph_D3" hidden="1">#REF!</definedName>
    <definedName name="__123Graph_DGraph7" localSheetId="6">#REF!</definedName>
    <definedName name="__123Graph_DGraph7" localSheetId="7">#REF!</definedName>
    <definedName name="__123Graph_DGraph7">#REF!</definedName>
    <definedName name="__123Graph_DGraph8" localSheetId="6">#REF!</definedName>
    <definedName name="__123Graph_DGraph8" localSheetId="7">#REF!</definedName>
    <definedName name="__123Graph_DGraph8">#REF!</definedName>
    <definedName name="__123Graph_E" localSheetId="6">#REF!</definedName>
    <definedName name="__123Graph_E" localSheetId="7">#REF!</definedName>
    <definedName name="__123Graph_E">#REF!</definedName>
    <definedName name="__123Graph_E1" hidden="1">#REF!</definedName>
    <definedName name="__123Graph_E2" hidden="1">#REF!</definedName>
    <definedName name="__123Graph_E3" hidden="1">#REF!</definedName>
    <definedName name="__123Graph_EGraph7" localSheetId="6">#REF!</definedName>
    <definedName name="__123Graph_EGraph7" localSheetId="7">#REF!</definedName>
    <definedName name="__123Graph_EGraph7">#REF!</definedName>
    <definedName name="__123Graph_EGraph8" localSheetId="6">#REF!</definedName>
    <definedName name="__123Graph_EGraph8" localSheetId="7">#REF!</definedName>
    <definedName name="__123Graph_EGraph8">#REF!</definedName>
    <definedName name="__123Graph_F" hidden="1">#REF!</definedName>
    <definedName name="__123Graph_F1" hidden="1">#REF!</definedName>
    <definedName name="__123Graph_F2" hidden="1">#REF!</definedName>
    <definedName name="__123Graph_F3" hidden="1">#REF!</definedName>
    <definedName name="__123Graph_X" localSheetId="6">#REF!:#REF!</definedName>
    <definedName name="__123Graph_X" localSheetId="7">#REF!:#REF!</definedName>
    <definedName name="__123Graph_X" localSheetId="13">#REF!:#REF!</definedName>
    <definedName name="__123Graph_X">#REF!:#REF!</definedName>
    <definedName name="__123Graph_X1" hidden="1">#REF!</definedName>
    <definedName name="__123Graph_X2" hidden="1">#REF!</definedName>
    <definedName name="__123Graph_XANIDRO" hidden="1">#REF!</definedName>
    <definedName name="__123Graph_XGraph1" localSheetId="6">#REF!</definedName>
    <definedName name="__123Graph_XGraph1" localSheetId="7">#REF!</definedName>
    <definedName name="__123Graph_XGraph1">#REF!</definedName>
    <definedName name="__123Graph_XGraph10" localSheetId="6">#REF!</definedName>
    <definedName name="__123Graph_XGraph10" localSheetId="7">#REF!</definedName>
    <definedName name="__123Graph_XGraph10">#REF!</definedName>
    <definedName name="__123Graph_XGraph11" localSheetId="6">#REF!</definedName>
    <definedName name="__123Graph_XGraph11" localSheetId="7">#REF!</definedName>
    <definedName name="__123Graph_XGraph11">#REF!</definedName>
    <definedName name="__123Graph_XGraph12" localSheetId="6">#REF!</definedName>
    <definedName name="__123Graph_XGraph12" localSheetId="7">#REF!</definedName>
    <definedName name="__123Graph_XGraph12">#REF!</definedName>
    <definedName name="__123Graph_XGraph2" localSheetId="6">#REF!</definedName>
    <definedName name="__123Graph_XGraph2" localSheetId="7">#REF!</definedName>
    <definedName name="__123Graph_XGraph2">#REF!</definedName>
    <definedName name="__123Graph_XGraph3" localSheetId="6">#REF!</definedName>
    <definedName name="__123Graph_XGraph3" localSheetId="7">#REF!</definedName>
    <definedName name="__123Graph_XGraph3">#REF!</definedName>
    <definedName name="__123Graph_XGraph4" localSheetId="6">#REF!</definedName>
    <definedName name="__123Graph_XGraph4" localSheetId="7">#REF!</definedName>
    <definedName name="__123Graph_XGraph4">#REF!</definedName>
    <definedName name="__123Graph_XGraph5" localSheetId="6">#REF!</definedName>
    <definedName name="__123Graph_XGraph5" localSheetId="7">#REF!</definedName>
    <definedName name="__123Graph_XGraph5">#REF!</definedName>
    <definedName name="__123Graph_XGraph6" localSheetId="6">#REF!</definedName>
    <definedName name="__123Graph_XGraph6" localSheetId="7">#REF!</definedName>
    <definedName name="__123Graph_XGraph6">#REF!</definedName>
    <definedName name="__123Graph_XGraph7" localSheetId="6">#REF!</definedName>
    <definedName name="__123Graph_XGraph7" localSheetId="7">#REF!</definedName>
    <definedName name="__123Graph_XGraph7">#REF!</definedName>
    <definedName name="__123Graph_XGraph8" localSheetId="6">#REF!</definedName>
    <definedName name="__123Graph_XGraph8" localSheetId="7">#REF!</definedName>
    <definedName name="__123Graph_XGraph8">#REF!</definedName>
    <definedName name="__123Graph_XGraph9" localSheetId="6">#REF!</definedName>
    <definedName name="__123Graph_XGraph9" localSheetId="7">#REF!</definedName>
    <definedName name="__123Graph_XGraph9">#REF!</definedName>
    <definedName name="__123Graph_XHIALCOOL" hidden="1">#REF!</definedName>
    <definedName name="__123Graph_XHIDRATADO" hidden="1">#REF!</definedName>
    <definedName name="__123Graph_XSACAS" hidden="1">#REF!</definedName>
    <definedName name="__123Graph_XSIDECO" hidden="1">#REF!</definedName>
    <definedName name="__13__123Graph_LBL_ACHART_7" hidden="1">#REF!</definedName>
    <definedName name="__14__123Graph_LBL_ACHART_8" hidden="1">#REF!</definedName>
    <definedName name="__15__123Graph_LBL_BCHART_2" hidden="1">#REF!</definedName>
    <definedName name="__16__123Graph_LBL_BCHART_3" hidden="1">#REF!</definedName>
    <definedName name="__17__123Graph_XCHART_3" hidden="1">#REF!</definedName>
    <definedName name="__18__123Graph_XCHART_8" hidden="1">#REF!</definedName>
    <definedName name="__19__123Graph_XCHART_9" hidden="1">#REF!</definedName>
    <definedName name="__1Excel_BuiltIn_Print_Area_2_1">#REF!</definedName>
    <definedName name="__1Excel_BuiltIn_Print_Area_7_1">#REF!</definedName>
    <definedName name="__1Excel_BuiltIn_Print_Area_9_1">"$#REF!.$A$1:$P$515"</definedName>
    <definedName name="__2__123Graph_ACHART_2" hidden="1">#REF!</definedName>
    <definedName name="__2Excel_BuiltIn_Print_Area_8_1">#REF!</definedName>
    <definedName name="__3__123Graph_ACHART_3" hidden="1">#REF!</definedName>
    <definedName name="__3Excel_BuiltIn_Print_Titles_1_1">#REF!</definedName>
    <definedName name="__4__123Graph_ACHART_7" hidden="1">#REF!</definedName>
    <definedName name="__5__123Graph_ACHART_8" hidden="1">#REF!</definedName>
    <definedName name="__6__123Graph_ACHART_9" hidden="1">#REF!</definedName>
    <definedName name="__7__123Graph_BCHART_1" hidden="1">#REF!</definedName>
    <definedName name="__8__123Graph_BCHART_2" hidden="1">#REF!</definedName>
    <definedName name="__9__123Graph_BCHART_3" hidden="1">#REF!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9">#REF!</definedName>
    <definedName name="__Abr1" localSheetId="8">#REF!</definedName>
    <definedName name="__Abr1" localSheetId="13">#REF!</definedName>
    <definedName name="__Abr1">#REF!</definedName>
    <definedName name="__ABR95">#REF!</definedName>
    <definedName name="__ABR96">#REF!</definedName>
    <definedName name="__ABR97">#REF!</definedName>
    <definedName name="__ABR98">#REF!</definedName>
    <definedName name="__ABR99">#REF!</definedName>
    <definedName name="__ACA25" localSheetId="6">#REF!</definedName>
    <definedName name="__ACA25" localSheetId="7">#REF!</definedName>
    <definedName name="__ACA25">#REF!</definedName>
    <definedName name="__ACA50" localSheetId="6">#REF!</definedName>
    <definedName name="__ACA50" localSheetId="7">#REF!</definedName>
    <definedName name="__ACA50">#REF!</definedName>
    <definedName name="__ACM30" localSheetId="6">#REF!</definedName>
    <definedName name="__ACM30" localSheetId="7">#REF!</definedName>
    <definedName name="__ACM30">#REF!</definedName>
    <definedName name="__act2">#REF!</definedName>
    <definedName name="__adm1" localSheetId="6" hidden="1">{"'Índice'!$A$1:$K$49"}</definedName>
    <definedName name="__adm1" localSheetId="7" hidden="1">{"'Índice'!$A$1:$K$49"}</definedName>
    <definedName name="__adm1" hidden="1">{"'Índice'!$A$1:$K$49"}</definedName>
    <definedName name="__adm2" localSheetId="6" hidden="1">{"VENTAS1",#N/A,FALSE,"VENTAS";"VENTAS2",#N/A,FALSE,"VENTAS";"VENTAS3",#N/A,FALSE,"VENTAS";"VENTAS4",#N/A,FALSE,"VENTAS";"VENTAS5",#N/A,FALSE,"VENTAS";"VENTAS6",#N/A,FALSE,"VENTAS";"VENTAS7",#N/A,FALSE,"VENTAS";"VENTAS8",#N/A,FALSE,"VENTAS"}</definedName>
    <definedName name="__adm2" localSheetId="7" hidden="1">{"VENTAS1",#N/A,FALSE,"VENTAS";"VENTAS2",#N/A,FALSE,"VENTAS";"VENTAS3",#N/A,FALSE,"VENTAS";"VENTAS4",#N/A,FALSE,"VENTAS";"VENTAS5",#N/A,FALSE,"VENTAS";"VENTAS6",#N/A,FALSE,"VENTAS";"VENTAS7",#N/A,FALSE,"VENTAS";"VENTAS8",#N/A,FALSE,"VENTAS"}</definedName>
    <definedName name="__adm2" hidden="1">{"VENTAS1",#N/A,FALSE,"VENTAS";"VENTAS2",#N/A,FALSE,"VENTAS";"VENTAS3",#N/A,FALSE,"VENTAS";"VENTAS4",#N/A,FALSE,"VENTAS";"VENTAS5",#N/A,FALSE,"VENTAS";"VENTAS6",#N/A,FALSE,"VENTAS";"VENTAS7",#N/A,FALSE,"VENTAS";"VENTAS8",#N/A,FALSE,"VENTAS"}</definedName>
    <definedName name="__Ago1" localSheetId="9">#REF!</definedName>
    <definedName name="__Ago1" localSheetId="8">#REF!</definedName>
    <definedName name="__Ago1" localSheetId="13">#REF!</definedName>
    <definedName name="__Ago1">#REF!</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ATD1" localSheetId="6">#REF!</definedName>
    <definedName name="__ATD1" localSheetId="7">#REF!</definedName>
    <definedName name="__ATD1">#REF!</definedName>
    <definedName name="__BDI1">#REF!</definedName>
    <definedName name="__brv2" localSheetId="9">#REF!</definedName>
    <definedName name="__brv2" localSheetId="8">#REF!</definedName>
    <definedName name="__brv2" localSheetId="13">#REF!</definedName>
    <definedName name="__brv2">#REF!</definedName>
    <definedName name="__Brz1" localSheetId="6">#REF!</definedName>
    <definedName name="__Brz1" localSheetId="7">#REF!</definedName>
    <definedName name="__Brz1">#REF!</definedName>
    <definedName name="__Brz2" localSheetId="6">#REF!</definedName>
    <definedName name="__Brz2" localSheetId="7">#REF!</definedName>
    <definedName name="__Brz2">#REF!</definedName>
    <definedName name="__cab1">#REF!</definedName>
    <definedName name="__cab2">#REF!</definedName>
    <definedName name="__CAP20">#REF!</definedName>
    <definedName name="__CC709" localSheetId="9">'BDI DIFER_SEM DESON.'!Plan1</definedName>
    <definedName name="__CC709" localSheetId="8">'BDI_SEM DESON.'!Plan1</definedName>
    <definedName name="__CC709" localSheetId="6">Plan1</definedName>
    <definedName name="__CC709" localSheetId="7">Plan1</definedName>
    <definedName name="__CC709" localSheetId="13">Plan1</definedName>
    <definedName name="__CC709">Plan1</definedName>
    <definedName name="__CC947" localSheetId="9">'BDI DIFER_SEM DESON.'!Plan1</definedName>
    <definedName name="__CC947" localSheetId="8">'BDI_SEM DESON.'!Plan1</definedName>
    <definedName name="__CC947" localSheetId="6">Plan1</definedName>
    <definedName name="__CC947" localSheetId="7">Plan1</definedName>
    <definedName name="__CC947" localSheetId="13">Plan1</definedName>
    <definedName name="__CC947">Plan1</definedName>
    <definedName name="__CCM30" localSheetId="12">#REF!</definedName>
    <definedName name="__CCM30" localSheetId="6">#REF!</definedName>
    <definedName name="__CCM30" localSheetId="10">#REF!</definedName>
    <definedName name="__CCM30" localSheetId="7">#REF!</definedName>
    <definedName name="__CCM30" localSheetId="11">#REF!</definedName>
    <definedName name="__CCM30" localSheetId="13">#REF!</definedName>
    <definedName name="__CCM30">#REF!</definedName>
    <definedName name="__CIE011">#REF!</definedName>
    <definedName name="__CIE400">#REF!</definedName>
    <definedName name="__CIE411">#REF!</definedName>
    <definedName name="__CIE412">#REF!</definedName>
    <definedName name="__CIE916">#REF!</definedName>
    <definedName name="__CMM30" localSheetId="6">#REF!</definedName>
    <definedName name="__CMM30" localSheetId="7">#REF!</definedName>
    <definedName name="__CMM30">#REF!</definedName>
    <definedName name="__COE011">#REF!</definedName>
    <definedName name="__COE400">#REF!</definedName>
    <definedName name="__COE411">#REF!</definedName>
    <definedName name="__COE412">#REF!</definedName>
    <definedName name="__COE916">#REF!</definedName>
    <definedName name="__d2" localSheetId="6" hidden="1">{#N/A,#N/A,FALSE,"Aging Summary";#N/A,#N/A,FALSE,"Ratio Analysis";#N/A,#N/A,FALSE,"Test 120 Day Accts";#N/A,#N/A,FALSE,"Tickmarks"}</definedName>
    <definedName name="__d2" localSheetId="7" hidden="1">{#N/A,#N/A,FALSE,"Aging Summary";#N/A,#N/A,FALSE,"Ratio Analysis";#N/A,#N/A,FALSE,"Test 120 Day Accts";#N/A,#N/A,FALSE,"Tickmarks"}</definedName>
    <definedName name="__d2" hidden="1">{#N/A,#N/A,FALSE,"Aging Summary";#N/A,#N/A,FALSE,"Ratio Analysis";#N/A,#N/A,FALSE,"Test 120 Day Accts";#N/A,#N/A,FALSE,"Tickmarks"}</definedName>
    <definedName name="__DAR02">#REF!</definedName>
    <definedName name="__Dez1" localSheetId="9">#REF!</definedName>
    <definedName name="__Dez1" localSheetId="8">#REF!</definedName>
    <definedName name="__Dez1" localSheetId="13">#REF!</definedName>
    <definedName name="__Dez1">#REF!</definedName>
    <definedName name="__DEZ94">#REF!</definedName>
    <definedName name="__DEZ95">#REF!</definedName>
    <definedName name="__DEZ96">#REF!</definedName>
    <definedName name="__DEZ97">#REF!</definedName>
    <definedName name="__DEZ98">#REF!</definedName>
    <definedName name="__DEZ99">#REF!</definedName>
    <definedName name="__DIV1004" localSheetId="9">#REF!</definedName>
    <definedName name="__DIV1004" localSheetId="8">#REF!</definedName>
    <definedName name="__DIV1004" localSheetId="13">#REF!</definedName>
    <definedName name="__DIV1004">#REF!</definedName>
    <definedName name="__DIV1015" localSheetId="9">#REF!</definedName>
    <definedName name="__DIV1015" localSheetId="8">#REF!</definedName>
    <definedName name="__DIV1015" localSheetId="13">#REF!</definedName>
    <definedName name="__DIV1015">#REF!</definedName>
    <definedName name="__DIV1039" localSheetId="9">#REF!</definedName>
    <definedName name="__DIV1039" localSheetId="8">#REF!</definedName>
    <definedName name="__DIV1039" localSheetId="13">#REF!</definedName>
    <definedName name="__DIV1039">#REF!</definedName>
    <definedName name="__DIV1050" localSheetId="9">#REF!</definedName>
    <definedName name="__DIV1050" localSheetId="8">#REF!</definedName>
    <definedName name="__DIV1050" localSheetId="13">#REF!</definedName>
    <definedName name="__DIV1050">#REF!</definedName>
    <definedName name="__DIV278" localSheetId="9">#REF!</definedName>
    <definedName name="__DIV278" localSheetId="8">#REF!</definedName>
    <definedName name="__DIV278" localSheetId="13">#REF!</definedName>
    <definedName name="__DIV278">#REF!</definedName>
    <definedName name="__DIV279" localSheetId="9">#REF!</definedName>
    <definedName name="__DIV279" localSheetId="8">#REF!</definedName>
    <definedName name="__DIV279" localSheetId="13">#REF!</definedName>
    <definedName name="__DIV279">#REF!</definedName>
    <definedName name="__DIV45" localSheetId="9">#REF!</definedName>
    <definedName name="__DIV45" localSheetId="8">#REF!</definedName>
    <definedName name="__DIV45" localSheetId="13">#REF!</definedName>
    <definedName name="__DIV45">#REF!</definedName>
    <definedName name="__DIV450" localSheetId="9">#REF!</definedName>
    <definedName name="__DIV450" localSheetId="8">#REF!</definedName>
    <definedName name="__DIV450" localSheetId="13">#REF!</definedName>
    <definedName name="__DIV450">#REF!</definedName>
    <definedName name="__DIV709" localSheetId="9">#REF!</definedName>
    <definedName name="__DIV709" localSheetId="8">#REF!</definedName>
    <definedName name="__DIV709" localSheetId="13">#REF!</definedName>
    <definedName name="__DIV709">#REF!</definedName>
    <definedName name="__DIV710" localSheetId="9">#REF!</definedName>
    <definedName name="__DIV710" localSheetId="8">#REF!</definedName>
    <definedName name="__DIV710" localSheetId="13">#REF!</definedName>
    <definedName name="__DIV710">#REF!</definedName>
    <definedName name="__DIV711" localSheetId="9">#REF!</definedName>
    <definedName name="__DIV711" localSheetId="8">#REF!</definedName>
    <definedName name="__DIV711" localSheetId="13">#REF!</definedName>
    <definedName name="__DIV711">#REF!</definedName>
    <definedName name="__DIV718" localSheetId="9">#REF!</definedName>
    <definedName name="__DIV718" localSheetId="8">#REF!</definedName>
    <definedName name="__DIV718" localSheetId="13">#REF!</definedName>
    <definedName name="__DIV718">#REF!</definedName>
    <definedName name="__DIV719" localSheetId="9">#REF!</definedName>
    <definedName name="__DIV719" localSheetId="8">#REF!</definedName>
    <definedName name="__DIV719" localSheetId="13">#REF!</definedName>
    <definedName name="__DIV719">#REF!</definedName>
    <definedName name="__DIV720" localSheetId="9">#REF!</definedName>
    <definedName name="__DIV720" localSheetId="8">#REF!</definedName>
    <definedName name="__DIV720" localSheetId="13">#REF!</definedName>
    <definedName name="__DIV720">#REF!</definedName>
    <definedName name="__DIV819" localSheetId="9">#REF!</definedName>
    <definedName name="__DIV819" localSheetId="8">#REF!</definedName>
    <definedName name="__DIV819" localSheetId="13">#REF!</definedName>
    <definedName name="__DIV819">#REF!</definedName>
    <definedName name="__DIV947" localSheetId="9">#REF!</definedName>
    <definedName name="__DIV947" localSheetId="8">#REF!</definedName>
    <definedName name="__DIV947" localSheetId="13">#REF!</definedName>
    <definedName name="__DIV947">#REF!</definedName>
    <definedName name="__dmt1000">#REF!</definedName>
    <definedName name="__dmt1200">#REF!</definedName>
    <definedName name="__dmt200">#REF!</definedName>
    <definedName name="__dmt400">#REF!</definedName>
    <definedName name="__dmt50">#REF!</definedName>
    <definedName name="__dmt600">#REF!</definedName>
    <definedName name="__dmt800">#REF!</definedName>
    <definedName name="__DND2" localSheetId="9">'BDI DIFER_SEM DESON.'!Plan1</definedName>
    <definedName name="__DND2" localSheetId="8">'BDI_SEM DESON.'!Plan1</definedName>
    <definedName name="__DND2" localSheetId="6">Plan1</definedName>
    <definedName name="__DND2" localSheetId="7">Plan1</definedName>
    <definedName name="__DND2" localSheetId="13">Plan1</definedName>
    <definedName name="__DND2">Plan1</definedName>
    <definedName name="__DPS8">#REF!</definedName>
    <definedName name="__DRE0700" localSheetId="6" hidden="1">{"'PXR_6500'!$A$1:$I$124"}</definedName>
    <definedName name="__DRE0700" localSheetId="7" hidden="1">{"'PXR_6500'!$A$1:$I$124"}</definedName>
    <definedName name="__DRE0700" hidden="1">{"'PXR_6500'!$A$1:$I$124"}</definedName>
    <definedName name="__dre2">#REF!</definedName>
    <definedName name="__ECT12">#REF!</definedName>
    <definedName name="__ECT3">#REF!</definedName>
    <definedName name="__EDA01">#REF!</definedName>
    <definedName name="__emp2">#REF!</definedName>
    <definedName name="__Ext2" localSheetId="12">#REF!</definedName>
    <definedName name="__Ext2" localSheetId="6">#REF!</definedName>
    <definedName name="__Ext2" localSheetId="10">#REF!</definedName>
    <definedName name="__Ext2" localSheetId="7">#REF!</definedName>
    <definedName name="__Ext2" localSheetId="11">#REF!</definedName>
    <definedName name="__Ext2" localSheetId="13">#REF!</definedName>
    <definedName name="__Ext2">#REF!</definedName>
    <definedName name="__FAT1">#REF!</definedName>
    <definedName name="__FAT2">#REF!</definedName>
    <definedName name="__Fev1">#N/A</definedName>
    <definedName name="__FEV95">#REF!</definedName>
    <definedName name="__FEV96">#REF!</definedName>
    <definedName name="__FEV97">#REF!</definedName>
    <definedName name="__FEV98">#REF!</definedName>
    <definedName name="__FEV99">#REF!</definedName>
    <definedName name="__FOG50">#REF!</definedName>
    <definedName name="__FR2" localSheetId="6" hidden="1">{#N/A,#N/A,FALSE,"GERAL";#N/A,#N/A,FALSE,"012-96";#N/A,#N/A,FALSE,"018-96";#N/A,#N/A,FALSE,"027-96";#N/A,#N/A,FALSE,"059-96";#N/A,#N/A,FALSE,"076-96";#N/A,#N/A,FALSE,"019-97";#N/A,#N/A,FALSE,"021-97";#N/A,#N/A,FALSE,"022-97";#N/A,#N/A,FALSE,"028-97"}</definedName>
    <definedName name="__FR2" localSheetId="7" hidden="1">{#N/A,#N/A,FALSE,"GERAL";#N/A,#N/A,FALSE,"012-96";#N/A,#N/A,FALSE,"018-96";#N/A,#N/A,FALSE,"027-96";#N/A,#N/A,FALSE,"059-96";#N/A,#N/A,FALSE,"076-96";#N/A,#N/A,FALSE,"019-97";#N/A,#N/A,FALSE,"021-97";#N/A,#N/A,FALSE,"022-97";#N/A,#N/A,FALSE,"028-97"}</definedName>
    <definedName name="__FR2" hidden="1">{#N/A,#N/A,FALSE,"GERAL";#N/A,#N/A,FALSE,"012-96";#N/A,#N/A,FALSE,"018-96";#N/A,#N/A,FALSE,"027-96";#N/A,#N/A,FALSE,"059-96";#N/A,#N/A,FALSE,"076-96";#N/A,#N/A,FALSE,"019-97";#N/A,#N/A,FALSE,"021-97";#N/A,#N/A,FALSE,"022-97";#N/A,#N/A,FALSE,"028-97"}</definedName>
    <definedName name="__HCB5" localSheetId="9">#REF!</definedName>
    <definedName name="__HCB5" localSheetId="8">#REF!</definedName>
    <definedName name="__HCB5" localSheetId="12">#REF!</definedName>
    <definedName name="__HCB5" localSheetId="10">#REF!</definedName>
    <definedName name="__HCB5" localSheetId="11">#REF!</definedName>
    <definedName name="__HCB5" localSheetId="13">#REF!</definedName>
    <definedName name="__HCB5">#REF!</definedName>
    <definedName name="__ind100">#REF!</definedName>
    <definedName name="__IntlFixup" hidden="1">TRUE</definedName>
    <definedName name="__Jan1">#N/A</definedName>
    <definedName name="__JAN2003">#REF!</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1" localSheetId="9">#REF!</definedName>
    <definedName name="__Jul1" localSheetId="8">#REF!</definedName>
    <definedName name="__Jul1" localSheetId="13">#REF!</definedName>
    <definedName name="__Jul1">#REF!</definedName>
    <definedName name="__JUL95">#REF!</definedName>
    <definedName name="__JUL96">#REF!</definedName>
    <definedName name="__JUL97">#REF!</definedName>
    <definedName name="__JUL98">#REF!</definedName>
    <definedName name="__JUL99">#REF!</definedName>
    <definedName name="__Jun1" localSheetId="9">#REF!</definedName>
    <definedName name="__Jun1" localSheetId="8">#REF!</definedName>
    <definedName name="__Jun1" localSheetId="13">#REF!</definedName>
    <definedName name="__Jun1">#REF!</definedName>
    <definedName name="__JUN95">#REF!</definedName>
    <definedName name="__JUN96">#REF!</definedName>
    <definedName name="__JUN97">#REF!</definedName>
    <definedName name="__JUN98">#REF!</definedName>
    <definedName name="__JUN99">#REF!</definedName>
    <definedName name="__ki5" localSheetId="9">#REF!</definedName>
    <definedName name="__ki5" localSheetId="8">#REF!</definedName>
    <definedName name="__ki5" localSheetId="12">#REF!</definedName>
    <definedName name="__ki5" localSheetId="10">#REF!</definedName>
    <definedName name="__ki5" localSheetId="11">#REF!</definedName>
    <definedName name="__ki5" localSheetId="13">#REF!</definedName>
    <definedName name="__ki5">#REF!</definedName>
    <definedName name="__KM406407" localSheetId="9">#REF!</definedName>
    <definedName name="__KM406407" localSheetId="8">#REF!</definedName>
    <definedName name="__KM406407" localSheetId="13">#REF!</definedName>
    <definedName name="__KM406407">#REF!</definedName>
    <definedName name="__la2" localSheetId="12">#REF!</definedName>
    <definedName name="__la2" localSheetId="6">#REF!</definedName>
    <definedName name="__la2" localSheetId="10">#REF!</definedName>
    <definedName name="__la2" localSheetId="7">#REF!</definedName>
    <definedName name="__la2" localSheetId="11">#REF!</definedName>
    <definedName name="__la2" localSheetId="13">#REF!</definedName>
    <definedName name="__la2">#REF!</definedName>
    <definedName name="__LAG2">#REF!</definedName>
    <definedName name="__LO1004" localSheetId="9">#REF!</definedName>
    <definedName name="__LO1004" localSheetId="8">#REF!</definedName>
    <definedName name="__LO1004" localSheetId="13">#REF!</definedName>
    <definedName name="__LO1004">#REF!</definedName>
    <definedName name="__LO1015" localSheetId="9">#REF!</definedName>
    <definedName name="__LO1015" localSheetId="8">#REF!</definedName>
    <definedName name="__LO1015" localSheetId="13">#REF!</definedName>
    <definedName name="__LO1015">#REF!</definedName>
    <definedName name="__LO1039" localSheetId="9">#REF!</definedName>
    <definedName name="__LO1039" localSheetId="8">#REF!</definedName>
    <definedName name="__LO1039" localSheetId="13">#REF!</definedName>
    <definedName name="__LO1039">#REF!</definedName>
    <definedName name="__LO1050" localSheetId="9">#REF!</definedName>
    <definedName name="__LO1050" localSheetId="8">#REF!</definedName>
    <definedName name="__LO1050" localSheetId="13">#REF!</definedName>
    <definedName name="__LO1050">#REF!</definedName>
    <definedName name="__LO278" localSheetId="9">#REF!</definedName>
    <definedName name="__LO278" localSheetId="8">#REF!</definedName>
    <definedName name="__LO278" localSheetId="13">#REF!</definedName>
    <definedName name="__LO278">#REF!</definedName>
    <definedName name="__LO279" localSheetId="9">#REF!</definedName>
    <definedName name="__LO279" localSheetId="8">#REF!</definedName>
    <definedName name="__LO279" localSheetId="13">#REF!</definedName>
    <definedName name="__LO279">#REF!</definedName>
    <definedName name="__LO450" localSheetId="9">#REF!</definedName>
    <definedName name="__LO450" localSheetId="8">#REF!</definedName>
    <definedName name="__LO450" localSheetId="13">#REF!</definedName>
    <definedName name="__LO450">#REF!</definedName>
    <definedName name="__LO709" localSheetId="9">#REF!</definedName>
    <definedName name="__LO709" localSheetId="8">#REF!</definedName>
    <definedName name="__LO709" localSheetId="13">#REF!</definedName>
    <definedName name="__LO709">#REF!</definedName>
    <definedName name="__LO710" localSheetId="9">#REF!</definedName>
    <definedName name="__LO710" localSheetId="8">#REF!</definedName>
    <definedName name="__LO710" localSheetId="13">#REF!</definedName>
    <definedName name="__LO710">#REF!</definedName>
    <definedName name="__LO711" localSheetId="9">#REF!</definedName>
    <definedName name="__LO711" localSheetId="8">#REF!</definedName>
    <definedName name="__LO711" localSheetId="13">#REF!</definedName>
    <definedName name="__LO711">#REF!</definedName>
    <definedName name="__LO719" localSheetId="9">#REF!</definedName>
    <definedName name="__LO719" localSheetId="8">#REF!</definedName>
    <definedName name="__LO719" localSheetId="13">#REF!</definedName>
    <definedName name="__LO719">#REF!</definedName>
    <definedName name="__LO720" localSheetId="9">#REF!</definedName>
    <definedName name="__LO720" localSheetId="8">#REF!</definedName>
    <definedName name="__LO720" localSheetId="13">#REF!</definedName>
    <definedName name="__LO720">#REF!</definedName>
    <definedName name="__LO819" localSheetId="9">#REF!</definedName>
    <definedName name="__LO819" localSheetId="8">#REF!</definedName>
    <definedName name="__LO819" localSheetId="13">#REF!</definedName>
    <definedName name="__LO819">#REF!</definedName>
    <definedName name="__LO947" localSheetId="9">#REF!</definedName>
    <definedName name="__LO947" localSheetId="8">#REF!</definedName>
    <definedName name="__LO947" localSheetId="13">#REF!</definedName>
    <definedName name="__LO947">#REF!</definedName>
    <definedName name="__Mai1" localSheetId="9">#REF!</definedName>
    <definedName name="__Mai1" localSheetId="8">#REF!</definedName>
    <definedName name="__Mai1" localSheetId="13">#REF!</definedName>
    <definedName name="__Mai1">#REF!</definedName>
    <definedName name="__MAI95">#REF!</definedName>
    <definedName name="__MAI96">#REF!</definedName>
    <definedName name="__MAI97">#REF!</definedName>
    <definedName name="__MAI98">#REF!</definedName>
    <definedName name="__MAI99">#REF!</definedName>
    <definedName name="__Mar1">#N/A</definedName>
    <definedName name="__MAR95">#REF!</definedName>
    <definedName name="__MAR96">#REF!</definedName>
    <definedName name="__MAR97">#REF!</definedName>
    <definedName name="__MAR98">#REF!</definedName>
    <definedName name="__MAR99">#REF!</definedName>
    <definedName name="__ME10005" localSheetId="9">#REF!</definedName>
    <definedName name="__ME10005" localSheetId="8">#REF!</definedName>
    <definedName name="__ME10005" localSheetId="13">#REF!</definedName>
    <definedName name="__ME10005">#REF!</definedName>
    <definedName name="__ME1004" localSheetId="9">#REF!</definedName>
    <definedName name="__ME1004" localSheetId="8">#REF!</definedName>
    <definedName name="__ME1004" localSheetId="13">#REF!</definedName>
    <definedName name="__ME1004">#REF!</definedName>
    <definedName name="__ME1015" localSheetId="9">#REF!</definedName>
    <definedName name="__ME1015" localSheetId="8">#REF!</definedName>
    <definedName name="__ME1015" localSheetId="13">#REF!</definedName>
    <definedName name="__ME1015">#REF!</definedName>
    <definedName name="__ME1039" localSheetId="9">#REF!</definedName>
    <definedName name="__ME1039" localSheetId="8">#REF!</definedName>
    <definedName name="__ME1039" localSheetId="13">#REF!</definedName>
    <definedName name="__ME1039">#REF!</definedName>
    <definedName name="__ME1050" localSheetId="9">#REF!</definedName>
    <definedName name="__ME1050" localSheetId="8">#REF!</definedName>
    <definedName name="__ME1050" localSheetId="13">#REF!</definedName>
    <definedName name="__ME1050">#REF!</definedName>
    <definedName name="__ME278" localSheetId="9">#REF!</definedName>
    <definedName name="__ME278" localSheetId="8">#REF!</definedName>
    <definedName name="__ME278" localSheetId="13">#REF!</definedName>
    <definedName name="__ME278">#REF!</definedName>
    <definedName name="__ME279" localSheetId="9">#REF!</definedName>
    <definedName name="__ME279" localSheetId="8">#REF!</definedName>
    <definedName name="__ME279" localSheetId="13">#REF!</definedName>
    <definedName name="__ME279">#REF!</definedName>
    <definedName name="__ME450" localSheetId="9">#REF!</definedName>
    <definedName name="__ME450" localSheetId="8">#REF!</definedName>
    <definedName name="__ME450" localSheetId="13">#REF!</definedName>
    <definedName name="__ME450">#REF!</definedName>
    <definedName name="__ME709" localSheetId="9">#REF!</definedName>
    <definedName name="__ME709" localSheetId="8">#REF!</definedName>
    <definedName name="__ME709" localSheetId="13">#REF!</definedName>
    <definedName name="__ME709">#REF!</definedName>
    <definedName name="__ME710" localSheetId="9">#REF!</definedName>
    <definedName name="__ME710" localSheetId="8">#REF!</definedName>
    <definedName name="__ME710" localSheetId="13">#REF!</definedName>
    <definedName name="__ME710">#REF!</definedName>
    <definedName name="__ME711" localSheetId="9">#REF!</definedName>
    <definedName name="__ME711" localSheetId="8">#REF!</definedName>
    <definedName name="__ME711" localSheetId="13">#REF!</definedName>
    <definedName name="__ME711">#REF!</definedName>
    <definedName name="__ME719" localSheetId="9">#REF!</definedName>
    <definedName name="__ME719" localSheetId="8">#REF!</definedName>
    <definedName name="__ME719" localSheetId="13">#REF!</definedName>
    <definedName name="__ME719">#REF!</definedName>
    <definedName name="__ME720" localSheetId="9">#REF!</definedName>
    <definedName name="__ME720" localSheetId="8">#REF!</definedName>
    <definedName name="__ME720" localSheetId="13">#REF!</definedName>
    <definedName name="__ME720">#REF!</definedName>
    <definedName name="__ME819" localSheetId="9">#REF!</definedName>
    <definedName name="__ME819" localSheetId="8">#REF!</definedName>
    <definedName name="__ME819" localSheetId="13">#REF!</definedName>
    <definedName name="__ME819">#REF!</definedName>
    <definedName name="__ME947" localSheetId="9">#REF!</definedName>
    <definedName name="__ME947" localSheetId="8">#REF!</definedName>
    <definedName name="__ME947" localSheetId="13">#REF!</definedName>
    <definedName name="__ME947">#REF!</definedName>
    <definedName name="__mem2">#REF!</definedName>
    <definedName name="__MFC01">#REF!</definedName>
    <definedName name="__MNS8418" localSheetId="9">'BDI DIFER_SEM DESON.'!Plan1</definedName>
    <definedName name="__MNS8418" localSheetId="8">'BDI_SEM DESON.'!Plan1</definedName>
    <definedName name="__MNS8418" localSheetId="6">Plan1</definedName>
    <definedName name="__MNS8418" localSheetId="7">Plan1</definedName>
    <definedName name="__MNS8418" localSheetId="13">Plan1</definedName>
    <definedName name="__MNS8418">Plan1</definedName>
    <definedName name="__MO2">#REF!</definedName>
    <definedName name="__MOD01">#N/A</definedName>
    <definedName name="__Nov1" localSheetId="9">#REF!</definedName>
    <definedName name="__Nov1" localSheetId="8">#REF!</definedName>
    <definedName name="__Nov1" localSheetId="13">#REF!</definedName>
    <definedName name="__Nov1">#REF!</definedName>
    <definedName name="__NOV94">#REF!</definedName>
    <definedName name="__NOV95">#REF!</definedName>
    <definedName name="__NOV96">#REF!</definedName>
    <definedName name="__NOV97">#REF!</definedName>
    <definedName name="__NOV98">#REF!</definedName>
    <definedName name="__NOV99">#REF!</definedName>
    <definedName name="__oac2">#REF!</definedName>
    <definedName name="__oae2">#REF!</definedName>
    <definedName name="__Obs1" localSheetId="9">#REF!</definedName>
    <definedName name="__Obs1" localSheetId="8">#REF!</definedName>
    <definedName name="__Obs1" localSheetId="12">#REF!</definedName>
    <definedName name="__Obs1" localSheetId="10">#REF!</definedName>
    <definedName name="__Obs1" localSheetId="11">#REF!</definedName>
    <definedName name="__Obs1" localSheetId="13">#REF!</definedName>
    <definedName name="__Obs1">#REF!</definedName>
    <definedName name="__Obs2" localSheetId="9">#REF!</definedName>
    <definedName name="__Obs2" localSheetId="8">#REF!</definedName>
    <definedName name="__Obs2" localSheetId="12">#REF!</definedName>
    <definedName name="__Obs2" localSheetId="10">#REF!</definedName>
    <definedName name="__Obs2" localSheetId="11">#REF!</definedName>
    <definedName name="__Obs2" localSheetId="13">#REF!</definedName>
    <definedName name="__Obs2">#REF!</definedName>
    <definedName name="__oco2">#REF!</definedName>
    <definedName name="__OR1" localSheetId="6">#REF!</definedName>
    <definedName name="__OR1" localSheetId="7">#REF!</definedName>
    <definedName name="__OR1">#REF!</definedName>
    <definedName name="__OR12" localSheetId="6">#REF!</definedName>
    <definedName name="__OR12" localSheetId="7">#REF!</definedName>
    <definedName name="__OR12">#REF!</definedName>
    <definedName name="__OR13" localSheetId="6">#REF!</definedName>
    <definedName name="__OR13" localSheetId="7">#REF!</definedName>
    <definedName name="__OR13">#REF!</definedName>
    <definedName name="__OR14" localSheetId="6">#REF!</definedName>
    <definedName name="__OR14" localSheetId="7">#REF!</definedName>
    <definedName name="__OR14">#REF!</definedName>
    <definedName name="__OR15" localSheetId="6">#REF!</definedName>
    <definedName name="__OR15" localSheetId="7">#REF!</definedName>
    <definedName name="__OR15">#REF!</definedName>
    <definedName name="__OR16" localSheetId="6">#REF!</definedName>
    <definedName name="__OR16" localSheetId="7">#REF!</definedName>
    <definedName name="__OR16">#REF!</definedName>
    <definedName name="__OR17" localSheetId="6">#REF!</definedName>
    <definedName name="__OR17" localSheetId="7">#REF!</definedName>
    <definedName name="__OR17">#REF!</definedName>
    <definedName name="__OR18" localSheetId="6">#REF!</definedName>
    <definedName name="__OR18" localSheetId="7">#REF!</definedName>
    <definedName name="__OR18">#REF!</definedName>
    <definedName name="__OR19" localSheetId="6">#REF!</definedName>
    <definedName name="__OR19" localSheetId="7">#REF!</definedName>
    <definedName name="__OR19">#REF!</definedName>
    <definedName name="__OR2" localSheetId="6">#REF!</definedName>
    <definedName name="__OR2" localSheetId="7">#REF!</definedName>
    <definedName name="__OR2">#REF!</definedName>
    <definedName name="__OR3" localSheetId="6">#REF!</definedName>
    <definedName name="__OR3" localSheetId="7">#REF!</definedName>
    <definedName name="__OR3">#REF!</definedName>
    <definedName name="__OR4" localSheetId="6">#REF!</definedName>
    <definedName name="__OR4" localSheetId="7">#REF!</definedName>
    <definedName name="__OR4">#REF!</definedName>
    <definedName name="__OR5" localSheetId="6">#REF!</definedName>
    <definedName name="__OR5" localSheetId="7">#REF!</definedName>
    <definedName name="__OR5">#REF!</definedName>
    <definedName name="__OR6" localSheetId="6">#REF!</definedName>
    <definedName name="__OR6" localSheetId="7">#REF!</definedName>
    <definedName name="__OR6">#REF!</definedName>
    <definedName name="__OR7" localSheetId="6">#REF!</definedName>
    <definedName name="__OR7" localSheetId="7">#REF!</definedName>
    <definedName name="__OR7">#REF!</definedName>
    <definedName name="__OR8" localSheetId="6">#REF!</definedName>
    <definedName name="__OR8" localSheetId="7">#REF!</definedName>
    <definedName name="__OR8">#REF!</definedName>
    <definedName name="__OR9" localSheetId="6">#REF!</definedName>
    <definedName name="__OR9" localSheetId="7">#REF!</definedName>
    <definedName name="__OR9">#REF!</definedName>
    <definedName name="__Out1" localSheetId="9">#REF!</definedName>
    <definedName name="__Out1" localSheetId="8">#REF!</definedName>
    <definedName name="__Out1" localSheetId="13">#REF!</definedName>
    <definedName name="__Out1">#REF!</definedName>
    <definedName name="__OUT94">#REF!</definedName>
    <definedName name="__OUT95">#REF!</definedName>
    <definedName name="__OUT96">#REF!</definedName>
    <definedName name="__OUT97">#REF!</definedName>
    <definedName name="__OUT98" localSheetId="9" hidden="1">{#N/A,#N/A,TRUE,"Serviços"}</definedName>
    <definedName name="__OUT98" localSheetId="8" hidden="1">{#N/A,#N/A,TRUE,"Serviços"}</definedName>
    <definedName name="__OUT98" localSheetId="12">{#N/A,#N/A,TRUE,"Serviços"}</definedName>
    <definedName name="__OUT98" localSheetId="3" hidden="1">{#N/A,#N/A,TRUE,"Serviços"}</definedName>
    <definedName name="__OUT98" localSheetId="6">{#N/A,#N/A,TRUE,"Serviços"}</definedName>
    <definedName name="__OUT98" localSheetId="10">{#N/A,#N/A,TRUE,"Serviços"}</definedName>
    <definedName name="__OUT98" localSheetId="7" hidden="1">{#N/A,#N/A,TRUE,"Serviços"}</definedName>
    <definedName name="__OUT98" localSheetId="11">{#N/A,#N/A,TRUE,"Serviços"}</definedName>
    <definedName name="__OUT98" localSheetId="13">{#N/A,#N/A,TRUE,"Serviços"}</definedName>
    <definedName name="__OUT98">{#N/A,#N/A,TRUE,"Serviços"}</definedName>
    <definedName name="__OUT988888" localSheetId="9" hidden="1">{#N/A,#N/A,TRUE,"Serviços"}</definedName>
    <definedName name="__OUT988888" localSheetId="8" hidden="1">{#N/A,#N/A,TRUE,"Serviços"}</definedName>
    <definedName name="__OUT988888" localSheetId="12">{#N/A,#N/A,TRUE,"Serviços"}</definedName>
    <definedName name="__OUT988888" localSheetId="6">{#N/A,#N/A,TRUE,"Serviços"}</definedName>
    <definedName name="__OUT988888" localSheetId="10">{#N/A,#N/A,TRUE,"Serviços"}</definedName>
    <definedName name="__OUT988888" localSheetId="7">{#N/A,#N/A,TRUE,"Serviços"}</definedName>
    <definedName name="__OUT988888" localSheetId="11">{#N/A,#N/A,TRUE,"Serviços"}</definedName>
    <definedName name="__OUT988888" localSheetId="13">{#N/A,#N/A,TRUE,"Serviços"}</definedName>
    <definedName name="__OUT988888">{#N/A,#N/A,TRUE,"Serviços"}</definedName>
    <definedName name="__OUT99">#REF!</definedName>
    <definedName name="__PA01" localSheetId="6" hidden="1">{"'teste'!$B$2:$R$49"}</definedName>
    <definedName name="__PA01" localSheetId="7" hidden="1">{"'teste'!$B$2:$R$49"}</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av2">#REF!</definedName>
    <definedName name="__PCB5">#REF!</definedName>
    <definedName name="__PCM30" localSheetId="12">#REF!</definedName>
    <definedName name="__PCM30" localSheetId="6">#REF!</definedName>
    <definedName name="__PCM30" localSheetId="10">#REF!</definedName>
    <definedName name="__PCM30" localSheetId="7">#REF!</definedName>
    <definedName name="__PCM30" localSheetId="11">#REF!</definedName>
    <definedName name="__PCM30" localSheetId="13">#REF!</definedName>
    <definedName name="__PCM30">#REF!</definedName>
    <definedName name="__PL1" localSheetId="9">#REF!</definedName>
    <definedName name="__PL1" localSheetId="8">#REF!</definedName>
    <definedName name="__PL1" localSheetId="12">#REF!</definedName>
    <definedName name="__PL1" localSheetId="10">#REF!</definedName>
    <definedName name="__PL1" localSheetId="11">#REF!</definedName>
    <definedName name="__PL1" localSheetId="13">#REF!</definedName>
    <definedName name="__PL1">#REF!</definedName>
    <definedName name="__PLA2" localSheetId="12">#REF!</definedName>
    <definedName name="__PLA2" localSheetId="6">#REF!</definedName>
    <definedName name="__PLA2" localSheetId="10">#REF!</definedName>
    <definedName name="__PLA2" localSheetId="7">#REF!</definedName>
    <definedName name="__PLA2" localSheetId="11">#REF!</definedName>
    <definedName name="__PLA2" localSheetId="13">#REF!</definedName>
    <definedName name="__PLA2">#REF!</definedName>
    <definedName name="__PM334" localSheetId="9">#REF!</definedName>
    <definedName name="__PM334" localSheetId="8">#REF!</definedName>
    <definedName name="__PM334" localSheetId="12">#REF!</definedName>
    <definedName name="__PM334" localSheetId="10">#REF!</definedName>
    <definedName name="__PM334" localSheetId="11">#REF!</definedName>
    <definedName name="__PM334" localSheetId="13">#REF!</definedName>
    <definedName name="__PM334">#REF!</definedName>
    <definedName name="__PM335" localSheetId="9">#REF!</definedName>
    <definedName name="__PM335" localSheetId="8">#REF!</definedName>
    <definedName name="__PM335" localSheetId="12">#REF!</definedName>
    <definedName name="__PM335" localSheetId="10">#REF!</definedName>
    <definedName name="__PM335" localSheetId="11">#REF!</definedName>
    <definedName name="__PM335" localSheetId="13">#REF!</definedName>
    <definedName name="__PM335">#REF!</definedName>
    <definedName name="__PM346" localSheetId="9">#REF!</definedName>
    <definedName name="__PM346" localSheetId="8">#REF!</definedName>
    <definedName name="__PM346" localSheetId="12">#REF!</definedName>
    <definedName name="__PM346" localSheetId="10">#REF!</definedName>
    <definedName name="__PM346" localSheetId="11">#REF!</definedName>
    <definedName name="__PM346" localSheetId="13">#REF!</definedName>
    <definedName name="__PM346">#REF!</definedName>
    <definedName name="__PM406" localSheetId="9">#REF!</definedName>
    <definedName name="__PM406" localSheetId="8">#REF!</definedName>
    <definedName name="__PM406" localSheetId="12">#REF!</definedName>
    <definedName name="__PM406" localSheetId="10">#REF!</definedName>
    <definedName name="__PM406" localSheetId="11">#REF!</definedName>
    <definedName name="__PM406" localSheetId="13">#REF!</definedName>
    <definedName name="__PM406">#REF!</definedName>
    <definedName name="__PM412" localSheetId="9">#REF!</definedName>
    <definedName name="__PM412" localSheetId="8">#REF!</definedName>
    <definedName name="__PM412" localSheetId="12">#REF!</definedName>
    <definedName name="__PM412" localSheetId="10">#REF!</definedName>
    <definedName name="__PM412" localSheetId="11">#REF!</definedName>
    <definedName name="__PM412" localSheetId="13">#REF!</definedName>
    <definedName name="__PM412">#REF!</definedName>
    <definedName name="__PM609" localSheetId="9">#REF!</definedName>
    <definedName name="__PM609" localSheetId="8">#REF!</definedName>
    <definedName name="__PM609" localSheetId="12">#REF!</definedName>
    <definedName name="__PM609" localSheetId="10">#REF!</definedName>
    <definedName name="__PM609" localSheetId="11">#REF!</definedName>
    <definedName name="__PM609" localSheetId="13">#REF!</definedName>
    <definedName name="__PM609">#REF!</definedName>
    <definedName name="__PM970" localSheetId="9">#REF!</definedName>
    <definedName name="__PM970" localSheetId="8">#REF!</definedName>
    <definedName name="__PM970" localSheetId="12">#REF!</definedName>
    <definedName name="__PM970" localSheetId="10">#REF!</definedName>
    <definedName name="__PM970" localSheetId="11">#REF!</definedName>
    <definedName name="__PM970" localSheetId="13">#REF!</definedName>
    <definedName name="__PM970">#REF!</definedName>
    <definedName name="__PNV2002" localSheetId="9">#REF!</definedName>
    <definedName name="__PNV2002" localSheetId="8">#REF!</definedName>
    <definedName name="__PNV2002" localSheetId="12">#REF!</definedName>
    <definedName name="__PNV2002" localSheetId="10">#REF!</definedName>
    <definedName name="__PNV2002" localSheetId="11">#REF!</definedName>
    <definedName name="__PNV2002" localSheetId="13">#REF!</definedName>
    <definedName name="__PNV2002">#REF!</definedName>
    <definedName name="__PNV2003" localSheetId="9">#REF!</definedName>
    <definedName name="__PNV2003" localSheetId="8">#REF!</definedName>
    <definedName name="__PNV2003" localSheetId="12">#REF!</definedName>
    <definedName name="__PNV2003" localSheetId="10">#REF!</definedName>
    <definedName name="__PNV2003" localSheetId="11">#REF!</definedName>
    <definedName name="__PNV2003" localSheetId="13">#REF!</definedName>
    <definedName name="__PNV2003">#REF!</definedName>
    <definedName name="__PNV2009" localSheetId="9">#REF!</definedName>
    <definedName name="__PNV2009" localSheetId="8">#REF!</definedName>
    <definedName name="__PNV2009" localSheetId="12">#REF!</definedName>
    <definedName name="__PNV2009" localSheetId="10">#REF!</definedName>
    <definedName name="__PNV2009" localSheetId="11">#REF!</definedName>
    <definedName name="__PNV2009" localSheetId="13">#REF!</definedName>
    <definedName name="__PNV2009">#REF!</definedName>
    <definedName name="__PR1004" localSheetId="9">#REF!</definedName>
    <definedName name="__PR1004" localSheetId="8">#REF!</definedName>
    <definedName name="__PR1004" localSheetId="13">#REF!</definedName>
    <definedName name="__PR1004">#REF!</definedName>
    <definedName name="__PR1015" localSheetId="9">#REF!</definedName>
    <definedName name="__PR1015" localSheetId="8">#REF!</definedName>
    <definedName name="__PR1015" localSheetId="13">#REF!</definedName>
    <definedName name="__PR1015">#REF!</definedName>
    <definedName name="__PR1039" localSheetId="9">#REF!</definedName>
    <definedName name="__PR1039" localSheetId="8">#REF!</definedName>
    <definedName name="__PR1039" localSheetId="13">#REF!</definedName>
    <definedName name="__PR1039">#REF!</definedName>
    <definedName name="__PR1050" localSheetId="9">#REF!</definedName>
    <definedName name="__PR1050" localSheetId="8">#REF!</definedName>
    <definedName name="__PR1050" localSheetId="13">#REF!</definedName>
    <definedName name="__PR1050">#REF!</definedName>
    <definedName name="__PR278" localSheetId="9">#REF!</definedName>
    <definedName name="__PR278" localSheetId="8">#REF!</definedName>
    <definedName name="__PR278" localSheetId="13">#REF!</definedName>
    <definedName name="__PR278">#REF!</definedName>
    <definedName name="__PR279" localSheetId="9">#REF!</definedName>
    <definedName name="__PR279" localSheetId="8">#REF!</definedName>
    <definedName name="__PR279" localSheetId="13">#REF!</definedName>
    <definedName name="__PR279">#REF!</definedName>
    <definedName name="__PR450" localSheetId="9">#REF!</definedName>
    <definedName name="__PR450" localSheetId="8">#REF!</definedName>
    <definedName name="__PR450" localSheetId="13">#REF!</definedName>
    <definedName name="__PR450">#REF!</definedName>
    <definedName name="__PR709" localSheetId="9">#REF!</definedName>
    <definedName name="__PR709" localSheetId="8">#REF!</definedName>
    <definedName name="__PR709" localSheetId="13">#REF!</definedName>
    <definedName name="__PR709">#REF!</definedName>
    <definedName name="__PR710" localSheetId="9">#REF!</definedName>
    <definedName name="__PR710" localSheetId="8">#REF!</definedName>
    <definedName name="__PR710" localSheetId="13">#REF!</definedName>
    <definedName name="__PR710">#REF!</definedName>
    <definedName name="__PR711" localSheetId="9">#REF!</definedName>
    <definedName name="__PR711" localSheetId="8">#REF!</definedName>
    <definedName name="__PR711" localSheetId="13">#REF!</definedName>
    <definedName name="__PR711">#REF!</definedName>
    <definedName name="__PR719" localSheetId="9">#REF!</definedName>
    <definedName name="__PR719" localSheetId="8">#REF!</definedName>
    <definedName name="__PR719" localSheetId="13">#REF!</definedName>
    <definedName name="__PR719">#REF!</definedName>
    <definedName name="__PR720" localSheetId="9">#REF!</definedName>
    <definedName name="__PR720" localSheetId="8">#REF!</definedName>
    <definedName name="__PR720" localSheetId="13">#REF!</definedName>
    <definedName name="__PR720">#REF!</definedName>
    <definedName name="__PR819" localSheetId="9">#REF!</definedName>
    <definedName name="__PR819" localSheetId="8">#REF!</definedName>
    <definedName name="__PR819" localSheetId="13">#REF!</definedName>
    <definedName name="__PR819">#REF!</definedName>
    <definedName name="__PR947" localSheetId="9">#REF!</definedName>
    <definedName name="__PR947" localSheetId="8">#REF!</definedName>
    <definedName name="__PR947" localSheetId="13">#REF!</definedName>
    <definedName name="__PR947">#REF!</definedName>
    <definedName name="__PTB10" localSheetId="12">#REF!</definedName>
    <definedName name="__PTB10" localSheetId="6">#REF!</definedName>
    <definedName name="__PTB10" localSheetId="10">#REF!</definedName>
    <definedName name="__PTB10" localSheetId="7">#REF!</definedName>
    <definedName name="__PTB10" localSheetId="11">#REF!</definedName>
    <definedName name="__PTB10" localSheetId="13">#REF!</definedName>
    <definedName name="__PTB10">#REF!</definedName>
    <definedName name="__PUM334">#REF!</definedName>
    <definedName name="__PUM335">#REF!</definedName>
    <definedName name="__PUM346">#REF!</definedName>
    <definedName name="__PUM406">#REF!</definedName>
    <definedName name="__PUM412">#REF!</definedName>
    <definedName name="__PUM609">#REF!</definedName>
    <definedName name="__PUM970">#REF!</definedName>
    <definedName name="__PUT501">#REF!</definedName>
    <definedName name="__PUT701">#REF!</definedName>
    <definedName name="__PVC100">#REF!</definedName>
    <definedName name="__PVC150">#REF!</definedName>
    <definedName name="__PVC50">#REF!</definedName>
    <definedName name="__PVC75">#REF!</definedName>
    <definedName name="__QQ2">#N/A</definedName>
    <definedName name="__r" localSheetId="9">#REF!</definedName>
    <definedName name="__r" localSheetId="8">#REF!</definedName>
    <definedName name="__r" localSheetId="12">#REF!</definedName>
    <definedName name="__r" localSheetId="3">#REF!</definedName>
    <definedName name="__r" localSheetId="10">#REF!</definedName>
    <definedName name="__r" localSheetId="11">#REF!</definedName>
    <definedName name="__r" localSheetId="13">#REF!</definedName>
    <definedName name="__r">#REF!</definedName>
    <definedName name="__Rbv1" localSheetId="9">#REF!</definedName>
    <definedName name="__Rbv1" localSheetId="8">#REF!</definedName>
    <definedName name="__Rbv1" localSheetId="13">#REF!</definedName>
    <definedName name="__Rbv1">#REF!</definedName>
    <definedName name="__reg1">#REF!</definedName>
    <definedName name="__reg3">#REF!</definedName>
    <definedName name="__reg5">#REF!</definedName>
    <definedName name="__reg7">#REF!</definedName>
    <definedName name="__RET1" localSheetId="6">#REF!</definedName>
    <definedName name="__RET1" localSheetId="7">#REF!</definedName>
    <definedName name="__RET1">#REF!</definedName>
    <definedName name="__RP1">#N/A</definedName>
    <definedName name="__SE2">#REF!</definedName>
    <definedName name="__SEG1">#REF!</definedName>
    <definedName name="__Set1" localSheetId="9">#REF!</definedName>
    <definedName name="__Set1" localSheetId="8">#REF!</definedName>
    <definedName name="__Set1" localSheetId="13">#REF!</definedName>
    <definedName name="__Set1">#REF!</definedName>
    <definedName name="__SET94">#REF!</definedName>
    <definedName name="__SET95">#REF!</definedName>
    <definedName name="__SET96">#REF!</definedName>
    <definedName name="__SET97">#REF!</definedName>
    <definedName name="__SET98">#REF!</definedName>
    <definedName name="__SET99">#REF!</definedName>
    <definedName name="__SL6">NA()</definedName>
    <definedName name="__SM1">#REF!</definedName>
    <definedName name="__SM10">#REF!</definedName>
    <definedName name="__SM11">#REF!</definedName>
    <definedName name="__SM12">#REF!</definedName>
    <definedName name="__sm13">#REF!</definedName>
    <definedName name="__SM2">#REF!</definedName>
    <definedName name="__SM3">#REF!</definedName>
    <definedName name="__SM4">#REF!</definedName>
    <definedName name="__SM5">#REF!</definedName>
    <definedName name="__SM6">#REF!</definedName>
    <definedName name="__SM7">#REF!</definedName>
    <definedName name="__SM8">#REF!</definedName>
    <definedName name="__SM9">#REF!</definedName>
    <definedName name="__STC04">#REF!</definedName>
    <definedName name="__STC04_10">#REF!</definedName>
    <definedName name="__STC04_12">#REF!</definedName>
    <definedName name="__STC04_9">#REF!</definedName>
    <definedName name="__tab0198" localSheetId="6">#REF!</definedName>
    <definedName name="__tab0198" localSheetId="7">#REF!</definedName>
    <definedName name="__tab0198">#REF!</definedName>
    <definedName name="__TB1" localSheetId="3">#REF!</definedName>
    <definedName name="__TB1">#REF!</definedName>
    <definedName name="__TB10" localSheetId="9">#REF!</definedName>
    <definedName name="__TB10" localSheetId="8">#REF!</definedName>
    <definedName name="__TB10" localSheetId="12">#REF!</definedName>
    <definedName name="__TB10" localSheetId="10">#REF!</definedName>
    <definedName name="__TB10" localSheetId="11">#REF!</definedName>
    <definedName name="__TB10" localSheetId="13">#REF!</definedName>
    <definedName name="__TB10">#REF!</definedName>
    <definedName name="__TB10163">#REF!</definedName>
    <definedName name="__TB10262">#REF!</definedName>
    <definedName name="__TB2" localSheetId="3">#REF!</definedName>
    <definedName name="__TB2">#REF!</definedName>
    <definedName name="__TB3" localSheetId="3">#REF!</definedName>
    <definedName name="__TB3">#REF!</definedName>
    <definedName name="__TB4" localSheetId="3">#REF!</definedName>
    <definedName name="__TB4">#REF!</definedName>
    <definedName name="__TB5" localSheetId="3">#REF!</definedName>
    <definedName name="__TB5">#REF!</definedName>
    <definedName name="__TB6" localSheetId="3">#REF!</definedName>
    <definedName name="__TB6">#REF!</definedName>
    <definedName name="__tb97">"$#REF!.$E$71"</definedName>
    <definedName name="__tbw97">"$#REF!.$E$73"</definedName>
    <definedName name="__TCB10">#REF!</definedName>
    <definedName name="__TCB4">#REF!</definedName>
    <definedName name="__TCB5" localSheetId="6">#REF!</definedName>
    <definedName name="__TCB5" localSheetId="7">#REF!</definedName>
    <definedName name="__TCB5">#REF!</definedName>
    <definedName name="__TCC4">#REF!</definedName>
    <definedName name="__TCM30" localSheetId="6">#REF!</definedName>
    <definedName name="__TCM30" localSheetId="7">#REF!</definedName>
    <definedName name="__TCM30">#REF!</definedName>
    <definedName name="__TEB4" localSheetId="6">#REF!</definedName>
    <definedName name="__TEB4" localSheetId="7">#REF!</definedName>
    <definedName name="__TEB4">#REF!</definedName>
    <definedName name="__ter2">#REF!</definedName>
    <definedName name="__TOT1" localSheetId="12">#REF!</definedName>
    <definedName name="__TOT1" localSheetId="6">#REF!</definedName>
    <definedName name="__TOT1" localSheetId="10">#REF!</definedName>
    <definedName name="__TOT1" localSheetId="7">#REF!</definedName>
    <definedName name="__TOT1" localSheetId="11">#REF!</definedName>
    <definedName name="__TOT1" localSheetId="13">#REF!</definedName>
    <definedName name="__TOT1">#REF!</definedName>
    <definedName name="__TOT2" localSheetId="12">#REF!</definedName>
    <definedName name="__TOT2" localSheetId="6">#REF!</definedName>
    <definedName name="__TOT2" localSheetId="10">#REF!</definedName>
    <definedName name="__TOT2" localSheetId="7">#REF!</definedName>
    <definedName name="__TOT2" localSheetId="11">#REF!</definedName>
    <definedName name="__TOT2" localSheetId="13">#REF!</definedName>
    <definedName name="__TOT2">#REF!</definedName>
    <definedName name="__TOT3" localSheetId="12">#REF!</definedName>
    <definedName name="__TOT3" localSheetId="6">#REF!</definedName>
    <definedName name="__TOT3" localSheetId="10">#REF!</definedName>
    <definedName name="__TOT3" localSheetId="7">#REF!</definedName>
    <definedName name="__TOT3" localSheetId="11">#REF!</definedName>
    <definedName name="__TOT3" localSheetId="13">#REF!</definedName>
    <definedName name="__TOT3">#REF!</definedName>
    <definedName name="__TOT4" localSheetId="12">#REF!</definedName>
    <definedName name="__TOT4" localSheetId="6">#REF!</definedName>
    <definedName name="__TOT4" localSheetId="10">#REF!</definedName>
    <definedName name="__TOT4" localSheetId="7">#REF!</definedName>
    <definedName name="__TOT4" localSheetId="11">#REF!</definedName>
    <definedName name="__TOT4" localSheetId="13">#REF!</definedName>
    <definedName name="__TOT4">#REF!</definedName>
    <definedName name="__TOT5" localSheetId="12">#REF!</definedName>
    <definedName name="__TOT5" localSheetId="6">#REF!</definedName>
    <definedName name="__TOT5" localSheetId="10">#REF!</definedName>
    <definedName name="__TOT5" localSheetId="7">#REF!</definedName>
    <definedName name="__TOT5" localSheetId="11">#REF!</definedName>
    <definedName name="__TOT5" localSheetId="13">#REF!</definedName>
    <definedName name="__TOT5">#REF!</definedName>
    <definedName name="__TOT6" localSheetId="12">#REF!</definedName>
    <definedName name="__TOT6" localSheetId="6">#REF!</definedName>
    <definedName name="__TOT6" localSheetId="10">#REF!</definedName>
    <definedName name="__TOT6" localSheetId="7">#REF!</definedName>
    <definedName name="__TOT6" localSheetId="11">#REF!</definedName>
    <definedName name="__TOT6" localSheetId="13">#REF!</definedName>
    <definedName name="__TOT6">#REF!</definedName>
    <definedName name="__TOT7" localSheetId="12">#REF!</definedName>
    <definedName name="__TOT7" localSheetId="6">#REF!</definedName>
    <definedName name="__TOT7" localSheetId="10">#REF!</definedName>
    <definedName name="__TOT7" localSheetId="7">#REF!</definedName>
    <definedName name="__TOT7" localSheetId="11">#REF!</definedName>
    <definedName name="__TOT7" localSheetId="13">#REF!</definedName>
    <definedName name="__TOT7">#REF!</definedName>
    <definedName name="__TP10">#REF!</definedName>
    <definedName name="__TP5">#REF!</definedName>
    <definedName name="__TSD2" localSheetId="12">#REF!</definedName>
    <definedName name="__TSD2" localSheetId="6">#REF!</definedName>
    <definedName name="__TSD2" localSheetId="10">#REF!</definedName>
    <definedName name="__TSD2" localSheetId="7">#REF!</definedName>
    <definedName name="__TSD2" localSheetId="11">#REF!</definedName>
    <definedName name="__TSD2" localSheetId="13">#REF!</definedName>
    <definedName name="__TSD2">#REF!</definedName>
    <definedName name="__tt1">#N/A</definedName>
    <definedName name="__TT10">#REF!</definedName>
    <definedName name="__TT100">#REF!</definedName>
    <definedName name="__TT101">#REF!</definedName>
    <definedName name="__TT102">#REF!</definedName>
    <definedName name="__TT103">#REF!</definedName>
    <definedName name="__TT104">#REF!</definedName>
    <definedName name="__TT105">#REF!</definedName>
    <definedName name="__TT106">#REF!</definedName>
    <definedName name="__TT107">#REF!</definedName>
    <definedName name="__TT108">#REF!</definedName>
    <definedName name="__TT109">#REF!</definedName>
    <definedName name="__TT11">#REF!</definedName>
    <definedName name="__TT110">#REF!</definedName>
    <definedName name="__TT111">#REF!</definedName>
    <definedName name="__TT112">#REF!</definedName>
    <definedName name="__TT113">#REF!</definedName>
    <definedName name="__TT114">#REF!</definedName>
    <definedName name="__TT115">#REF!</definedName>
    <definedName name="__TT116">#REF!</definedName>
    <definedName name="__TT117">#REF!</definedName>
    <definedName name="__TT118">#REF!</definedName>
    <definedName name="__TT119">#REF!</definedName>
    <definedName name="__TT12">#REF!</definedName>
    <definedName name="__TT120">#REF!</definedName>
    <definedName name="__TT121">#REF!</definedName>
    <definedName name="__TT122">#REF!</definedName>
    <definedName name="__TT123">#REF!</definedName>
    <definedName name="__TT124">#REF!</definedName>
    <definedName name="__TT125">#REF!</definedName>
    <definedName name="__TT126">#REF!</definedName>
    <definedName name="__TT127">#REF!</definedName>
    <definedName name="__TT128">#REF!</definedName>
    <definedName name="__TT129">#REF!</definedName>
    <definedName name="__TT13">#REF!</definedName>
    <definedName name="__TT130">#REF!</definedName>
    <definedName name="__TT131">#REF!</definedName>
    <definedName name="__TT132">#REF!</definedName>
    <definedName name="__TT133">#REF!</definedName>
    <definedName name="__TT134">#REF!</definedName>
    <definedName name="__TT135">#REF!</definedName>
    <definedName name="__TT136">#REF!</definedName>
    <definedName name="__TT137">#REF!</definedName>
    <definedName name="__TT138">#REF!</definedName>
    <definedName name="__TT139">#REF!</definedName>
    <definedName name="__TT14">#REF!</definedName>
    <definedName name="__TT140">#REF!</definedName>
    <definedName name="__TT141">#REF!</definedName>
    <definedName name="__TT142">#REF!</definedName>
    <definedName name="__TT15">#REF!</definedName>
    <definedName name="__TT16">#REF!</definedName>
    <definedName name="__TT17">#REF!</definedName>
    <definedName name="__TT18">#REF!</definedName>
    <definedName name="__TT19">#REF!</definedName>
    <definedName name="__TT2">#REF!</definedName>
    <definedName name="__TT20">#REF!</definedName>
    <definedName name="__TT21">#REF!</definedName>
    <definedName name="__TT22">#REF!</definedName>
    <definedName name="__tt23">#REF!</definedName>
    <definedName name="__TT24">#REF!</definedName>
    <definedName name="__TT25">#REF!</definedName>
    <definedName name="__TT26">#REF!</definedName>
    <definedName name="__TT27">#REF!</definedName>
    <definedName name="__TT28">#REF!</definedName>
    <definedName name="__tt288">#REF!</definedName>
    <definedName name="__TT29">#REF!</definedName>
    <definedName name="__TT3">#REF!</definedName>
    <definedName name="__TT30">#REF!</definedName>
    <definedName name="__tt300">#REF!</definedName>
    <definedName name="__TT31">#REF!</definedName>
    <definedName name="__TT32">#REF!</definedName>
    <definedName name="__tt322">#REF!</definedName>
    <definedName name="__TT33">#REF!</definedName>
    <definedName name="__TT34">#REF!</definedName>
    <definedName name="__TT35">#REF!</definedName>
    <definedName name="__TT36">#REF!</definedName>
    <definedName name="__TT37">#REF!</definedName>
    <definedName name="__TT38">#REF!</definedName>
    <definedName name="__TT39">#REF!</definedName>
    <definedName name="__TT4">#REF!</definedName>
    <definedName name="__TT40">#REF!</definedName>
    <definedName name="__TT41">#REF!</definedName>
    <definedName name="__TT42">#REF!</definedName>
    <definedName name="__TT43">#REF!</definedName>
    <definedName name="__TT44">#REF!</definedName>
    <definedName name="__TT45">#REF!</definedName>
    <definedName name="__TT46">#REF!</definedName>
    <definedName name="__TT47">#REF!</definedName>
    <definedName name="__TT48">#REF!</definedName>
    <definedName name="__TT49">#REF!</definedName>
    <definedName name="__TT5">#REF!</definedName>
    <definedName name="__TT50">#REF!</definedName>
    <definedName name="__TT51">#REF!</definedName>
    <definedName name="__TT52">#REF!</definedName>
    <definedName name="__TT53">#REF!</definedName>
    <definedName name="__TT54">#REF!</definedName>
    <definedName name="__TT55">#REF!</definedName>
    <definedName name="__TT56">#REF!</definedName>
    <definedName name="__TT57">#REF!</definedName>
    <definedName name="__TT58">#REF!</definedName>
    <definedName name="__TT59">#REF!</definedName>
    <definedName name="__TT6">#REF!</definedName>
    <definedName name="__TT60">#REF!</definedName>
    <definedName name="__TT61">#REF!</definedName>
    <definedName name="__TT62">#REF!</definedName>
    <definedName name="__TT63">#REF!</definedName>
    <definedName name="__TT64">#REF!</definedName>
    <definedName name="__TT65">#REF!</definedName>
    <definedName name="__TT66">#REF!</definedName>
    <definedName name="__TT67">#REF!</definedName>
    <definedName name="__TT68">#REF!</definedName>
    <definedName name="__TT69">#REF!</definedName>
    <definedName name="__TT7">#REF!</definedName>
    <definedName name="__TT70">#REF!</definedName>
    <definedName name="__TT71">#REF!</definedName>
    <definedName name="__TT72">#REF!</definedName>
    <definedName name="__TT73">#REF!</definedName>
    <definedName name="__TT74">#REF!</definedName>
    <definedName name="__TT75">#REF!</definedName>
    <definedName name="__TT76">#REF!</definedName>
    <definedName name="__TT77">#REF!</definedName>
    <definedName name="__TT78">#REF!</definedName>
    <definedName name="__TT79">#REF!</definedName>
    <definedName name="__TT8">#REF!</definedName>
    <definedName name="__TT80">#REF!</definedName>
    <definedName name="__TT81">#REF!</definedName>
    <definedName name="__TT82">#REF!</definedName>
    <definedName name="__TT83">#REF!</definedName>
    <definedName name="__TT84">#REF!</definedName>
    <definedName name="__TT85">#REF!</definedName>
    <definedName name="__TT86">#REF!</definedName>
    <definedName name="__TT87">#REF!</definedName>
    <definedName name="__TT88">#REF!</definedName>
    <definedName name="__TT89">#REF!</definedName>
    <definedName name="__TT9">#REF!</definedName>
    <definedName name="__TT90">#REF!</definedName>
    <definedName name="__TT91">#REF!</definedName>
    <definedName name="__TT92">#REF!</definedName>
    <definedName name="__TT93">#REF!</definedName>
    <definedName name="__TT94">#REF!</definedName>
    <definedName name="__TT95">#REF!</definedName>
    <definedName name="__TT96">#REF!</definedName>
    <definedName name="__TT97">#REF!</definedName>
    <definedName name="__TT98">#REF!</definedName>
    <definedName name="__TT99">#REF!</definedName>
    <definedName name="__VBF1">#REF!</definedName>
    <definedName name="__VE1">#REF!</definedName>
    <definedName name="__VO1">#REF!</definedName>
    <definedName name="__VR1">#REF!</definedName>
    <definedName name="__VV9">#REF!</definedName>
    <definedName name="__WWW1" localSheetId="6" hidden="1">{#N/A,#N/A,FALSE,"QD_F1 Invest Detalhado";#N/A,#N/A,FALSE,"QD_F3 Invest_Comparado";#N/A,#N/A,FALSE,"QD_B Trafego";#N/A,#N/A,FALSE,"QD_D0 Custos Operacionais";#N/A,#N/A,FALSE,"QD_C Receita";#N/A,#N/A,FALSE,"QD_D Custos";#N/A,#N/A,FALSE,"QD_E Resultado";#N/A,#N/A,FALSE,"QD_G Fluxo Caixa"}</definedName>
    <definedName name="__WWW1" localSheetId="7" hidden="1">{#N/A,#N/A,FALSE,"QD_F1 Invest Detalhado";#N/A,#N/A,FALSE,"QD_F3 Invest_Comparado";#N/A,#N/A,FALSE,"QD_B Trafego";#N/A,#N/A,FALSE,"QD_D0 Custos Operacionais";#N/A,#N/A,FALSE,"QD_C Receita";#N/A,#N/A,FALSE,"QD_D Custos";#N/A,#N/A,FALSE,"QD_E Resultado";#N/A,#N/A,FALSE,"QD_G Fluxo Caixa"}</definedName>
    <definedName name="__WWW1" hidden="1">{#N/A,#N/A,FALSE,"QD_F1 Invest Detalhado";#N/A,#N/A,FALSE,"QD_F3 Invest_Comparado";#N/A,#N/A,FALSE,"QD_B Trafego";#N/A,#N/A,FALSE,"QD_D0 Custos Operacionais";#N/A,#N/A,FALSE,"QD_C Receita";#N/A,#N/A,FALSE,"QD_D Custos";#N/A,#N/A,FALSE,"QD_E Resultado";#N/A,#N/A,FALSE,"QD_G Fluxo Caixa"}</definedName>
    <definedName name="__xlfn.AVERAGEIF" hidden="1">#NAME?</definedName>
    <definedName name="__xlfn.RTD" hidden="1">#NAME?</definedName>
    <definedName name="__xlfn_IFNA">#N/A</definedName>
    <definedName name="__xlnm.Extract_1">#N/A</definedName>
    <definedName name="__xlnm.Extract_2">#N/A</definedName>
    <definedName name="__xlnm.Extract_3">#N/A</definedName>
    <definedName name="__xlnm.Extract_5">#N/A</definedName>
    <definedName name="__xlnm.Print_Area" localSheetId="6">{#NAME?}</definedName>
    <definedName name="__xlnm.Print_Area" localSheetId="7">{#NAME?}</definedName>
    <definedName name="__xlnm.Print_Area">{#NAME?}</definedName>
    <definedName name="__xlnm.Print_Area_1" localSheetId="9">#REF!</definedName>
    <definedName name="__xlnm.Print_Area_1" localSheetId="8">#REF!</definedName>
    <definedName name="__xlnm.Print_Area_1" localSheetId="13">#REF!</definedName>
    <definedName name="__xlnm.Print_Area_1">#REF!</definedName>
    <definedName name="__xlnm.Print_Area_1_1">#REF!</definedName>
    <definedName name="__xlnm.Print_Area_10">#REF!</definedName>
    <definedName name="__xlnm.Print_Area_10_1">#REF!</definedName>
    <definedName name="__xlnm.Print_Area_11">#REF!</definedName>
    <definedName name="__xlnm.Print_Area_12">#REF!</definedName>
    <definedName name="__xlnm.Print_Area_13">#REF!</definedName>
    <definedName name="__xlnm.Print_Area_14">#REF!</definedName>
    <definedName name="__xlnm.Print_Area_15">#REF!</definedName>
    <definedName name="__xlnm.Print_Area_16">#REF!</definedName>
    <definedName name="__xlnm.Print_Area_17">#REF!</definedName>
    <definedName name="__xlnm.Print_Area_18">#REF!</definedName>
    <definedName name="__xlnm.Print_Area_19">#REF!</definedName>
    <definedName name="__xlnm.Print_Area_2" localSheetId="9">#REF!</definedName>
    <definedName name="__xlnm.Print_Area_2" localSheetId="8">#REF!</definedName>
    <definedName name="__xlnm.Print_Area_2" localSheetId="13">#REF!</definedName>
    <definedName name="__xlnm.Print_Area_2">#REF!</definedName>
    <definedName name="__xlnm.Print_Area_2_1">#REF!</definedName>
    <definedName name="__xlnm.Print_Area_20">#REF!</definedName>
    <definedName name="__xlnm.Print_Area_3" localSheetId="9">#REF!</definedName>
    <definedName name="__xlnm.Print_Area_3" localSheetId="8">#REF!</definedName>
    <definedName name="__xlnm.Print_Area_3" localSheetId="13">#REF!</definedName>
    <definedName name="__xlnm.Print_Area_3">#REF!</definedName>
    <definedName name="__xlnm.Print_Area_3_1">#REF!</definedName>
    <definedName name="__xlnm.Print_Area_4">NA()</definedName>
    <definedName name="__xlnm.Print_Area_4_1">#N/A</definedName>
    <definedName name="__xlnm.Print_Area_5" localSheetId="9">#REF!</definedName>
    <definedName name="__xlnm.Print_Area_5" localSheetId="8">#REF!</definedName>
    <definedName name="__xlnm.Print_Area_5" localSheetId="13">#REF!</definedName>
    <definedName name="__xlnm.Print_Area_5">#REF!</definedName>
    <definedName name="__xlnm.Print_Area_5_1">#REF!</definedName>
    <definedName name="__xlnm.Print_Area_6" localSheetId="6">{#NAME?}</definedName>
    <definedName name="__xlnm.Print_Area_6" localSheetId="7">{#NAME?}</definedName>
    <definedName name="__xlnm.Print_Area_6">{#NAME?}</definedName>
    <definedName name="__xlnm.Print_Area_6_1">#REF!</definedName>
    <definedName name="__xlnm.Print_Area_7" localSheetId="9">#REF!</definedName>
    <definedName name="__xlnm.Print_Area_7" localSheetId="8">#REF!</definedName>
    <definedName name="__xlnm.Print_Area_7" localSheetId="13">#REF!</definedName>
    <definedName name="__xlnm.Print_Area_7">#REF!</definedName>
    <definedName name="__xlnm.Print_Area_7_1">#REF!</definedName>
    <definedName name="__xlnm.Print_Area_8" localSheetId="9">#REF!</definedName>
    <definedName name="__xlnm.Print_Area_8" localSheetId="8">#REF!</definedName>
    <definedName name="__xlnm.Print_Area_8" localSheetId="12">#REF!</definedName>
    <definedName name="__xlnm.Print_Area_8" localSheetId="10">#REF!</definedName>
    <definedName name="__xlnm.Print_Area_8" localSheetId="11">#REF!</definedName>
    <definedName name="__xlnm.Print_Area_8" localSheetId="13">#REF!</definedName>
    <definedName name="__xlnm.Print_Area_8">#REF!</definedName>
    <definedName name="__xlnm.Print_Area_8_1">#REF!</definedName>
    <definedName name="__xlnm.Print_Area_9" localSheetId="9">#REF!</definedName>
    <definedName name="__xlnm.Print_Area_9" localSheetId="8">#REF!</definedName>
    <definedName name="__xlnm.Print_Area_9" localSheetId="12">#REF!</definedName>
    <definedName name="__xlnm.Print_Area_9" localSheetId="10">#REF!</definedName>
    <definedName name="__xlnm.Print_Area_9" localSheetId="11">#REF!</definedName>
    <definedName name="__xlnm.Print_Area_9" localSheetId="13">#REF!</definedName>
    <definedName name="__xlnm.Print_Area_9">#REF!</definedName>
    <definedName name="__xlnm.Print_Area_9_1">#REF!</definedName>
    <definedName name="__xlnm.Print_Titles" localSheetId="6">{#NAME?}</definedName>
    <definedName name="__xlnm.Print_Titles" localSheetId="7">{#NAME?}</definedName>
    <definedName name="__xlnm.Print_Titles">{#NAME?}</definedName>
    <definedName name="__xlnm.Print_Titles_1" localSheetId="9">#REF!</definedName>
    <definedName name="__xlnm.Print_Titles_1" localSheetId="8">#REF!</definedName>
    <definedName name="__xlnm.Print_Titles_1" localSheetId="13">#REF!</definedName>
    <definedName name="__xlnm.Print_Titles_1">#REF!</definedName>
    <definedName name="__xlnm.Print_Titles_1_2">#REF!</definedName>
    <definedName name="__xlnm.Print_Titles_10" localSheetId="6">{#NAME?}</definedName>
    <definedName name="__xlnm.Print_Titles_10" localSheetId="7">{#NAME?}</definedName>
    <definedName name="__xlnm.Print_Titles_10">{#NAME?}</definedName>
    <definedName name="__xlnm.Print_Titles_10_1">#REF!</definedName>
    <definedName name="__xlnm.Print_Titles_11">(#REF!,#REF!)</definedName>
    <definedName name="__xlnm.Print_Titles_2" localSheetId="9">#REF!</definedName>
    <definedName name="__xlnm.Print_Titles_2" localSheetId="8">#REF!</definedName>
    <definedName name="__xlnm.Print_Titles_2" localSheetId="13">#REF!</definedName>
    <definedName name="__xlnm.Print_Titles_2">#REF!</definedName>
    <definedName name="__xlnm.Print_Titles_2_1">#REF!</definedName>
    <definedName name="__xlnm.Print_Titles_3" localSheetId="9">#REF!</definedName>
    <definedName name="__xlnm.Print_Titles_3" localSheetId="8">#REF!</definedName>
    <definedName name="__xlnm.Print_Titles_3" localSheetId="13">#REF!</definedName>
    <definedName name="__xlnm.Print_Titles_3">#REF!</definedName>
    <definedName name="__xlnm.Print_Titles_3_1">#REF!</definedName>
    <definedName name="__xlnm.Print_Titles_4" localSheetId="6">{#NAME?}</definedName>
    <definedName name="__xlnm.Print_Titles_4" localSheetId="7">{#NAME?}</definedName>
    <definedName name="__xlnm.Print_Titles_4">{#NAME?}</definedName>
    <definedName name="__xlnm.Print_Titles_5" localSheetId="9">#REF!</definedName>
    <definedName name="__xlnm.Print_Titles_5" localSheetId="8">#REF!</definedName>
    <definedName name="__xlnm.Print_Titles_5" localSheetId="13">#REF!</definedName>
    <definedName name="__xlnm.Print_Titles_5">#REF!</definedName>
    <definedName name="__xlnm.Print_Titles_6" localSheetId="6">{#NAME?}</definedName>
    <definedName name="__xlnm.Print_Titles_6" localSheetId="7">{#NAME?}</definedName>
    <definedName name="__xlnm.Print_Titles_6">{#NAME?}</definedName>
    <definedName name="__xlnm.Print_Titles_6_1">#REF!</definedName>
    <definedName name="__xlnm.Print_Titles_7" localSheetId="6">{#NAME?}</definedName>
    <definedName name="__xlnm.Print_Titles_7" localSheetId="7">{#NAME?}</definedName>
    <definedName name="__xlnm.Print_Titles_7">{#NAME?}</definedName>
    <definedName name="__xlnm.Print_Titles_8" localSheetId="6">{#NAME?}</definedName>
    <definedName name="__xlnm.Print_Titles_8" localSheetId="7">{#NAME?}</definedName>
    <definedName name="__xlnm.Print_Titles_8">{#NAME?}</definedName>
    <definedName name="__xlnm.Print_Titles_8_1">#REF!</definedName>
    <definedName name="__xlnm.Print_Titles_9" localSheetId="6">{#NAME?}</definedName>
    <definedName name="__xlnm.Print_Titles_9" localSheetId="7">{#NAME?}</definedName>
    <definedName name="__xlnm.Print_Titles_9">{#NAME?}</definedName>
    <definedName name="__xlnm.Print_Titles_9_1">#REF!</definedName>
    <definedName name="_0">NA()</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 localSheetId="6">#REF!</definedName>
    <definedName name="_01" localSheetId="7">#REF!</definedName>
    <definedName name="_01">#REF!</definedName>
    <definedName name="_01_09_96" localSheetId="9">#REF!</definedName>
    <definedName name="_01_09_96" localSheetId="8">#REF!</definedName>
    <definedName name="_01_09_96" localSheetId="12">#REF!</definedName>
    <definedName name="_01_09_96" localSheetId="10">#REF!</definedName>
    <definedName name="_01_09_96" localSheetId="11">#REF!</definedName>
    <definedName name="_01_09_96" localSheetId="13">#REF!</definedName>
    <definedName name="_01_09_96">#REF!</definedName>
    <definedName name="_01_09_96_2">#N/A</definedName>
    <definedName name="_01_09_96_25">#REF!</definedName>
    <definedName name="_01_09_96_4" localSheetId="9">#REF!</definedName>
    <definedName name="_01_09_96_4" localSheetId="8">#REF!</definedName>
    <definedName name="_01_09_96_4" localSheetId="12">#REF!</definedName>
    <definedName name="_01_09_96_4" localSheetId="10">#REF!</definedName>
    <definedName name="_01_09_96_4" localSheetId="11">#REF!</definedName>
    <definedName name="_01_09_96_4" localSheetId="13">#REF!</definedName>
    <definedName name="_01_09_96_4">#REF!</definedName>
    <definedName name="_01_09_966" localSheetId="9">#REF!</definedName>
    <definedName name="_01_09_966" localSheetId="8">#REF!</definedName>
    <definedName name="_01_09_966" localSheetId="12">#REF!</definedName>
    <definedName name="_01_09_966" localSheetId="10">#REF!</definedName>
    <definedName name="_01_09_966" localSheetId="11">#REF!</definedName>
    <definedName name="_01_09_966" localSheetId="13">#REF!</definedName>
    <definedName name="_01_09_966">#REF!</definedName>
    <definedName name="_02" localSheetId="6">#REF!</definedName>
    <definedName name="_02" localSheetId="7">#REF!</definedName>
    <definedName name="_02">#REF!</definedName>
    <definedName name="_03" localSheetId="6">#REF!</definedName>
    <definedName name="_03" localSheetId="7">#REF!</definedName>
    <definedName name="_03">#REF!</definedName>
    <definedName name="_04" localSheetId="6">#REF!</definedName>
    <definedName name="_04" localSheetId="7">#REF!</definedName>
    <definedName name="_04">#REF!</definedName>
    <definedName name="_05" localSheetId="6">#REF!</definedName>
    <definedName name="_05" localSheetId="7">#REF!</definedName>
    <definedName name="_05">#REF!</definedName>
    <definedName name="_06" localSheetId="6">#REF!</definedName>
    <definedName name="_06" localSheetId="7">#REF!</definedName>
    <definedName name="_06">#REF!</definedName>
    <definedName name="_07" localSheetId="6">#REF!</definedName>
    <definedName name="_07" localSheetId="7">#REF!</definedName>
    <definedName name="_07">#REF!</definedName>
    <definedName name="_08" localSheetId="6">#REF!</definedName>
    <definedName name="_08" localSheetId="7">#REF!</definedName>
    <definedName name="_08">#REF!</definedName>
    <definedName name="_08.302.01" localSheetId="9">#REF!</definedName>
    <definedName name="_08.302.01" localSheetId="8">#REF!</definedName>
    <definedName name="_08.302.01" localSheetId="13">#REF!</definedName>
    <definedName name="_08.302.01">#REF!</definedName>
    <definedName name="_08.302.01_1">"#REF!"</definedName>
    <definedName name="_09" localSheetId="6">#REF!</definedName>
    <definedName name="_09" localSheetId="7">#REF!</definedName>
    <definedName name="_09">#REF!</definedName>
    <definedName name="_1____123Graph_ACHART_1" hidden="1">#REF!</definedName>
    <definedName name="_1__123Graph_ACHART_1" hidden="1">#REF!</definedName>
    <definedName name="_1__123Graph_BGrßfico_10C" hidden="1">#REF!</definedName>
    <definedName name="_1_c_1">#REF!</definedName>
    <definedName name="_1_I_1" localSheetId="9">#REF!</definedName>
    <definedName name="_1_I_1" localSheetId="8">#REF!</definedName>
    <definedName name="_1_I_1" localSheetId="12">#REF!</definedName>
    <definedName name="_1_I_1" localSheetId="10">#REF!</definedName>
    <definedName name="_1_I_1" localSheetId="11">#REF!</definedName>
    <definedName name="_1_I_1" localSheetId="13">#REF!</definedName>
    <definedName name="_1_I_1">#REF!</definedName>
    <definedName name="_10" localSheetId="6">#REF!</definedName>
    <definedName name="_10" localSheetId="7">#REF!</definedName>
    <definedName name="_10">#REF!</definedName>
    <definedName name="_10__123Graph_ACHART_18" hidden="1">#REF!</definedName>
    <definedName name="_10__123Graph_BCHART_9" hidden="1">#REF!</definedName>
    <definedName name="_10__123Graph_ECHART_1" hidden="1">#REF!</definedName>
    <definedName name="_10_a_14_1">#REF!</definedName>
    <definedName name="_100___123Graph_ECHART_21" hidden="1">#REF!</definedName>
    <definedName name="_100__123Graph_FCHART_17" hidden="1">#REF!</definedName>
    <definedName name="_100Excel_BuiltIn_Print_Area_7_1_1_1">#N/A</definedName>
    <definedName name="_101___123Graph_ECHART_22" hidden="1">#REF!</definedName>
    <definedName name="_101__123Graph_FCHART_18" hidden="1">#REF!</definedName>
    <definedName name="_101Excel_BuiltIn_Print_Area_7_1_1_2">#N/A</definedName>
    <definedName name="_102___123Graph_ECHART_23" hidden="1">#REF!</definedName>
    <definedName name="_102__123Graph_FCHART_19" hidden="1">#REF!</definedName>
    <definedName name="_103___123Graph_ECHART_9" hidden="1">#REF!</definedName>
    <definedName name="_103__123Graph_FCHART_20" hidden="1">#REF!</definedName>
    <definedName name="_104___123Graph_FCHART_10" hidden="1">#REF!</definedName>
    <definedName name="_104__123Graph_FCHART_21" hidden="1">#REF!</definedName>
    <definedName name="_104Excel_BuiltIn_Print_Area_8_1">#REF!</definedName>
    <definedName name="_105___123Graph_FCHART_13" hidden="1">#REF!</definedName>
    <definedName name="_105__123Graph_FCHART_22" hidden="1">#REF!</definedName>
    <definedName name="_106___123Graph_FCHART_14" hidden="1">#REF!</definedName>
    <definedName name="_106__123Graph_FCHART_23" hidden="1">#REF!</definedName>
    <definedName name="_106Excel_BuiltIn_Print_Area_8_1_1">#N/A</definedName>
    <definedName name="_107___123Graph_FCHART_15" hidden="1">#REF!</definedName>
    <definedName name="_107__123Graph_FCHART_9" hidden="1">#REF!</definedName>
    <definedName name="_107Excel_BuiltIn_Print_Area_8_1_1_1">#N/A</definedName>
    <definedName name="_108___123Graph_FCHART_16" hidden="1">#REF!</definedName>
    <definedName name="_108__123Graph_LBL_ACHART_2" hidden="1">#REF!</definedName>
    <definedName name="_109___123Graph_FCHART_17" hidden="1">#REF!</definedName>
    <definedName name="_109__123Graph_LBL_ACHART_3" hidden="1">#REF!</definedName>
    <definedName name="_10Aut_resumo_4_1">#REF!</definedName>
    <definedName name="_10Excel_BuiltIn_Print_Titles_5_1">(#REF!,#REF!)</definedName>
    <definedName name="_10PassaExtenso_7_1">"#NAME!PassaExtenso"</definedName>
    <definedName name="_11" localSheetId="6">#REF!</definedName>
    <definedName name="_11" localSheetId="7">#REF!</definedName>
    <definedName name="_11">#REF!</definedName>
    <definedName name="_11___123Graph_ACHART_10" hidden="1">#REF!</definedName>
    <definedName name="_11__123Graph_ACHART_19" hidden="1">#REF!</definedName>
    <definedName name="_11__123Graph_LBL_ACHART_2" hidden="1">#REF!</definedName>
    <definedName name="_11_a_7_1">#N/A</definedName>
    <definedName name="_110___123Graph_FCHART_18" hidden="1">#REF!</definedName>
    <definedName name="_110__123Graph_LBL_ACHART_7" hidden="1">#REF!</definedName>
    <definedName name="_110Excel_BuiltIn_Print_Titles_1_1">#REF!</definedName>
    <definedName name="_111___123Graph_FCHART_19" hidden="1">#REF!</definedName>
    <definedName name="_111__123Graph_LBL_ACHART_8" hidden="1">#REF!</definedName>
    <definedName name="_112___123Graph_FCHART_20" hidden="1">#REF!</definedName>
    <definedName name="_112__123Graph_LBL_ACHART_9" hidden="1">#REF!</definedName>
    <definedName name="_112Excel_BuiltIn_Print_Titles_1_1_1">#N/A</definedName>
    <definedName name="_113___123Graph_FCHART_21" hidden="1">#REF!</definedName>
    <definedName name="_113__123Graph_LBL_BCHART_10" hidden="1">#REF!</definedName>
    <definedName name="_113Excel_BuiltIn_Print_Titles_1_1_1_1">#N/A</definedName>
    <definedName name="_114___123Graph_FCHART_22" hidden="1">#REF!</definedName>
    <definedName name="_114__123Graph_LBL_BCHART_13" hidden="1">#REF!</definedName>
    <definedName name="_114Excel_BuiltIn_Print_Titles_1_1_1_2">#N/A</definedName>
    <definedName name="_115___123Graph_FCHART_23" hidden="1">#REF!</definedName>
    <definedName name="_115__123Graph_LBL_BCHART_14" hidden="1">#REF!</definedName>
    <definedName name="_115Print_Area_MI_1_1">#REF!</definedName>
    <definedName name="_116___123Graph_FCHART_9" hidden="1">#REF!</definedName>
    <definedName name="_116__123Graph_LBL_BCHART_15" hidden="1">#REF!</definedName>
    <definedName name="_117___123Graph_LBL_ACHART_2" hidden="1">#REF!</definedName>
    <definedName name="_117__123Graph_LBL_BCHART_16" hidden="1">#REF!</definedName>
    <definedName name="_118___123Graph_LBL_ACHART_3" hidden="1">#REF!</definedName>
    <definedName name="_118__123Graph_LBL_BCHART_17" hidden="1">#REF!</definedName>
    <definedName name="_119___123Graph_LBL_ACHART_7" hidden="1">#REF!</definedName>
    <definedName name="_119__123Graph_LBL_BCHART_18" hidden="1">#REF!</definedName>
    <definedName name="_11Excel_BuiltIn_Print_Titles_7_1">(#REF!,#REF!)</definedName>
    <definedName name="_11Print_4_1">#REF!</definedName>
    <definedName name="_12" localSheetId="6">#REF!</definedName>
    <definedName name="_12" localSheetId="7">#REF!</definedName>
    <definedName name="_12">#REF!</definedName>
    <definedName name="_12___123Graph_ACHART_11" hidden="1">#REF!</definedName>
    <definedName name="_12__123Graph_ACHART_2" hidden="1">#REF!</definedName>
    <definedName name="_12__123Graph_FCHART_1" hidden="1">#REF!</definedName>
    <definedName name="_12__123Graph_LBL_ACHART_3" hidden="1">#REF!</definedName>
    <definedName name="_12_c_1">#REF!</definedName>
    <definedName name="_120___123Graph_LBL_ACHART_8" hidden="1">#REF!</definedName>
    <definedName name="_120__123Graph_LBL_BCHART_19" hidden="1">#REF!</definedName>
    <definedName name="_121___123Graph_LBL_ACHART_9" hidden="1">#REF!</definedName>
    <definedName name="_121__123Graph_LBL_BCHART_2" hidden="1">#REF!</definedName>
    <definedName name="_122___123Graph_LBL_BCHART_10" hidden="1">#REF!</definedName>
    <definedName name="_122__123Graph_LBL_BCHART_20" hidden="1">#REF!</definedName>
    <definedName name="_123" localSheetId="6" hidden="1">{#N/A,#N/A,TRUE,"Serviços"}</definedName>
    <definedName name="_123" localSheetId="7" hidden="1">{#N/A,#N/A,TRUE,"Serviços"}</definedName>
    <definedName name="_123" hidden="1">{#N/A,#N/A,TRUE,"Serviços"}</definedName>
    <definedName name="_123___123Graph_LBL_BCHART_13" hidden="1">#REF!</definedName>
    <definedName name="_123__123Graph_LBL_BCHART_21" hidden="1">#REF!</definedName>
    <definedName name="_124___123Graph_LBL_BCHART_14" hidden="1">#REF!</definedName>
    <definedName name="_124__123Graph_LBL_BCHART_22" hidden="1">#REF!</definedName>
    <definedName name="_125___123Graph_LBL_BCHART_15" hidden="1">#REF!</definedName>
    <definedName name="_125__123Graph_LBL_BCHART_23" hidden="1">#REF!</definedName>
    <definedName name="_126___123Graph_LBL_BCHART_16" hidden="1">#REF!</definedName>
    <definedName name="_126__123Graph_LBL_BCHART_3" hidden="1">#REF!</definedName>
    <definedName name="_127___123Graph_LBL_BCHART_17" hidden="1">#REF!</definedName>
    <definedName name="_127__123Graph_LBL_DCHART_10" hidden="1">#REF!</definedName>
    <definedName name="_128___123Graph_LBL_BCHART_18" hidden="1">#REF!</definedName>
    <definedName name="_128__123Graph_LBL_DCHART_13" hidden="1">#REF!</definedName>
    <definedName name="_129___123Graph_LBL_BCHART_19" hidden="1">#REF!</definedName>
    <definedName name="_129__123Graph_LBL_DCHART_14" hidden="1">#REF!</definedName>
    <definedName name="_12Excel_BuiltIn_Criteria_1">#REF!</definedName>
    <definedName name="_12Excel_BuiltIn_Print_Titles_9_1">(#REF!,#REF!)</definedName>
    <definedName name="_12Print_Area_MI_4_1">#REF!</definedName>
    <definedName name="_13" localSheetId="6">#REF!</definedName>
    <definedName name="_13" localSheetId="7">#REF!</definedName>
    <definedName name="_13">#REF!</definedName>
    <definedName name="_13___123Graph_ACHART_12" hidden="1">#REF!</definedName>
    <definedName name="_13__123Graph_ACHART_20" hidden="1">#REF!</definedName>
    <definedName name="_13__123Graph_LBL_ACHART_7" hidden="1">#REF!</definedName>
    <definedName name="_13_c_11_1">#REF!</definedName>
    <definedName name="_130___123Graph_LBL_BCHART_2" hidden="1">#REF!</definedName>
    <definedName name="_130__123Graph_LBL_DCHART_15" hidden="1">#REF!</definedName>
    <definedName name="_131___123Graph_LBL_BCHART_20" hidden="1">#REF!</definedName>
    <definedName name="_131__123Graph_LBL_DCHART_16" hidden="1">#REF!</definedName>
    <definedName name="_132___123Graph_LBL_BCHART_21" hidden="1">#REF!</definedName>
    <definedName name="_132__123Graph_LBL_DCHART_17" hidden="1">#REF!</definedName>
    <definedName name="_133___123Graph_LBL_BCHART_22" hidden="1">#REF!</definedName>
    <definedName name="_133__123Graph_LBL_DCHART_18" hidden="1">#REF!</definedName>
    <definedName name="_134___123Graph_LBL_BCHART_23" hidden="1">#REF!</definedName>
    <definedName name="_134__123Graph_LBL_DCHART_19" hidden="1">#REF!</definedName>
    <definedName name="_135___123Graph_LBL_BCHART_3" hidden="1">#REF!</definedName>
    <definedName name="_135__123Graph_LBL_DCHART_20" hidden="1">#REF!</definedName>
    <definedName name="_136___123Graph_LBL_DCHART_10" hidden="1">#REF!</definedName>
    <definedName name="_136__123Graph_LBL_DCHART_21" hidden="1">#REF!</definedName>
    <definedName name="_137___123Graph_LBL_DCHART_13" hidden="1">#REF!</definedName>
    <definedName name="_137__123Graph_LBL_DCHART_22" hidden="1">#REF!</definedName>
    <definedName name="_138___123Graph_LBL_DCHART_14" hidden="1">#REF!</definedName>
    <definedName name="_138__123Graph_LBL_DCHART_23" hidden="1">#REF!</definedName>
    <definedName name="_139___123Graph_LBL_DCHART_15" hidden="1">#REF!</definedName>
    <definedName name="_139__123Graph_XCHART_1" hidden="1">#REF!</definedName>
    <definedName name="_13Excel_BuiltIn_Database_1">#REF!</definedName>
    <definedName name="_14" localSheetId="6">#REF!</definedName>
    <definedName name="_14" localSheetId="7">#REF!</definedName>
    <definedName name="_14">#REF!</definedName>
    <definedName name="_14___123Graph_ACHART_13" hidden="1">#REF!</definedName>
    <definedName name="_14__123Graph_ACHART_21" hidden="1">#REF!</definedName>
    <definedName name="_14__123Graph_LBL_ACHART_8" hidden="1">#REF!</definedName>
    <definedName name="_14__123Graph_XCHART_3" hidden="1">#REF!</definedName>
    <definedName name="_14_c_12_1">#REF!</definedName>
    <definedName name="_140___123Graph_LBL_DCHART_16" hidden="1">#REF!</definedName>
    <definedName name="_140__123Graph_XCHART_3" hidden="1">#REF!</definedName>
    <definedName name="_141___123Graph_LBL_DCHART_17" hidden="1">#REF!</definedName>
    <definedName name="_141__123Graph_XCHART_6" hidden="1">#REF!</definedName>
    <definedName name="_142___123Graph_LBL_DCHART_18" hidden="1">#REF!</definedName>
    <definedName name="_142__123Graph_XCHART_8" hidden="1">#REF!</definedName>
    <definedName name="_143___123Graph_LBL_DCHART_19" hidden="1">#REF!</definedName>
    <definedName name="_143__123Graph_XCHART_9" hidden="1">#REF!</definedName>
    <definedName name="_144___123Graph_LBL_DCHART_20" hidden="1">#REF!</definedName>
    <definedName name="_145___123Graph_LBL_DCHART_21" hidden="1">#REF!</definedName>
    <definedName name="_146___123Graph_LBL_DCHART_22" hidden="1">#REF!</definedName>
    <definedName name="_147___123Graph_LBL_DCHART_23" hidden="1">#REF!</definedName>
    <definedName name="_148___123Graph_XCHART_1" hidden="1">#REF!</definedName>
    <definedName name="_149___123Graph_XCHART_3" hidden="1">#REF!</definedName>
    <definedName name="_14Excel_BuiltIn_Print_Area_12_1">"$#REF!.$A$1:$C$24"</definedName>
    <definedName name="_14totmsa_4_1">#REF!</definedName>
    <definedName name="_15" localSheetId="6">#REF!</definedName>
    <definedName name="_15" localSheetId="7">#REF!</definedName>
    <definedName name="_15">#REF!</definedName>
    <definedName name="_15___123Graph_ACHART_14" hidden="1">#REF!</definedName>
    <definedName name="_15__123Graph_ACHART_22" hidden="1">#REF!</definedName>
    <definedName name="_15__123Graph_LBL_BCHART_2" hidden="1">#REF!</definedName>
    <definedName name="_15_c_13_1">#REF!</definedName>
    <definedName name="_150___123Graph_XCHART_6" hidden="1">#REF!</definedName>
    <definedName name="_151___123Graph_XCHART_8" hidden="1">#REF!</definedName>
    <definedName name="_15Excel_BuiltIn_Print_Area_5_1">"$#REF!.$A$1:$I$70"</definedName>
    <definedName name="_15Excel_BuiltIn_Print_Titles_2_1">#REF!</definedName>
    <definedName name="_15totmsa2_4_1">#REF!</definedName>
    <definedName name="_16" localSheetId="6">#REF!</definedName>
    <definedName name="_16" localSheetId="7">#REF!</definedName>
    <definedName name="_16">#REF!</definedName>
    <definedName name="_16.3___VEÍCULOS" localSheetId="9">#REF!</definedName>
    <definedName name="_16.3___VEÍCULOS" localSheetId="8">#REF!</definedName>
    <definedName name="_16.3___VEÍCULOS" localSheetId="12">#REF!</definedName>
    <definedName name="_16.3___VEÍCULOS" localSheetId="10">#REF!</definedName>
    <definedName name="_16.3___VEÍCULOS" localSheetId="11">#REF!</definedName>
    <definedName name="_16.3___VEÍCULOS" localSheetId="13">#REF!</definedName>
    <definedName name="_16.3___VEÍCULOS">#REF!</definedName>
    <definedName name="_16.4___COMBÚSTIVEL" localSheetId="9">#REF!</definedName>
    <definedName name="_16.4___COMBÚSTIVEL" localSheetId="8">#REF!</definedName>
    <definedName name="_16.4___COMBÚSTIVEL" localSheetId="12">#REF!</definedName>
    <definedName name="_16.4___COMBÚSTIVEL" localSheetId="10">#REF!</definedName>
    <definedName name="_16.4___COMBÚSTIVEL" localSheetId="11">#REF!</definedName>
    <definedName name="_16.4___COMBÚSTIVEL" localSheetId="13">#REF!</definedName>
    <definedName name="_16.4___COMBÚSTIVEL">#REF!</definedName>
    <definedName name="_16.5___EQUIPAMENTOS_DE_ESCRITÓRIO" localSheetId="9">#REF!</definedName>
    <definedName name="_16.5___EQUIPAMENTOS_DE_ESCRITÓRIO" localSheetId="8">#REF!</definedName>
    <definedName name="_16.5___EQUIPAMENTOS_DE_ESCRITÓRIO" localSheetId="12">#REF!</definedName>
    <definedName name="_16.5___EQUIPAMENTOS_DE_ESCRITÓRIO" localSheetId="10">#REF!</definedName>
    <definedName name="_16.5___EQUIPAMENTOS_DE_ESCRITÓRIO" localSheetId="11">#REF!</definedName>
    <definedName name="_16.5___EQUIPAMENTOS_DE_ESCRITÓRIO" localSheetId="13">#REF!</definedName>
    <definedName name="_16.5___EQUIPAMENTOS_DE_ESCRITÓRIO">#REF!</definedName>
    <definedName name="_16___123Graph_ACHART_15" hidden="1">#REF!</definedName>
    <definedName name="_16__123Graph_ACHART_23" hidden="1">#REF!</definedName>
    <definedName name="_16__123Graph_LBL_BCHART_3" hidden="1">#REF!</definedName>
    <definedName name="_16_c_15_1">#REF!</definedName>
    <definedName name="_16Excel_BuiltIn_Print_Area_8_1">"$#REF!.$A$1:$I$17"</definedName>
    <definedName name="_16totsma_4_1">#REF!</definedName>
    <definedName name="_17" localSheetId="6">#REF!</definedName>
    <definedName name="_17" localSheetId="7">#REF!</definedName>
    <definedName name="_17">#REF!</definedName>
    <definedName name="_17.1_MENSALISTA" localSheetId="9">#REF!</definedName>
    <definedName name="_17.1_MENSALISTA" localSheetId="8">#REF!</definedName>
    <definedName name="_17.1_MENSALISTA" localSheetId="12">#REF!</definedName>
    <definedName name="_17.1_MENSALISTA" localSheetId="10">#REF!</definedName>
    <definedName name="_17.1_MENSALISTA" localSheetId="11">#REF!</definedName>
    <definedName name="_17.1_MENSALISTA" localSheetId="13">#REF!</definedName>
    <definedName name="_17.1_MENSALISTA">#REF!</definedName>
    <definedName name="_17.2___HORISTA" localSheetId="9">#REF!</definedName>
    <definedName name="_17.2___HORISTA" localSheetId="8">#REF!</definedName>
    <definedName name="_17.2___HORISTA" localSheetId="12">#REF!</definedName>
    <definedName name="_17.2___HORISTA" localSheetId="10">#REF!</definedName>
    <definedName name="_17.2___HORISTA" localSheetId="11">#REF!</definedName>
    <definedName name="_17.2___HORISTA" localSheetId="13">#REF!</definedName>
    <definedName name="_17.2___HORISTA">#REF!</definedName>
    <definedName name="_17___123Graph_ACHART_16" hidden="1">#REF!</definedName>
    <definedName name="_17__123Graph_ACHART_25" hidden="1">#REF!</definedName>
    <definedName name="_17__123Graph_XCHART_3" hidden="1">#REF!</definedName>
    <definedName name="_17_c_16_1">#REF!</definedName>
    <definedName name="_17Excel_BuiltIn_Print_Titles_11_1">"$'Cubação aterros'.$#REF!$#REF!:$#REF!$#REF!"</definedName>
    <definedName name="_18" localSheetId="6">#REF!</definedName>
    <definedName name="_18" localSheetId="7">#REF!</definedName>
    <definedName name="_18">#REF!</definedName>
    <definedName name="_18___123Graph_ACHART_17" hidden="1">#REF!</definedName>
    <definedName name="_18___CANTEIRO___INSTALAÇÃO___MANUTENÇÃO" localSheetId="9">#REF!</definedName>
    <definedName name="_18___CANTEIRO___INSTALAÇÃO___MANUTENÇÃO" localSheetId="8">#REF!</definedName>
    <definedName name="_18___CANTEIRO___INSTALAÇÃO___MANUTENÇÃO" localSheetId="12">#REF!</definedName>
    <definedName name="_18___CANTEIRO___INSTALAÇÃO___MANUTENÇÃO" localSheetId="10">#REF!</definedName>
    <definedName name="_18___CANTEIRO___INSTALAÇÃO___MANUTENÇÃO" localSheetId="11">#REF!</definedName>
    <definedName name="_18___CANTEIRO___INSTALAÇÃO___MANUTENÇÃO" localSheetId="13">#REF!</definedName>
    <definedName name="_18___CANTEIRO___INSTALAÇÃO___MANUTENÇÃO">#REF!</definedName>
    <definedName name="_18__123Graph_ACHART_27" hidden="1">#REF!</definedName>
    <definedName name="_18__123Graph_XCHART_8" hidden="1">#REF!</definedName>
    <definedName name="_18_c_17_1">#REF!</definedName>
    <definedName name="_1830201">NA()</definedName>
    <definedName name="_1830201_26">NA()</definedName>
    <definedName name="_1830201_27">NA()</definedName>
    <definedName name="_18Excel_BuiltIn_Print_Area_1_1">#REF!</definedName>
    <definedName name="_18PassaExtenso_1_1_1">#N/A</definedName>
    <definedName name="_19" localSheetId="6">#REF!</definedName>
    <definedName name="_19" localSheetId="7">#REF!</definedName>
    <definedName name="_19">#REF!</definedName>
    <definedName name="_19___123Graph_ACHART_18" hidden="1">#REF!</definedName>
    <definedName name="_19__123Graph_ACHART_29" hidden="1">#REF!</definedName>
    <definedName name="_19__123Graph_XCHART_9" hidden="1">#REF!</definedName>
    <definedName name="_19_c_19_1">#REF!</definedName>
    <definedName name="_19PassaExtenso_1_1_33_1">#N/A</definedName>
    <definedName name="_1Cons_1_1">NA()</definedName>
    <definedName name="_1Excel_BuiltIn__FilterDatabase_3_1">"#N/A"</definedName>
    <definedName name="_1Excel_BuiltIn_Print_Area_1_1" localSheetId="7">#REF!</definedName>
    <definedName name="_1Excel_BuiltIn_Print_Area_1_1">#REF!</definedName>
    <definedName name="_1Excel_BuiltIn_Print_Area_12_1">"$#REF!.$A$1:$C$24"</definedName>
    <definedName name="_1Excel_BuiltIn_Print_Area_15_1_1">#REF!</definedName>
    <definedName name="_1Excel_BuiltIn_Print_Area_17_1">#REF!</definedName>
    <definedName name="_1Excel_BuiltIn_Print_Area_2_1">"$Quad_Quant_.$#REF!$#REF!:$#REF!$#REF!"</definedName>
    <definedName name="_1Excel_BuiltIn_Print_Area_5_1">#REF!</definedName>
    <definedName name="_1Excel_BuiltIn_Print_Area_7_1">#REF!</definedName>
    <definedName name="_1Excel_BuiltIn_Print_Area_7_1_1">#REF!</definedName>
    <definedName name="_1Excel_BuiltIn_Print_Area_9_1">"$#REF!.$A$1:$P$515"</definedName>
    <definedName name="_1Excel_BuiltIn_Print_Titles_6_1">#REF!,#REF!</definedName>
    <definedName name="_1RC_">#REF!</definedName>
    <definedName name="_1VB3">#REF!</definedName>
    <definedName name="_2">#REF!</definedName>
    <definedName name="_2____123Graph_ACHART_2" hidden="1">#REF!</definedName>
    <definedName name="_2__123Graph_ACHART_10" hidden="1">#REF!</definedName>
    <definedName name="_2__123Graph_ACHART_2" hidden="1">#REF!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_c_1">#REF!</definedName>
    <definedName name="_2_S_1" localSheetId="12">#REF!</definedName>
    <definedName name="_2_S_1" localSheetId="6">#REF!</definedName>
    <definedName name="_2_S_1" localSheetId="10">#REF!</definedName>
    <definedName name="_2_S_1" localSheetId="7">#REF!</definedName>
    <definedName name="_2_S_1" localSheetId="11">#REF!</definedName>
    <definedName name="_2_S_1" localSheetId="13">#REF!</definedName>
    <definedName name="_2_S_1">#REF!</definedName>
    <definedName name="_2_x_1">#REF!</definedName>
    <definedName name="_20" localSheetId="6">#REF!</definedName>
    <definedName name="_20" localSheetId="7">#REF!</definedName>
    <definedName name="_20">#REF!</definedName>
    <definedName name="_20___123Graph_ACHART_19" hidden="1">#REF!</definedName>
    <definedName name="_20__123Graph_ACHART_3" hidden="1">#REF!</definedName>
    <definedName name="_20_c_2_1">#REF!</definedName>
    <definedName name="_20PassaExtenso_1_1_35_1">#N/A</definedName>
    <definedName name="_21" localSheetId="6">#REF!</definedName>
    <definedName name="_21" localSheetId="7">#REF!</definedName>
    <definedName name="_21">#REF!</definedName>
    <definedName name="_21__123Graph_ACHART_31" hidden="1">#REF!</definedName>
    <definedName name="_21_c_28_1">#REF!</definedName>
    <definedName name="_21PassaExtenso_4_1">NA()</definedName>
    <definedName name="_22" localSheetId="6">#REF!</definedName>
    <definedName name="_22" localSheetId="7">#REF!</definedName>
    <definedName name="_22">#REF!</definedName>
    <definedName name="_22___123Graph_ACHART_20" hidden="1">#REF!</definedName>
    <definedName name="_22__123Graph_ACHART_33" hidden="1">#REF!</definedName>
    <definedName name="_22_c_3_1">#REF!</definedName>
    <definedName name="_22PassaExtenso_6_1">"#NAME!PassaExtenso"</definedName>
    <definedName name="_23" localSheetId="6">#REF!</definedName>
    <definedName name="_23" localSheetId="7">#REF!</definedName>
    <definedName name="_23">#REF!</definedName>
    <definedName name="_23___123Graph_ACHART_21" hidden="1">#REF!</definedName>
    <definedName name="_23__123Graph_ACHART_35" hidden="1">#REF!</definedName>
    <definedName name="_23_c_4_1">#REF!</definedName>
    <definedName name="_23PassaExtenso_7_1">"#NAME!PassaExtenso"</definedName>
    <definedName name="_24" localSheetId="6">#REF!</definedName>
    <definedName name="_24" localSheetId="7">#REF!</definedName>
    <definedName name="_24">#REF!</definedName>
    <definedName name="_24___123Graph_ACHART_22" hidden="1">#REF!</definedName>
    <definedName name="_24__123Graph_ACHART_37" hidden="1">#REF!</definedName>
    <definedName name="_24_c_7_1">#REF!</definedName>
    <definedName name="_25" localSheetId="6">#REF!</definedName>
    <definedName name="_25" localSheetId="7">#REF!</definedName>
    <definedName name="_25">#REF!</definedName>
    <definedName name="_25___123Graph_ACHART_23" hidden="1">#REF!</definedName>
    <definedName name="_25__123Graph_ACHART_39" hidden="1">#REF!</definedName>
    <definedName name="_25_c_9_1">#REF!</definedName>
    <definedName name="_25Print_4_1">#REF!</definedName>
    <definedName name="_26" localSheetId="6">#REF!</definedName>
    <definedName name="_26" localSheetId="7">#REF!</definedName>
    <definedName name="_26">#REF!</definedName>
    <definedName name="_26___123Graph_ACHART_25" hidden="1">#REF!</definedName>
    <definedName name="_26__123Graph_ACHART_4" hidden="1">#REF!</definedName>
    <definedName name="_27" localSheetId="6">#REF!</definedName>
    <definedName name="_27" localSheetId="7">#REF!</definedName>
    <definedName name="_27">#REF!</definedName>
    <definedName name="_27___123Graph_ACHART_27" hidden="1">#REF!</definedName>
    <definedName name="_27__123Graph_ACHART_41" hidden="1">#REF!</definedName>
    <definedName name="_27_I_1">#N/A</definedName>
    <definedName name="_27Print_Area_MI_4_1">#REF!</definedName>
    <definedName name="_28" localSheetId="6">#REF!</definedName>
    <definedName name="_28" localSheetId="7">#REF!</definedName>
    <definedName name="_28">#REF!</definedName>
    <definedName name="_28___123Graph_ACHART_29" hidden="1">#REF!</definedName>
    <definedName name="_28__123Graph_ACHART_43" hidden="1">#REF!</definedName>
    <definedName name="_28_I_1_1">#N/A</definedName>
    <definedName name="_29" localSheetId="6">#REF!</definedName>
    <definedName name="_29" localSheetId="7">#REF!</definedName>
    <definedName name="_29">#REF!</definedName>
    <definedName name="_29__123Graph_ACHART_45" hidden="1">#REF!</definedName>
    <definedName name="_29_I_1_2">#N/A</definedName>
    <definedName name="_29TES_4_1">#REF!</definedName>
    <definedName name="_2consumo_1_1">NA()</definedName>
    <definedName name="_2Excel_BuiltIn__FilterDatabase_3_1_1">"#N/A"</definedName>
    <definedName name="_2Excel_BuiltIn_Print_Area_1_1">#REF!</definedName>
    <definedName name="_2Excel_BuiltIn_Print_Area_1_1_1_1">#REF!</definedName>
    <definedName name="_2Excel_BuiltIn_Print_Area_5_1">"$#REF!.$A$1:$I$70"</definedName>
    <definedName name="_2Excel_BuiltIn_Print_Area_51_1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2Excel_BuiltIn_Print_Titles_13_1">(#REF!,#REF!)</definedName>
    <definedName name="_3____123Graph_ACHART_3" hidden="1">#REF!</definedName>
    <definedName name="_3__123Graph_ACHART_11" hidden="1">#REF!</definedName>
    <definedName name="_3__123Graph_ACHART_3" hidden="1">#REF!</definedName>
    <definedName name="_3_0_1_1">#N/A</definedName>
    <definedName name="_3_z_1">#REF!</definedName>
    <definedName name="_30" localSheetId="6">#REF!</definedName>
    <definedName name="_30" localSheetId="7">#REF!</definedName>
    <definedName name="_30">#REF!</definedName>
    <definedName name="_30___123Graph_ACHART_31" hidden="1">#REF!</definedName>
    <definedName name="_30__123Graph_ACHART_5" hidden="1">#REF!</definedName>
    <definedName name="_31" localSheetId="6">#REF!</definedName>
    <definedName name="_31" localSheetId="7">#REF!</definedName>
    <definedName name="_31">#REF!</definedName>
    <definedName name="_31___123Graph_ACHART_33" hidden="1">#REF!</definedName>
    <definedName name="_31__123Graph_ACHART_6" hidden="1">#REF!</definedName>
    <definedName name="_31_S_1">#N/A</definedName>
    <definedName name="_31totmsa_4_1">#REF!</definedName>
    <definedName name="_32" localSheetId="6">#REF!</definedName>
    <definedName name="_32" localSheetId="7">#REF!</definedName>
    <definedName name="_32">#REF!</definedName>
    <definedName name="_32___123Graph_ACHART_35" hidden="1">#REF!</definedName>
    <definedName name="_32__123Graph_ACHART_7" hidden="1">#REF!</definedName>
    <definedName name="_32_S_1_1">#N/A</definedName>
    <definedName name="_33" localSheetId="6">#REF!</definedName>
    <definedName name="_33" localSheetId="7">#REF!</definedName>
    <definedName name="_33">#REF!</definedName>
    <definedName name="_33___123Graph_ACHART_37" hidden="1">#REF!</definedName>
    <definedName name="_33__123Graph_ACHART_8" hidden="1">#REF!</definedName>
    <definedName name="_33_S_1_2">#N/A</definedName>
    <definedName name="_33totmsa2_4_1">#REF!</definedName>
    <definedName name="_34" localSheetId="6">#REF!</definedName>
    <definedName name="_34" localSheetId="7">#REF!</definedName>
    <definedName name="_34">#REF!</definedName>
    <definedName name="_34___123Graph_ACHART_39" hidden="1">#REF!</definedName>
    <definedName name="_34__123Graph_ACHART_9" hidden="1">#REF!</definedName>
    <definedName name="_34_S_14_1">#REF!</definedName>
    <definedName name="_35" localSheetId="6">#REF!</definedName>
    <definedName name="_35" localSheetId="7">#REF!</definedName>
    <definedName name="_35">#REF!</definedName>
    <definedName name="_35___123Graph_ACHART_4" hidden="1">#REF!</definedName>
    <definedName name="_35__123Graph_BCHART_1" hidden="1">#REF!</definedName>
    <definedName name="_35_x_1">#REF!</definedName>
    <definedName name="_35totsma_4_1">#REF!</definedName>
    <definedName name="_36" localSheetId="6">#REF!</definedName>
    <definedName name="_36" localSheetId="7">#REF!</definedName>
    <definedName name="_36">#REF!</definedName>
    <definedName name="_36___123Graph_ACHART_41" hidden="1">#REF!</definedName>
    <definedName name="_36__123Graph_BCHART_10" hidden="1">#REF!</definedName>
    <definedName name="_36_x_11_1">#REF!</definedName>
    <definedName name="_37" localSheetId="6">#REF!</definedName>
    <definedName name="_37" localSheetId="7">#REF!</definedName>
    <definedName name="_37">#REF!</definedName>
    <definedName name="_37___123Graph_ACHART_43" hidden="1">#REF!</definedName>
    <definedName name="_37__123Graph_BCHART_13" hidden="1">#REF!</definedName>
    <definedName name="_37_x_12_1">#REF!</definedName>
    <definedName name="_38" localSheetId="6">#REF!</definedName>
    <definedName name="_38" localSheetId="7">#REF!</definedName>
    <definedName name="_38">#REF!</definedName>
    <definedName name="_38___123Graph_ACHART_45" hidden="1">#REF!</definedName>
    <definedName name="_38__123Graph_BCHART_14" hidden="1">#REF!</definedName>
    <definedName name="_38_x_13_1">#REF!</definedName>
    <definedName name="_39" localSheetId="6">#REF!</definedName>
    <definedName name="_39" localSheetId="7">#REF!</definedName>
    <definedName name="_39">#REF!</definedName>
    <definedName name="_39___123Graph_ACHART_5" hidden="1">#REF!</definedName>
    <definedName name="_39__123Graph_BCHART_15" hidden="1">#REF!</definedName>
    <definedName name="_39_x_15_1">#REF!</definedName>
    <definedName name="_3Consumodemateriais_1_1">NA()</definedName>
    <definedName name="_3Excel_BuiltIn_Print_Area_1_1_1">"#REF!"</definedName>
    <definedName name="_3Excel_BuiltIn_Print_Area_11_1_1">"$#REF!.$A$1:$AL$33"</definedName>
    <definedName name="_3Excel_BuiltIn_Print_Area_5_1_1">NA()</definedName>
    <definedName name="_3Excel_BuiltIn_Print_Area_8_1">"$#REF!.$A$1:$I$17"</definedName>
    <definedName name="_3Excel_BuiltIn_Print_Titles_1_1">#REF!</definedName>
    <definedName name="_3Excel_BuiltIn_Print_Titles_21_1">(#REF!,#REF!)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__123Graph_ACHART_7" hidden="1">#REF!</definedName>
    <definedName name="_4__123Graph_ACHART_12" hidden="1">#REF!</definedName>
    <definedName name="_4__123Graph_ACHART_7" hidden="1">#REF!</definedName>
    <definedName name="_4__123Graph_BCHART_1" hidden="1">#REF!</definedName>
    <definedName name="_4_0_14_1">#REF!</definedName>
    <definedName name="_4_S_1">#REF!</definedName>
    <definedName name="_4_x_1">#REF!</definedName>
    <definedName name="_40" localSheetId="6">#REF!</definedName>
    <definedName name="_40" localSheetId="7">#REF!</definedName>
    <definedName name="_40">#REF!</definedName>
    <definedName name="_40___123Graph_ACHART_6" hidden="1">#REF!</definedName>
    <definedName name="_40__123Graph_BCHART_16" hidden="1">#REF!</definedName>
    <definedName name="_40_x_16_1">#REF!</definedName>
    <definedName name="_41" localSheetId="6">#REF!</definedName>
    <definedName name="_41" localSheetId="7">#REF!</definedName>
    <definedName name="_41">#REF!</definedName>
    <definedName name="_41__123Graph_BCHART_17" hidden="1">#REF!</definedName>
    <definedName name="_41_x_17_1">#REF!</definedName>
    <definedName name="_42" localSheetId="6">#REF!</definedName>
    <definedName name="_42" localSheetId="7">#REF!</definedName>
    <definedName name="_42">#REF!</definedName>
    <definedName name="_42__123Graph_BCHART_18" hidden="1">#REF!</definedName>
    <definedName name="_42_x_19_1">#REF!</definedName>
    <definedName name="_43" localSheetId="6">#REF!</definedName>
    <definedName name="_43" localSheetId="7">#REF!</definedName>
    <definedName name="_43">#REF!</definedName>
    <definedName name="_43__123Graph_BCHART_19" hidden="1">#REF!</definedName>
    <definedName name="_43_x_2_1">#REF!</definedName>
    <definedName name="_44" localSheetId="6">#REF!</definedName>
    <definedName name="_44" localSheetId="7">#REF!</definedName>
    <definedName name="_44">#REF!</definedName>
    <definedName name="_44__123Graph_BCHART_2" hidden="1">#REF!</definedName>
    <definedName name="_44_x_28_1">#REF!</definedName>
    <definedName name="_45" localSheetId="6">#REF!</definedName>
    <definedName name="_45" localSheetId="7">#REF!</definedName>
    <definedName name="_45">#REF!</definedName>
    <definedName name="_45___123Graph_BCHART_10" hidden="1">#REF!</definedName>
    <definedName name="_45__123Graph_BCHART_20" hidden="1">#REF!</definedName>
    <definedName name="_45_x_3_1">#REF!</definedName>
    <definedName name="_46" localSheetId="6">#REF!</definedName>
    <definedName name="_46" localSheetId="7">#REF!</definedName>
    <definedName name="_46">#REF!</definedName>
    <definedName name="_46___123Graph_BCHART_13" hidden="1">#REF!</definedName>
    <definedName name="_46__123Graph_BCHART_21" hidden="1">#REF!</definedName>
    <definedName name="_46_x_4_1">#REF!</definedName>
    <definedName name="_47" localSheetId="6">#REF!</definedName>
    <definedName name="_47" localSheetId="7">#REF!</definedName>
    <definedName name="_47">#REF!</definedName>
    <definedName name="_47___123Graph_BCHART_14" hidden="1">#REF!</definedName>
    <definedName name="_47__123Graph_BCHART_22" hidden="1">#REF!</definedName>
    <definedName name="_47_x_7_1">#REF!</definedName>
    <definedName name="_48" localSheetId="6">#REF!</definedName>
    <definedName name="_48" localSheetId="7">#REF!</definedName>
    <definedName name="_48">#REF!</definedName>
    <definedName name="_48___123Graph_BCHART_15" hidden="1">#REF!</definedName>
    <definedName name="_48__123Graph_BCHART_23" hidden="1">#REF!</definedName>
    <definedName name="_48_x_9_1">#REF!</definedName>
    <definedName name="_49" localSheetId="6">#REF!</definedName>
    <definedName name="_49" localSheetId="7">#REF!</definedName>
    <definedName name="_49">#REF!</definedName>
    <definedName name="_49___123Graph_BCHART_16" hidden="1">#REF!</definedName>
    <definedName name="_49__123Graph_BCHART_3" hidden="1">#REF!</definedName>
    <definedName name="_4Aut_original_4_1">#REF!</definedName>
    <definedName name="_4Consumodemateriais_6_1">NA()</definedName>
    <definedName name="_4Excel_BuiltIn_Print_Area_5_1_1_1">NA()</definedName>
    <definedName name="_4Excel_BuiltIn_Print_Area_53_1_1_1_1">#REF!</definedName>
    <definedName name="_4Excel_BuiltIn_Print_Titles_11_1">"$'Cubação aterros'.$#REF!$#REF!:$#REF!$#REF!"</definedName>
    <definedName name="_4Excel_BuiltIn_Print_Titles_29_1">(#REF!,#REF!)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___123Graph_ACHART_8" hidden="1">#REF!</definedName>
    <definedName name="_5__123Graph_ACHART_13" hidden="1">#REF!</definedName>
    <definedName name="_5__123Graph_ACHART_8" hidden="1">#REF!</definedName>
    <definedName name="_5_0_7_1">#N/A</definedName>
    <definedName name="_50" localSheetId="6">#REF!</definedName>
    <definedName name="_50" localSheetId="7">#REF!</definedName>
    <definedName name="_50">#REF!</definedName>
    <definedName name="_50___123Graph_BCHART_17" hidden="1">#REF!</definedName>
    <definedName name="_50__123Graph_BCHART_6" hidden="1">#REF!</definedName>
    <definedName name="_50_z_1">#N/A</definedName>
    <definedName name="_51" localSheetId="6">#REF!</definedName>
    <definedName name="_51" localSheetId="7">#REF!</definedName>
    <definedName name="_51">#REF!</definedName>
    <definedName name="_51___123Graph_BCHART_18" hidden="1">#REF!</definedName>
    <definedName name="_51__123Graph_BCHART_9" hidden="1">#REF!</definedName>
    <definedName name="_51_z_1_1">#N/A</definedName>
    <definedName name="_52" localSheetId="6">#REF!</definedName>
    <definedName name="_52" localSheetId="7">#REF!</definedName>
    <definedName name="_52">#REF!</definedName>
    <definedName name="_52___123Graph_BCHART_19" hidden="1">#REF!</definedName>
    <definedName name="_52__123Graph_CCHART_1" hidden="1">#REF!</definedName>
    <definedName name="_52Excel_BuiltIn_Criteria_1">#REF!</definedName>
    <definedName name="_53" localSheetId="6">#REF!</definedName>
    <definedName name="_53" localSheetId="7">#REF!</definedName>
    <definedName name="_53">#REF!</definedName>
    <definedName name="_53___123Graph_BCHART_2" hidden="1">#REF!</definedName>
    <definedName name="_53__123Graph_CCHART_10" hidden="1">#REF!</definedName>
    <definedName name="_53Excel_BuiltIn_Criteria_11_1">#REF!</definedName>
    <definedName name="_54___123Graph_BCHART_20" hidden="1">#REF!</definedName>
    <definedName name="_54__123Graph_CCHART_13" hidden="1">#REF!</definedName>
    <definedName name="_54Excel_BuiltIn_Criteria_12_1">#REF!</definedName>
    <definedName name="_55___123Graph_BCHART_21" hidden="1">#REF!</definedName>
    <definedName name="_55__123Graph_CCHART_14" hidden="1">#REF!</definedName>
    <definedName name="_55Excel_BuiltIn_Criteria_13_1">#REF!</definedName>
    <definedName name="_56___123Graph_BCHART_22" hidden="1">#REF!</definedName>
    <definedName name="_56__123Graph_CCHART_15" hidden="1">#REF!</definedName>
    <definedName name="_56Excel_BuiltIn_Criteria_15_1">#REF!</definedName>
    <definedName name="_57___123Graph_BCHART_23" hidden="1">#REF!</definedName>
    <definedName name="_57__123Graph_CCHART_16" hidden="1">#REF!</definedName>
    <definedName name="_57Excel_BuiltIn_Criteria_16_1">#REF!</definedName>
    <definedName name="_58___123Graph_BCHART_3" hidden="1">#REF!</definedName>
    <definedName name="_58__123Graph_CCHART_17" hidden="1">#REF!</definedName>
    <definedName name="_58Excel_BuiltIn_Criteria_17_1">#REF!</definedName>
    <definedName name="_59___123Graph_BCHART_6" hidden="1">#REF!</definedName>
    <definedName name="_59__123Graph_CCHART_18" hidden="1">#REF!</definedName>
    <definedName name="_59Excel_BuiltIn_Criteria_19_1">#REF!</definedName>
    <definedName name="_5Aut_resumo_4_1">#REF!</definedName>
    <definedName name="_5Excel_BuiltIn_Print_Titles_3_1">(#REF!,#REF!)</definedName>
    <definedName name="_5PassaExtenso_1_1_1">#N/A</definedName>
    <definedName name="_6____123Graph_ACHART_9" hidden="1">#REF!</definedName>
    <definedName name="_6__123Graph_ACHART_14" hidden="1">#REF!</definedName>
    <definedName name="_6__123Graph_ACHART_9" hidden="1">#REF!</definedName>
    <definedName name="_6__123Graph_CCHART_1" hidden="1">#REF!</definedName>
    <definedName name="_6_2_1">#N/A</definedName>
    <definedName name="_6_z_1">#REF!</definedName>
    <definedName name="_60__123Graph_CCHART_19" hidden="1">#REF!</definedName>
    <definedName name="_60Excel_BuiltIn_Criteria_2_1">#REF!</definedName>
    <definedName name="_61___123Graph_CCHART_1" hidden="1">#REF!</definedName>
    <definedName name="_61__123Graph_CCHART_20" hidden="1">#REF!</definedName>
    <definedName name="_61Excel_BuiltIn_Criteria_28_1">#REF!</definedName>
    <definedName name="_62___123Graph_CCHART_10" hidden="1">#REF!</definedName>
    <definedName name="_62__123Graph_CCHART_21" hidden="1">#REF!</definedName>
    <definedName name="_62Excel_BuiltIn_Criteria_3_1">#REF!</definedName>
    <definedName name="_63___123Graph_CCHART_13" hidden="1">#REF!</definedName>
    <definedName name="_63__123Graph_CCHART_22" hidden="1">#REF!</definedName>
    <definedName name="_63Excel_BuiltIn_Criteria_4_1">#REF!</definedName>
    <definedName name="_64___123Graph_CCHART_14" hidden="1">#REF!</definedName>
    <definedName name="_64__123Graph_CCHART_23" hidden="1">#REF!</definedName>
    <definedName name="_64Excel_BuiltIn_Criteria_7_1">#REF!</definedName>
    <definedName name="_65___123Graph_CCHART_15" hidden="1">#REF!</definedName>
    <definedName name="_65__123Graph_CCHART_6" hidden="1">#REF!</definedName>
    <definedName name="_65Excel_BuiltIn_Criteria_9_1">#REF!</definedName>
    <definedName name="_66___123Graph_CCHART_16" hidden="1">#REF!</definedName>
    <definedName name="_66__123Graph_CCHART_9" hidden="1">#REF!</definedName>
    <definedName name="_67___123Graph_CCHART_17" hidden="1">#REF!</definedName>
    <definedName name="_67__123Graph_DCHART_1" hidden="1">#REF!</definedName>
    <definedName name="_67Excel_BuiltIn_Database_1">#N/A</definedName>
    <definedName name="_68___123Graph_CCHART_18" hidden="1">#REF!</definedName>
    <definedName name="_68__123Graph_DCHART_10" hidden="1">#REF!</definedName>
    <definedName name="_68Excel_BuiltIn_Database_1_1">#N/A</definedName>
    <definedName name="_69___123Graph_CCHART_19" hidden="1">#REF!</definedName>
    <definedName name="_69__123Graph_DCHART_13" hidden="1">#REF!</definedName>
    <definedName name="_6Excel_BuiltIn_Criteria_1">#REF!</definedName>
    <definedName name="_6Excel_BuiltIn_Print_Titles_30_1">(#REF!,#REF!)</definedName>
    <definedName name="_6Mat_1_1">NA()</definedName>
    <definedName name="_6PassaExtenso_1_1_33_1">#N/A</definedName>
    <definedName name="_7____123Graph_BCHART_1" hidden="1">#REF!</definedName>
    <definedName name="_7__123Graph_ACHART_15" hidden="1">#REF!</definedName>
    <definedName name="_7__123Graph_BCHART_1" hidden="1">#REF!</definedName>
    <definedName name="_70___123Graph_CCHART_20" hidden="1">#REF!</definedName>
    <definedName name="_70__123Graph_DCHART_14" hidden="1">#REF!</definedName>
    <definedName name="_70Excel_BuiltIn_Print_Area_1_1">#REF!</definedName>
    <definedName name="_71___123Graph_CCHART_21" hidden="1">#REF!</definedName>
    <definedName name="_71__123Graph_DCHART_15" hidden="1">#REF!</definedName>
    <definedName name="_72___123Graph_CCHART_22" hidden="1">#REF!</definedName>
    <definedName name="_72__123Graph_DCHART_16" hidden="1">#REF!</definedName>
    <definedName name="_72Excel_BuiltIn_Print_Area_1_1_1">#N/A</definedName>
    <definedName name="_73___123Graph_CCHART_23" hidden="1">#REF!</definedName>
    <definedName name="_73__123Graph_DCHART_17" hidden="1">#REF!</definedName>
    <definedName name="_74___123Graph_CCHART_6" hidden="1">#REF!</definedName>
    <definedName name="_74__123Graph_DCHART_18" hidden="1">#REF!</definedName>
    <definedName name="_74Excel_BuiltIn_Print_Area_1_1_1_1">#REF!</definedName>
    <definedName name="_75___123Graph_CCHART_9" hidden="1">#REF!</definedName>
    <definedName name="_75__123Graph_DCHART_19" hidden="1">#REF!</definedName>
    <definedName name="_76___123Graph_DCHART_1" hidden="1">#REF!</definedName>
    <definedName name="_76__123Graph_DCHART_20" hidden="1">#REF!</definedName>
    <definedName name="_76Excel_BuiltIn_Print_Area_1_1_1_1_1">#N/A</definedName>
    <definedName name="_77___123Graph_DCHART_10" hidden="1">#REF!</definedName>
    <definedName name="_77__123Graph_DCHART_21" hidden="1">#REF!</definedName>
    <definedName name="_77Excel_BuiltIn_Print_Area_1_1_1_1_1_1">#N/A</definedName>
    <definedName name="_78___123Graph_DCHART_13" hidden="1">#REF!</definedName>
    <definedName name="_78__123Graph_DCHART_22" hidden="1">#REF!</definedName>
    <definedName name="_78Excel_BuiltIn_Print_Area_1_1_1_1_1_1_1">#N/A</definedName>
    <definedName name="_79___123Graph_DCHART_14" hidden="1">#REF!</definedName>
    <definedName name="_79__123Graph_DCHART_23" hidden="1">#REF!</definedName>
    <definedName name="_79Excel_BuiltIn_Print_Area_1_1_1_1_1_1_1_1">#N/A</definedName>
    <definedName name="_7Excel_BuiltIn_Database_1">#REF!</definedName>
    <definedName name="_7Excel_BuiltIn_Print_Titles_32_1">(#REF!,#REF!)</definedName>
    <definedName name="_7Materiais_1_1">NA()</definedName>
    <definedName name="_7PassaExtenso_1_1_35_1">#N/A</definedName>
    <definedName name="_8____123Graph_BCHART_9" hidden="1">#REF!</definedName>
    <definedName name="_8__123Graph_ACHART_16" hidden="1">#REF!</definedName>
    <definedName name="_8__123Graph_BCHART_2" hidden="1">#REF!</definedName>
    <definedName name="_8__123Graph_DCHART_1" hidden="1">#REF!</definedName>
    <definedName name="_8_a_1">#N/A</definedName>
    <definedName name="_80___123Graph_DCHART_15" hidden="1">#REF!</definedName>
    <definedName name="_80__123Graph_DCHART_6" hidden="1">#REF!</definedName>
    <definedName name="_80Excel_BuiltIn_Print_Area_1_1_1_1_1_1_1_1_1">#N/A</definedName>
    <definedName name="_81___123Graph_DCHART_16" hidden="1">#REF!</definedName>
    <definedName name="_81__123Graph_DCHART_9" hidden="1">#REF!</definedName>
    <definedName name="_81Excel_BuiltIn_Print_Area_1_1_1_1_1_1_1_1_1_1">#N/A</definedName>
    <definedName name="_82___123Graph_DCHART_17" hidden="1">#REF!</definedName>
    <definedName name="_82__123Graph_ECHART_10" hidden="1">#REF!</definedName>
    <definedName name="_82Excel_BuiltIn_Print_Area_2_1">#REF!</definedName>
    <definedName name="_83___123Graph_DCHART_18" hidden="1">#REF!</definedName>
    <definedName name="_83__123Graph_ECHART_13" hidden="1">#REF!</definedName>
    <definedName name="_84___123Graph_DCHART_19" hidden="1">#REF!</definedName>
    <definedName name="_84__123Graph_ECHART_14" hidden="1">#REF!</definedName>
    <definedName name="_84Excel_BuiltIn_Print_Area_2_1_1">#REF!</definedName>
    <definedName name="_85___123Graph_DCHART_20" hidden="1">#REF!</definedName>
    <definedName name="_85__123Graph_ECHART_15" hidden="1">#REF!</definedName>
    <definedName name="_85Excel_BuiltIn_Print_Area_2_1_1_1_1_1_1">#N/A</definedName>
    <definedName name="_86___123Graph_DCHART_21" hidden="1">#REF!</definedName>
    <definedName name="_86__123Graph_ECHART_16" hidden="1">#REF!</definedName>
    <definedName name="_86Excel_BuiltIn_Print_Area_2_1_1_1_1_1_1_1">#N/A</definedName>
    <definedName name="_87___123Graph_DCHART_22" hidden="1">#REF!</definedName>
    <definedName name="_87__123Graph_ECHART_17" hidden="1">#REF!</definedName>
    <definedName name="_87Excel_BuiltIn_Print_Area_2_1_1_1_1_1_1_1_1">#N/A</definedName>
    <definedName name="_88___123Graph_DCHART_23" hidden="1">#REF!</definedName>
    <definedName name="_88__123Graph_ECHART_18" hidden="1">#REF!</definedName>
    <definedName name="_88Excel_BuiltIn_Print_Area_20_1">#REF!</definedName>
    <definedName name="_89___123Graph_DCHART_6" hidden="1">#REF!</definedName>
    <definedName name="_89__123Graph_ECHART_19" hidden="1">#REF!</definedName>
    <definedName name="_89Excel_BuiltIn_Print_Area_3_1">#REF!</definedName>
    <definedName name="_8Aut_original_4_1">#REF!</definedName>
    <definedName name="_8Excel_BuiltIn_Print_Titles_33_1">(#REF!,#REF!)</definedName>
    <definedName name="_8Materiais2_1_1">NA()</definedName>
    <definedName name="_8PassaExtenso_4_1">NA()</definedName>
    <definedName name="_9____123Graph_XCHART_9" hidden="1">#REF!</definedName>
    <definedName name="_9__123Graph_ACHART_17" hidden="1">#REF!</definedName>
    <definedName name="_9__123Graph_BCHART_3" hidden="1">#REF!</definedName>
    <definedName name="_9_a_1_1">#N/A</definedName>
    <definedName name="_90___123Graph_DCHART_9" hidden="1">#REF!</definedName>
    <definedName name="_90__123Graph_ECHART_20" hidden="1">#REF!</definedName>
    <definedName name="_90Excel_BuiltIn_Print_Area_3_1_1">#N/A</definedName>
    <definedName name="_91___123Graph_ECHART_10" hidden="1">#REF!</definedName>
    <definedName name="_91__123Graph_ECHART_21" hidden="1">#REF!</definedName>
    <definedName name="_91Excel_BuiltIn_Print_Area_3_1_1_1">#N/A</definedName>
    <definedName name="_92___123Graph_ECHART_13" hidden="1">#REF!</definedName>
    <definedName name="_92__123Graph_ECHART_22" hidden="1">#REF!</definedName>
    <definedName name="_92Excel_BuiltIn_Print_Area_3_1_1_1_1">#N/A</definedName>
    <definedName name="_93___123Graph_ECHART_14" hidden="1">#REF!</definedName>
    <definedName name="_93__123Graph_ECHART_23" hidden="1">#REF!</definedName>
    <definedName name="_93Excel_BuiltIn_Print_Area_3_1_1_1_1_1">#N/A</definedName>
    <definedName name="_94___123Graph_ECHART_15" hidden="1">#REF!</definedName>
    <definedName name="_94__123Graph_ECHART_9" hidden="1">#REF!</definedName>
    <definedName name="_94Excel_BuiltIn_Print_Area_6_1">#REF!</definedName>
    <definedName name="_95___123Graph_ECHART_16" hidden="1">#REF!</definedName>
    <definedName name="_95__123Graph_FCHART_10" hidden="1">#REF!</definedName>
    <definedName name="_96___123Graph_ECHART_17" hidden="1">#REF!</definedName>
    <definedName name="_96__123Graph_FCHART_13" hidden="1">#REF!</definedName>
    <definedName name="_97___123Graph_ECHART_18" hidden="1">#REF!</definedName>
    <definedName name="_97__123Graph_FCHART_14" hidden="1">#REF!</definedName>
    <definedName name="_97Excel_BuiltIn_Print_Area_7_1">#REF!</definedName>
    <definedName name="_98___123Graph_ECHART_19" hidden="1">#REF!</definedName>
    <definedName name="_98__123Graph_FCHART_15" hidden="1">#REF!</definedName>
    <definedName name="_99___123Graph_ECHART_20" hidden="1">#REF!</definedName>
    <definedName name="_99__123Graph_FCHART_16" hidden="1">#REF!</definedName>
    <definedName name="_99Excel_BuiltIn_Print_Area_7_1_1">#N/A</definedName>
    <definedName name="_9Excel_BuiltIn_Print_Titles_34_1">(#REF!,#REF!)</definedName>
    <definedName name="_9Materiais3_1_1">NA()</definedName>
    <definedName name="_9PassaExtenso_6_1">"#NAME!PassaExtenso"</definedName>
    <definedName name="_a" localSheetId="13">#REF!</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1">#N/A</definedName>
    <definedName name="_A10">#N/A</definedName>
    <definedName name="_A11">#N/A</definedName>
    <definedName name="_A12">#N/A</definedName>
    <definedName name="_A13">#N/A</definedName>
    <definedName name="_A14" localSheetId="12">#REF!</definedName>
    <definedName name="_A14" localSheetId="6">#REF!</definedName>
    <definedName name="_A14" localSheetId="10">#REF!</definedName>
    <definedName name="_A14" localSheetId="7">#REF!</definedName>
    <definedName name="_A14" localSheetId="11">#REF!</definedName>
    <definedName name="_A14" localSheetId="13">#REF!</definedName>
    <definedName name="_A14">#REF!</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251001">#REF!</definedName>
    <definedName name="_A254001">#REF!</definedName>
    <definedName name="_A3">#N/A</definedName>
    <definedName name="_A4">#N/A</definedName>
    <definedName name="_A5">#N/A</definedName>
    <definedName name="_A510101">#REF!</definedName>
    <definedName name="_A510102">#REF!</definedName>
    <definedName name="_A6">#N/A</definedName>
    <definedName name="_A7">#N/A</definedName>
    <definedName name="_A810101">#REF!</definedName>
    <definedName name="_A810102">#REF!</definedName>
    <definedName name="_A810112">#REF!</definedName>
    <definedName name="_A840300">#REF!</definedName>
    <definedName name="_A9">#N/A</definedName>
    <definedName name="_AA2">#N/A</definedName>
    <definedName name="_Abr1" localSheetId="9">#REF!</definedName>
    <definedName name="_Abr1" localSheetId="8">#REF!</definedName>
    <definedName name="_Abr1" localSheetId="12">#REF!</definedName>
    <definedName name="_Abr1" localSheetId="10">#REF!</definedName>
    <definedName name="_Abr1" localSheetId="11">#REF!</definedName>
    <definedName name="_Abr1" localSheetId="13">#REF!</definedName>
    <definedName name="_Abr1">#REF!</definedName>
    <definedName name="_ABR95">#REF!</definedName>
    <definedName name="_ABR96">#REF!</definedName>
    <definedName name="_ABR97">#REF!</definedName>
    <definedName name="_ABR98">#REF!</definedName>
    <definedName name="_ABR99">#REF!</definedName>
    <definedName name="_ACA25" localSheetId="6">#REF!</definedName>
    <definedName name="_ACA25" localSheetId="7">#REF!</definedName>
    <definedName name="_ACA25">#REF!</definedName>
    <definedName name="_ACA50" localSheetId="6">#REF!</definedName>
    <definedName name="_ACA50" localSheetId="7">#REF!</definedName>
    <definedName name="_ACA50">#REF!</definedName>
    <definedName name="_ACM30" localSheetId="9">#REF!</definedName>
    <definedName name="_ACM30" localSheetId="8">#REF!</definedName>
    <definedName name="_ACM30" localSheetId="12">#REF!</definedName>
    <definedName name="_ACM30" localSheetId="10">#REF!</definedName>
    <definedName name="_ACM30" localSheetId="11">#REF!</definedName>
    <definedName name="_ACM30" localSheetId="13">#REF!</definedName>
    <definedName name="_ACM30">#REF!</definedName>
    <definedName name="_act2">#REF!</definedName>
    <definedName name="_adm1" localSheetId="6" hidden="1">{"'Índice'!$A$1:$K$49"}</definedName>
    <definedName name="_adm1" localSheetId="7" hidden="1">{"'Índice'!$A$1:$K$49"}</definedName>
    <definedName name="_adm1" hidden="1">{"'Índice'!$A$1:$K$49"}</definedName>
    <definedName name="_adm2" localSheetId="6" hidden="1">{"VENTAS1",#N/A,FALSE,"VENTAS";"VENTAS2",#N/A,FALSE,"VENTAS";"VENTAS3",#N/A,FALSE,"VENTAS";"VENTAS4",#N/A,FALSE,"VENTAS";"VENTAS5",#N/A,FALSE,"VENTAS";"VENTAS6",#N/A,FALSE,"VENTAS";"VENTAS7",#N/A,FALSE,"VENTAS";"VENTAS8",#N/A,FALSE,"VENTAS"}</definedName>
    <definedName name="_adm2" localSheetId="7" hidden="1">{"VENTAS1",#N/A,FALSE,"VENTAS";"VENTAS2",#N/A,FALSE,"VENTAS";"VENTAS3",#N/A,FALSE,"VENTAS";"VENTAS4",#N/A,FALSE,"VENTAS";"VENTAS5",#N/A,FALSE,"VENTAS";"VENTAS6",#N/A,FALSE,"VENTAS";"VENTAS7",#N/A,FALSE,"VENTAS";"VENTAS8",#N/A,FALSE,"VENTAS"}</definedName>
    <definedName name="_adm2" hidden="1">{"VENTAS1",#N/A,FALSE,"VENTAS";"VENTAS2",#N/A,FALSE,"VENTAS";"VENTAS3",#N/A,FALSE,"VENTAS";"VENTAS4",#N/A,FALSE,"VENTAS";"VENTAS5",#N/A,FALSE,"VENTAS";"VENTAS6",#N/A,FALSE,"VENTAS";"VENTAS7",#N/A,FALSE,"VENTAS";"VENTAS8",#N/A,FALSE,"VENTAS"}</definedName>
    <definedName name="_aga16">#REF!</definedName>
    <definedName name="_Ago1" localSheetId="9">#REF!</definedName>
    <definedName name="_Ago1" localSheetId="8">#REF!</definedName>
    <definedName name="_Ago1" localSheetId="12">#REF!</definedName>
    <definedName name="_Ago1" localSheetId="10">#REF!</definedName>
    <definedName name="_Ago1" localSheetId="11">#REF!</definedName>
    <definedName name="_Ago1" localSheetId="13">#REF!</definedName>
    <definedName name="_Ago1">#REF!</definedName>
    <definedName name="_AGO95">#REF!</definedName>
    <definedName name="_AGO96">#REF!</definedName>
    <definedName name="_AGO97">#REF!</definedName>
    <definedName name="_AGO98">#REF!</definedName>
    <definedName name="_AGO99">#REF!</definedName>
    <definedName name="_ANA1" localSheetId="6">#REF!</definedName>
    <definedName name="_ANA1" localSheetId="7">#REF!</definedName>
    <definedName name="_ANA1">#REF!</definedName>
    <definedName name="_ANA2" localSheetId="6">#REF!</definedName>
    <definedName name="_ANA2" localSheetId="7">#REF!</definedName>
    <definedName name="_ANA2">#REF!</definedName>
    <definedName name="_arg13">#REF!</definedName>
    <definedName name="_arg16">#REF!</definedName>
    <definedName name="_asc321">#REF!</definedName>
    <definedName name="_ATD08">#REF!</definedName>
    <definedName name="_ATD1" localSheetId="9">#REF!</definedName>
    <definedName name="_ATD1" localSheetId="8">#REF!</definedName>
    <definedName name="_ATD1" localSheetId="12">#REF!</definedName>
    <definedName name="_ATD1" localSheetId="10">#REF!</definedName>
    <definedName name="_ATD1" localSheetId="11">#REF!</definedName>
    <definedName name="_ATD1" localSheetId="13">#REF!</definedName>
    <definedName name="_ATD1">#REF!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ut2" localSheetId="12">#REF!</definedName>
    <definedName name="_Aut2" localSheetId="6">#REF!</definedName>
    <definedName name="_Aut2" localSheetId="10">#REF!</definedName>
    <definedName name="_Aut2" localSheetId="7">#REF!</definedName>
    <definedName name="_Aut2" localSheetId="11">#REF!</definedName>
    <definedName name="_Aut2" localSheetId="13">#REF!</definedName>
    <definedName name="_Aut2">#REF!</definedName>
    <definedName name="_BDI1">#REF!</definedName>
    <definedName name="_bra2">#REF!</definedName>
    <definedName name="_bre5040">#REF!</definedName>
    <definedName name="_brv2" localSheetId="9">#REF!</definedName>
    <definedName name="_brv2" localSheetId="8">#REF!</definedName>
    <definedName name="_brv2" localSheetId="13">#REF!</definedName>
    <definedName name="_brv2">#REF!</definedName>
    <definedName name="_Brz1" localSheetId="6">#REF!</definedName>
    <definedName name="_Brz1" localSheetId="7">#REF!</definedName>
    <definedName name="_Brz1">#REF!</definedName>
    <definedName name="_Brz2" localSheetId="6">#REF!</definedName>
    <definedName name="_Brz2" localSheetId="7">#REF!</definedName>
    <definedName name="_Brz2">#REF!</definedName>
    <definedName name="_c">#REF!</definedName>
    <definedName name="_c_1">#REF!</definedName>
    <definedName name="_c_10">#REF!</definedName>
    <definedName name="_c_10_1">#REF!</definedName>
    <definedName name="_c_11">#REF!</definedName>
    <definedName name="_c_12">#REF!</definedName>
    <definedName name="_c_12_1">#REF!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3_1">#REF!</definedName>
    <definedName name="_c_4">#REF!</definedName>
    <definedName name="_c_7">#REF!</definedName>
    <definedName name="_c_9">#REF!</definedName>
    <definedName name="_c_9_1">#REF!</definedName>
    <definedName name="_cab1">#REF!</definedName>
    <definedName name="_cab2">#REF!</definedName>
    <definedName name="_CAP20" localSheetId="9">#REF!</definedName>
    <definedName name="_CAP20" localSheetId="8">#REF!</definedName>
    <definedName name="_CAP20" localSheetId="12">#REF!</definedName>
    <definedName name="_CAP20" localSheetId="10">#REF!</definedName>
    <definedName name="_CAP20" localSheetId="11">#REF!</definedName>
    <definedName name="_CAP20" localSheetId="13">#REF!</definedName>
    <definedName name="_CAP20">#REF!</definedName>
    <definedName name="_cap50">#REF!</definedName>
    <definedName name="_CC709" localSheetId="9">'BDI DIFER_SEM DESON.'!Plan1</definedName>
    <definedName name="_CC709" localSheetId="8">'BDI_SEM DESON.'!Plan1</definedName>
    <definedName name="_CC709" localSheetId="6">Plan1</definedName>
    <definedName name="_CC709" localSheetId="7">Plan1</definedName>
    <definedName name="_CC709" localSheetId="13">Plan1</definedName>
    <definedName name="_CC709">Plan1</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9">'BDI DIFER_SEM DESON.'!Plan1</definedName>
    <definedName name="_CC947" localSheetId="8">'BDI_SEM DESON.'!Plan1</definedName>
    <definedName name="_CC947" localSheetId="6">Plan1</definedName>
    <definedName name="_CC947" localSheetId="7">Plan1</definedName>
    <definedName name="_CC947" localSheetId="13">Plan1</definedName>
    <definedName name="_CC947">Plan1</definedName>
    <definedName name="_CCM30" localSheetId="9">#REF!</definedName>
    <definedName name="_CCM30" localSheetId="8">#REF!</definedName>
    <definedName name="_CCM30" localSheetId="12">#REF!</definedName>
    <definedName name="_CCM30" localSheetId="10">#REF!</definedName>
    <definedName name="_CCM30" localSheetId="11">#REF!</definedName>
    <definedName name="_CCM30" localSheetId="13">#REF!</definedName>
    <definedName name="_CCM30">#REF!</definedName>
    <definedName name="_CIE011">#REF!</definedName>
    <definedName name="_CIE400">#REF!</definedName>
    <definedName name="_CIE411">#REF!</definedName>
    <definedName name="_CIE412">#REF!</definedName>
    <definedName name="_CIE916">#REF!</definedName>
    <definedName name="_CMM30" localSheetId="6">#REF!</definedName>
    <definedName name="_CMM30" localSheetId="7">#REF!</definedName>
    <definedName name="_CMM30">#REF!</definedName>
    <definedName name="_COE011">#REF!</definedName>
    <definedName name="_COE400">#REF!</definedName>
    <definedName name="_COE411">#REF!</definedName>
    <definedName name="_COE412">#REF!</definedName>
    <definedName name="_COE916">#REF!</definedName>
    <definedName name="_cronoZero">#REF!</definedName>
    <definedName name="_cva32">#REF!</definedName>
    <definedName name="_cva50">#REF!</definedName>
    <definedName name="_cva60">#REF!</definedName>
    <definedName name="_cve90100">#REF!</definedName>
    <definedName name="_cve9040">#REF!</definedName>
    <definedName name="_cve9050">#REF!</definedName>
    <definedName name="_d2" localSheetId="6" hidden="1">{#N/A,#N/A,FALSE,"Aging Summary";#N/A,#N/A,FALSE,"Ratio Analysis";#N/A,#N/A,FALSE,"Test 120 Day Accts";#N/A,#N/A,FALSE,"Tickmarks"}</definedName>
    <definedName name="_d2" localSheetId="7" hidden="1">{#N/A,#N/A,FALSE,"Aging Summary";#N/A,#N/A,FALSE,"Ratio Analysis";#N/A,#N/A,FALSE,"Test 120 Day Accts";#N/A,#N/A,FALSE,"Tickmarks"}</definedName>
    <definedName name="_d2" hidden="1">{#N/A,#N/A,FALSE,"Aging Summary";#N/A,#N/A,FALSE,"Ratio Analysis";#N/A,#N/A,FALSE,"Test 120 Day Accts";#N/A,#N/A,FALSE,"Tickmarks"}</definedName>
    <definedName name="_DAR02">#REF!</definedName>
    <definedName name="_Database">#REF!</definedName>
    <definedName name="_Dez1" localSheetId="9">#REF!</definedName>
    <definedName name="_Dez1" localSheetId="8">#REF!</definedName>
    <definedName name="_Dez1" localSheetId="12">#REF!</definedName>
    <definedName name="_Dez1" localSheetId="10">#REF!</definedName>
    <definedName name="_Dez1" localSheetId="11">#REF!</definedName>
    <definedName name="_Dez1" localSheetId="13">#REF!</definedName>
    <definedName name="_Dez1">#REF!</definedName>
    <definedName name="_DEZ94">#REF!</definedName>
    <definedName name="_DEZ95">#REF!</definedName>
    <definedName name="_DEZ96">#REF!</definedName>
    <definedName name="_DEZ97">#REF!</definedName>
    <definedName name="_DEZ98">#REF!</definedName>
    <definedName name="_DEZ99">#REF!</definedName>
    <definedName name="_dia10">#REF!</definedName>
    <definedName name="_dia3">#REF!</definedName>
    <definedName name="_DIV1004" localSheetId="9">#REF!</definedName>
    <definedName name="_DIV1004" localSheetId="8">#REF!</definedName>
    <definedName name="_DIV1004" localSheetId="13">#REF!</definedName>
    <definedName name="_DIV1004">#REF!</definedName>
    <definedName name="_DIV1015" localSheetId="9">#REF!</definedName>
    <definedName name="_DIV1015" localSheetId="8">#REF!</definedName>
    <definedName name="_DIV1015" localSheetId="13">#REF!</definedName>
    <definedName name="_DIV1015">#REF!</definedName>
    <definedName name="_DIV1039" localSheetId="9">#REF!</definedName>
    <definedName name="_DIV1039" localSheetId="8">#REF!</definedName>
    <definedName name="_DIV1039" localSheetId="13">#REF!</definedName>
    <definedName name="_DIV1039">#REF!</definedName>
    <definedName name="_DIV1050" localSheetId="9">#REF!</definedName>
    <definedName name="_DIV1050" localSheetId="8">#REF!</definedName>
    <definedName name="_DIV1050" localSheetId="13">#REF!</definedName>
    <definedName name="_DIV1050">#REF!</definedName>
    <definedName name="_DIV278" localSheetId="9">#REF!</definedName>
    <definedName name="_DIV278" localSheetId="8">#REF!</definedName>
    <definedName name="_DIV278" localSheetId="13">#REF!</definedName>
    <definedName name="_DIV278">#REF!</definedName>
    <definedName name="_DIV279" localSheetId="9">#REF!</definedName>
    <definedName name="_DIV279" localSheetId="8">#REF!</definedName>
    <definedName name="_DIV279" localSheetId="13">#REF!</definedName>
    <definedName name="_DIV279">#REF!</definedName>
    <definedName name="_DIV45" localSheetId="9">#REF!</definedName>
    <definedName name="_DIV45" localSheetId="8">#REF!</definedName>
    <definedName name="_DIV45" localSheetId="13">#REF!</definedName>
    <definedName name="_DIV45">#REF!</definedName>
    <definedName name="_DIV450" localSheetId="9">#REF!</definedName>
    <definedName name="_DIV450" localSheetId="8">#REF!</definedName>
    <definedName name="_DIV450" localSheetId="13">#REF!</definedName>
    <definedName name="_DIV450">#REF!</definedName>
    <definedName name="_DIV709" localSheetId="9">#REF!</definedName>
    <definedName name="_DIV709" localSheetId="8">#REF!</definedName>
    <definedName name="_DIV709" localSheetId="13">#REF!</definedName>
    <definedName name="_DIV709">#REF!</definedName>
    <definedName name="_DIV710" localSheetId="9">#REF!</definedName>
    <definedName name="_DIV710" localSheetId="8">#REF!</definedName>
    <definedName name="_DIV710" localSheetId="13">#REF!</definedName>
    <definedName name="_DIV710">#REF!</definedName>
    <definedName name="_DIV711" localSheetId="9">#REF!</definedName>
    <definedName name="_DIV711" localSheetId="8">#REF!</definedName>
    <definedName name="_DIV711" localSheetId="13">#REF!</definedName>
    <definedName name="_DIV711">#REF!</definedName>
    <definedName name="_DIV718" localSheetId="9">#REF!</definedName>
    <definedName name="_DIV718" localSheetId="8">#REF!</definedName>
    <definedName name="_DIV718" localSheetId="13">#REF!</definedName>
    <definedName name="_DIV718">#REF!</definedName>
    <definedName name="_DIV719" localSheetId="9">#REF!</definedName>
    <definedName name="_DIV719" localSheetId="8">#REF!</definedName>
    <definedName name="_DIV719" localSheetId="13">#REF!</definedName>
    <definedName name="_DIV719">#REF!</definedName>
    <definedName name="_DIV720" localSheetId="9">#REF!</definedName>
    <definedName name="_DIV720" localSheetId="8">#REF!</definedName>
    <definedName name="_DIV720" localSheetId="13">#REF!</definedName>
    <definedName name="_DIV720">#REF!</definedName>
    <definedName name="_DIV819" localSheetId="9">#REF!</definedName>
    <definedName name="_DIV819" localSheetId="8">#REF!</definedName>
    <definedName name="_DIV819" localSheetId="13">#REF!</definedName>
    <definedName name="_DIV819">#REF!</definedName>
    <definedName name="_DIV947" localSheetId="9">#REF!</definedName>
    <definedName name="_DIV947" localSheetId="8">#REF!</definedName>
    <definedName name="_DIV947" localSheetId="13">#REF!</definedName>
    <definedName name="_DIV947">#REF!</definedName>
    <definedName name="_djm10">#REF!</definedName>
    <definedName name="_djm15">#REF!</definedName>
    <definedName name="_dmt1000">#REF!</definedName>
    <definedName name="_dmt1200">#REF!</definedName>
    <definedName name="_dmt200">#REF!</definedName>
    <definedName name="_dmt400">#REF!</definedName>
    <definedName name="_dmt50">#REF!</definedName>
    <definedName name="_dmt600">#REF!</definedName>
    <definedName name="_dmt800">#REF!</definedName>
    <definedName name="_DND2" localSheetId="9">'BDI DIFER_SEM DESON.'!Plan1</definedName>
    <definedName name="_DND2" localSheetId="8">'BDI_SEM DESON.'!Plan1</definedName>
    <definedName name="_DND2" localSheetId="6">Plan1</definedName>
    <definedName name="_DND2" localSheetId="7">Plan1</definedName>
    <definedName name="_DND2" localSheetId="13">Plan1</definedName>
    <definedName name="_DND2">Plan1</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DPS5">#REF!</definedName>
    <definedName name="_DPS8">#REF!</definedName>
    <definedName name="_DRE0700" localSheetId="6" hidden="1">{"'PXR_6500'!$A$1:$I$124"}</definedName>
    <definedName name="_DRE0700" localSheetId="7" hidden="1">{"'PXR_6500'!$A$1:$I$124"}</definedName>
    <definedName name="_DRE0700" hidden="1">{"'PXR_6500'!$A$1:$I$124"}</definedName>
    <definedName name="_dre2">#REF!</definedName>
    <definedName name="_e">NA()</definedName>
    <definedName name="_ECT12">#REF!</definedName>
    <definedName name="_ECT3">#REF!</definedName>
    <definedName name="_EDA01">#REF!</definedName>
    <definedName name="_emp2">#REF!</definedName>
    <definedName name="_eng2">#REF!</definedName>
    <definedName name="_epl5">#REF!</definedName>
    <definedName name="_ESC3">#REF!</definedName>
    <definedName name="_est1">#REF!</definedName>
    <definedName name="_Ext2" localSheetId="12">#REF!</definedName>
    <definedName name="_Ext2" localSheetId="6">#REF!</definedName>
    <definedName name="_Ext2" localSheetId="10">#REF!</definedName>
    <definedName name="_Ext2" localSheetId="7">#REF!</definedName>
    <definedName name="_Ext2" localSheetId="11">#REF!</definedName>
    <definedName name="_Ext2" localSheetId="13">#REF!</definedName>
    <definedName name="_Ext2">#REF!</definedName>
    <definedName name="_Ext2_3" localSheetId="12">#REF!</definedName>
    <definedName name="_Ext2_3" localSheetId="6">#REF!</definedName>
    <definedName name="_Ext2_3" localSheetId="10">#REF!</definedName>
    <definedName name="_Ext2_3" localSheetId="7">#REF!</definedName>
    <definedName name="_Ext2_3" localSheetId="11">#REF!</definedName>
    <definedName name="_Ext2_3" localSheetId="13">#REF!</definedName>
    <definedName name="_Ext2_3">#REF!</definedName>
    <definedName name="_Ext2_4" localSheetId="12">#REF!</definedName>
    <definedName name="_Ext2_4" localSheetId="6">#REF!</definedName>
    <definedName name="_Ext2_4" localSheetId="10">#REF!</definedName>
    <definedName name="_Ext2_4" localSheetId="7">#REF!</definedName>
    <definedName name="_Ext2_4" localSheetId="11">#REF!</definedName>
    <definedName name="_Ext2_4" localSheetId="13">#REF!</definedName>
    <definedName name="_Ext2_4">#REF!</definedName>
    <definedName name="_Ext2_5" localSheetId="12">#REF!</definedName>
    <definedName name="_Ext2_5" localSheetId="6">#REF!</definedName>
    <definedName name="_Ext2_5" localSheetId="10">#REF!</definedName>
    <definedName name="_Ext2_5" localSheetId="7">#REF!</definedName>
    <definedName name="_Ext2_5" localSheetId="11">#REF!</definedName>
    <definedName name="_Ext2_5" localSheetId="13">#REF!</definedName>
    <definedName name="_Ext2_5">#REF!</definedName>
    <definedName name="_Ext22" localSheetId="12">#REF!</definedName>
    <definedName name="_Ext22" localSheetId="6">#REF!</definedName>
    <definedName name="_Ext22" localSheetId="10">#REF!</definedName>
    <definedName name="_Ext22" localSheetId="7">#REF!</definedName>
    <definedName name="_Ext22" localSheetId="11">#REF!</definedName>
    <definedName name="_Ext22" localSheetId="13">#REF!</definedName>
    <definedName name="_Ext22">#REF!</definedName>
    <definedName name="_fall" hidden="1">#REF!</definedName>
    <definedName name="_FAT1">#REF!</definedName>
    <definedName name="_FAT2">#REF!</definedName>
    <definedName name="_Fev1" localSheetId="9">#REF!</definedName>
    <definedName name="_Fev1" localSheetId="8">#REF!</definedName>
    <definedName name="_Fev1" localSheetId="12">#REF!</definedName>
    <definedName name="_Fev1" localSheetId="10">#REF!</definedName>
    <definedName name="_Fev1" localSheetId="11">#REF!</definedName>
    <definedName name="_Fev1" localSheetId="13">#REF!</definedName>
    <definedName name="_Fev1">#REF!</definedName>
    <definedName name="_FEV95">#REF!</definedName>
    <definedName name="_FEV96">#REF!</definedName>
    <definedName name="_FEV97">#REF!</definedName>
    <definedName name="_FEV98">#REF!</definedName>
    <definedName name="_FEV99">#REF!</definedName>
    <definedName name="_fil2">#REF!</definedName>
    <definedName name="_Fill" localSheetId="9" hidden="1">#REF!</definedName>
    <definedName name="_Fill" localSheetId="8" hidden="1">#REF!</definedName>
    <definedName name="_Fill" localSheetId="12">#REF!</definedName>
    <definedName name="_Fill" localSheetId="10">#REF!</definedName>
    <definedName name="_Fill" localSheetId="11">#REF!</definedName>
    <definedName name="_Fill" localSheetId="13">#REF!</definedName>
    <definedName name="_Fill">#REF!</definedName>
    <definedName name="_fill1" hidden="1">#REF!</definedName>
    <definedName name="_Filll" hidden="1">#REF!</definedName>
    <definedName name="_FilterDatabase" hidden="1">#REF!</definedName>
    <definedName name="_xlnm._FilterDatabase" localSheetId="14" hidden="1">ANP!$A$9:$G$10</definedName>
    <definedName name="_xlnm._FilterDatabase" localSheetId="23" hidden="1">'CP002 - Mob. e Desmob'!$C$42:$S$77</definedName>
    <definedName name="_xlnm._FilterDatabase" localSheetId="4" hidden="1">'CURVA ABC'!$A$11:$K$88</definedName>
    <definedName name="_xlnm._FilterDatabase" localSheetId="6" hidden="1">'CURVA ABC_INSUMO'!$A$1:$K$231</definedName>
    <definedName name="_xlnm._FilterDatabase" localSheetId="20" hidden="1">'Equip Mínimo'!$A$7:$H$86</definedName>
    <definedName name="_xlnm._FilterDatabase" localSheetId="1" hidden="1">'ORÇAMENTO_SEM DESONERAÇÃO'!$A$11:$J$129</definedName>
    <definedName name="_xlnm._FilterDatabase" localSheetId="16" hidden="1">'RELAÇÃO MÃO DE OBRA ORDINÁRIA'!$A$9:$G$20</definedName>
    <definedName name="_xlnm._FilterDatabase" localSheetId="15" hidden="1">'Sintético de Mão de Obra'!$A$6:$G$18</definedName>
    <definedName name="_xlnm._FilterDatabase" hidden="1">#REF!</definedName>
    <definedName name="_fio12">#REF!</definedName>
    <definedName name="_fis5">#REF!</definedName>
    <definedName name="_FOG50">#REF!</definedName>
    <definedName name="_fpd12">#REF!</definedName>
    <definedName name="_FR2" localSheetId="6" hidden="1">{#N/A,#N/A,FALSE,"GERAL";#N/A,#N/A,FALSE,"012-96";#N/A,#N/A,FALSE,"018-96";#N/A,#N/A,FALSE,"027-96";#N/A,#N/A,FALSE,"059-96";#N/A,#N/A,FALSE,"076-96";#N/A,#N/A,FALSE,"019-97";#N/A,#N/A,FALSE,"021-97";#N/A,#N/A,FALSE,"022-97";#N/A,#N/A,FALSE,"028-97"}</definedName>
    <definedName name="_FR2" localSheetId="7" hidden="1">{#N/A,#N/A,FALSE,"GERAL";#N/A,#N/A,FALSE,"012-96";#N/A,#N/A,FALSE,"018-96";#N/A,#N/A,FALSE,"027-96";#N/A,#N/A,FALSE,"059-96";#N/A,#N/A,FALSE,"076-96";#N/A,#N/A,FALSE,"019-97";#N/A,#N/A,FALSE,"021-97";#N/A,#N/A,FALSE,"022-97";#N/A,#N/A,FALSE,"028-97"}</definedName>
    <definedName name="_FR2" hidden="1">{#N/A,#N/A,FALSE,"GERAL";#N/A,#N/A,FALSE,"012-96";#N/A,#N/A,FALSE,"018-96";#N/A,#N/A,FALSE,"027-96";#N/A,#N/A,FALSE,"059-96";#N/A,#N/A,FALSE,"076-96";#N/A,#N/A,FALSE,"019-97";#N/A,#N/A,FALSE,"021-97";#N/A,#N/A,FALSE,"022-97";#N/A,#N/A,FALSE,"028-97"}</definedName>
    <definedName name="_fvr10">#REF!</definedName>
    <definedName name="_H111118" localSheetId="9">#REF!</definedName>
    <definedName name="_H111118" localSheetId="8">#REF!</definedName>
    <definedName name="_H111118" localSheetId="13">#REF!</definedName>
    <definedName name="_H111118">#REF!</definedName>
    <definedName name="_H121118" localSheetId="9">#REF!</definedName>
    <definedName name="_H121118" localSheetId="8">#REF!</definedName>
    <definedName name="_H121118" localSheetId="13">#REF!</definedName>
    <definedName name="_H121118">#REF!</definedName>
    <definedName name="_HCB5" localSheetId="9">#REF!</definedName>
    <definedName name="_HCB5" localSheetId="8">#REF!</definedName>
    <definedName name="_HCB5" localSheetId="12">#REF!</definedName>
    <definedName name="_HCB5" localSheetId="10">#REF!</definedName>
    <definedName name="_HCB5" localSheetId="11">#REF!</definedName>
    <definedName name="_HCB5" localSheetId="13">#REF!</definedName>
    <definedName name="_HCB5">#REF!</definedName>
    <definedName name="_I" localSheetId="9">#REF!</definedName>
    <definedName name="_I" localSheetId="8">#REF!</definedName>
    <definedName name="_I" localSheetId="12">#REF!</definedName>
    <definedName name="_I" localSheetId="10">#REF!</definedName>
    <definedName name="_I" localSheetId="11">#REF!</definedName>
    <definedName name="_I" localSheetId="13">#REF!</definedName>
    <definedName name="_I">#REF!</definedName>
    <definedName name="_I_1" localSheetId="9">#REF!</definedName>
    <definedName name="_I_1" localSheetId="8">#REF!</definedName>
    <definedName name="_I_1" localSheetId="12">#REF!</definedName>
    <definedName name="_I_1" localSheetId="10">#REF!</definedName>
    <definedName name="_I_1" localSheetId="11">#REF!</definedName>
    <definedName name="_I_1" localSheetId="13">#REF!</definedName>
    <definedName name="_I_1">#REF!</definedName>
    <definedName name="_I_1_1" localSheetId="9">#REF!</definedName>
    <definedName name="_I_1_1" localSheetId="8">#REF!</definedName>
    <definedName name="_I_1_1" localSheetId="12">#REF!</definedName>
    <definedName name="_I_1_1" localSheetId="10">#REF!</definedName>
    <definedName name="_I_1_1" localSheetId="11">#REF!</definedName>
    <definedName name="_I_1_1" localSheetId="13">#REF!</definedName>
    <definedName name="_I_1_1">#REF!</definedName>
    <definedName name="_I_1_1_1" localSheetId="9">#REF!</definedName>
    <definedName name="_I_1_1_1" localSheetId="8">#REF!</definedName>
    <definedName name="_I_1_1_1" localSheetId="12">#REF!</definedName>
    <definedName name="_I_1_1_1" localSheetId="10">#REF!</definedName>
    <definedName name="_I_1_1_1" localSheetId="11">#REF!</definedName>
    <definedName name="_I_1_1_1" localSheetId="13">#REF!</definedName>
    <definedName name="_I_1_1_1">#REF!</definedName>
    <definedName name="_I_1_1_1_1">#REF!</definedName>
    <definedName name="_I_1_1_1_1_1">#REF!</definedName>
    <definedName name="_I_1_1_1_16">#REF!</definedName>
    <definedName name="_I_1_1_16">#REF!</definedName>
    <definedName name="_I_1_1_19" localSheetId="9">#REF!</definedName>
    <definedName name="_I_1_1_19" localSheetId="8">#REF!</definedName>
    <definedName name="_I_1_1_19" localSheetId="12">#REF!</definedName>
    <definedName name="_I_1_1_19" localSheetId="10">#REF!</definedName>
    <definedName name="_I_1_1_19" localSheetId="11">#REF!</definedName>
    <definedName name="_I_1_1_19" localSheetId="13">#REF!</definedName>
    <definedName name="_I_1_1_19">#REF!</definedName>
    <definedName name="_I_1_1_19_16">#REF!</definedName>
    <definedName name="_I_1_16">#REF!</definedName>
    <definedName name="_I_1_16_1">#REF!</definedName>
    <definedName name="_I_1_19" localSheetId="9">#REF!</definedName>
    <definedName name="_I_1_19" localSheetId="8">#REF!</definedName>
    <definedName name="_I_1_19" localSheetId="12">#REF!</definedName>
    <definedName name="_I_1_19" localSheetId="10">#REF!</definedName>
    <definedName name="_I_1_19" localSheetId="11">#REF!</definedName>
    <definedName name="_I_1_19" localSheetId="13">#REF!</definedName>
    <definedName name="_I_1_19">#REF!</definedName>
    <definedName name="_I_1_19_16">#REF!</definedName>
    <definedName name="_I_16">#REF!</definedName>
    <definedName name="_I_16_1">#REF!</definedName>
    <definedName name="_I_19" localSheetId="9">#REF!</definedName>
    <definedName name="_I_19" localSheetId="8">#REF!</definedName>
    <definedName name="_I_19" localSheetId="12">#REF!</definedName>
    <definedName name="_I_19" localSheetId="10">#REF!</definedName>
    <definedName name="_I_19" localSheetId="11">#REF!</definedName>
    <definedName name="_I_19" localSheetId="13">#REF!</definedName>
    <definedName name="_I_19">#REF!</definedName>
    <definedName name="_I_19_16">#REF!</definedName>
    <definedName name="_I_25">#REF!</definedName>
    <definedName name="_I_3">#REF!</definedName>
    <definedName name="_I_4">#REF!</definedName>
    <definedName name="_I_5">#REF!</definedName>
    <definedName name="_I_6">#REF!</definedName>
    <definedName name="_ind100">#REF!</definedName>
    <definedName name="_insta1">(#REF!,#REF!)</definedName>
    <definedName name="_ISM1">#REF!</definedName>
    <definedName name="_itu1">#REF!</definedName>
    <definedName name="_Jan1" localSheetId="9">#REF!</definedName>
    <definedName name="_Jan1" localSheetId="8">#REF!</definedName>
    <definedName name="_Jan1" localSheetId="12">#REF!</definedName>
    <definedName name="_Jan1" localSheetId="10">#REF!</definedName>
    <definedName name="_Jan1" localSheetId="11">#REF!</definedName>
    <definedName name="_Jan1" localSheetId="13">#REF!</definedName>
    <definedName name="_Jan1">#REF!</definedName>
    <definedName name="_JAN2003" localSheetId="9">#REF!</definedName>
    <definedName name="_JAN2003" localSheetId="8">#REF!</definedName>
    <definedName name="_JAN2003" localSheetId="12">#REF!</definedName>
    <definedName name="_JAN2003" localSheetId="10">#REF!</definedName>
    <definedName name="_JAN2003" localSheetId="11">#REF!</definedName>
    <definedName name="_JAN2003" localSheetId="13">#REF!</definedName>
    <definedName name="_JAN2003">#REF!</definedName>
    <definedName name="_JAN95">#REF!</definedName>
    <definedName name="_JAN96">#REF!</definedName>
    <definedName name="_JAN97">#REF!</definedName>
    <definedName name="_JAN98">#REF!</definedName>
    <definedName name="_JAN99">#REF!</definedName>
    <definedName name="_JAZ1">#REF!</definedName>
    <definedName name="_JAZ11">#REF!</definedName>
    <definedName name="_JAZ2">#REF!</definedName>
    <definedName name="_JAZ22">#REF!</definedName>
    <definedName name="_JAZ3">#REF!</definedName>
    <definedName name="_JAZ33">#REF!</definedName>
    <definedName name="_jla20">#REF!</definedName>
    <definedName name="_jla32">#REF!</definedName>
    <definedName name="_Jul1" localSheetId="9">#REF!</definedName>
    <definedName name="_Jul1" localSheetId="8">#REF!</definedName>
    <definedName name="_Jul1" localSheetId="12">#REF!</definedName>
    <definedName name="_Jul1" localSheetId="10">#REF!</definedName>
    <definedName name="_Jul1" localSheetId="11">#REF!</definedName>
    <definedName name="_Jul1" localSheetId="13">#REF!</definedName>
    <definedName name="_Jul1">#REF!</definedName>
    <definedName name="_JUL95">#REF!</definedName>
    <definedName name="_JUL96">#REF!</definedName>
    <definedName name="_JUL97">#REF!</definedName>
    <definedName name="_JUL98">#REF!</definedName>
    <definedName name="_JUL99">#REF!</definedName>
    <definedName name="_Jun1" localSheetId="9">#REF!</definedName>
    <definedName name="_Jun1" localSheetId="8">#REF!</definedName>
    <definedName name="_Jun1" localSheetId="12">#REF!</definedName>
    <definedName name="_Jun1" localSheetId="10">#REF!</definedName>
    <definedName name="_Jun1" localSheetId="11">#REF!</definedName>
    <definedName name="_Jun1" localSheetId="13">#REF!</definedName>
    <definedName name="_Jun1">#REF!</definedName>
    <definedName name="_JUN95">#REF!</definedName>
    <definedName name="_JUN96">#REF!</definedName>
    <definedName name="_JUN97">#REF!</definedName>
    <definedName name="_JUN98">#REF!</definedName>
    <definedName name="_JUN99">#REF!</definedName>
    <definedName name="_Key1" localSheetId="9" hidden="1">#REF!</definedName>
    <definedName name="_Key1" localSheetId="8" hidden="1">#REF!</definedName>
    <definedName name="_Key1" localSheetId="6">#REF!</definedName>
    <definedName name="_Key1" localSheetId="7">#REF!</definedName>
    <definedName name="_Key1">#REF!</definedName>
    <definedName name="_Key2" localSheetId="9" hidden="1">#REF!</definedName>
    <definedName name="_Key2" localSheetId="8" hidden="1">#REF!</definedName>
    <definedName name="_Key2" localSheetId="13" hidden="1">#REF!</definedName>
    <definedName name="_Key2" hidden="1">#REF!</definedName>
    <definedName name="_key20" hidden="1">#REF!</definedName>
    <definedName name="_ki5" localSheetId="9">#REF!</definedName>
    <definedName name="_ki5" localSheetId="8">#REF!</definedName>
    <definedName name="_ki5" localSheetId="12">#REF!</definedName>
    <definedName name="_ki5" localSheetId="10">#REF!</definedName>
    <definedName name="_ki5" localSheetId="11">#REF!</definedName>
    <definedName name="_ki5" localSheetId="13">#REF!</definedName>
    <definedName name="_ki5">#REF!</definedName>
    <definedName name="_ki5_1">#REF!</definedName>
    <definedName name="_ki5_3" localSheetId="9">#REF!</definedName>
    <definedName name="_ki5_3" localSheetId="8">#REF!</definedName>
    <definedName name="_ki5_3" localSheetId="12">#REF!</definedName>
    <definedName name="_ki5_3" localSheetId="10">#REF!</definedName>
    <definedName name="_ki5_3" localSheetId="11">#REF!</definedName>
    <definedName name="_ki5_3" localSheetId="13">#REF!</definedName>
    <definedName name="_ki5_3">#REF!</definedName>
    <definedName name="_ki5_4" localSheetId="9">#REF!</definedName>
    <definedName name="_ki5_4" localSheetId="8">#REF!</definedName>
    <definedName name="_ki5_4" localSheetId="12">#REF!</definedName>
    <definedName name="_ki5_4" localSheetId="10">#REF!</definedName>
    <definedName name="_ki5_4" localSheetId="11">#REF!</definedName>
    <definedName name="_ki5_4" localSheetId="13">#REF!</definedName>
    <definedName name="_ki5_4">#REF!</definedName>
    <definedName name="_ki5_5" localSheetId="9">#REF!</definedName>
    <definedName name="_ki5_5" localSheetId="8">#REF!</definedName>
    <definedName name="_ki5_5" localSheetId="12">#REF!</definedName>
    <definedName name="_ki5_5" localSheetId="10">#REF!</definedName>
    <definedName name="_ki5_5" localSheetId="11">#REF!</definedName>
    <definedName name="_ki5_5" localSheetId="13">#REF!</definedName>
    <definedName name="_ki5_5">#REF!</definedName>
    <definedName name="_kit55" localSheetId="9">#REF!</definedName>
    <definedName name="_kit55" localSheetId="8">#REF!</definedName>
    <definedName name="_kit55" localSheetId="12">#REF!</definedName>
    <definedName name="_kit55" localSheetId="10">#REF!</definedName>
    <definedName name="_kit55" localSheetId="11">#REF!</definedName>
    <definedName name="_kit55" localSheetId="13">#REF!</definedName>
    <definedName name="_kit55">#REF!</definedName>
    <definedName name="_KM406407" localSheetId="9">#REF!</definedName>
    <definedName name="_KM406407" localSheetId="8">#REF!</definedName>
    <definedName name="_KM406407" localSheetId="13">#REF!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km736">#REF!</definedName>
    <definedName name="_la2" localSheetId="9">#REF!</definedName>
    <definedName name="_la2" localSheetId="8">#REF!</definedName>
    <definedName name="_la2" localSheetId="12">#REF!</definedName>
    <definedName name="_la2" localSheetId="10">#REF!</definedName>
    <definedName name="_la2" localSheetId="11">#REF!</definedName>
    <definedName name="_la2" localSheetId="13">#REF!</definedName>
    <definedName name="_la2">#REF!</definedName>
    <definedName name="_LAG2">#REF!</definedName>
    <definedName name="_LO1004" localSheetId="9">#REF!</definedName>
    <definedName name="_LO1004" localSheetId="8">#REF!</definedName>
    <definedName name="_LO1004" localSheetId="13">#REF!</definedName>
    <definedName name="_LO1004">#REF!</definedName>
    <definedName name="_LO1015" localSheetId="9">#REF!</definedName>
    <definedName name="_LO1015" localSheetId="8">#REF!</definedName>
    <definedName name="_LO1015" localSheetId="13">#REF!</definedName>
    <definedName name="_LO1015">#REF!</definedName>
    <definedName name="_LO1039" localSheetId="9">#REF!</definedName>
    <definedName name="_LO1039" localSheetId="8">#REF!</definedName>
    <definedName name="_LO1039" localSheetId="13">#REF!</definedName>
    <definedName name="_LO1039">#REF!</definedName>
    <definedName name="_LO1050" localSheetId="9">#REF!</definedName>
    <definedName name="_LO1050" localSheetId="8">#REF!</definedName>
    <definedName name="_LO1050" localSheetId="13">#REF!</definedName>
    <definedName name="_LO1050">#REF!</definedName>
    <definedName name="_LO278" localSheetId="9">#REF!</definedName>
    <definedName name="_LO278" localSheetId="8">#REF!</definedName>
    <definedName name="_LO278" localSheetId="13">#REF!</definedName>
    <definedName name="_LO278">#REF!</definedName>
    <definedName name="_LO279" localSheetId="9">#REF!</definedName>
    <definedName name="_LO279" localSheetId="8">#REF!</definedName>
    <definedName name="_LO279" localSheetId="13">#REF!</definedName>
    <definedName name="_LO279">#REF!</definedName>
    <definedName name="_LO450" localSheetId="9">#REF!</definedName>
    <definedName name="_LO450" localSheetId="8">#REF!</definedName>
    <definedName name="_LO450" localSheetId="13">#REF!</definedName>
    <definedName name="_LO450">#REF!</definedName>
    <definedName name="_LO709" localSheetId="9">#REF!</definedName>
    <definedName name="_LO709" localSheetId="8">#REF!</definedName>
    <definedName name="_LO709" localSheetId="13">#REF!</definedName>
    <definedName name="_LO709">#REF!</definedName>
    <definedName name="_LO710" localSheetId="9">#REF!</definedName>
    <definedName name="_LO710" localSheetId="8">#REF!</definedName>
    <definedName name="_LO710" localSheetId="13">#REF!</definedName>
    <definedName name="_LO710">#REF!</definedName>
    <definedName name="_LO711" localSheetId="9">#REF!</definedName>
    <definedName name="_LO711" localSheetId="8">#REF!</definedName>
    <definedName name="_LO711" localSheetId="13">#REF!</definedName>
    <definedName name="_LO711">#REF!</definedName>
    <definedName name="_LO719" localSheetId="9">#REF!</definedName>
    <definedName name="_LO719" localSheetId="8">#REF!</definedName>
    <definedName name="_LO719" localSheetId="13">#REF!</definedName>
    <definedName name="_LO719">#REF!</definedName>
    <definedName name="_LO720" localSheetId="9">#REF!</definedName>
    <definedName name="_LO720" localSheetId="8">#REF!</definedName>
    <definedName name="_LO720" localSheetId="13">#REF!</definedName>
    <definedName name="_LO720">#REF!</definedName>
    <definedName name="_LO819" localSheetId="9">#REF!</definedName>
    <definedName name="_LO819" localSheetId="8">#REF!</definedName>
    <definedName name="_LO819" localSheetId="13">#REF!</definedName>
    <definedName name="_LO819">#REF!</definedName>
    <definedName name="_LO947" localSheetId="9">#REF!</definedName>
    <definedName name="_LO947" localSheetId="8">#REF!</definedName>
    <definedName name="_LO947" localSheetId="13">#REF!</definedName>
    <definedName name="_LO947">#REF!</definedName>
    <definedName name="_lpi100">#REF!</definedName>
    <definedName name="_lvg12050">#REF!</definedName>
    <definedName name="_lvp32">#REF!</definedName>
    <definedName name="_lxa1">#REF!</definedName>
    <definedName name="_Mai1" localSheetId="9">#REF!</definedName>
    <definedName name="_Mai1" localSheetId="8">#REF!</definedName>
    <definedName name="_Mai1" localSheetId="12">#REF!</definedName>
    <definedName name="_Mai1" localSheetId="10">#REF!</definedName>
    <definedName name="_Mai1" localSheetId="11">#REF!</definedName>
    <definedName name="_Mai1" localSheetId="13">#REF!</definedName>
    <definedName name="_Mai1">#REF!</definedName>
    <definedName name="_MAI95">#REF!</definedName>
    <definedName name="_MAI96">#REF!</definedName>
    <definedName name="_MAI97">#REF!</definedName>
    <definedName name="_MAI98">#REF!</definedName>
    <definedName name="_MAI99">#REF!</definedName>
    <definedName name="_Mar1" localSheetId="9">#REF!</definedName>
    <definedName name="_Mar1" localSheetId="8">#REF!</definedName>
    <definedName name="_Mar1" localSheetId="12">#REF!</definedName>
    <definedName name="_Mar1" localSheetId="10">#REF!</definedName>
    <definedName name="_Mar1" localSheetId="11">#REF!</definedName>
    <definedName name="_Mar1" localSheetId="13">#REF!</definedName>
    <definedName name="_Mar1">#REF!</definedName>
    <definedName name="_MAR95">#REF!</definedName>
    <definedName name="_MAR96">#REF!</definedName>
    <definedName name="_MAR97">#REF!</definedName>
    <definedName name="_MAR98">#REF!</definedName>
    <definedName name="_MAR99">#REF!</definedName>
    <definedName name="_MatMult_A" hidden="1">#REF!</definedName>
    <definedName name="_ME10005" localSheetId="9">#REF!</definedName>
    <definedName name="_ME10005" localSheetId="8">#REF!</definedName>
    <definedName name="_ME10005" localSheetId="13">#REF!</definedName>
    <definedName name="_ME10005">#REF!</definedName>
    <definedName name="_ME1004" localSheetId="9">#REF!</definedName>
    <definedName name="_ME1004" localSheetId="8">#REF!</definedName>
    <definedName name="_ME1004" localSheetId="13">#REF!</definedName>
    <definedName name="_ME1004">#REF!</definedName>
    <definedName name="_ME1015" localSheetId="9">#REF!</definedName>
    <definedName name="_ME1015" localSheetId="8">#REF!</definedName>
    <definedName name="_ME1015" localSheetId="13">#REF!</definedName>
    <definedName name="_ME1015">#REF!</definedName>
    <definedName name="_ME1039" localSheetId="9">#REF!</definedName>
    <definedName name="_ME1039" localSheetId="8">#REF!</definedName>
    <definedName name="_ME1039" localSheetId="13">#REF!</definedName>
    <definedName name="_ME1039">#REF!</definedName>
    <definedName name="_ME1050" localSheetId="9">#REF!</definedName>
    <definedName name="_ME1050" localSheetId="8">#REF!</definedName>
    <definedName name="_ME1050" localSheetId="13">#REF!</definedName>
    <definedName name="_ME1050">#REF!</definedName>
    <definedName name="_ME278" localSheetId="9">#REF!</definedName>
    <definedName name="_ME278" localSheetId="8">#REF!</definedName>
    <definedName name="_ME278" localSheetId="13">#REF!</definedName>
    <definedName name="_ME278">#REF!</definedName>
    <definedName name="_ME279" localSheetId="9">#REF!</definedName>
    <definedName name="_ME279" localSheetId="8">#REF!</definedName>
    <definedName name="_ME279" localSheetId="13">#REF!</definedName>
    <definedName name="_ME279">#REF!</definedName>
    <definedName name="_ME450" localSheetId="9">#REF!</definedName>
    <definedName name="_ME450" localSheetId="8">#REF!</definedName>
    <definedName name="_ME450" localSheetId="13">#REF!</definedName>
    <definedName name="_ME450">#REF!</definedName>
    <definedName name="_ME709" localSheetId="9">#REF!</definedName>
    <definedName name="_ME709" localSheetId="8">#REF!</definedName>
    <definedName name="_ME709" localSheetId="13">#REF!</definedName>
    <definedName name="_ME709">#REF!</definedName>
    <definedName name="_ME710" localSheetId="9">#REF!</definedName>
    <definedName name="_ME710" localSheetId="8">#REF!</definedName>
    <definedName name="_ME710" localSheetId="13">#REF!</definedName>
    <definedName name="_ME710">#REF!</definedName>
    <definedName name="_ME711" localSheetId="9">#REF!</definedName>
    <definedName name="_ME711" localSheetId="8">#REF!</definedName>
    <definedName name="_ME711" localSheetId="13">#REF!</definedName>
    <definedName name="_ME711">#REF!</definedName>
    <definedName name="_ME719" localSheetId="9">#REF!</definedName>
    <definedName name="_ME719" localSheetId="8">#REF!</definedName>
    <definedName name="_ME719" localSheetId="13">#REF!</definedName>
    <definedName name="_ME719">#REF!</definedName>
    <definedName name="_ME720" localSheetId="9">#REF!</definedName>
    <definedName name="_ME720" localSheetId="8">#REF!</definedName>
    <definedName name="_ME720" localSheetId="13">#REF!</definedName>
    <definedName name="_ME720">#REF!</definedName>
    <definedName name="_ME819" localSheetId="9">#REF!</definedName>
    <definedName name="_ME819" localSheetId="8">#REF!</definedName>
    <definedName name="_ME819" localSheetId="13">#REF!</definedName>
    <definedName name="_ME819">#REF!</definedName>
    <definedName name="_ME947" localSheetId="9">#REF!</definedName>
    <definedName name="_ME947" localSheetId="8">#REF!</definedName>
    <definedName name="_ME947" localSheetId="13">#REF!</definedName>
    <definedName name="_ME947">#REF!</definedName>
    <definedName name="_MED1">#REF!</definedName>
    <definedName name="_mem2">#REF!</definedName>
    <definedName name="_MFC01">#REF!</definedName>
    <definedName name="_MNS8418" localSheetId="9">'BDI DIFER_SEM DESON.'!Plan1</definedName>
    <definedName name="_MNS8418" localSheetId="8">'BDI_SEM DESON.'!Plan1</definedName>
    <definedName name="_MNS8418" localSheetId="6">Plan1</definedName>
    <definedName name="_MNS8418" localSheetId="7">Plan1</definedName>
    <definedName name="_MNS8418" localSheetId="13">Plan1</definedName>
    <definedName name="_MNS8418">Plan1</definedName>
    <definedName name="_MO2">#REF!</definedName>
    <definedName name="_MOD01">#N/A</definedName>
    <definedName name="_Nov1" localSheetId="9">#REF!</definedName>
    <definedName name="_Nov1" localSheetId="8">#REF!</definedName>
    <definedName name="_Nov1" localSheetId="12">#REF!</definedName>
    <definedName name="_Nov1" localSheetId="10">#REF!</definedName>
    <definedName name="_Nov1" localSheetId="11">#REF!</definedName>
    <definedName name="_Nov1" localSheetId="13">#REF!</definedName>
    <definedName name="_Nov1">#REF!</definedName>
    <definedName name="_NOV94">#REF!</definedName>
    <definedName name="_NOV95">#REF!</definedName>
    <definedName name="_NOV96">#REF!</definedName>
    <definedName name="_NOV97">#REF!</definedName>
    <definedName name="_NOV98">#REF!</definedName>
    <definedName name="_NOV99">#REF!</definedName>
    <definedName name="_oac2">#REF!</definedName>
    <definedName name="_oae2">#REF!</definedName>
    <definedName name="_Obs1" localSheetId="9">#REF!</definedName>
    <definedName name="_Obs1" localSheetId="8">#REF!</definedName>
    <definedName name="_Obs1" localSheetId="12">#REF!</definedName>
    <definedName name="_Obs1" localSheetId="10">#REF!</definedName>
    <definedName name="_Obs1" localSheetId="11">#REF!</definedName>
    <definedName name="_Obs1" localSheetId="13">#REF!</definedName>
    <definedName name="_Obs1">#REF!</definedName>
    <definedName name="_Obs2" localSheetId="9">#REF!</definedName>
    <definedName name="_Obs2" localSheetId="8">#REF!</definedName>
    <definedName name="_Obs2" localSheetId="12">#REF!</definedName>
    <definedName name="_Obs2" localSheetId="10">#REF!</definedName>
    <definedName name="_Obs2" localSheetId="11">#REF!</definedName>
    <definedName name="_Obs2" localSheetId="13">#REF!</definedName>
    <definedName name="_Obs2">#REF!</definedName>
    <definedName name="_oco2">#REF!</definedName>
    <definedName name="_ok2" localSheetId="6" hidden="1">{#N/A,#N/A,FALSE,"QD_F1 Invest Detalhado";#N/A,#N/A,FALSE,"QD_F3 Invest_Comparado";#N/A,#N/A,FALSE,"QD_B Trafego";#N/A,#N/A,FALSE,"QD_D0 Custos Operacionais";#N/A,#N/A,FALSE,"QD_C Receita";#N/A,#N/A,FALSE,"QD_D Custos";#N/A,#N/A,FALSE,"QD_E Resultado";#N/A,#N/A,FALSE,"QD_G Fluxo Caixa"}</definedName>
    <definedName name="_ok2" localSheetId="7" hidden="1">{#N/A,#N/A,FALSE,"QD_F1 Invest Detalhado";#N/A,#N/A,FALSE,"QD_F3 Invest_Comparado";#N/A,#N/A,FALSE,"QD_B Trafego";#N/A,#N/A,FALSE,"QD_D0 Custos Operacionais";#N/A,#N/A,FALSE,"QD_C Receita";#N/A,#N/A,FALSE,"QD_D Custos";#N/A,#N/A,FALSE,"QD_E Resultado";#N/A,#N/A,FALSE,"QD_G Fluxo Caixa"}</definedName>
    <definedName name="_ok2" hidden="1">{#N/A,#N/A,FALSE,"QD_F1 Invest Detalhado";#N/A,#N/A,FALSE,"QD_F3 Invest_Comparado";#N/A,#N/A,FALSE,"QD_B Trafego";#N/A,#N/A,FALSE,"QD_D0 Custos Operacionais";#N/A,#N/A,FALSE,"QD_C Receita";#N/A,#N/A,FALSE,"QD_D Custos";#N/A,#N/A,FALSE,"QD_E Resultado";#N/A,#N/A,FALSE,"QD_G Fluxo Caixa"}</definedName>
    <definedName name="_ope1">#REF!</definedName>
    <definedName name="_ope3">#REF!</definedName>
    <definedName name="_OR1" localSheetId="6">#REF!</definedName>
    <definedName name="_OR1" localSheetId="7">#REF!</definedName>
    <definedName name="_OR1">#REF!</definedName>
    <definedName name="_OR12" localSheetId="6">#REF!</definedName>
    <definedName name="_OR12" localSheetId="7">#REF!</definedName>
    <definedName name="_OR12">#REF!</definedName>
    <definedName name="_OR13" localSheetId="6">#REF!</definedName>
    <definedName name="_OR13" localSheetId="7">#REF!</definedName>
    <definedName name="_OR13">#REF!</definedName>
    <definedName name="_OR14" localSheetId="6">#REF!</definedName>
    <definedName name="_OR14" localSheetId="7">#REF!</definedName>
    <definedName name="_OR14">#REF!</definedName>
    <definedName name="_OR15" localSheetId="6">#REF!</definedName>
    <definedName name="_OR15" localSheetId="7">#REF!</definedName>
    <definedName name="_OR15">#REF!</definedName>
    <definedName name="_OR16" localSheetId="6">#REF!</definedName>
    <definedName name="_OR16" localSheetId="7">#REF!</definedName>
    <definedName name="_OR16">#REF!</definedName>
    <definedName name="_OR17" localSheetId="6">#REF!</definedName>
    <definedName name="_OR17" localSheetId="7">#REF!</definedName>
    <definedName name="_OR17">#REF!</definedName>
    <definedName name="_OR18" localSheetId="6">#REF!</definedName>
    <definedName name="_OR18" localSheetId="7">#REF!</definedName>
    <definedName name="_OR18">#REF!</definedName>
    <definedName name="_OR19" localSheetId="6">#REF!</definedName>
    <definedName name="_OR19" localSheetId="7">#REF!</definedName>
    <definedName name="_OR19">#REF!</definedName>
    <definedName name="_OR2" localSheetId="6">#REF!</definedName>
    <definedName name="_OR2" localSheetId="7">#REF!</definedName>
    <definedName name="_OR2">#REF!</definedName>
    <definedName name="_OR3" localSheetId="6">#REF!</definedName>
    <definedName name="_OR3" localSheetId="7">#REF!</definedName>
    <definedName name="_OR3">#REF!</definedName>
    <definedName name="_OR4" localSheetId="6">#REF!</definedName>
    <definedName name="_OR4" localSheetId="7">#REF!</definedName>
    <definedName name="_OR4">#REF!</definedName>
    <definedName name="_OR5" localSheetId="6">#REF!</definedName>
    <definedName name="_OR5" localSheetId="7">#REF!</definedName>
    <definedName name="_OR5">#REF!</definedName>
    <definedName name="_OR6" localSheetId="6">#REF!</definedName>
    <definedName name="_OR6" localSheetId="7">#REF!</definedName>
    <definedName name="_OR6">#REF!</definedName>
    <definedName name="_OR7" localSheetId="6">#REF!</definedName>
    <definedName name="_OR7" localSheetId="7">#REF!</definedName>
    <definedName name="_OR7">#REF!</definedName>
    <definedName name="_OR8" localSheetId="6">#REF!</definedName>
    <definedName name="_OR8" localSheetId="7">#REF!</definedName>
    <definedName name="_OR8">#REF!</definedName>
    <definedName name="_OR9" localSheetId="6">#REF!</definedName>
    <definedName name="_OR9" localSheetId="7">#REF!</definedName>
    <definedName name="_OR9">#REF!</definedName>
    <definedName name="_Order1">255</definedName>
    <definedName name="_Order2" localSheetId="9" hidden="1">0</definedName>
    <definedName name="_Order2" localSheetId="8" hidden="1">0</definedName>
    <definedName name="_Order2">0</definedName>
    <definedName name="_Out1" localSheetId="9">#REF!</definedName>
    <definedName name="_Out1" localSheetId="8">#REF!</definedName>
    <definedName name="_Out1" localSheetId="12">#REF!</definedName>
    <definedName name="_Out1" localSheetId="10">#REF!</definedName>
    <definedName name="_Out1" localSheetId="11">#REF!</definedName>
    <definedName name="_Out1" localSheetId="13">#REF!</definedName>
    <definedName name="_Out1">#REF!</definedName>
    <definedName name="_OUT94">#REF!</definedName>
    <definedName name="_OUT95">#REF!</definedName>
    <definedName name="_OUT96">#REF!</definedName>
    <definedName name="_OUT97">#REF!</definedName>
    <definedName name="_OUT98" localSheetId="9" hidden="1">{#N/A,#N/A,TRUE,"Serviços"}</definedName>
    <definedName name="_OUT98" localSheetId="8" hidden="1">{#N/A,#N/A,TRUE,"Serviços"}</definedName>
    <definedName name="_OUT98" localSheetId="12">{#N/A,#N/A,TRUE,"Serviços"}</definedName>
    <definedName name="_OUT98" localSheetId="3" hidden="1">{#N/A,#N/A,TRUE,"Serviços"}</definedName>
    <definedName name="_OUT98" localSheetId="6">{#N/A,#N/A,TRUE,"Serviços"}</definedName>
    <definedName name="_OUT98" localSheetId="10">{#N/A,#N/A,TRUE,"Serviços"}</definedName>
    <definedName name="_OUT98" localSheetId="7" hidden="1">{#N/A,#N/A,TRUE,"Serviços"}</definedName>
    <definedName name="_OUT98" localSheetId="11">{#N/A,#N/A,TRUE,"Serviços"}</definedName>
    <definedName name="_OUT98" localSheetId="13">{#N/A,#N/A,TRUE,"Serviços"}</definedName>
    <definedName name="_OUT98">{#N/A,#N/A,TRUE,"Serviços"}</definedName>
    <definedName name="_OUT98_" localSheetId="3" hidden="1">{#N/A,#N/A,TRUE,"Serviços"}</definedName>
    <definedName name="_OUT98_" localSheetId="6" hidden="1">{#N/A,#N/A,TRUE,"Serviços"}</definedName>
    <definedName name="_OUT98_" localSheetId="7" hidden="1">{#N/A,#N/A,TRUE,"Serviços"}</definedName>
    <definedName name="_OUT98_" hidden="1">{#N/A,#N/A,TRUE,"Serviços"}</definedName>
    <definedName name="_OUT99">#REF!</definedName>
    <definedName name="_OUTTTT9888" localSheetId="9" hidden="1">{#N/A,#N/A,TRUE,"Serviços"}</definedName>
    <definedName name="_OUTTTT9888" localSheetId="8" hidden="1">{#N/A,#N/A,TRUE,"Serviços"}</definedName>
    <definedName name="_OUTTTT9888" localSheetId="12">{#N/A,#N/A,TRUE,"Serviços"}</definedName>
    <definedName name="_OUTTTT9888" localSheetId="6">{#N/A,#N/A,TRUE,"Serviços"}</definedName>
    <definedName name="_OUTTTT9888" localSheetId="10">{#N/A,#N/A,TRUE,"Serviços"}</definedName>
    <definedName name="_OUTTTT9888" localSheetId="7">{#N/A,#N/A,TRUE,"Serviços"}</definedName>
    <definedName name="_OUTTTT9888" localSheetId="11">{#N/A,#N/A,TRUE,"Serviços"}</definedName>
    <definedName name="_OUTTTT9888" localSheetId="13">{#N/A,#N/A,TRUE,"Serviços"}</definedName>
    <definedName name="_OUTTTT9888">{#N/A,#N/A,TRUE,"Serviços"}</definedName>
    <definedName name="_PA01" localSheetId="6" hidden="1">{"'teste'!$B$2:$R$49"}</definedName>
    <definedName name="_PA01" localSheetId="7" hidden="1">{"'teste'!$B$2:$R$49"}</definedName>
    <definedName name="_PA01" hidden="1">{"'teste'!$B$2:$R$49"}</definedName>
    <definedName name="_PAG1" localSheetId="9">#REF!</definedName>
    <definedName name="_PAG1" localSheetId="8">#REF!</definedName>
    <definedName name="_PAG1" localSheetId="12">#REF!</definedName>
    <definedName name="_PAG1" localSheetId="10">#REF!</definedName>
    <definedName name="_PAG1" localSheetId="11">#REF!</definedName>
    <definedName name="_PAG1" localSheetId="13">#REF!</definedName>
    <definedName name="_PAG1">#REF!</definedName>
    <definedName name="_PAG10" localSheetId="9">#REF!</definedName>
    <definedName name="_PAG10" localSheetId="8">#REF!</definedName>
    <definedName name="_PAG10" localSheetId="12">#REF!</definedName>
    <definedName name="_PAG10" localSheetId="10">#REF!</definedName>
    <definedName name="_PAG10" localSheetId="11">#REF!</definedName>
    <definedName name="_PAG10" localSheetId="13">#REF!</definedName>
    <definedName name="_PAG10">#REF!</definedName>
    <definedName name="_PAG11" localSheetId="9">#REF!</definedName>
    <definedName name="_PAG11" localSheetId="8">#REF!</definedName>
    <definedName name="_PAG11" localSheetId="12">#REF!</definedName>
    <definedName name="_PAG11" localSheetId="10">#REF!</definedName>
    <definedName name="_PAG11" localSheetId="11">#REF!</definedName>
    <definedName name="_PAG11" localSheetId="13">#REF!</definedName>
    <definedName name="_PAG11">#REF!</definedName>
    <definedName name="_PAG12" localSheetId="9">#REF!</definedName>
    <definedName name="_PAG12" localSheetId="8">#REF!</definedName>
    <definedName name="_PAG12" localSheetId="12">#REF!</definedName>
    <definedName name="_PAG12" localSheetId="10">#REF!</definedName>
    <definedName name="_PAG12" localSheetId="11">#REF!</definedName>
    <definedName name="_PAG12" localSheetId="13">#REF!</definedName>
    <definedName name="_PAG12">#REF!</definedName>
    <definedName name="_PAG13" localSheetId="9">#REF!</definedName>
    <definedName name="_PAG13" localSheetId="8">#REF!</definedName>
    <definedName name="_PAG13" localSheetId="12">#REF!</definedName>
    <definedName name="_PAG13" localSheetId="10">#REF!</definedName>
    <definedName name="_PAG13" localSheetId="11">#REF!</definedName>
    <definedName name="_PAG13" localSheetId="13">#REF!</definedName>
    <definedName name="_PAG13">#REF!</definedName>
    <definedName name="_PAG16">#REF!</definedName>
    <definedName name="_PAG2" localSheetId="9">#REF!</definedName>
    <definedName name="_PAG2" localSheetId="8">#REF!</definedName>
    <definedName name="_PAG2" localSheetId="12">#REF!</definedName>
    <definedName name="_PAG2" localSheetId="10">#REF!</definedName>
    <definedName name="_PAG2" localSheetId="11">#REF!</definedName>
    <definedName name="_PAG2" localSheetId="13">#REF!</definedName>
    <definedName name="_PAG2">#REF!</definedName>
    <definedName name="_PAG3" localSheetId="9">#REF!</definedName>
    <definedName name="_PAG3" localSheetId="8">#REF!</definedName>
    <definedName name="_PAG3" localSheetId="12">#REF!</definedName>
    <definedName name="_PAG3" localSheetId="10">#REF!</definedName>
    <definedName name="_PAG3" localSheetId="11">#REF!</definedName>
    <definedName name="_PAG3" localSheetId="13">#REF!</definedName>
    <definedName name="_PAG3">#REF!</definedName>
    <definedName name="_PAG4" localSheetId="9">#REF!</definedName>
    <definedName name="_PAG4" localSheetId="8">#REF!</definedName>
    <definedName name="_PAG4" localSheetId="12">#REF!</definedName>
    <definedName name="_PAG4" localSheetId="10">#REF!</definedName>
    <definedName name="_PAG4" localSheetId="11">#REF!</definedName>
    <definedName name="_PAG4" localSheetId="13">#REF!</definedName>
    <definedName name="_PAG4">#REF!</definedName>
    <definedName name="_PAG5" localSheetId="9">#REF!</definedName>
    <definedName name="_PAG5" localSheetId="8">#REF!</definedName>
    <definedName name="_PAG5" localSheetId="12">#REF!</definedName>
    <definedName name="_PAG5" localSheetId="10">#REF!</definedName>
    <definedName name="_PAG5" localSheetId="11">#REF!</definedName>
    <definedName name="_PAG5" localSheetId="13">#REF!</definedName>
    <definedName name="_PAG5">#REF!</definedName>
    <definedName name="_PAG6" localSheetId="9">#REF!</definedName>
    <definedName name="_PAG6" localSheetId="8">#REF!</definedName>
    <definedName name="_PAG6" localSheetId="12">#REF!</definedName>
    <definedName name="_PAG6" localSheetId="10">#REF!</definedName>
    <definedName name="_PAG6" localSheetId="11">#REF!</definedName>
    <definedName name="_PAG6" localSheetId="13">#REF!</definedName>
    <definedName name="_PAG6">#REF!</definedName>
    <definedName name="_PAG7" localSheetId="9">#REF!</definedName>
    <definedName name="_PAG7" localSheetId="8">#REF!</definedName>
    <definedName name="_PAG7" localSheetId="12">#REF!</definedName>
    <definedName name="_PAG7" localSheetId="10">#REF!</definedName>
    <definedName name="_PAG7" localSheetId="11">#REF!</definedName>
    <definedName name="_PAG7" localSheetId="13">#REF!</definedName>
    <definedName name="_PAG7">#REF!</definedName>
    <definedName name="_PAG8" localSheetId="9">#REF!</definedName>
    <definedName name="_PAG8" localSheetId="8">#REF!</definedName>
    <definedName name="_PAG8" localSheetId="12">#REF!</definedName>
    <definedName name="_PAG8" localSheetId="10">#REF!</definedName>
    <definedName name="_PAG8" localSheetId="11">#REF!</definedName>
    <definedName name="_PAG8" localSheetId="13">#REF!</definedName>
    <definedName name="_PAG8">#REF!</definedName>
    <definedName name="_PAG9" localSheetId="9">#REF!</definedName>
    <definedName name="_PAG9" localSheetId="8">#REF!</definedName>
    <definedName name="_PAG9" localSheetId="12">#REF!</definedName>
    <definedName name="_PAG9" localSheetId="10">#REF!</definedName>
    <definedName name="_PAG9" localSheetId="11">#REF!</definedName>
    <definedName name="_PAG9" localSheetId="13">#REF!</definedName>
    <definedName name="_PAG9">#REF!</definedName>
    <definedName name="_Parse_On" hidden="1">#REF!</definedName>
    <definedName name="_Parse_Out" hidden="1">#REF!</definedName>
    <definedName name="_pav2">#REF!</definedName>
    <definedName name="_PCB5">#REF!</definedName>
    <definedName name="_PCM30" localSheetId="9">#REF!</definedName>
    <definedName name="_PCM30" localSheetId="8">#REF!</definedName>
    <definedName name="_PCM30" localSheetId="12">#REF!</definedName>
    <definedName name="_PCM30" localSheetId="10">#REF!</definedName>
    <definedName name="_PCM30" localSheetId="11">#REF!</definedName>
    <definedName name="_PCM30" localSheetId="13">#REF!</definedName>
    <definedName name="_PCM30">#REF!</definedName>
    <definedName name="_PE006">#REF!</definedName>
    <definedName name="_PE007">#REF!</definedName>
    <definedName name="_PE016">#REF!</definedName>
    <definedName name="_PE107">#REF!</definedName>
    <definedName name="_PE108">#REF!</definedName>
    <definedName name="_PE110">#REF!</definedName>
    <definedName name="_PE111">#REF!</definedName>
    <definedName name="_PE113">#REF!</definedName>
    <definedName name="_PE114">#REF!</definedName>
    <definedName name="_PE116">#REF!</definedName>
    <definedName name="_PE117">#REF!</definedName>
    <definedName name="_PE119">#REF!</definedName>
    <definedName name="_PE123">#REF!</definedName>
    <definedName name="_PE315">#REF!</definedName>
    <definedName name="_PE400">#REF!</definedName>
    <definedName name="_PE404">#REF!</definedName>
    <definedName name="_PE408">#REF!</definedName>
    <definedName name="_PE412">#N/A</definedName>
    <definedName name="_PE507">#REF!</definedName>
    <definedName name="_PL1" localSheetId="9">#REF!</definedName>
    <definedName name="_PL1" localSheetId="8">#REF!</definedName>
    <definedName name="_PL1" localSheetId="12">#REF!</definedName>
    <definedName name="_PL1" localSheetId="10">#REF!</definedName>
    <definedName name="_PL1" localSheetId="11">#REF!</definedName>
    <definedName name="_PL1" localSheetId="13">#REF!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9">#REF!</definedName>
    <definedName name="_PL1_4" localSheetId="8">#REF!</definedName>
    <definedName name="_PL1_4" localSheetId="12">#REF!</definedName>
    <definedName name="_PL1_4" localSheetId="10">#REF!</definedName>
    <definedName name="_PL1_4" localSheetId="11">#REF!</definedName>
    <definedName name="_PL1_4" localSheetId="13">#REF!</definedName>
    <definedName name="_PL1_4">#REF!</definedName>
    <definedName name="_PL1_5">#N/A</definedName>
    <definedName name="_PL1_6">#N/A</definedName>
    <definedName name="_PL1_7">#N/A</definedName>
    <definedName name="_PL1_8">#N/A</definedName>
    <definedName name="_PL1_9">#N/A</definedName>
    <definedName name="_PL11" localSheetId="9">#REF!</definedName>
    <definedName name="_PL11" localSheetId="8">#REF!</definedName>
    <definedName name="_PL11" localSheetId="12">#REF!</definedName>
    <definedName name="_PL11" localSheetId="10">#REF!</definedName>
    <definedName name="_PL11" localSheetId="11">#REF!</definedName>
    <definedName name="_PL11" localSheetId="13">#REF!</definedName>
    <definedName name="_PL11">#REF!</definedName>
    <definedName name="_PL201">#REF!</definedName>
    <definedName name="_PL203">#REF!</definedName>
    <definedName name="_PL204">#REF!</definedName>
    <definedName name="_PL206">#REF!</definedName>
    <definedName name="_PL702">#REF!</definedName>
    <definedName name="_PL705">#REF!</definedName>
    <definedName name="_PL706">#REF!</definedName>
    <definedName name="_PL707">#REF!</definedName>
    <definedName name="_PL708">#REF!</definedName>
    <definedName name="_PLA2" localSheetId="9">#REF!</definedName>
    <definedName name="_PLA2" localSheetId="8">#REF!</definedName>
    <definedName name="_PLA2" localSheetId="12">#REF!</definedName>
    <definedName name="_PLA2" localSheetId="10">#REF!</definedName>
    <definedName name="_PLA2" localSheetId="11">#REF!</definedName>
    <definedName name="_PLA2" localSheetId="13">#REF!</definedName>
    <definedName name="_PLA2">#REF!</definedName>
    <definedName name="_pm101">#REF!</definedName>
    <definedName name="_PM103">#REF!</definedName>
    <definedName name="_PM104">#REF!</definedName>
    <definedName name="_PM107">#REF!</definedName>
    <definedName name="_PM109">#REF!</definedName>
    <definedName name="_PM326">#REF!</definedName>
    <definedName name="_PM332">#REF!</definedName>
    <definedName name="_PM333">#REF!</definedName>
    <definedName name="_PM334" localSheetId="9">#REF!</definedName>
    <definedName name="_PM334" localSheetId="8">#REF!</definedName>
    <definedName name="_PM334" localSheetId="12">#REF!</definedName>
    <definedName name="_PM334" localSheetId="10">#REF!</definedName>
    <definedName name="_PM334" localSheetId="11">#REF!</definedName>
    <definedName name="_PM334" localSheetId="13">#REF!</definedName>
    <definedName name="_PM334">#REF!</definedName>
    <definedName name="_PM335" localSheetId="9">#REF!</definedName>
    <definedName name="_PM335" localSheetId="8">#REF!</definedName>
    <definedName name="_PM335" localSheetId="12">#REF!</definedName>
    <definedName name="_PM335" localSheetId="10">#REF!</definedName>
    <definedName name="_PM335" localSheetId="11">#REF!</definedName>
    <definedName name="_PM335" localSheetId="13">#REF!</definedName>
    <definedName name="_PM335">#REF!</definedName>
    <definedName name="_PM346" localSheetId="9">#REF!</definedName>
    <definedName name="_PM346" localSheetId="8">#REF!</definedName>
    <definedName name="_PM346" localSheetId="12">#REF!</definedName>
    <definedName name="_PM346" localSheetId="10">#REF!</definedName>
    <definedName name="_PM346" localSheetId="11">#REF!</definedName>
    <definedName name="_PM346" localSheetId="13">#REF!</definedName>
    <definedName name="_PM346">#REF!</definedName>
    <definedName name="_PM405">#N/A</definedName>
    <definedName name="_PM406" localSheetId="9">#REF!</definedName>
    <definedName name="_PM406" localSheetId="8">#REF!</definedName>
    <definedName name="_PM406" localSheetId="12">#REF!</definedName>
    <definedName name="_PM406" localSheetId="10">#REF!</definedName>
    <definedName name="_PM406" localSheetId="11">#REF!</definedName>
    <definedName name="_PM406" localSheetId="13">#REF!</definedName>
    <definedName name="_PM406">#REF!</definedName>
    <definedName name="_PM412" localSheetId="9">#REF!</definedName>
    <definedName name="_PM412" localSheetId="8">#REF!</definedName>
    <definedName name="_PM412" localSheetId="12">#REF!</definedName>
    <definedName name="_PM412" localSheetId="10">#REF!</definedName>
    <definedName name="_PM412" localSheetId="11">#REF!</definedName>
    <definedName name="_PM412" localSheetId="13">#REF!</definedName>
    <definedName name="_PM412">#REF!</definedName>
    <definedName name="_PM609" localSheetId="9">#REF!</definedName>
    <definedName name="_PM609" localSheetId="8">#REF!</definedName>
    <definedName name="_PM609" localSheetId="12">#REF!</definedName>
    <definedName name="_PM609" localSheetId="10">#REF!</definedName>
    <definedName name="_PM609" localSheetId="11">#REF!</definedName>
    <definedName name="_PM609" localSheetId="13">#REF!</definedName>
    <definedName name="_PM609">#REF!</definedName>
    <definedName name="_PM700">#REF!</definedName>
    <definedName name="_PM905">#REF!</definedName>
    <definedName name="_PM970" localSheetId="9">#REF!</definedName>
    <definedName name="_PM970" localSheetId="8">#REF!</definedName>
    <definedName name="_PM970" localSheetId="12">#REF!</definedName>
    <definedName name="_PM970" localSheetId="10">#REF!</definedName>
    <definedName name="_PM970" localSheetId="11">#REF!</definedName>
    <definedName name="_PM970" localSheetId="13">#REF!</definedName>
    <definedName name="_PM970">#REF!</definedName>
    <definedName name="_PM990">#REF!</definedName>
    <definedName name="_pne2">#REF!</definedName>
    <definedName name="_PNV2002" localSheetId="9">#REF!</definedName>
    <definedName name="_PNV2002" localSheetId="8">#REF!</definedName>
    <definedName name="_PNV2002" localSheetId="12">#REF!</definedName>
    <definedName name="_PNV2002" localSheetId="10">#REF!</definedName>
    <definedName name="_PNV2002" localSheetId="11">#REF!</definedName>
    <definedName name="_PNV2002" localSheetId="13">#REF!</definedName>
    <definedName name="_PNV2002">#REF!</definedName>
    <definedName name="_PNV2003" localSheetId="9">#REF!</definedName>
    <definedName name="_PNV2003" localSheetId="8">#REF!</definedName>
    <definedName name="_PNV2003" localSheetId="12">#REF!</definedName>
    <definedName name="_PNV2003" localSheetId="10">#REF!</definedName>
    <definedName name="_PNV2003" localSheetId="11">#REF!</definedName>
    <definedName name="_PNV2003" localSheetId="13">#REF!</definedName>
    <definedName name="_PNV2003">#REF!</definedName>
    <definedName name="_PNV2009" localSheetId="9">#REF!</definedName>
    <definedName name="_PNV2009" localSheetId="8">#REF!</definedName>
    <definedName name="_PNV2009" localSheetId="12">#REF!</definedName>
    <definedName name="_PNV2009" localSheetId="10">#REF!</definedName>
    <definedName name="_PNV2009" localSheetId="11">#REF!</definedName>
    <definedName name="_PNV2009" localSheetId="13">#REF!</definedName>
    <definedName name="_PNV2009">#REF!</definedName>
    <definedName name="_PP501">#REF!</definedName>
    <definedName name="_PP502">#REF!</definedName>
    <definedName name="_PP701">#REF!</definedName>
    <definedName name="_PP801">#REF!</definedName>
    <definedName name="_PR1004" localSheetId="9">#REF!</definedName>
    <definedName name="_PR1004" localSheetId="8">#REF!</definedName>
    <definedName name="_PR1004" localSheetId="13">#REF!</definedName>
    <definedName name="_PR1004">#REF!</definedName>
    <definedName name="_PR1015" localSheetId="9">#REF!</definedName>
    <definedName name="_PR1015" localSheetId="8">#REF!</definedName>
    <definedName name="_PR1015" localSheetId="13">#REF!</definedName>
    <definedName name="_PR1015">#REF!</definedName>
    <definedName name="_PR1039" localSheetId="9">#REF!</definedName>
    <definedName name="_PR1039" localSheetId="8">#REF!</definedName>
    <definedName name="_PR1039" localSheetId="13">#REF!</definedName>
    <definedName name="_PR1039">#REF!</definedName>
    <definedName name="_PR1050" localSheetId="9">#REF!</definedName>
    <definedName name="_PR1050" localSheetId="8">#REF!</definedName>
    <definedName name="_PR1050" localSheetId="13">#REF!</definedName>
    <definedName name="_PR1050">#REF!</definedName>
    <definedName name="_PR278" localSheetId="9">#REF!</definedName>
    <definedName name="_PR278" localSheetId="8">#REF!</definedName>
    <definedName name="_PR278" localSheetId="13">#REF!</definedName>
    <definedName name="_PR278">#REF!</definedName>
    <definedName name="_PR279" localSheetId="9">#REF!</definedName>
    <definedName name="_PR279" localSheetId="8">#REF!</definedName>
    <definedName name="_PR279" localSheetId="13">#REF!</definedName>
    <definedName name="_PR279">#REF!</definedName>
    <definedName name="_PR450" localSheetId="9">#REF!</definedName>
    <definedName name="_PR450" localSheetId="8">#REF!</definedName>
    <definedName name="_PR450" localSheetId="13">#REF!</definedName>
    <definedName name="_PR450">#REF!</definedName>
    <definedName name="_PR709" localSheetId="9">#REF!</definedName>
    <definedName name="_PR709" localSheetId="8">#REF!</definedName>
    <definedName name="_PR709" localSheetId="13">#REF!</definedName>
    <definedName name="_PR709">#REF!</definedName>
    <definedName name="_PR710" localSheetId="9">#REF!</definedName>
    <definedName name="_PR710" localSheetId="8">#REF!</definedName>
    <definedName name="_PR710" localSheetId="13">#REF!</definedName>
    <definedName name="_PR710">#REF!</definedName>
    <definedName name="_PR711" localSheetId="9">#REF!</definedName>
    <definedName name="_PR711" localSheetId="8">#REF!</definedName>
    <definedName name="_PR711" localSheetId="13">#REF!</definedName>
    <definedName name="_PR711">#REF!</definedName>
    <definedName name="_PR719" localSheetId="9">#REF!</definedName>
    <definedName name="_PR719" localSheetId="8">#REF!</definedName>
    <definedName name="_PR719" localSheetId="13">#REF!</definedName>
    <definedName name="_PR719">#REF!</definedName>
    <definedName name="_PR720" localSheetId="9">#REF!</definedName>
    <definedName name="_PR720" localSheetId="8">#REF!</definedName>
    <definedName name="_PR720" localSheetId="13">#REF!</definedName>
    <definedName name="_PR720">#REF!</definedName>
    <definedName name="_PR819" localSheetId="9">#REF!</definedName>
    <definedName name="_PR819" localSheetId="8">#REF!</definedName>
    <definedName name="_PR819" localSheetId="13">#REF!</definedName>
    <definedName name="_PR819">#REF!</definedName>
    <definedName name="_PR947" localSheetId="9">#REF!</definedName>
    <definedName name="_PR947" localSheetId="8">#REF!</definedName>
    <definedName name="_PR947" localSheetId="13">#REF!</definedName>
    <definedName name="_PR947">#REF!</definedName>
    <definedName name="_prg1827">#REF!</definedName>
    <definedName name="_pt101">#REF!</definedName>
    <definedName name="_PT103">#REF!</definedName>
    <definedName name="_PT104">#REF!</definedName>
    <definedName name="_PT107">#REF!</definedName>
    <definedName name="_PT109">#REF!</definedName>
    <definedName name="_PTB10" localSheetId="9">#REF!</definedName>
    <definedName name="_PTB10" localSheetId="8">#REF!</definedName>
    <definedName name="_PTB10" localSheetId="12">#REF!</definedName>
    <definedName name="_PTB10" localSheetId="10">#REF!</definedName>
    <definedName name="_PTB10" localSheetId="11">#REF!</definedName>
    <definedName name="_PTB10" localSheetId="13">#REF!</definedName>
    <definedName name="_PTB10">#REF!</definedName>
    <definedName name="_ptc7">#REF!</definedName>
    <definedName name="_ptm6">#REF!</definedName>
    <definedName name="_pu334">#N/A</definedName>
    <definedName name="_pu335">#N/A</definedName>
    <definedName name="_PUE412">#N/A</definedName>
    <definedName name="_PUM334">#REF!</definedName>
    <definedName name="_PUM335">#REF!</definedName>
    <definedName name="_PUM346">#REF!</definedName>
    <definedName name="_pum405">#N/A</definedName>
    <definedName name="_PUM406">#REF!</definedName>
    <definedName name="_PUM412">#REF!</definedName>
    <definedName name="_PUM609">#REF!</definedName>
    <definedName name="_pum969">#N/A</definedName>
    <definedName name="_PUM970">#REF!</definedName>
    <definedName name="_PUT501">#REF!</definedName>
    <definedName name="_PUT701">#REF!</definedName>
    <definedName name="_PVC100">#REF!</definedName>
    <definedName name="_PVC150">#REF!</definedName>
    <definedName name="_PVC50">#REF!</definedName>
    <definedName name="_PVC75">#REF!</definedName>
    <definedName name="_qdm3">#REF!</definedName>
    <definedName name="_QQ2">#N/A</definedName>
    <definedName name="_QUA1">#REF!</definedName>
    <definedName name="_r" localSheetId="9">#REF!</definedName>
    <definedName name="_r" localSheetId="8">#REF!</definedName>
    <definedName name="_r" localSheetId="12">#REF!</definedName>
    <definedName name="_r" localSheetId="3">#REF!</definedName>
    <definedName name="_r" localSheetId="10">#REF!</definedName>
    <definedName name="_r" localSheetId="11">#REF!</definedName>
    <definedName name="_r" localSheetId="13">#REF!</definedName>
    <definedName name="_r">#REF!</definedName>
    <definedName name="_r_15">#REF!</definedName>
    <definedName name="_r_4">#REF!</definedName>
    <definedName name="_Rbv1" localSheetId="9">#REF!</definedName>
    <definedName name="_Rbv1" localSheetId="8">#REF!</definedName>
    <definedName name="_Rbv1" localSheetId="13">#REF!</definedName>
    <definedName name="_Rbv1">#REF!</definedName>
    <definedName name="_RC152K04" localSheetId="6" hidden="1">{#N/A,#N/A,FALSE,"GERAL";#N/A,#N/A,FALSE,"012-96";#N/A,#N/A,FALSE,"018-96";#N/A,#N/A,FALSE,"027-96";#N/A,#N/A,FALSE,"059-96";#N/A,#N/A,FALSE,"076-96";#N/A,#N/A,FALSE,"019-97";#N/A,#N/A,FALSE,"021-97";#N/A,#N/A,FALSE,"022-97";#N/A,#N/A,FALSE,"028-97"}</definedName>
    <definedName name="_RC152K04" localSheetId="7" hidden="1">{#N/A,#N/A,FALSE,"GERAL";#N/A,#N/A,FALSE,"012-96";#N/A,#N/A,FALSE,"018-96";#N/A,#N/A,FALSE,"027-96";#N/A,#N/A,FALSE,"059-96";#N/A,#N/A,FALSE,"076-96";#N/A,#N/A,FALSE,"019-97";#N/A,#N/A,FALSE,"021-97";#N/A,#N/A,FALSE,"022-97";#N/A,#N/A,FALSE,"028-97"}</definedName>
    <definedName name="_RC152K04" hidden="1">{#N/A,#N/A,FALSE,"GERAL";#N/A,#N/A,FALSE,"012-96";#N/A,#N/A,FALSE,"018-96";#N/A,#N/A,FALSE,"027-96";#N/A,#N/A,FALSE,"059-96";#N/A,#N/A,FALSE,"076-96";#N/A,#N/A,FALSE,"019-97";#N/A,#N/A,FALSE,"021-97";#N/A,#N/A,FALSE,"022-97";#N/A,#N/A,FALSE,"028-97"}</definedName>
    <definedName name="_RECONF.">#REF!</definedName>
    <definedName name="_reg1">#REF!</definedName>
    <definedName name="_reg3">#REF!</definedName>
    <definedName name="_reg5">#REF!</definedName>
    <definedName name="_reg7">#REF!</definedName>
    <definedName name="_Regression_Int">1</definedName>
    <definedName name="_RET1" localSheetId="6">#REF!</definedName>
    <definedName name="_RET1" localSheetId="7">#REF!</definedName>
    <definedName name="_RET1">#REF!</definedName>
    <definedName name="_rge32">#REF!</definedName>
    <definedName name="_rgp1">#REF!</definedName>
    <definedName name="_rls100100">#REF!</definedName>
    <definedName name="_RP1">#N/A</definedName>
    <definedName name="_S" localSheetId="9">#REF!</definedName>
    <definedName name="_S" localSheetId="8">#REF!</definedName>
    <definedName name="_S" localSheetId="12">#REF!</definedName>
    <definedName name="_S" localSheetId="10">#REF!</definedName>
    <definedName name="_S" localSheetId="11">#REF!</definedName>
    <definedName name="_S" localSheetId="13">#REF!</definedName>
    <definedName name="_S">#REF!</definedName>
    <definedName name="_S_1" localSheetId="12">#REF!</definedName>
    <definedName name="_S_1" localSheetId="6">#REF!</definedName>
    <definedName name="_S_1" localSheetId="10">#REF!</definedName>
    <definedName name="_S_1" localSheetId="7">#REF!</definedName>
    <definedName name="_S_1" localSheetId="11">#REF!</definedName>
    <definedName name="_S_1" localSheetId="13">#REF!</definedName>
    <definedName name="_S_1">#REF!</definedName>
    <definedName name="_S_1_1" localSheetId="12">#REF!</definedName>
    <definedName name="_S_1_1" localSheetId="6">#REF!</definedName>
    <definedName name="_S_1_1" localSheetId="10">#REF!</definedName>
    <definedName name="_S_1_1" localSheetId="7">#REF!</definedName>
    <definedName name="_S_1_1" localSheetId="11">#REF!</definedName>
    <definedName name="_S_1_1" localSheetId="13">#REF!</definedName>
    <definedName name="_S_1_1">#REF!</definedName>
    <definedName name="_S_1_1_1" localSheetId="12">#REF!</definedName>
    <definedName name="_S_1_1_1" localSheetId="6">#REF!</definedName>
    <definedName name="_S_1_1_1" localSheetId="10">#REF!</definedName>
    <definedName name="_S_1_1_1" localSheetId="7">#REF!</definedName>
    <definedName name="_S_1_1_1" localSheetId="11">#REF!</definedName>
    <definedName name="_S_1_1_1" localSheetId="13">#REF!</definedName>
    <definedName name="_S_1_1_1">#REF!</definedName>
    <definedName name="_S_1_1_1_1">#REF!</definedName>
    <definedName name="_S_1_1_1_1_1">#REF!</definedName>
    <definedName name="_S_1_1_1_16">#REF!</definedName>
    <definedName name="_S_1_1_16">#REF!</definedName>
    <definedName name="_S_1_14">#N/A</definedName>
    <definedName name="_S_1_16">#REF!</definedName>
    <definedName name="_S_1_16_1">#REF!</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6_1">#REF!</definedName>
    <definedName name="_S_17">#REF!</definedName>
    <definedName name="_S_19">#REF!</definedName>
    <definedName name="_S_2">#REF!</definedName>
    <definedName name="_S_24">#REF!</definedName>
    <definedName name="_S_25">#REF!</definedName>
    <definedName name="_S_26">#REF!</definedName>
    <definedName name="_S_27">#REF!</definedName>
    <definedName name="_S_28">#REF!</definedName>
    <definedName name="_S_29">#REF!</definedName>
    <definedName name="_S_3">#REF!</definedName>
    <definedName name="_S_31">#REF!</definedName>
    <definedName name="_S_4">#REF!</definedName>
    <definedName name="_S_5">#REF!</definedName>
    <definedName name="_S_6">#REF!</definedName>
    <definedName name="_S_7">#REF!</definedName>
    <definedName name="_S_9">#REF!</definedName>
    <definedName name="_SAL5">#REF!</definedName>
    <definedName name="_SAL6">#REF!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ds2" localSheetId="6">#REF!</definedName>
    <definedName name="_sds2">#REF!</definedName>
    <definedName name="_sds3">#REF!</definedName>
    <definedName name="_sds5" localSheetId="6">#REF!</definedName>
    <definedName name="_sds5">#REF!</definedName>
    <definedName name="_sds6" localSheetId="6">#REF!</definedName>
    <definedName name="_sds6">#REF!</definedName>
    <definedName name="_sds7" localSheetId="6">#REF!,#REF!,#REF!</definedName>
    <definedName name="_sds7">#REF!,#REF!,#REF!</definedName>
    <definedName name="_SE2">#REF!</definedName>
    <definedName name="_SEG1">#REF!</definedName>
    <definedName name="_seg2">#REF!</definedName>
    <definedName name="_Set1" localSheetId="9">#REF!</definedName>
    <definedName name="_Set1" localSheetId="8">#REF!</definedName>
    <definedName name="_Set1" localSheetId="12">#REF!</definedName>
    <definedName name="_Set1" localSheetId="10">#REF!</definedName>
    <definedName name="_Set1" localSheetId="11">#REF!</definedName>
    <definedName name="_Set1" localSheetId="13">#REF!</definedName>
    <definedName name="_Set1">#REF!</definedName>
    <definedName name="_SET94">#REF!</definedName>
    <definedName name="_SET95">#REF!</definedName>
    <definedName name="_SET96">#REF!</definedName>
    <definedName name="_SET97">#REF!</definedName>
    <definedName name="_SET98">#REF!</definedName>
    <definedName name="_SET99">#REF!</definedName>
    <definedName name="_sip1">#REF!</definedName>
    <definedName name="_SL6">NA()</definedName>
    <definedName name="_SM1">#REF!</definedName>
    <definedName name="_SM10">#REF!</definedName>
    <definedName name="_SM11">#REF!</definedName>
    <definedName name="_SM12">#REF!</definedName>
    <definedName name="_sm13">#REF!</definedName>
    <definedName name="_SM2">#REF!</definedName>
    <definedName name="_SM3">#REF!</definedName>
    <definedName name="_SM35">#REF!</definedName>
    <definedName name="_SM4">#REF!</definedName>
    <definedName name="_SM5">#REF!</definedName>
    <definedName name="_SM6">#REF!</definedName>
    <definedName name="_SM66">#REF!</definedName>
    <definedName name="_SM7">#REF!</definedName>
    <definedName name="_SM8">#REF!</definedName>
    <definedName name="_SM9">#REF!</definedName>
    <definedName name="_Sng" localSheetId="6">{"um","mil","um milhão","um bilhão","um trilhão"}</definedName>
    <definedName name="_Sng">{"um","mil","um milhão","um bilhão","um trilhão"}</definedName>
    <definedName name="_sng1" localSheetId="6">{"um","mil","um milhão","um bilhão","um trilhão"}</definedName>
    <definedName name="_sng1">{"um","mil","um milhão","um bilhão","um trilhão"}</definedName>
    <definedName name="_Sort" localSheetId="9" hidden="1">#REF!</definedName>
    <definedName name="_Sort" localSheetId="8" hidden="1">#REF!</definedName>
    <definedName name="_Sort" localSheetId="13" hidden="1">#REF!</definedName>
    <definedName name="_Sort" hidden="1">#REF!</definedName>
    <definedName name="_sss">#REF!</definedName>
    <definedName name="_STC04">#REF!</definedName>
    <definedName name="_STC04_10">#REF!</definedName>
    <definedName name="_STC04_12">#REF!</definedName>
    <definedName name="_STC04_9">#REF!</definedName>
    <definedName name="_tab0198" localSheetId="6">#REF!</definedName>
    <definedName name="_tab0198" localSheetId="7">#REF!</definedName>
    <definedName name="_tab0198">#REF!</definedName>
    <definedName name="_tab1">#REF!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B1" localSheetId="3">#REF!</definedName>
    <definedName name="_TB1">#REF!</definedName>
    <definedName name="_TB10" localSheetId="9">#REF!</definedName>
    <definedName name="_TB10" localSheetId="8">#REF!</definedName>
    <definedName name="_TB10" localSheetId="12">#REF!</definedName>
    <definedName name="_TB10" localSheetId="10">#REF!</definedName>
    <definedName name="_TB10" localSheetId="11">#REF!</definedName>
    <definedName name="_TB10" localSheetId="13">#REF!</definedName>
    <definedName name="_TB10">#REF!</definedName>
    <definedName name="_tb16">#REF!</definedName>
    <definedName name="_TB163">#REF!</definedName>
    <definedName name="_tb19">#REF!</definedName>
    <definedName name="_TB2" localSheetId="3">#REF!</definedName>
    <definedName name="_TB2">#REF!</definedName>
    <definedName name="_TB262">#REF!</definedName>
    <definedName name="_TB3" localSheetId="3">#REF!</definedName>
    <definedName name="_TB3">#REF!</definedName>
    <definedName name="_TB4" localSheetId="3">#REF!</definedName>
    <definedName name="_TB4">#REF!</definedName>
    <definedName name="_TB5" localSheetId="3">#REF!</definedName>
    <definedName name="_TB5">#REF!</definedName>
    <definedName name="_TB6" localSheetId="3">#REF!</definedName>
    <definedName name="_TB6">#REF!</definedName>
    <definedName name="_tb97" localSheetId="9">#REF!</definedName>
    <definedName name="_tb97" localSheetId="8">#REF!</definedName>
    <definedName name="_tb97" localSheetId="12">#REF!</definedName>
    <definedName name="_tb97" localSheetId="10">#REF!</definedName>
    <definedName name="_tb97" localSheetId="11">#REF!</definedName>
    <definedName name="_tb97" localSheetId="13">#REF!</definedName>
    <definedName name="_tb97">#REF!</definedName>
    <definedName name="_tba20">#REF!</definedName>
    <definedName name="_tbe100">#REF!</definedName>
    <definedName name="_tbe40">#REF!</definedName>
    <definedName name="_tbe50">#REF!</definedName>
    <definedName name="_tbw97" localSheetId="9">#REF!</definedName>
    <definedName name="_tbw97" localSheetId="8">#REF!</definedName>
    <definedName name="_tbw97" localSheetId="12">#REF!</definedName>
    <definedName name="_tbw97" localSheetId="10">#REF!</definedName>
    <definedName name="_tbw97" localSheetId="11">#REF!</definedName>
    <definedName name="_tbw97" localSheetId="13">#REF!</definedName>
    <definedName name="_tbw97">#REF!</definedName>
    <definedName name="_tca80">#REF!</definedName>
    <definedName name="_TCB10">#REF!</definedName>
    <definedName name="_TCB4" localSheetId="9">#REF!</definedName>
    <definedName name="_TCB4" localSheetId="8">#REF!</definedName>
    <definedName name="_TCB4" localSheetId="12">#REF!</definedName>
    <definedName name="_TCB4" localSheetId="10">#REF!</definedName>
    <definedName name="_TCB4" localSheetId="11">#REF!</definedName>
    <definedName name="_TCB4" localSheetId="13">#REF!</definedName>
    <definedName name="_TCB4">#REF!</definedName>
    <definedName name="_TCB5" localSheetId="9">#REF!</definedName>
    <definedName name="_TCB5" localSheetId="8">#REF!</definedName>
    <definedName name="_TCB5" localSheetId="12">#REF!</definedName>
    <definedName name="_TCB5" localSheetId="10">#REF!</definedName>
    <definedName name="_TCB5" localSheetId="11">#REF!</definedName>
    <definedName name="_TCB5" localSheetId="13">#REF!</definedName>
    <definedName name="_TCB5">#REF!</definedName>
    <definedName name="_TCC4">#REF!</definedName>
    <definedName name="_TCM30" localSheetId="9">#REF!</definedName>
    <definedName name="_TCM30" localSheetId="8">#REF!</definedName>
    <definedName name="_TCM30" localSheetId="12">#REF!</definedName>
    <definedName name="_TCM30" localSheetId="10">#REF!</definedName>
    <definedName name="_TCM30" localSheetId="11">#REF!</definedName>
    <definedName name="_TCM30" localSheetId="13">#REF!</definedName>
    <definedName name="_TCM30">#REF!</definedName>
    <definedName name="_tea20">#REF!</definedName>
    <definedName name="_tea32">#REF!</definedName>
    <definedName name="_TEB4" localSheetId="9">#REF!</definedName>
    <definedName name="_TEB4" localSheetId="8">#REF!</definedName>
    <definedName name="_TEB4" localSheetId="12">#REF!</definedName>
    <definedName name="_TEB4" localSheetId="10">#REF!</definedName>
    <definedName name="_TEB4" localSheetId="11">#REF!</definedName>
    <definedName name="_TEB4" localSheetId="13">#REF!</definedName>
    <definedName name="_TEB4">#REF!</definedName>
    <definedName name="_tee100">#REF!</definedName>
    <definedName name="_ter10050">#REF!</definedName>
    <definedName name="_ter2">#REF!</definedName>
    <definedName name="_till" localSheetId="6" hidden="1">#REF!</definedName>
    <definedName name="_till" hidden="1">#REF!</definedName>
    <definedName name="_TLB10">#REF!</definedName>
    <definedName name="_TLB5">#REF!</definedName>
    <definedName name="_TLC4">#REF!</definedName>
    <definedName name="_tlf6">#REF!</definedName>
    <definedName name="_TOT1" localSheetId="9">#REF!</definedName>
    <definedName name="_TOT1" localSheetId="8">#REF!</definedName>
    <definedName name="_TOT1" localSheetId="12">#REF!</definedName>
    <definedName name="_TOT1" localSheetId="10">#REF!</definedName>
    <definedName name="_TOT1" localSheetId="11">#REF!</definedName>
    <definedName name="_TOT1" localSheetId="13">#REF!</definedName>
    <definedName name="_TOT1">#REF!</definedName>
    <definedName name="_tot10">#REF!</definedName>
    <definedName name="_tot11">#REF!</definedName>
    <definedName name="_tot12">#REF!</definedName>
    <definedName name="_tot13">#REF!</definedName>
    <definedName name="_tot14">#REF!</definedName>
    <definedName name="_tot15">#REF!</definedName>
    <definedName name="_tot16">#REF!</definedName>
    <definedName name="_tot17">#REF!</definedName>
    <definedName name="_tot18">#REF!</definedName>
    <definedName name="_tot19">#REF!</definedName>
    <definedName name="_TOT2" localSheetId="9">#REF!</definedName>
    <definedName name="_TOT2" localSheetId="8">#REF!</definedName>
    <definedName name="_TOT2" localSheetId="12">#REF!</definedName>
    <definedName name="_TOT2" localSheetId="10">#REF!</definedName>
    <definedName name="_TOT2" localSheetId="11">#REF!</definedName>
    <definedName name="_TOT2" localSheetId="13">#REF!</definedName>
    <definedName name="_TOT2">#REF!</definedName>
    <definedName name="_tot20">#REF!</definedName>
    <definedName name="_tot21">#REF!</definedName>
    <definedName name="_tot22">#REF!</definedName>
    <definedName name="_tot23">#REF!</definedName>
    <definedName name="_tot24">#REF!</definedName>
    <definedName name="_tot25">#REF!</definedName>
    <definedName name="_tot26">#REF!</definedName>
    <definedName name="_tot27">#REF!</definedName>
    <definedName name="_tot28">#REF!</definedName>
    <definedName name="_tot29">#REF!</definedName>
    <definedName name="_TOT3" localSheetId="9">#REF!</definedName>
    <definedName name="_TOT3" localSheetId="8">#REF!</definedName>
    <definedName name="_TOT3" localSheetId="12">#REF!</definedName>
    <definedName name="_TOT3" localSheetId="10">#REF!</definedName>
    <definedName name="_TOT3" localSheetId="11">#REF!</definedName>
    <definedName name="_TOT3" localSheetId="13">#REF!</definedName>
    <definedName name="_TOT3">#REF!</definedName>
    <definedName name="_tot30">#REF!</definedName>
    <definedName name="_TOT4" localSheetId="9">#REF!</definedName>
    <definedName name="_TOT4" localSheetId="8">#REF!</definedName>
    <definedName name="_TOT4" localSheetId="12">#REF!</definedName>
    <definedName name="_TOT4" localSheetId="10">#REF!</definedName>
    <definedName name="_TOT4" localSheetId="11">#REF!</definedName>
    <definedName name="_TOT4" localSheetId="13">#REF!</definedName>
    <definedName name="_TOT4">#REF!</definedName>
    <definedName name="_TOT5" localSheetId="9">#REF!</definedName>
    <definedName name="_TOT5" localSheetId="8">#REF!</definedName>
    <definedName name="_TOT5" localSheetId="12">#REF!</definedName>
    <definedName name="_TOT5" localSheetId="10">#REF!</definedName>
    <definedName name="_TOT5" localSheetId="11">#REF!</definedName>
    <definedName name="_TOT5" localSheetId="13">#REF!</definedName>
    <definedName name="_TOT5">#REF!</definedName>
    <definedName name="_TOT6" localSheetId="9">#REF!</definedName>
    <definedName name="_TOT6" localSheetId="8">#REF!</definedName>
    <definedName name="_TOT6" localSheetId="12">#REF!</definedName>
    <definedName name="_TOT6" localSheetId="10">#REF!</definedName>
    <definedName name="_TOT6" localSheetId="11">#REF!</definedName>
    <definedName name="_TOT6" localSheetId="13">#REF!</definedName>
    <definedName name="_TOT6">#REF!</definedName>
    <definedName name="_TOT7" localSheetId="9">#REF!</definedName>
    <definedName name="_TOT7" localSheetId="8">#REF!</definedName>
    <definedName name="_TOT7" localSheetId="12">#REF!</definedName>
    <definedName name="_TOT7" localSheetId="10">#REF!</definedName>
    <definedName name="_TOT7" localSheetId="11">#REF!</definedName>
    <definedName name="_TOT7" localSheetId="13">#REF!</definedName>
    <definedName name="_TOT7">#REF!</definedName>
    <definedName name="_tot8">#REF!</definedName>
    <definedName name="_tot9">#REF!</definedName>
    <definedName name="_TP10" localSheetId="6">#REF!</definedName>
    <definedName name="_TP10" localSheetId="7">#REF!</definedName>
    <definedName name="_TP10">#REF!</definedName>
    <definedName name="_TP5" localSheetId="6">#REF!</definedName>
    <definedName name="_TP5" localSheetId="7">#REF!</definedName>
    <definedName name="_TP5">#REF!</definedName>
    <definedName name="_TSD2" localSheetId="9">#REF!</definedName>
    <definedName name="_TSD2" localSheetId="8">#REF!</definedName>
    <definedName name="_TSD2" localSheetId="12">#REF!</definedName>
    <definedName name="_TSD2" localSheetId="10">#REF!</definedName>
    <definedName name="_TSD2" localSheetId="11">#REF!</definedName>
    <definedName name="_TSD2" localSheetId="13">#REF!</definedName>
    <definedName name="_TSD2">#REF!</definedName>
    <definedName name="_tt1">#N/A</definedName>
    <definedName name="_TT10">#REF!</definedName>
    <definedName name="_TT100">#REF!</definedName>
    <definedName name="_TT101">#REF!</definedName>
    <definedName name="_TT102">#REF!</definedName>
    <definedName name="_TT103">#REF!</definedName>
    <definedName name="_TT104">#REF!</definedName>
    <definedName name="_TT105">#REF!</definedName>
    <definedName name="_TT106">#REF!</definedName>
    <definedName name="_TT107">#REF!</definedName>
    <definedName name="_TT108">#REF!</definedName>
    <definedName name="_TT109">#REF!</definedName>
    <definedName name="_TT11">#REF!</definedName>
    <definedName name="_TT110">#REF!</definedName>
    <definedName name="_TT111">#REF!</definedName>
    <definedName name="_TT112">#REF!</definedName>
    <definedName name="_TT113">#REF!</definedName>
    <definedName name="_TT114">#REF!</definedName>
    <definedName name="_TT115">#REF!</definedName>
    <definedName name="_TT116">#REF!</definedName>
    <definedName name="_TT117">#REF!</definedName>
    <definedName name="_TT118">#REF!</definedName>
    <definedName name="_TT119">#REF!</definedName>
    <definedName name="_TT12">#REF!</definedName>
    <definedName name="_TT120">#REF!</definedName>
    <definedName name="_TT121">#REF!</definedName>
    <definedName name="_TT122">#REF!</definedName>
    <definedName name="_TT123">#REF!</definedName>
    <definedName name="_TT124">#REF!</definedName>
    <definedName name="_TT125">#REF!</definedName>
    <definedName name="_TT126">#REF!</definedName>
    <definedName name="_TT127">#REF!</definedName>
    <definedName name="_TT128">#REF!</definedName>
    <definedName name="_TT129">#REF!</definedName>
    <definedName name="_TT13">#REF!</definedName>
    <definedName name="_TT130">#REF!</definedName>
    <definedName name="_TT131">#REF!</definedName>
    <definedName name="_TT132">#REF!</definedName>
    <definedName name="_TT133">#REF!</definedName>
    <definedName name="_TT134">#REF!</definedName>
    <definedName name="_TT135">#REF!</definedName>
    <definedName name="_TT136">#REF!</definedName>
    <definedName name="_TT137">#REF!</definedName>
    <definedName name="_TT138">#REF!</definedName>
    <definedName name="_TT139">#REF!</definedName>
    <definedName name="_TT14">#REF!</definedName>
    <definedName name="_TT140">#REF!</definedName>
    <definedName name="_TT141">#REF!</definedName>
    <definedName name="_TT142">#REF!</definedName>
    <definedName name="_TT15">#REF!</definedName>
    <definedName name="_TT16">#REF!</definedName>
    <definedName name="_TT17">#REF!</definedName>
    <definedName name="_TT18">#REF!</definedName>
    <definedName name="_TT19">#REF!</definedName>
    <definedName name="_TT2">#REF!</definedName>
    <definedName name="_TT20">#REF!</definedName>
    <definedName name="_TT21">#REF!</definedName>
    <definedName name="_TT22">#REF!</definedName>
    <definedName name="_tt23">#REF!</definedName>
    <definedName name="_TT24">#REF!</definedName>
    <definedName name="_TT25">#REF!</definedName>
    <definedName name="_TT26">#REF!</definedName>
    <definedName name="_TT27">#REF!</definedName>
    <definedName name="_TT28">#REF!</definedName>
    <definedName name="_tt288">#REF!</definedName>
    <definedName name="_TT29">#REF!</definedName>
    <definedName name="_TT3">#REF!</definedName>
    <definedName name="_TT30">#REF!</definedName>
    <definedName name="_tt300">#REF!</definedName>
    <definedName name="_TT31">#REF!</definedName>
    <definedName name="_TT32">#REF!</definedName>
    <definedName name="_tt322">#REF!</definedName>
    <definedName name="_TT33">#REF!</definedName>
    <definedName name="_TT34">#REF!</definedName>
    <definedName name="_TT35">#REF!</definedName>
    <definedName name="_TT36">#REF!</definedName>
    <definedName name="_TT37">#REF!</definedName>
    <definedName name="_TT38">#REF!</definedName>
    <definedName name="_TT39">#REF!</definedName>
    <definedName name="_TT4">#REF!</definedName>
    <definedName name="_TT40">#REF!</definedName>
    <definedName name="_TT41">#REF!</definedName>
    <definedName name="_TT42">#REF!</definedName>
    <definedName name="_TT43">#REF!</definedName>
    <definedName name="_TT44">#REF!</definedName>
    <definedName name="_TT45">#REF!</definedName>
    <definedName name="_TT46">#REF!</definedName>
    <definedName name="_TT47">#REF!</definedName>
    <definedName name="_TT48">#REF!</definedName>
    <definedName name="_TT49">#REF!</definedName>
    <definedName name="_TT5">#REF!</definedName>
    <definedName name="_TT50">#REF!</definedName>
    <definedName name="_TT51">#REF!</definedName>
    <definedName name="_TT52">#REF!</definedName>
    <definedName name="_TT53">#REF!</definedName>
    <definedName name="_TT54">#REF!</definedName>
    <definedName name="_TT55">#REF!</definedName>
    <definedName name="_TT56">#REF!</definedName>
    <definedName name="_TT57">#REF!</definedName>
    <definedName name="_TT58">#REF!</definedName>
    <definedName name="_TT59">#REF!</definedName>
    <definedName name="_TT6">#REF!</definedName>
    <definedName name="_TT60">#REF!</definedName>
    <definedName name="_TT61">#REF!</definedName>
    <definedName name="_TT62">#REF!</definedName>
    <definedName name="_TT63">#REF!</definedName>
    <definedName name="_TT64">#REF!</definedName>
    <definedName name="_TT65">#REF!</definedName>
    <definedName name="_TT66">#REF!</definedName>
    <definedName name="_TT67">#REF!</definedName>
    <definedName name="_TT68">#REF!</definedName>
    <definedName name="_TT69">#REF!</definedName>
    <definedName name="_TT7">#REF!</definedName>
    <definedName name="_TT70">#REF!</definedName>
    <definedName name="_TT71">#REF!</definedName>
    <definedName name="_TT72">#REF!</definedName>
    <definedName name="_TT73">#REF!</definedName>
    <definedName name="_TT74">#REF!</definedName>
    <definedName name="_TT75">#REF!</definedName>
    <definedName name="_TT76">#REF!</definedName>
    <definedName name="_TT77">#REF!</definedName>
    <definedName name="_TT78">#REF!</definedName>
    <definedName name="_TT79">#REF!</definedName>
    <definedName name="_TT8">#REF!</definedName>
    <definedName name="_TT80">#REF!</definedName>
    <definedName name="_TT81">#REF!</definedName>
    <definedName name="_TT82">#REF!</definedName>
    <definedName name="_TT83">#REF!</definedName>
    <definedName name="_TT84">#REF!</definedName>
    <definedName name="_TT85">#REF!</definedName>
    <definedName name="_TT86">#REF!</definedName>
    <definedName name="_TT87">#REF!</definedName>
    <definedName name="_TT88">#REF!</definedName>
    <definedName name="_TT89">#REF!</definedName>
    <definedName name="_TT9">#REF!</definedName>
    <definedName name="_TT90">#REF!</definedName>
    <definedName name="_TT91">#REF!</definedName>
    <definedName name="_TT92">#REF!</definedName>
    <definedName name="_TT93">#REF!</definedName>
    <definedName name="_TT94">#REF!</definedName>
    <definedName name="_TT95">#REF!</definedName>
    <definedName name="_TT96">#REF!</definedName>
    <definedName name="_TT97">#REF!</definedName>
    <definedName name="_TT98">#REF!</definedName>
    <definedName name="_TT99">#REF!</definedName>
    <definedName name="_tub10012">#REF!</definedName>
    <definedName name="_tub10015">#REF!</definedName>
    <definedName name="_tub10020">#REF!</definedName>
    <definedName name="_tub4012">#REF!</definedName>
    <definedName name="_tub5012">#REF!</definedName>
    <definedName name="_tub5015">#REF!</definedName>
    <definedName name="_tub5020">#REF!</definedName>
    <definedName name="_tub7512">#REF!</definedName>
    <definedName name="_tub7515">#REF!</definedName>
    <definedName name="_tub7520">#REF!</definedName>
    <definedName name="_VBF1">#REF!</definedName>
    <definedName name="_VE1">#REF!</definedName>
    <definedName name="_VO1">#REF!</definedName>
    <definedName name="_VR1">#REF!</definedName>
    <definedName name="_VV9">#REF!</definedName>
    <definedName name="_wrn.pendencias" localSheetId="6" hidden="1">{#N/A,#N/A,FALSE,"GERAL";#N/A,#N/A,FALSE,"012-96";#N/A,#N/A,FALSE,"018-96";#N/A,#N/A,FALSE,"027-96";#N/A,#N/A,FALSE,"059-96";#N/A,#N/A,FALSE,"076-96";#N/A,#N/A,FALSE,"019-97";#N/A,#N/A,FALSE,"021-97";#N/A,#N/A,FALSE,"022-97";#N/A,#N/A,FALSE,"028-97"}</definedName>
    <definedName name="_wrn.pendencias" localSheetId="7" hidden="1">{#N/A,#N/A,FALSE,"GERAL";#N/A,#N/A,FALSE,"012-96";#N/A,#N/A,FALSE,"018-96";#N/A,#N/A,FALSE,"027-96";#N/A,#N/A,FALSE,"059-96";#N/A,#N/A,FALSE,"076-96";#N/A,#N/A,FALSE,"019-97";#N/A,#N/A,FALSE,"021-97";#N/A,#N/A,FALSE,"022-97";#N/A,#N/A,FALSE,"028-97"}</definedName>
    <definedName name="_wrn.pendencias" hidden="1">{#N/A,#N/A,FALSE,"GERAL";#N/A,#N/A,FALSE,"012-96";#N/A,#N/A,FALSE,"018-96";#N/A,#N/A,FALSE,"027-96";#N/A,#N/A,FALSE,"059-96";#N/A,#N/A,FALSE,"076-96";#N/A,#N/A,FALSE,"019-97";#N/A,#N/A,FALSE,"021-97";#N/A,#N/A,FALSE,"022-97";#N/A,#N/A,FALSE,"028-97"}</definedName>
    <definedName name="_WWW1" localSheetId="6" hidden="1">{#N/A,#N/A,FALSE,"QD_F1 Invest Detalhado";#N/A,#N/A,FALSE,"QD_F3 Invest_Comparado";#N/A,#N/A,FALSE,"QD_B Trafego";#N/A,#N/A,FALSE,"QD_D0 Custos Operacionais";#N/A,#N/A,FALSE,"QD_C Receita";#N/A,#N/A,FALSE,"QD_D Custos";#N/A,#N/A,FALSE,"QD_E Resultado";#N/A,#N/A,FALSE,"QD_G Fluxo Caixa"}</definedName>
    <definedName name="_WWW1" localSheetId="7" hidden="1">{#N/A,#N/A,FALSE,"QD_F1 Invest Detalhado";#N/A,#N/A,FALSE,"QD_F3 Invest_Comparado";#N/A,#N/A,FALSE,"QD_B Trafego";#N/A,#N/A,FALSE,"QD_D0 Custos Operacionais";#N/A,#N/A,FALSE,"QD_C Receita";#N/A,#N/A,FALSE,"QD_D Custos";#N/A,#N/A,FALSE,"QD_E Resultado";#N/A,#N/A,FALSE,"QD_G Fluxo Caixa"}</definedName>
    <definedName name="_WWW1" hidden="1">{#N/A,#N/A,FALSE,"QD_F1 Invest Detalhado";#N/A,#N/A,FALSE,"QD_F3 Invest_Comparado";#N/A,#N/A,FALSE,"QD_B Trafego";#N/A,#N/A,FALSE,"QD_D0 Custos Operacionais";#N/A,#N/A,FALSE,"QD_C Receita";#N/A,#N/A,FALSE,"QD_D Custos";#N/A,#N/A,FALSE,"QD_E Resultado";#N/A,#N/A,FALSE,"QD_G Fluxo Caixa"}</definedName>
    <definedName name="_x">#REF!</definedName>
    <definedName name="_x_1">#REF!</definedName>
    <definedName name="_x_10">#REF!</definedName>
    <definedName name="_x_10_1">#REF!</definedName>
    <definedName name="_x_11">#REF!</definedName>
    <definedName name="_x_12">#REF!</definedName>
    <definedName name="_x_12_1">#REF!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3_1">#REF!</definedName>
    <definedName name="_x_4">#REF!</definedName>
    <definedName name="_x_7">#REF!</definedName>
    <definedName name="_x_9">#REF!</definedName>
    <definedName name="_x_9_1">#REF!</definedName>
    <definedName name="_xleta.VLOOKUP">#NAME?</definedName>
    <definedName name="_YE006">#REF!</definedName>
    <definedName name="_YE007">#REF!</definedName>
    <definedName name="_YE016">#REF!</definedName>
    <definedName name="_YE107">#REF!</definedName>
    <definedName name="_YE108">#REF!</definedName>
    <definedName name="_YE110">#REF!</definedName>
    <definedName name="_YE111">#REF!</definedName>
    <definedName name="_YE113">#REF!</definedName>
    <definedName name="_YE114">#REF!</definedName>
    <definedName name="_YE116">#REF!</definedName>
    <definedName name="_YE117">#REF!</definedName>
    <definedName name="_YE119">#REF!</definedName>
    <definedName name="_YE123">#REF!</definedName>
    <definedName name="_YE315">#REF!</definedName>
    <definedName name="_YE400">#REF!</definedName>
    <definedName name="_YE404">#REF!</definedName>
    <definedName name="_YE408">#REF!</definedName>
    <definedName name="_YE507">#REF!</definedName>
    <definedName name="_z">#REF!</definedName>
    <definedName name="_z_1">#REF!</definedName>
    <definedName name="_z_10">#REF!</definedName>
    <definedName name="_z_10_1">#REF!</definedName>
    <definedName name="_z_11">#REF!</definedName>
    <definedName name="_z_12">#REF!</definedName>
    <definedName name="_z_12_1">#REF!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3_1">#REF!</definedName>
    <definedName name="_z_4">#REF!</definedName>
    <definedName name="_z_7">#REF!</definedName>
    <definedName name="_z_9">#REF!</definedName>
    <definedName name="_z_9_1">#REF!</definedName>
    <definedName name="A" localSheetId="9">#REF!</definedName>
    <definedName name="A" localSheetId="8">#REF!</definedName>
    <definedName name="A" localSheetId="12">#REF!</definedName>
    <definedName name="A" localSheetId="3" hidden="1">#REF!</definedName>
    <definedName name="A" localSheetId="10">#REF!</definedName>
    <definedName name="A" localSheetId="11">#REF!</definedName>
    <definedName name="A" localSheetId="13">#REF!</definedName>
    <definedName name="A">#REF!</definedName>
    <definedName name="A.8.301.03">#REF!</definedName>
    <definedName name="A\SFGDGD">#N/A</definedName>
    <definedName name="a_">#REF!</definedName>
    <definedName name="A__1">#REF!</definedName>
    <definedName name="A__1_1">#REF!</definedName>
    <definedName name="A__2">#REF!</definedName>
    <definedName name="A__2_1">#REF!</definedName>
    <definedName name="A__3">#REF!</definedName>
    <definedName name="A__3_1">#REF!</definedName>
    <definedName name="A__4">#REF!</definedName>
    <definedName name="A__4_1">#REF!</definedName>
    <definedName name="A__5">#REF!</definedName>
    <definedName name="A__5_1">#REF!</definedName>
    <definedName name="A__6">#REF!</definedName>
    <definedName name="A__6_1">#REF!</definedName>
    <definedName name="A_1">#REF!</definedName>
    <definedName name="A_1_1">#REF!</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2_1">#REF!</definedName>
    <definedName name="a_25">#REF!</definedName>
    <definedName name="A_3">#REF!</definedName>
    <definedName name="A_3_1">#REF!</definedName>
    <definedName name="a_4" localSheetId="9">#REF!</definedName>
    <definedName name="a_4" localSheetId="8">#REF!</definedName>
    <definedName name="a_4" localSheetId="12">#REF!</definedName>
    <definedName name="a_4" localSheetId="10">#REF!</definedName>
    <definedName name="a_4" localSheetId="11">#REF!</definedName>
    <definedName name="a_4" localSheetId="13">#REF!</definedName>
    <definedName name="a_4">#REF!</definedName>
    <definedName name="A_5">#N/A</definedName>
    <definedName name="A_6">NA()</definedName>
    <definedName name="A_7">#N/A</definedName>
    <definedName name="A_8">#N/A</definedName>
    <definedName name="A_9">#N/A</definedName>
    <definedName name="a_a">#REF!</definedName>
    <definedName name="A_km" localSheetId="12">#REF!</definedName>
    <definedName name="A_km" localSheetId="6">#REF!</definedName>
    <definedName name="A_km" localSheetId="10">#REF!</definedName>
    <definedName name="A_km" localSheetId="7">#REF!</definedName>
    <definedName name="A_km" localSheetId="11">#REF!</definedName>
    <definedName name="A_km" localSheetId="13">#REF!</definedName>
    <definedName name="A_km">#REF!</definedName>
    <definedName name="A0.333.17">#REF!</definedName>
    <definedName name="A0.333.18">#REF!</definedName>
    <definedName name="a000" localSheetId="13">#REF!</definedName>
    <definedName name="a000">#REF!</definedName>
    <definedName name="a000100a">#REF!</definedName>
    <definedName name="a000105a">#REF!</definedName>
    <definedName name="a000106a">#REF!</definedName>
    <definedName name="a000107a">#REF!</definedName>
    <definedName name="a000108a">#REF!</definedName>
    <definedName name="a000140a">#REF!</definedName>
    <definedName name="a000141a">#REF!</definedName>
    <definedName name="a000150a">#REF!</definedName>
    <definedName name="a000160a">#REF!</definedName>
    <definedName name="a000190a">#REF!</definedName>
    <definedName name="a000191a">#REF!</definedName>
    <definedName name="a000200a">#REF!</definedName>
    <definedName name="a000203a">#REF!</definedName>
    <definedName name="a000205a">#REF!</definedName>
    <definedName name="a000206a">#REF!</definedName>
    <definedName name="a000207a">#REF!</definedName>
    <definedName name="a000208a">#REF!</definedName>
    <definedName name="a000240a">#REF!</definedName>
    <definedName name="a000241a">#REF!</definedName>
    <definedName name="a000250a">#REF!</definedName>
    <definedName name="a000260a">#REF!</definedName>
    <definedName name="a000290a">#REF!</definedName>
    <definedName name="a000291a">#REF!</definedName>
    <definedName name="a001e">#REF!</definedName>
    <definedName name="a001i">#REF!</definedName>
    <definedName name="a001p">#REF!</definedName>
    <definedName name="a002e">#REF!</definedName>
    <definedName name="a002i">#REF!</definedName>
    <definedName name="a002p">#REF!</definedName>
    <definedName name="a003e">#REF!</definedName>
    <definedName name="a003i">#REF!</definedName>
    <definedName name="a003p">#REF!</definedName>
    <definedName name="a004e">#REF!</definedName>
    <definedName name="a004i">#REF!</definedName>
    <definedName name="a004p">#REF!</definedName>
    <definedName name="a005e">#REF!</definedName>
    <definedName name="a005i">#REF!</definedName>
    <definedName name="a005p">#REF!</definedName>
    <definedName name="a007e">#REF!</definedName>
    <definedName name="a007i">#REF!</definedName>
    <definedName name="a007p">#REF!</definedName>
    <definedName name="a009e">#REF!</definedName>
    <definedName name="a009i">#REF!</definedName>
    <definedName name="a009p">#REF!</definedName>
    <definedName name="a010200a">#REF!</definedName>
    <definedName name="a010e">#REF!</definedName>
    <definedName name="a010i">#REF!</definedName>
    <definedName name="a010p">#REF!</definedName>
    <definedName name="a011290a">#REF!</definedName>
    <definedName name="a011291a">#REF!</definedName>
    <definedName name="a011e">#REF!</definedName>
    <definedName name="a011i">#REF!</definedName>
    <definedName name="a011p">#REF!</definedName>
    <definedName name="a012e">#REF!</definedName>
    <definedName name="a012i">#REF!</definedName>
    <definedName name="a012p">#REF!</definedName>
    <definedName name="a013e">#REF!</definedName>
    <definedName name="a013i">#REF!</definedName>
    <definedName name="a013p">#REF!</definedName>
    <definedName name="a014e">#REF!</definedName>
    <definedName name="a014p">#REF!</definedName>
    <definedName name="a016e">#REF!</definedName>
    <definedName name="a016p">#REF!</definedName>
    <definedName name="a017e">#REF!</definedName>
    <definedName name="a017p">#REF!</definedName>
    <definedName name="a018e">#REF!</definedName>
    <definedName name="a018p">#REF!</definedName>
    <definedName name="a019e">#REF!</definedName>
    <definedName name="a019p">#REF!</definedName>
    <definedName name="a020170a">#REF!</definedName>
    <definedName name="a020270a">#REF!</definedName>
    <definedName name="a020e">#REF!</definedName>
    <definedName name="a020p">#REF!</definedName>
    <definedName name="a021e">#REF!</definedName>
    <definedName name="a021p">#REF!</definedName>
    <definedName name="a022e">#REF!</definedName>
    <definedName name="a022i">#REF!</definedName>
    <definedName name="a022p">#REF!</definedName>
    <definedName name="a023e">#REF!</definedName>
    <definedName name="a023p">#REF!</definedName>
    <definedName name="a024e">#REF!</definedName>
    <definedName name="a024i">#REF!</definedName>
    <definedName name="a024p">#REF!</definedName>
    <definedName name="a025e">#REF!</definedName>
    <definedName name="a025p">#REF!</definedName>
    <definedName name="a026e">#REF!</definedName>
    <definedName name="a026p">#REF!</definedName>
    <definedName name="a027e">#REF!</definedName>
    <definedName name="a027p">#REF!</definedName>
    <definedName name="a028e">#REF!</definedName>
    <definedName name="a028p">#REF!</definedName>
    <definedName name="a029e">#REF!</definedName>
    <definedName name="a029p">#REF!</definedName>
    <definedName name="a030100a">#REF!</definedName>
    <definedName name="a030200a">#REF!</definedName>
    <definedName name="a030300a">#REF!</definedName>
    <definedName name="a030e">#REF!</definedName>
    <definedName name="a030p">#REF!</definedName>
    <definedName name="a031e">#REF!</definedName>
    <definedName name="a031p">#REF!</definedName>
    <definedName name="a032e">#REF!</definedName>
    <definedName name="a032i">#REF!</definedName>
    <definedName name="a032p">#REF!</definedName>
    <definedName name="a033e">#REF!</definedName>
    <definedName name="a033i">#REF!</definedName>
    <definedName name="a033p">#REF!</definedName>
    <definedName name="a036e">#REF!</definedName>
    <definedName name="a036p">#REF!</definedName>
    <definedName name="a037e">#REF!</definedName>
    <definedName name="a037p">#REF!</definedName>
    <definedName name="a038e">#REF!</definedName>
    <definedName name="a038p">#REF!</definedName>
    <definedName name="a041e">#REF!</definedName>
    <definedName name="a041p">#REF!</definedName>
    <definedName name="a057e">#REF!</definedName>
    <definedName name="a057p">#REF!</definedName>
    <definedName name="a059e">#REF!</definedName>
    <definedName name="a059p">#REF!</definedName>
    <definedName name="a063e">#REF!</definedName>
    <definedName name="a063p">#REF!</definedName>
    <definedName name="a065e">#REF!</definedName>
    <definedName name="a065p">#REF!</definedName>
    <definedName name="a067e">#REF!</definedName>
    <definedName name="a067p">#REF!</definedName>
    <definedName name="a070e">#REF!</definedName>
    <definedName name="a070p">#REF!</definedName>
    <definedName name="a071600a">#REF!</definedName>
    <definedName name="a071700a">#REF!</definedName>
    <definedName name="a073e">#REF!</definedName>
    <definedName name="a073p">#REF!</definedName>
    <definedName name="a075e">#REF!</definedName>
    <definedName name="a075p">#REF!</definedName>
    <definedName name="a083e">#REF!</definedName>
    <definedName name="a083p">#REF!</definedName>
    <definedName name="a084e">#REF!</definedName>
    <definedName name="a084p">#REF!</definedName>
    <definedName name="a086e">#REF!</definedName>
    <definedName name="a086i">#REF!</definedName>
    <definedName name="a086p">#REF!</definedName>
    <definedName name="a087e">#REF!</definedName>
    <definedName name="a087p">#REF!</definedName>
    <definedName name="a088e">#REF!</definedName>
    <definedName name="a088p">#REF!</definedName>
    <definedName name="a089e">#REF!</definedName>
    <definedName name="a089p">#REF!</definedName>
    <definedName name="a090101a">#REF!</definedName>
    <definedName name="a090151a">#REF!</definedName>
    <definedName name="a090201a">#REF!</definedName>
    <definedName name="a090251a">#REF!</definedName>
    <definedName name="a090301a">#REF!</definedName>
    <definedName name="a090351a">#REF!</definedName>
    <definedName name="a090401a">#REF!</definedName>
    <definedName name="a090451a">#REF!</definedName>
    <definedName name="a090501a">#REF!</definedName>
    <definedName name="a090551a">#REF!</definedName>
    <definedName name="a090601a">#REF!</definedName>
    <definedName name="a090651a">#REF!</definedName>
    <definedName name="a090701a">#REF!</definedName>
    <definedName name="a090751a">#REF!</definedName>
    <definedName name="a090801a">#REF!</definedName>
    <definedName name="a090851a">#REF!</definedName>
    <definedName name="a090901a">#REF!</definedName>
    <definedName name="a090951a">#REF!</definedName>
    <definedName name="a090e">#REF!</definedName>
    <definedName name="a090p">#REF!</definedName>
    <definedName name="a091001a">#REF!</definedName>
    <definedName name="a091051a">#REF!</definedName>
    <definedName name="a091101a">#REF!</definedName>
    <definedName name="a091151a">#REF!</definedName>
    <definedName name="a091201a">#REF!</definedName>
    <definedName name="a091251a">#REF!</definedName>
    <definedName name="a091301a">#REF!</definedName>
    <definedName name="a091351a">#REF!</definedName>
    <definedName name="a091e">#REF!</definedName>
    <definedName name="a091p">#REF!</definedName>
    <definedName name="a092e">#REF!</definedName>
    <definedName name="a092p">#REF!</definedName>
    <definedName name="a093e">#REF!</definedName>
    <definedName name="a093p">#REF!</definedName>
    <definedName name="a094e">#REF!</definedName>
    <definedName name="a094p">#REF!</definedName>
    <definedName name="a095e">#REF!</definedName>
    <definedName name="a095p">#REF!</definedName>
    <definedName name="a096100a">#REF!</definedName>
    <definedName name="a096200a">#REF!</definedName>
    <definedName name="a096300a">#REF!</definedName>
    <definedName name="a096400a">#REF!</definedName>
    <definedName name="a096e">#REF!</definedName>
    <definedName name="a096p">#REF!</definedName>
    <definedName name="a097e">#REF!</definedName>
    <definedName name="a097p">#REF!</definedName>
    <definedName name="a098e">#REF!</definedName>
    <definedName name="a098i">#REF!</definedName>
    <definedName name="a098p">#REF!</definedName>
    <definedName name="a099906a">#REF!</definedName>
    <definedName name="a099e">#REF!</definedName>
    <definedName name="a099p">#REF!</definedName>
    <definedName name="A1.401.00">#REF!</definedName>
    <definedName name="A1.930.00">#REF!</definedName>
    <definedName name="a100e">#REF!</definedName>
    <definedName name="a100i">#REF!</definedName>
    <definedName name="a100p">#REF!</definedName>
    <definedName name="a101e">#REF!</definedName>
    <definedName name="a101p">#REF!</definedName>
    <definedName name="a102e">#REF!</definedName>
    <definedName name="a102p">#REF!</definedName>
    <definedName name="a103e">#REF!</definedName>
    <definedName name="a103p">#REF!</definedName>
    <definedName name="a105e">#REF!</definedName>
    <definedName name="a105p">#REF!</definedName>
    <definedName name="a108e">#REF!</definedName>
    <definedName name="a108p">#REF!</definedName>
    <definedName name="a109e">#REF!</definedName>
    <definedName name="a109p">#REF!</definedName>
    <definedName name="a110001a">#REF!</definedName>
    <definedName name="a110002a">#REF!</definedName>
    <definedName name="a110501a">#REF!</definedName>
    <definedName name="a110502a">#REF!</definedName>
    <definedName name="a110e">#REF!</definedName>
    <definedName name="a110p">#REF!</definedName>
    <definedName name="a111100a">#REF!</definedName>
    <definedName name="a111101a">#REF!</definedName>
    <definedName name="a112001a">#REF!</definedName>
    <definedName name="a115001a">#REF!</definedName>
    <definedName name="a115002a">#REF!</definedName>
    <definedName name="a115501a">#REF!</definedName>
    <definedName name="a115551a">#REF!</definedName>
    <definedName name="a117001a">#REF!</definedName>
    <definedName name="a117002a">#REF!</definedName>
    <definedName name="a117003a">#REF!</definedName>
    <definedName name="a120001a">#REF!</definedName>
    <definedName name="a120002a">#REF!</definedName>
    <definedName name="a120004a">#REF!</definedName>
    <definedName name="a139002a">#REF!</definedName>
    <definedName name="a139003a">#REF!</definedName>
    <definedName name="a139052a">#REF!</definedName>
    <definedName name="a139053a">#REF!</definedName>
    <definedName name="a139102a">#REF!</definedName>
    <definedName name="a139152a">#REF!</definedName>
    <definedName name="a139501a">#REF!</definedName>
    <definedName name="a139502a">#REF!</definedName>
    <definedName name="a139551a">#REF!</definedName>
    <definedName name="a139552a">#REF!</definedName>
    <definedName name="a139601a">#REF!</definedName>
    <definedName name="a139602a">#REF!</definedName>
    <definedName name="a139702a">#REF!</definedName>
    <definedName name="a139752a">#REF!</definedName>
    <definedName name="a139802a">#REF!</definedName>
    <definedName name="a139852a">#REF!</definedName>
    <definedName name="a14.1.18">#REF!</definedName>
    <definedName name="a140101a">#REF!</definedName>
    <definedName name="a140201a">#REF!</definedName>
    <definedName name="a140301a">#REF!</definedName>
    <definedName name="a140401a">#REF!</definedName>
    <definedName name="a140701a">#REF!</definedName>
    <definedName name="a140751a">#REF!</definedName>
    <definedName name="a140801a">#REF!</definedName>
    <definedName name="a140851a">#REF!</definedName>
    <definedName name="a141001a">#REF!</definedName>
    <definedName name="a141051a">#REF!</definedName>
    <definedName name="a141201a">#REF!</definedName>
    <definedName name="a141251a">#REF!</definedName>
    <definedName name="a141501a">#REF!</definedName>
    <definedName name="a141551a">#REF!</definedName>
    <definedName name="a141801a">#REF!</definedName>
    <definedName name="a141851a">#REF!</definedName>
    <definedName name="a142201a">#REF!</definedName>
    <definedName name="a142251a">#REF!</definedName>
    <definedName name="a142300a">#REF!</definedName>
    <definedName name="a142350a">#REF!</definedName>
    <definedName name="a142400a">#REF!</definedName>
    <definedName name="a142450a">#REF!</definedName>
    <definedName name="a145001a">#REF!</definedName>
    <definedName name="a151210a">#REF!</definedName>
    <definedName name="a151260a">#REF!</definedName>
    <definedName name="a151510a">#REF!</definedName>
    <definedName name="a151560a">#REF!</definedName>
    <definedName name="a158001a">#REF!</definedName>
    <definedName name="a158002a">#REF!</definedName>
    <definedName name="a158003a">#REF!</definedName>
    <definedName name="a160301a">#REF!</definedName>
    <definedName name="a160351a">#REF!</definedName>
    <definedName name="a160401a">#REF!</definedName>
    <definedName name="a160451a">#REF!</definedName>
    <definedName name="a160601a">#REF!</definedName>
    <definedName name="a160651a">#REF!</definedName>
    <definedName name="a162001a">#REF!</definedName>
    <definedName name="a165300a">#REF!</definedName>
    <definedName name="a165350a">#REF!</definedName>
    <definedName name="a165400a">#REF!</definedName>
    <definedName name="a165450a">#REF!</definedName>
    <definedName name="a165600a">#REF!</definedName>
    <definedName name="a165650a">#REF!</definedName>
    <definedName name="a165700a">#REF!</definedName>
    <definedName name="a165750a">#REF!</definedName>
    <definedName name="a170000a">#REF!</definedName>
    <definedName name="a170050a">#REF!</definedName>
    <definedName name="a172000a">#REF!</definedName>
    <definedName name="a172001a">#REF!</definedName>
    <definedName name="a172002a">#REF!</definedName>
    <definedName name="a172050a">#REF!</definedName>
    <definedName name="a172051a">#REF!</definedName>
    <definedName name="a172052a">#REF!</definedName>
    <definedName name="a172501a">#REF!</definedName>
    <definedName name="a172551a">#REF!</definedName>
    <definedName name="a173000a">#REF!</definedName>
    <definedName name="a173001a">#REF!</definedName>
    <definedName name="a173002a">#REF!</definedName>
    <definedName name="a173050a">#REF!</definedName>
    <definedName name="a173051a">#REF!</definedName>
    <definedName name="a173052a">#REF!</definedName>
    <definedName name="a173501a">#REF!</definedName>
    <definedName name="a173502a">#REF!</definedName>
    <definedName name="a173551a">#REF!</definedName>
    <definedName name="a173552a">#REF!</definedName>
    <definedName name="a173901a">#REF!</definedName>
    <definedName name="a173951a">#REF!</definedName>
    <definedName name="a174001a">#REF!</definedName>
    <definedName name="a174051a">#REF!</definedName>
    <definedName name="a174101a">#REF!</definedName>
    <definedName name="a174151a">#REF!</definedName>
    <definedName name="a174501a">#REF!</definedName>
    <definedName name="a174551a">#REF!</definedName>
    <definedName name="a174601a">#REF!</definedName>
    <definedName name="a174651a">#REF!</definedName>
    <definedName name="a174701a">#REF!</definedName>
    <definedName name="a174751a">#REF!</definedName>
    <definedName name="a175101a">#REF!</definedName>
    <definedName name="a175151a">#REF!</definedName>
    <definedName name="a175201a">#REF!</definedName>
    <definedName name="a175251a">#REF!</definedName>
    <definedName name="a175301a">#REF!</definedName>
    <definedName name="a175351a">#REF!</definedName>
    <definedName name="a175501a">#REF!</definedName>
    <definedName name="a175551a">#REF!</definedName>
    <definedName name="a176001a">#REF!</definedName>
    <definedName name="a176051a">#REF!</definedName>
    <definedName name="a176501a">#REF!</definedName>
    <definedName name="a176551a">#REF!</definedName>
    <definedName name="a177001a">#REF!</definedName>
    <definedName name="a177051a">#REF!</definedName>
    <definedName name="a177501a">#REF!</definedName>
    <definedName name="a177551a">#REF!</definedName>
    <definedName name="a178001a">#REF!</definedName>
    <definedName name="a179001a">#REF!</definedName>
    <definedName name="a179002a">#REF!</definedName>
    <definedName name="a180001a">#REF!</definedName>
    <definedName name="a181001a">#REF!</definedName>
    <definedName name="a185001a">#REF!</definedName>
    <definedName name="a186001a">#REF!</definedName>
    <definedName name="a187001a">#REF!</definedName>
    <definedName name="a189001a">#REF!</definedName>
    <definedName name="a189101a">#REF!</definedName>
    <definedName name="a189201a">#REF!</definedName>
    <definedName name="a189301a">#REF!</definedName>
    <definedName name="a189401a">#REF!</definedName>
    <definedName name="a189451a">#REF!</definedName>
    <definedName name="A2.0.353.17">#REF!</definedName>
    <definedName name="A2.0.353.18">#REF!</definedName>
    <definedName name="A2.530.03">#REF!</definedName>
    <definedName name="A2.530.04">#REF!</definedName>
    <definedName name="A2.530.06">#REF!</definedName>
    <definedName name="A2.540.00">#REF!</definedName>
    <definedName name="A2.540.01">#REF!</definedName>
    <definedName name="a270200a">#REF!</definedName>
    <definedName name="A3.329.00">#REF!</definedName>
    <definedName name="A3.370.00">#REF!</definedName>
    <definedName name="A5.001.00">#REF!</definedName>
    <definedName name="A8.001.00">#REF!</definedName>
    <definedName name="A8.100.00">#REF!</definedName>
    <definedName name="A8.100.01">#REF!</definedName>
    <definedName name="A8.101.01">#REF!</definedName>
    <definedName name="A8.101.02">#REF!</definedName>
    <definedName name="A8.103.00">#REF!</definedName>
    <definedName name="A8.301.01">#REF!</definedName>
    <definedName name="A8.301.02">#REF!</definedName>
    <definedName name="A8.302.01">#REF!</definedName>
    <definedName name="A8.302.02">#REF!</definedName>
    <definedName name="A8.302.05">#REF!</definedName>
    <definedName name="A8.401.00">#REF!</definedName>
    <definedName name="A8.402.02">#REF!</definedName>
    <definedName name="a900100a">#REF!</definedName>
    <definedName name="a900200a">#REF!</definedName>
    <definedName name="a900300a">#REF!</definedName>
    <definedName name="a900400a">#REF!</definedName>
    <definedName name="a900500a">#REF!</definedName>
    <definedName name="aa" localSheetId="9" hidden="1">{"'EI 060 02'!$A$1:$K$59"}</definedName>
    <definedName name="aa" localSheetId="8" hidden="1">{"'EI 060 02'!$A$1:$K$59"}</definedName>
    <definedName name="aa" localSheetId="12">{"'EI 060 02'!$A$1:$K$59"}</definedName>
    <definedName name="aa" localSheetId="6">{"'EI 060 02'!$A$1:$K$59"}</definedName>
    <definedName name="aa" localSheetId="10">{"'EI 060 02'!$A$1:$K$59"}</definedName>
    <definedName name="aa" localSheetId="7">{"'EI 060 02'!$A$1:$K$59"}</definedName>
    <definedName name="aa" localSheetId="11">{"'EI 060 02'!$A$1:$K$59"}</definedName>
    <definedName name="aa" localSheetId="13">{"'EI 060 02'!$A$1:$K$59"}</definedName>
    <definedName name="aa">{"'EI 060 02'!$A$1:$K$59"}</definedName>
    <definedName name="AA_1" localSheetId="9">'BDI DIFER_SEM DESON.'!AA_1</definedName>
    <definedName name="AA_1" localSheetId="8">'BDI_SEM DESON.'!AA_1</definedName>
    <definedName name="AA_1" localSheetId="12">AA_1</definedName>
    <definedName name="AA_1" localSheetId="6">#N/A</definedName>
    <definedName name="AA_1" localSheetId="10">#N/A</definedName>
    <definedName name="AA_1" localSheetId="7">#N/A</definedName>
    <definedName name="AA_1" localSheetId="11">#N/A</definedName>
    <definedName name="AA_1" localSheetId="13">#N/A</definedName>
    <definedName name="AA_1">'BDI DIFER_SEM DESON.'!AA_1</definedName>
    <definedName name="AA_10" localSheetId="9">'BDI DIFER_SEM DESON.'!AA_10</definedName>
    <definedName name="AA_10" localSheetId="8">'BDI_SEM DESON.'!AA_10</definedName>
    <definedName name="AA_10" localSheetId="12">AA_10</definedName>
    <definedName name="AA_10" localSheetId="6">#N/A</definedName>
    <definedName name="AA_10" localSheetId="10">#N/A</definedName>
    <definedName name="AA_10" localSheetId="7">#N/A</definedName>
    <definedName name="AA_10" localSheetId="11">#N/A</definedName>
    <definedName name="AA_10" localSheetId="13">#N/A</definedName>
    <definedName name="AA_10">'BDI DIFER_SEM DESON.'!AA_10</definedName>
    <definedName name="AA_12" localSheetId="9">'BDI DIFER_SEM DESON.'!AA_12</definedName>
    <definedName name="AA_12" localSheetId="8">'BDI_SEM DESON.'!AA_12</definedName>
    <definedName name="AA_12" localSheetId="12">AA_12</definedName>
    <definedName name="AA_12" localSheetId="6">#N/A</definedName>
    <definedName name="AA_12" localSheetId="10">#N/A</definedName>
    <definedName name="AA_12" localSheetId="7">#N/A</definedName>
    <definedName name="AA_12" localSheetId="11">#N/A</definedName>
    <definedName name="AA_12" localSheetId="13">#N/A</definedName>
    <definedName name="AA_12">'BDI DIFER_SEM DESON.'!AA_12</definedName>
    <definedName name="AA_13" localSheetId="9">'BDI DIFER_SEM DESON.'!AA_13</definedName>
    <definedName name="AA_13" localSheetId="8">'BDI_SEM DESON.'!AA_13</definedName>
    <definedName name="AA_13" localSheetId="12">AA_13</definedName>
    <definedName name="AA_13" localSheetId="6">#N/A</definedName>
    <definedName name="AA_13" localSheetId="10">#N/A</definedName>
    <definedName name="AA_13" localSheetId="7">#N/A</definedName>
    <definedName name="AA_13" localSheetId="11">#N/A</definedName>
    <definedName name="AA_13" localSheetId="13">#N/A</definedName>
    <definedName name="AA_13">'BDI DIFER_SEM DESON.'!AA_13</definedName>
    <definedName name="AA_14">#N/A</definedName>
    <definedName name="AA_19" localSheetId="9">'BDI DIFER_SEM DESON.'!AA_19</definedName>
    <definedName name="AA_19" localSheetId="8">'BDI_SEM DESON.'!AA_19</definedName>
    <definedName name="AA_19" localSheetId="12">AA_19</definedName>
    <definedName name="AA_19" localSheetId="6">#N/A</definedName>
    <definedName name="AA_19" localSheetId="10">#N/A</definedName>
    <definedName name="AA_19" localSheetId="7">#N/A</definedName>
    <definedName name="AA_19" localSheetId="11">#N/A</definedName>
    <definedName name="AA_19" localSheetId="13">#N/A</definedName>
    <definedName name="AA_19">'BDI DIFER_SEM DESON.'!AA_19</definedName>
    <definedName name="AA_2" localSheetId="9">'BDI DIFER_SEM DESON.'!AA_2</definedName>
    <definedName name="AA_2" localSheetId="8">'BDI_SEM DESON.'!AA_2</definedName>
    <definedName name="AA_2" localSheetId="12">AA_2</definedName>
    <definedName name="AA_2" localSheetId="6">#N/A</definedName>
    <definedName name="AA_2" localSheetId="10">#N/A</definedName>
    <definedName name="AA_2" localSheetId="7">#N/A</definedName>
    <definedName name="AA_2" localSheetId="11">#N/A</definedName>
    <definedName name="AA_2" localSheetId="13">#N/A</definedName>
    <definedName name="AA_2">'BDI DIFER_SEM DESON.'!AA_2</definedName>
    <definedName name="AA_20">#N/A</definedName>
    <definedName name="AA_21" localSheetId="9">'BDI DIFER_SEM DESON.'!AA_21</definedName>
    <definedName name="AA_21" localSheetId="8">'BDI_SEM DESON.'!AA_21</definedName>
    <definedName name="AA_21" localSheetId="12">AA_21</definedName>
    <definedName name="AA_21" localSheetId="6">#N/A</definedName>
    <definedName name="AA_21" localSheetId="10">#N/A</definedName>
    <definedName name="AA_21" localSheetId="7">#N/A</definedName>
    <definedName name="AA_21" localSheetId="11">#N/A</definedName>
    <definedName name="AA_21" localSheetId="13">#N/A</definedName>
    <definedName name="AA_21">'BDI DIFER_SEM DESON.'!AA_21</definedName>
    <definedName name="AA_22">#N/A</definedName>
    <definedName name="AA_23" localSheetId="9">'BDI DIFER_SEM DESON.'!AA_23</definedName>
    <definedName name="AA_23" localSheetId="8">'BDI_SEM DESON.'!AA_23</definedName>
    <definedName name="AA_23" localSheetId="12">AA_23</definedName>
    <definedName name="AA_23" localSheetId="6">#N/A</definedName>
    <definedName name="AA_23" localSheetId="10">#N/A</definedName>
    <definedName name="AA_23" localSheetId="7">#N/A</definedName>
    <definedName name="AA_23" localSheetId="11">#N/A</definedName>
    <definedName name="AA_23" localSheetId="13">#N/A</definedName>
    <definedName name="AA_23">'BDI DIFER_SEM DESON.'!AA_23</definedName>
    <definedName name="AA_24" localSheetId="9">'BDI DIFER_SEM DESON.'!AA_24</definedName>
    <definedName name="AA_24" localSheetId="8">'BDI_SEM DESON.'!AA_24</definedName>
    <definedName name="AA_24" localSheetId="12">AA_24</definedName>
    <definedName name="AA_24" localSheetId="6">#N/A</definedName>
    <definedName name="AA_24" localSheetId="10">#N/A</definedName>
    <definedName name="AA_24" localSheetId="7">#N/A</definedName>
    <definedName name="AA_24" localSheetId="11">#N/A</definedName>
    <definedName name="AA_24" localSheetId="13">#N/A</definedName>
    <definedName name="AA_24">'BDI DIFER_SEM DESON.'!AA_24</definedName>
    <definedName name="AA_25">#N/A</definedName>
    <definedName name="AA_26" localSheetId="9">'BDI DIFER_SEM DESON.'!AA_26</definedName>
    <definedName name="AA_26" localSheetId="8">'BDI_SEM DESON.'!AA_26</definedName>
    <definedName name="AA_26" localSheetId="12">AA_26</definedName>
    <definedName name="AA_26" localSheetId="6">#N/A</definedName>
    <definedName name="AA_26" localSheetId="10">#N/A</definedName>
    <definedName name="AA_26" localSheetId="7">#N/A</definedName>
    <definedName name="AA_26" localSheetId="11">#N/A</definedName>
    <definedName name="AA_26" localSheetId="13">#N/A</definedName>
    <definedName name="AA_26">'BDI DIFER_SEM DESON.'!AA_26</definedName>
    <definedName name="AA_27" localSheetId="9">'BDI DIFER_SEM DESON.'!AA_27</definedName>
    <definedName name="AA_27" localSheetId="8">'BDI_SEM DESON.'!AA_27</definedName>
    <definedName name="AA_27" localSheetId="12">AA_27</definedName>
    <definedName name="AA_27" localSheetId="6">#N/A</definedName>
    <definedName name="AA_27" localSheetId="10">#N/A</definedName>
    <definedName name="AA_27" localSheetId="7">#N/A</definedName>
    <definedName name="AA_27" localSheetId="11">#N/A</definedName>
    <definedName name="AA_27" localSheetId="13">#N/A</definedName>
    <definedName name="AA_27">'BDI DIFER_SEM DESON.'!AA_27</definedName>
    <definedName name="AA_28">#N/A</definedName>
    <definedName name="AA_29" localSheetId="9">'BDI DIFER_SEM DESON.'!AA_29</definedName>
    <definedName name="AA_29" localSheetId="8">'BDI_SEM DESON.'!AA_29</definedName>
    <definedName name="AA_29" localSheetId="12">AA_29</definedName>
    <definedName name="AA_29" localSheetId="6">#N/A</definedName>
    <definedName name="AA_29" localSheetId="10">#N/A</definedName>
    <definedName name="AA_29" localSheetId="7">#N/A</definedName>
    <definedName name="AA_29" localSheetId="11">#N/A</definedName>
    <definedName name="AA_29" localSheetId="13">#N/A</definedName>
    <definedName name="AA_29">'BDI DIFER_SEM DESON.'!AA_29</definedName>
    <definedName name="AA_3">#N/A</definedName>
    <definedName name="AA_30" localSheetId="9">'BDI DIFER_SEM DESON.'!AA_30</definedName>
    <definedName name="AA_30" localSheetId="8">'BDI_SEM DESON.'!AA_30</definedName>
    <definedName name="AA_30" localSheetId="12">AA_30</definedName>
    <definedName name="AA_30" localSheetId="6">#N/A</definedName>
    <definedName name="AA_30" localSheetId="10">#N/A</definedName>
    <definedName name="AA_30" localSheetId="7">#N/A</definedName>
    <definedName name="AA_30" localSheetId="11">#N/A</definedName>
    <definedName name="AA_30" localSheetId="13">#N/A</definedName>
    <definedName name="AA_30">'BDI DIFER_SEM DESON.'!AA_30</definedName>
    <definedName name="AA_31" localSheetId="9">'BDI DIFER_SEM DESON.'!AA_31</definedName>
    <definedName name="AA_31" localSheetId="8">'BDI_SEM DESON.'!AA_31</definedName>
    <definedName name="AA_31" localSheetId="12">AA_31</definedName>
    <definedName name="AA_31" localSheetId="6">#N/A</definedName>
    <definedName name="AA_31" localSheetId="10">#N/A</definedName>
    <definedName name="AA_31" localSheetId="7">#N/A</definedName>
    <definedName name="AA_31" localSheetId="11">#N/A</definedName>
    <definedName name="AA_31" localSheetId="13">#N/A</definedName>
    <definedName name="AA_31">'BDI DIFER_SEM DESON.'!AA_31</definedName>
    <definedName name="AA_32">#N/A</definedName>
    <definedName name="AA_33" localSheetId="9">'BDI DIFER_SEM DESON.'!AA_33</definedName>
    <definedName name="AA_33" localSheetId="8">'BDI_SEM DESON.'!AA_33</definedName>
    <definedName name="AA_33" localSheetId="12">AA_33</definedName>
    <definedName name="AA_33" localSheetId="6">#N/A</definedName>
    <definedName name="AA_33" localSheetId="10">#N/A</definedName>
    <definedName name="AA_33" localSheetId="7">#N/A</definedName>
    <definedName name="AA_33" localSheetId="11">#N/A</definedName>
    <definedName name="AA_33" localSheetId="13">#N/A</definedName>
    <definedName name="AA_33">'BDI DIFER_SEM DESON.'!AA_33</definedName>
    <definedName name="AA_34" localSheetId="9">'BDI DIFER_SEM DESON.'!AA_34</definedName>
    <definedName name="AA_34" localSheetId="8">'BDI_SEM DESON.'!AA_34</definedName>
    <definedName name="AA_34" localSheetId="12">AA_34</definedName>
    <definedName name="AA_34" localSheetId="6">#N/A</definedName>
    <definedName name="AA_34" localSheetId="10">#N/A</definedName>
    <definedName name="AA_34" localSheetId="7">#N/A</definedName>
    <definedName name="AA_34" localSheetId="11">#N/A</definedName>
    <definedName name="AA_34" localSheetId="13">#N/A</definedName>
    <definedName name="AA_34">'BDI DIFER_SEM DESON.'!AA_34</definedName>
    <definedName name="AA_35" localSheetId="9">'BDI DIFER_SEM DESON.'!AA_35</definedName>
    <definedName name="AA_35" localSheetId="8">'BDI_SEM DESON.'!AA_35</definedName>
    <definedName name="AA_35" localSheetId="12">AA_35</definedName>
    <definedName name="AA_35" localSheetId="6">#N/A</definedName>
    <definedName name="AA_35" localSheetId="10">#N/A</definedName>
    <definedName name="AA_35" localSheetId="7">#N/A</definedName>
    <definedName name="AA_35" localSheetId="11">#N/A</definedName>
    <definedName name="AA_35" localSheetId="13">#N/A</definedName>
    <definedName name="AA_35">'BDI DIFER_SEM DESON.'!AA_35</definedName>
    <definedName name="AA_36" localSheetId="9">'BDI DIFER_SEM DESON.'!AA_36</definedName>
    <definedName name="AA_36" localSheetId="8">'BDI_SEM DESON.'!AA_36</definedName>
    <definedName name="AA_36" localSheetId="12">AA_36</definedName>
    <definedName name="AA_36" localSheetId="6">#N/A</definedName>
    <definedName name="AA_36" localSheetId="10">#N/A</definedName>
    <definedName name="AA_36" localSheetId="7">#N/A</definedName>
    <definedName name="AA_36" localSheetId="11">#N/A</definedName>
    <definedName name="AA_36" localSheetId="13">#N/A</definedName>
    <definedName name="AA_36">'BDI DIFER_SEM DESON.'!AA_36</definedName>
    <definedName name="AA_37" localSheetId="9">'BDI DIFER_SEM DESON.'!AA_37</definedName>
    <definedName name="AA_37" localSheetId="8">'BDI_SEM DESON.'!AA_37</definedName>
    <definedName name="AA_37" localSheetId="12">AA_37</definedName>
    <definedName name="AA_37" localSheetId="6">#N/A</definedName>
    <definedName name="AA_37" localSheetId="10">#N/A</definedName>
    <definedName name="AA_37" localSheetId="7">#N/A</definedName>
    <definedName name="AA_37" localSheetId="11">#N/A</definedName>
    <definedName name="AA_37" localSheetId="13">#N/A</definedName>
    <definedName name="AA_37">'BDI DIFER_SEM DESON.'!AA_37</definedName>
    <definedName name="AA_38" localSheetId="9">'BDI DIFER_SEM DESON.'!AA_38</definedName>
    <definedName name="AA_38" localSheetId="8">'BDI_SEM DESON.'!AA_38</definedName>
    <definedName name="AA_38" localSheetId="12">AA_38</definedName>
    <definedName name="AA_38" localSheetId="6">#N/A</definedName>
    <definedName name="AA_38" localSheetId="10">#N/A</definedName>
    <definedName name="AA_38" localSheetId="7">#N/A</definedName>
    <definedName name="AA_38" localSheetId="11">#N/A</definedName>
    <definedName name="AA_38" localSheetId="13">#N/A</definedName>
    <definedName name="AA_38">'BDI DIFER_SEM DESON.'!AA_38</definedName>
    <definedName name="AA_39" localSheetId="9">'BDI DIFER_SEM DESON.'!AA_39</definedName>
    <definedName name="AA_39" localSheetId="8">'BDI_SEM DESON.'!AA_39</definedName>
    <definedName name="AA_39" localSheetId="12">AA_39</definedName>
    <definedName name="AA_39" localSheetId="6">#N/A</definedName>
    <definedName name="AA_39" localSheetId="10">#N/A</definedName>
    <definedName name="AA_39" localSheetId="7">#N/A</definedName>
    <definedName name="AA_39" localSheetId="11">#N/A</definedName>
    <definedName name="AA_39" localSheetId="13">#N/A</definedName>
    <definedName name="AA_39">'BDI DIFER_SEM DESON.'!AA_39</definedName>
    <definedName name="AA_4" localSheetId="9">'BDI DIFER_SEM DESON.'!AA_4</definedName>
    <definedName name="AA_4" localSheetId="8">'BDI_SEM DESON.'!AA_4</definedName>
    <definedName name="AA_4" localSheetId="12">AA_4</definedName>
    <definedName name="AA_4" localSheetId="6">#N/A</definedName>
    <definedName name="AA_4" localSheetId="10">#N/A</definedName>
    <definedName name="AA_4" localSheetId="7">#N/A</definedName>
    <definedName name="AA_4" localSheetId="11">#N/A</definedName>
    <definedName name="AA_4" localSheetId="13">#N/A</definedName>
    <definedName name="AA_4">'BDI DIFER_SEM DESON.'!AA_4</definedName>
    <definedName name="AA_40" localSheetId="9">'BDI DIFER_SEM DESON.'!AA_40</definedName>
    <definedName name="AA_40" localSheetId="8">'BDI_SEM DESON.'!AA_40</definedName>
    <definedName name="AA_40" localSheetId="12">AA_40</definedName>
    <definedName name="AA_40" localSheetId="6">#N/A</definedName>
    <definedName name="AA_40" localSheetId="10">#N/A</definedName>
    <definedName name="AA_40" localSheetId="7">#N/A</definedName>
    <definedName name="AA_40" localSheetId="11">#N/A</definedName>
    <definedName name="AA_40" localSheetId="13">#N/A</definedName>
    <definedName name="AA_40">'BDI DIFER_SEM DESON.'!AA_40</definedName>
    <definedName name="AA_41" localSheetId="9">'BDI DIFER_SEM DESON.'!AA_41</definedName>
    <definedName name="AA_41" localSheetId="8">'BDI_SEM DESON.'!AA_41</definedName>
    <definedName name="AA_41" localSheetId="12">AA_41</definedName>
    <definedName name="AA_41" localSheetId="6">#N/A</definedName>
    <definedName name="AA_41" localSheetId="10">#N/A</definedName>
    <definedName name="AA_41" localSheetId="7">#N/A</definedName>
    <definedName name="AA_41" localSheetId="11">#N/A</definedName>
    <definedName name="AA_41" localSheetId="13">#N/A</definedName>
    <definedName name="AA_41">'BDI DIFER_SEM DESON.'!AA_41</definedName>
    <definedName name="AA_42" localSheetId="9">'BDI DIFER_SEM DESON.'!AA_42</definedName>
    <definedName name="AA_42" localSheetId="8">'BDI_SEM DESON.'!AA_42</definedName>
    <definedName name="AA_42" localSheetId="12">AA_42</definedName>
    <definedName name="AA_42" localSheetId="6">#N/A</definedName>
    <definedName name="AA_42" localSheetId="10">#N/A</definedName>
    <definedName name="AA_42" localSheetId="7">#N/A</definedName>
    <definedName name="AA_42" localSheetId="11">#N/A</definedName>
    <definedName name="AA_42" localSheetId="13">#N/A</definedName>
    <definedName name="AA_42">'BDI DIFER_SEM DESON.'!AA_42</definedName>
    <definedName name="AA_43" localSheetId="9">'BDI DIFER_SEM DESON.'!AA_43</definedName>
    <definedName name="AA_43" localSheetId="8">'BDI_SEM DESON.'!AA_43</definedName>
    <definedName name="AA_43" localSheetId="12">AA_43</definedName>
    <definedName name="AA_43" localSheetId="6">#N/A</definedName>
    <definedName name="AA_43" localSheetId="10">#N/A</definedName>
    <definedName name="AA_43" localSheetId="7">#N/A</definedName>
    <definedName name="AA_43" localSheetId="11">#N/A</definedName>
    <definedName name="AA_43" localSheetId="13">#N/A</definedName>
    <definedName name="AA_43">'BDI DIFER_SEM DESON.'!AA_43</definedName>
    <definedName name="AA_44" localSheetId="9">'BDI DIFER_SEM DESON.'!AA_44</definedName>
    <definedName name="AA_44" localSheetId="8">'BDI_SEM DESON.'!AA_44</definedName>
    <definedName name="AA_44" localSheetId="12">AA_44</definedName>
    <definedName name="AA_44" localSheetId="6">#N/A</definedName>
    <definedName name="AA_44" localSheetId="10">#N/A</definedName>
    <definedName name="AA_44" localSheetId="7">#N/A</definedName>
    <definedName name="AA_44" localSheetId="11">#N/A</definedName>
    <definedName name="AA_44" localSheetId="13">#N/A</definedName>
    <definedName name="AA_44">'BDI DIFER_SEM DESON.'!AA_44</definedName>
    <definedName name="AA_45" localSheetId="9">'BDI DIFER_SEM DESON.'!AA_45</definedName>
    <definedName name="AA_45" localSheetId="8">'BDI_SEM DESON.'!AA_45</definedName>
    <definedName name="AA_45" localSheetId="12">AA_45</definedName>
    <definedName name="AA_45" localSheetId="6">#N/A</definedName>
    <definedName name="AA_45" localSheetId="10">#N/A</definedName>
    <definedName name="AA_45" localSheetId="7">#N/A</definedName>
    <definedName name="AA_45" localSheetId="11">#N/A</definedName>
    <definedName name="AA_45" localSheetId="13">#N/A</definedName>
    <definedName name="AA_45">'BDI DIFER_SEM DESON.'!AA_45</definedName>
    <definedName name="AA_46" localSheetId="9">'BDI DIFER_SEM DESON.'!AA_46</definedName>
    <definedName name="AA_46" localSheetId="8">'BDI_SEM DESON.'!AA_46</definedName>
    <definedName name="AA_46" localSheetId="12">AA_46</definedName>
    <definedName name="AA_46" localSheetId="6">#N/A</definedName>
    <definedName name="AA_46" localSheetId="10">#N/A</definedName>
    <definedName name="AA_46" localSheetId="7">#N/A</definedName>
    <definedName name="AA_46" localSheetId="11">#N/A</definedName>
    <definedName name="AA_46" localSheetId="13">#N/A</definedName>
    <definedName name="AA_46">'BDI DIFER_SEM DESON.'!AA_46</definedName>
    <definedName name="AA_47" localSheetId="9">'BDI DIFER_SEM DESON.'!AA_47</definedName>
    <definedName name="AA_47" localSheetId="8">'BDI_SEM DESON.'!AA_47</definedName>
    <definedName name="AA_47" localSheetId="12">AA_47</definedName>
    <definedName name="AA_47" localSheetId="6">#N/A</definedName>
    <definedName name="AA_47" localSheetId="10">#N/A</definedName>
    <definedName name="AA_47" localSheetId="7">#N/A</definedName>
    <definedName name="AA_47" localSheetId="11">#N/A</definedName>
    <definedName name="AA_47" localSheetId="13">#N/A</definedName>
    <definedName name="AA_47">'BDI DIFER_SEM DESON.'!AA_47</definedName>
    <definedName name="AA_48" localSheetId="9">'BDI DIFER_SEM DESON.'!AA_48</definedName>
    <definedName name="AA_48" localSheetId="8">'BDI_SEM DESON.'!AA_48</definedName>
    <definedName name="AA_48" localSheetId="12">AA_48</definedName>
    <definedName name="AA_48" localSheetId="6">#N/A</definedName>
    <definedName name="AA_48" localSheetId="10">#N/A</definedName>
    <definedName name="AA_48" localSheetId="7">#N/A</definedName>
    <definedName name="AA_48" localSheetId="11">#N/A</definedName>
    <definedName name="AA_48" localSheetId="13">#N/A</definedName>
    <definedName name="AA_48">'BDI DIFER_SEM DESON.'!AA_48</definedName>
    <definedName name="AA_5">#N/A</definedName>
    <definedName name="AA_51" localSheetId="9">'BDI DIFER_SEM DESON.'!AA_51</definedName>
    <definedName name="AA_51" localSheetId="8">'BDI_SEM DESON.'!AA_51</definedName>
    <definedName name="AA_51" localSheetId="12">AA_51</definedName>
    <definedName name="AA_51" localSheetId="6">#N/A</definedName>
    <definedName name="AA_51" localSheetId="10">#N/A</definedName>
    <definedName name="AA_51" localSheetId="7">#N/A</definedName>
    <definedName name="AA_51" localSheetId="11">#N/A</definedName>
    <definedName name="AA_51" localSheetId="13">#N/A</definedName>
    <definedName name="AA_51">'BDI DIFER_SEM DESON.'!AA_51</definedName>
    <definedName name="AA_52" localSheetId="9">'BDI DIFER_SEM DESON.'!AA_52</definedName>
    <definedName name="AA_52" localSheetId="8">'BDI_SEM DESON.'!AA_52</definedName>
    <definedName name="AA_52" localSheetId="12">AA_52</definedName>
    <definedName name="AA_52" localSheetId="6">#N/A</definedName>
    <definedName name="AA_52" localSheetId="10">#N/A</definedName>
    <definedName name="AA_52" localSheetId="7">#N/A</definedName>
    <definedName name="AA_52" localSheetId="11">#N/A</definedName>
    <definedName name="AA_52" localSheetId="13">#N/A</definedName>
    <definedName name="AA_52">'BDI DIFER_SEM DESON.'!AA_52</definedName>
    <definedName name="AA_53" localSheetId="9">'BDI DIFER_SEM DESON.'!AA_53</definedName>
    <definedName name="AA_53" localSheetId="8">'BDI_SEM DESON.'!AA_53</definedName>
    <definedName name="AA_53" localSheetId="12">AA_53</definedName>
    <definedName name="AA_53" localSheetId="6">#N/A</definedName>
    <definedName name="AA_53" localSheetId="10">#N/A</definedName>
    <definedName name="AA_53" localSheetId="7">#N/A</definedName>
    <definedName name="AA_53" localSheetId="11">#N/A</definedName>
    <definedName name="AA_53" localSheetId="13">#N/A</definedName>
    <definedName name="AA_53">'BDI DIFER_SEM DESON.'!AA_53</definedName>
    <definedName name="AA_54" localSheetId="9">'BDI DIFER_SEM DESON.'!AA_54</definedName>
    <definedName name="AA_54" localSheetId="8">'BDI_SEM DESON.'!AA_54</definedName>
    <definedName name="AA_54" localSheetId="12">AA_54</definedName>
    <definedName name="AA_54" localSheetId="6">#N/A</definedName>
    <definedName name="AA_54" localSheetId="10">#N/A</definedName>
    <definedName name="AA_54" localSheetId="7">#N/A</definedName>
    <definedName name="AA_54" localSheetId="11">#N/A</definedName>
    <definedName name="AA_54" localSheetId="13">#N/A</definedName>
    <definedName name="AA_54">'BDI DIFER_SEM DESON.'!AA_54</definedName>
    <definedName name="AA_55" localSheetId="9">'BDI DIFER_SEM DESON.'!AA_55</definedName>
    <definedName name="AA_55" localSheetId="8">'BDI_SEM DESON.'!AA_55</definedName>
    <definedName name="AA_55" localSheetId="12">AA_55</definedName>
    <definedName name="AA_55" localSheetId="6">#N/A</definedName>
    <definedName name="AA_55" localSheetId="10">#N/A</definedName>
    <definedName name="AA_55" localSheetId="7">#N/A</definedName>
    <definedName name="AA_55" localSheetId="11">#N/A</definedName>
    <definedName name="AA_55" localSheetId="13">#N/A</definedName>
    <definedName name="AA_55">'BDI DIFER_SEM DESON.'!AA_55</definedName>
    <definedName name="AA_56" localSheetId="9">'BDI DIFER_SEM DESON.'!AA_56</definedName>
    <definedName name="AA_56" localSheetId="8">'BDI_SEM DESON.'!AA_56</definedName>
    <definedName name="AA_56" localSheetId="12">AA_56</definedName>
    <definedName name="AA_56" localSheetId="6">#N/A</definedName>
    <definedName name="AA_56" localSheetId="10">#N/A</definedName>
    <definedName name="AA_56" localSheetId="7">#N/A</definedName>
    <definedName name="AA_56" localSheetId="11">#N/A</definedName>
    <definedName name="AA_56" localSheetId="13">#N/A</definedName>
    <definedName name="AA_56">'BDI DIFER_SEM DESON.'!AA_56</definedName>
    <definedName name="AA_57" localSheetId="9">'BDI DIFER_SEM DESON.'!AA_57</definedName>
    <definedName name="AA_57" localSheetId="8">'BDI_SEM DESON.'!AA_57</definedName>
    <definedName name="AA_57" localSheetId="12">AA_57</definedName>
    <definedName name="AA_57" localSheetId="6">#N/A</definedName>
    <definedName name="AA_57" localSheetId="10">#N/A</definedName>
    <definedName name="AA_57" localSheetId="7">#N/A</definedName>
    <definedName name="AA_57" localSheetId="11">#N/A</definedName>
    <definedName name="AA_57" localSheetId="13">#N/A</definedName>
    <definedName name="AA_57">'BDI DIFER_SEM DESON.'!AA_57</definedName>
    <definedName name="AA_58" localSheetId="9">'BDI DIFER_SEM DESON.'!AA_58</definedName>
    <definedName name="AA_58" localSheetId="8">'BDI_SEM DESON.'!AA_58</definedName>
    <definedName name="AA_58" localSheetId="12">AA_58</definedName>
    <definedName name="AA_58" localSheetId="6">#N/A</definedName>
    <definedName name="AA_58" localSheetId="10">#N/A</definedName>
    <definedName name="AA_58" localSheetId="7">#N/A</definedName>
    <definedName name="AA_58" localSheetId="11">#N/A</definedName>
    <definedName name="AA_58" localSheetId="13">#N/A</definedName>
    <definedName name="AA_58">'BDI DIFER_SEM DESON.'!AA_58</definedName>
    <definedName name="AA_59" localSheetId="9">'BDI DIFER_SEM DESON.'!AA_59</definedName>
    <definedName name="AA_59" localSheetId="8">'BDI_SEM DESON.'!AA_59</definedName>
    <definedName name="AA_59" localSheetId="12">AA_59</definedName>
    <definedName name="AA_59" localSheetId="6">#N/A</definedName>
    <definedName name="AA_59" localSheetId="10">#N/A</definedName>
    <definedName name="AA_59" localSheetId="7">#N/A</definedName>
    <definedName name="AA_59" localSheetId="11">#N/A</definedName>
    <definedName name="AA_59" localSheetId="13">#N/A</definedName>
    <definedName name="AA_59">'BDI DIFER_SEM DESON.'!AA_59</definedName>
    <definedName name="AA_6">#N/A</definedName>
    <definedName name="AA_60" localSheetId="9">'BDI DIFER_SEM DESON.'!AA_60</definedName>
    <definedName name="AA_60" localSheetId="8">'BDI_SEM DESON.'!AA_60</definedName>
    <definedName name="AA_60" localSheetId="12">AA_60</definedName>
    <definedName name="AA_60" localSheetId="6">#N/A</definedName>
    <definedName name="AA_60" localSheetId="10">#N/A</definedName>
    <definedName name="AA_60" localSheetId="7">#N/A</definedName>
    <definedName name="AA_60" localSheetId="11">#N/A</definedName>
    <definedName name="AA_60" localSheetId="13">#N/A</definedName>
    <definedName name="AA_60">'BDI DIFER_SEM DESON.'!AA_60</definedName>
    <definedName name="AA_61" localSheetId="9">'BDI DIFER_SEM DESON.'!AA_61</definedName>
    <definedName name="AA_61" localSheetId="8">'BDI_SEM DESON.'!AA_61</definedName>
    <definedName name="AA_61" localSheetId="12">AA_61</definedName>
    <definedName name="AA_61" localSheetId="6">#N/A</definedName>
    <definedName name="AA_61" localSheetId="10">#N/A</definedName>
    <definedName name="AA_61" localSheetId="7">#N/A</definedName>
    <definedName name="AA_61" localSheetId="11">#N/A</definedName>
    <definedName name="AA_61" localSheetId="13">#N/A</definedName>
    <definedName name="AA_61">'BDI DIFER_SEM DESON.'!AA_61</definedName>
    <definedName name="AA_62" localSheetId="9">'BDI DIFER_SEM DESON.'!AA_62</definedName>
    <definedName name="AA_62" localSheetId="8">'BDI_SEM DESON.'!AA_62</definedName>
    <definedName name="AA_62" localSheetId="12">AA_62</definedName>
    <definedName name="AA_62" localSheetId="6">#N/A</definedName>
    <definedName name="AA_62" localSheetId="10">#N/A</definedName>
    <definedName name="AA_62" localSheetId="7">#N/A</definedName>
    <definedName name="AA_62" localSheetId="11">#N/A</definedName>
    <definedName name="AA_62" localSheetId="13">#N/A</definedName>
    <definedName name="AA_62">'BDI DIFER_SEM DESON.'!AA_62</definedName>
    <definedName name="AA_63" localSheetId="9">'BDI DIFER_SEM DESON.'!AA_63</definedName>
    <definedName name="AA_63" localSheetId="8">'BDI_SEM DESON.'!AA_63</definedName>
    <definedName name="AA_63" localSheetId="12">AA_63</definedName>
    <definedName name="AA_63" localSheetId="6">#N/A</definedName>
    <definedName name="AA_63" localSheetId="10">#N/A</definedName>
    <definedName name="AA_63" localSheetId="7">#N/A</definedName>
    <definedName name="AA_63" localSheetId="11">#N/A</definedName>
    <definedName name="AA_63" localSheetId="13">#N/A</definedName>
    <definedName name="AA_63">'BDI DIFER_SEM DESON.'!AA_63</definedName>
    <definedName name="AA_64" localSheetId="9">'BDI DIFER_SEM DESON.'!AA_64</definedName>
    <definedName name="AA_64" localSheetId="8">'BDI_SEM DESON.'!AA_64</definedName>
    <definedName name="AA_64" localSheetId="12">AA_64</definedName>
    <definedName name="AA_64" localSheetId="6">#N/A</definedName>
    <definedName name="AA_64" localSheetId="10">#N/A</definedName>
    <definedName name="AA_64" localSheetId="7">#N/A</definedName>
    <definedName name="AA_64" localSheetId="11">#N/A</definedName>
    <definedName name="AA_64" localSheetId="13">#N/A</definedName>
    <definedName name="AA_64">'BDI DIFER_SEM DESON.'!AA_64</definedName>
    <definedName name="AA_65" localSheetId="9">'BDI DIFER_SEM DESON.'!AA_65</definedName>
    <definedName name="AA_65" localSheetId="8">'BDI_SEM DESON.'!AA_65</definedName>
    <definedName name="AA_65" localSheetId="12">AA_65</definedName>
    <definedName name="AA_65" localSheetId="6">#N/A</definedName>
    <definedName name="AA_65" localSheetId="10">#N/A</definedName>
    <definedName name="AA_65" localSheetId="7">#N/A</definedName>
    <definedName name="AA_65" localSheetId="11">#N/A</definedName>
    <definedName name="AA_65" localSheetId="13">#N/A</definedName>
    <definedName name="AA_65">'BDI DIFER_SEM DESON.'!AA_65</definedName>
    <definedName name="AA_66" localSheetId="9">'BDI DIFER_SEM DESON.'!AA_66</definedName>
    <definedName name="AA_66" localSheetId="8">'BDI_SEM DESON.'!AA_66</definedName>
    <definedName name="AA_66" localSheetId="12">AA_66</definedName>
    <definedName name="AA_66" localSheetId="6">#N/A</definedName>
    <definedName name="AA_66" localSheetId="10">#N/A</definedName>
    <definedName name="AA_66" localSheetId="7">#N/A</definedName>
    <definedName name="AA_66" localSheetId="11">#N/A</definedName>
    <definedName name="AA_66" localSheetId="13">#N/A</definedName>
    <definedName name="AA_66">'BDI DIFER_SEM DESON.'!AA_66</definedName>
    <definedName name="AA_67" localSheetId="9">'BDI DIFER_SEM DESON.'!AA_67</definedName>
    <definedName name="AA_67" localSheetId="8">'BDI_SEM DESON.'!AA_67</definedName>
    <definedName name="AA_67" localSheetId="12">AA_67</definedName>
    <definedName name="AA_67" localSheetId="6">#N/A</definedName>
    <definedName name="AA_67" localSheetId="10">#N/A</definedName>
    <definedName name="AA_67" localSheetId="7">#N/A</definedName>
    <definedName name="AA_67" localSheetId="11">#N/A</definedName>
    <definedName name="AA_67" localSheetId="13">#N/A</definedName>
    <definedName name="AA_67">'BDI DIFER_SEM DESON.'!AA_67</definedName>
    <definedName name="AA_68" localSheetId="9">'BDI DIFER_SEM DESON.'!AA_68</definedName>
    <definedName name="AA_68" localSheetId="8">'BDI_SEM DESON.'!AA_68</definedName>
    <definedName name="AA_68" localSheetId="12">AA_68</definedName>
    <definedName name="AA_68" localSheetId="6">#N/A</definedName>
    <definedName name="AA_68" localSheetId="10">#N/A</definedName>
    <definedName name="AA_68" localSheetId="7">#N/A</definedName>
    <definedName name="AA_68" localSheetId="11">#N/A</definedName>
    <definedName name="AA_68" localSheetId="13">#N/A</definedName>
    <definedName name="AA_68">'BDI DIFER_SEM DESON.'!AA_68</definedName>
    <definedName name="AA_69" localSheetId="9">'BDI DIFER_SEM DESON.'!AA_69</definedName>
    <definedName name="AA_69" localSheetId="8">'BDI_SEM DESON.'!AA_69</definedName>
    <definedName name="AA_69" localSheetId="12">AA_69</definedName>
    <definedName name="AA_69" localSheetId="6">#N/A</definedName>
    <definedName name="AA_69" localSheetId="10">#N/A</definedName>
    <definedName name="AA_69" localSheetId="7">#N/A</definedName>
    <definedName name="AA_69" localSheetId="11">#N/A</definedName>
    <definedName name="AA_69" localSheetId="13">#N/A</definedName>
    <definedName name="AA_69">'BDI DIFER_SEM DESON.'!AA_69</definedName>
    <definedName name="AA_7" localSheetId="9">'BDI DIFER_SEM DESON.'!AA_7</definedName>
    <definedName name="AA_7" localSheetId="8">'BDI_SEM DESON.'!AA_7</definedName>
    <definedName name="AA_7" localSheetId="12">AA_7</definedName>
    <definedName name="AA_7" localSheetId="6">#N/A</definedName>
    <definedName name="AA_7" localSheetId="10">#N/A</definedName>
    <definedName name="AA_7" localSheetId="7">#N/A</definedName>
    <definedName name="AA_7" localSheetId="11">#N/A</definedName>
    <definedName name="AA_7" localSheetId="13">#N/A</definedName>
    <definedName name="AA_7">'BDI DIFER_SEM DESON.'!AA_7</definedName>
    <definedName name="AA_70" localSheetId="9">'BDI DIFER_SEM DESON.'!AA_70</definedName>
    <definedName name="AA_70" localSheetId="8">'BDI_SEM DESON.'!AA_70</definedName>
    <definedName name="AA_70" localSheetId="12">AA_70</definedName>
    <definedName name="AA_70" localSheetId="6">#N/A</definedName>
    <definedName name="AA_70" localSheetId="10">#N/A</definedName>
    <definedName name="AA_70" localSheetId="7">#N/A</definedName>
    <definedName name="AA_70" localSheetId="11">#N/A</definedName>
    <definedName name="AA_70" localSheetId="13">#N/A</definedName>
    <definedName name="AA_70">'BDI DIFER_SEM DESON.'!AA_70</definedName>
    <definedName name="AA_71" localSheetId="9">'BDI DIFER_SEM DESON.'!AA_71</definedName>
    <definedName name="AA_71" localSheetId="8">'BDI_SEM DESON.'!AA_71</definedName>
    <definedName name="AA_71" localSheetId="12">AA_71</definedName>
    <definedName name="AA_71" localSheetId="6">#N/A</definedName>
    <definedName name="AA_71" localSheetId="10">#N/A</definedName>
    <definedName name="AA_71" localSheetId="7">#N/A</definedName>
    <definedName name="AA_71" localSheetId="11">#N/A</definedName>
    <definedName name="AA_71" localSheetId="13">#N/A</definedName>
    <definedName name="AA_71">'BDI DIFER_SEM DESON.'!AA_71</definedName>
    <definedName name="AA_72" localSheetId="9">'BDI DIFER_SEM DESON.'!AA_72</definedName>
    <definedName name="AA_72" localSheetId="8">'BDI_SEM DESON.'!AA_72</definedName>
    <definedName name="AA_72" localSheetId="12">AA_72</definedName>
    <definedName name="AA_72" localSheetId="6">#N/A</definedName>
    <definedName name="AA_72" localSheetId="10">#N/A</definedName>
    <definedName name="AA_72" localSheetId="7">#N/A</definedName>
    <definedName name="AA_72" localSheetId="11">#N/A</definedName>
    <definedName name="AA_72" localSheetId="13">#N/A</definedName>
    <definedName name="AA_72">'BDI DIFER_SEM DESON.'!AA_72</definedName>
    <definedName name="AA_8" localSheetId="9">'BDI DIFER_SEM DESON.'!AA_8</definedName>
    <definedName name="AA_8" localSheetId="8">'BDI_SEM DESON.'!AA_8</definedName>
    <definedName name="AA_8" localSheetId="12">AA_8</definedName>
    <definedName name="AA_8" localSheetId="6">#N/A</definedName>
    <definedName name="AA_8" localSheetId="10">#N/A</definedName>
    <definedName name="AA_8" localSheetId="7">#N/A</definedName>
    <definedName name="AA_8" localSheetId="11">#N/A</definedName>
    <definedName name="AA_8" localSheetId="13">#N/A</definedName>
    <definedName name="AA_8">'BDI DIFER_SEM DESON.'!AA_8</definedName>
    <definedName name="AA_9">#N/A</definedName>
    <definedName name="aaa" localSheetId="9">#REF!</definedName>
    <definedName name="aaa" localSheetId="8">#REF!</definedName>
    <definedName name="aaa" localSheetId="12">#REF!</definedName>
    <definedName name="aaa" localSheetId="10">#REF!</definedName>
    <definedName name="aaa" localSheetId="11">#REF!</definedName>
    <definedName name="aaa" localSheetId="13">#REF!</definedName>
    <definedName name="aaa">#REF!</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_DOCTOPS" hidden="1">"AAA_SET"</definedName>
    <definedName name="AAA_duser" hidden="1">"OFF"</definedName>
    <definedName name="aaaa" localSheetId="3" hidden="1">#REF!</definedName>
    <definedName name="aaaa" localSheetId="7" hidden="1">#REF!</definedName>
    <definedName name="aaaa" hidden="1">#REF!</definedName>
    <definedName name="aaaa_10">#REF!</definedName>
    <definedName name="aaaa_12">#REF!</definedName>
    <definedName name="aaaa_15">#REF!</definedName>
    <definedName name="aaaa_3">#REF!</definedName>
    <definedName name="aaaa_9">#REF!</definedName>
    <definedName name="aaaa1" localSheetId="6" hidden="1">{#N/A,#N/A,TRUE,"Serviços"}</definedName>
    <definedName name="aaaa1" localSheetId="7" hidden="1">{#N/A,#N/A,TRUE,"Serviços"}</definedName>
    <definedName name="aaaa1" hidden="1">{#N/A,#N/A,TRUE,"Serviços"}</definedName>
    <definedName name="AAAAA">#N/A</definedName>
    <definedName name="AAAAAA" localSheetId="6">#REF!</definedName>
    <definedName name="AAAAAA" localSheetId="7">#REF!</definedName>
    <definedName name="AAAAAA">#REF!</definedName>
    <definedName name="AAAAAAA">#N/A</definedName>
    <definedName name="aaaaaaaa">#N/A</definedName>
    <definedName name="aaaaaaaaa">#REF!</definedName>
    <definedName name="AAAAAAAAA_25">#N/A</definedName>
    <definedName name="aaaaaaaaaa" hidden="1">#REF!</definedName>
    <definedName name="aaaaaaaaaaa">#REF!</definedName>
    <definedName name="aaaaaaaaaaaa">#N/A</definedName>
    <definedName name="AAAAAAAAAAAAA">#N/A</definedName>
    <definedName name="aaaaaaaaaaaaaa">#REF!</definedName>
    <definedName name="AAAAAAAAAAAAAAAAAAA">#REF!</definedName>
    <definedName name="AAAAAAAAAAAAAAAAAAAAAA" localSheetId="6" hidden="1">{#N/A,#N/A,TRUE,"Serviços"}</definedName>
    <definedName name="AAAAAAAAAAAAAAAAAAAAAA" localSheetId="7" hidden="1">{#N/A,#N/A,TRUE,"Serviços"}</definedName>
    <definedName name="AAAAAAAAAAAAAAAAAAAAAA" hidden="1">{#N/A,#N/A,TRUE,"Serviços"}</definedName>
    <definedName name="aaaaaaaaaaaaaaaaaaaaaaaaaa">"$#REF!.$U$2"</definedName>
    <definedName name="AAAAADD">#REF!</definedName>
    <definedName name="aaaaddd" localSheetId="9">'BDI DIFER_SEM DESON.'!Plan1</definedName>
    <definedName name="aaaaddd" localSheetId="8">'BDI_SEM DESON.'!Plan1</definedName>
    <definedName name="aaaaddd" localSheetId="6">Plan1</definedName>
    <definedName name="aaaaddd" localSheetId="7">Plan1</definedName>
    <definedName name="aaaaddd" localSheetId="13">Plan1</definedName>
    <definedName name="aaaaddd">Plan1</definedName>
    <definedName name="AAB_Addin5" hidden="1">"AAB_Description for addin 5,Description for addin 5,Description for addin 5,Description for addin 5,Description for addin 5,Description for addin 5"</definedName>
    <definedName name="AADDAAAAAAAA">#REF!</definedName>
    <definedName name="aasas" localSheetId="9">#REF!</definedName>
    <definedName name="aasas" localSheetId="8">#REF!</definedName>
    <definedName name="aasas" localSheetId="12">#REF!</definedName>
    <definedName name="aasas" localSheetId="10">#REF!</definedName>
    <definedName name="aasas" localSheetId="11">#REF!</definedName>
    <definedName name="aasas" localSheetId="13">#REF!</definedName>
    <definedName name="aasas">#REF!</definedName>
    <definedName name="AASSA">#REF!</definedName>
    <definedName name="aauf" localSheetId="9">#REF!</definedName>
    <definedName name="aauf" localSheetId="8">#REF!</definedName>
    <definedName name="aauf" localSheetId="13">#REF!</definedName>
    <definedName name="aauf">#REF!</definedName>
    <definedName name="aauf_1">#N/A</definedName>
    <definedName name="aauf_2">#N/A</definedName>
    <definedName name="aauq" localSheetId="9">#REF!</definedName>
    <definedName name="aauq" localSheetId="8">#REF!</definedName>
    <definedName name="aauq" localSheetId="13">#REF!</definedName>
    <definedName name="aauq">#REF!</definedName>
    <definedName name="aauq_1">#N/A</definedName>
    <definedName name="aauq_2">#N/A</definedName>
    <definedName name="aauqs" localSheetId="9">#REF!</definedName>
    <definedName name="aauqs" localSheetId="12">#REF!</definedName>
    <definedName name="aauqs" localSheetId="6">#REF!</definedName>
    <definedName name="aauqs" localSheetId="10">#REF!</definedName>
    <definedName name="aauqs" localSheetId="7">#REF!</definedName>
    <definedName name="aauqs" localSheetId="11">#REF!</definedName>
    <definedName name="aauqs" localSheetId="13">#REF!</definedName>
    <definedName name="aauqs">#REF!</definedName>
    <definedName name="AB" localSheetId="9">'BDI DIFER_SEM DESON.'!AB</definedName>
    <definedName name="AB" localSheetId="8">'BDI_SEM DESON.'!AB</definedName>
    <definedName name="AB" localSheetId="12">AB</definedName>
    <definedName name="AB" localSheetId="6">#N/A</definedName>
    <definedName name="AB" localSheetId="10">#N/A</definedName>
    <definedName name="AB" localSheetId="7">#N/A</definedName>
    <definedName name="AB" localSheetId="11">#N/A</definedName>
    <definedName name="AB" localSheetId="13">#N/A</definedName>
    <definedName name="AB">'BDI DIFER_SEM DESON.'!AB</definedName>
    <definedName name="ABC" localSheetId="13">#REF!</definedName>
    <definedName name="ABC">#REF!</definedName>
    <definedName name="ABC_ATUAL">#REF!</definedName>
    <definedName name="ABC_OESTE" localSheetId="3">#REF!</definedName>
    <definedName name="ABC_OESTE">#REF!</definedName>
    <definedName name="ABCD">#REF!</definedName>
    <definedName name="abcdef" localSheetId="6" hidden="1">{"'PXR_6500'!$A$1:$I$124"}</definedName>
    <definedName name="abcdef" localSheetId="7" hidden="1">{"'PXR_6500'!$A$1:$I$124"}</definedName>
    <definedName name="abcdef" hidden="1">{"'PXR_6500'!$A$1:$I$124"}</definedName>
    <definedName name="ABD">#REF!</definedName>
    <definedName name="ABN" localSheetId="6" hidden="1">{"'PXR_6500'!$A$1:$I$124"}</definedName>
    <definedName name="ABN" localSheetId="7" hidden="1">{"'PXR_6500'!$A$1:$I$124"}</definedName>
    <definedName name="ABN" hidden="1">{"'PXR_6500'!$A$1:$I$124"}</definedName>
    <definedName name="abno" localSheetId="6" hidden="1">{"'PXR_6500'!$A$1:$I$124"}</definedName>
    <definedName name="abno" localSheetId="7" hidden="1">{"'PXR_6500'!$A$1:$I$124"}</definedName>
    <definedName name="abno" hidden="1">{"'PXR_6500'!$A$1:$I$124"}</definedName>
    <definedName name="ABR00">#REF!</definedName>
    <definedName name="ABR00_3">#REF!</definedName>
    <definedName name="ABR95_3">#REF!</definedName>
    <definedName name="ABR96_3">#REF!</definedName>
    <definedName name="ABR97_3">#REF!</definedName>
    <definedName name="ABR98_3">#REF!</definedName>
    <definedName name="ABR99_3">#REF!</definedName>
    <definedName name="ABRA" localSheetId="9">#REF!</definedName>
    <definedName name="ABRA" localSheetId="8">#REF!</definedName>
    <definedName name="ABRA" localSheetId="13">#REF!</definedName>
    <definedName name="ABRA">#REF!</definedName>
    <definedName name="ABRE_COLUNAS">NA()</definedName>
    <definedName name="ac" localSheetId="9">'BDI DIFER_SEM DESON.'!ac</definedName>
    <definedName name="ac" localSheetId="8">'BDI_SEM DESON.'!ac</definedName>
    <definedName name="ac" localSheetId="6">'CURVA ABC_INSUMO'!ac</definedName>
    <definedName name="ac" localSheetId="7">MEMÓRIA!ac</definedName>
    <definedName name="ac">ac</definedName>
    <definedName name="acabamentos">#REF!</definedName>
    <definedName name="acabamentos_1">#REF!</definedName>
    <definedName name="acabamentos_10">#REF!</definedName>
    <definedName name="acabamentos_12">#REF!</definedName>
    <definedName name="acabamentos_2">#REF!</definedName>
    <definedName name="acabamentos_3">#REF!</definedName>
    <definedName name="acabamentos_4">#REF!</definedName>
    <definedName name="acabamentos_9">#REF!</definedName>
    <definedName name="ACANT">#REF!</definedName>
    <definedName name="ACAP">#REF!</definedName>
    <definedName name="ACAP20" localSheetId="9">#REF!</definedName>
    <definedName name="ACAP20" localSheetId="8">#REF!</definedName>
    <definedName name="ACAP20" localSheetId="12">#REF!</definedName>
    <definedName name="ACAP20" localSheetId="10">#REF!</definedName>
    <definedName name="ACAP20" localSheetId="11">#REF!</definedName>
    <definedName name="ACAP20" localSheetId="13">#REF!</definedName>
    <definedName name="ACAP20">#REF!</definedName>
    <definedName name="ACAP50">#REF!</definedName>
    <definedName name="AccessDatabase" hidden="1">"C:\Documents and Settings\JPMELLO\Meus documentos\ARQUIVOS 2004\MONITORAMENTO OAC\Monitoramento de OAC.mdb"</definedName>
    <definedName name="ACERTA_TITULOS">NA()</definedName>
    <definedName name="ACIDO">#REF!</definedName>
    <definedName name="acl">#REF!</definedName>
    <definedName name="ACM30DMEC">#REF!</definedName>
    <definedName name="ACM30RP">#REF!</definedName>
    <definedName name="ACM30TB">#REF!</definedName>
    <definedName name="ACO">#REF!</definedName>
    <definedName name="AÇO">#REF!</definedName>
    <definedName name="AÇO_CA_50_3_16">#REF!</definedName>
    <definedName name="AÇOCA25">#REF!</definedName>
    <definedName name="AÇOCA50">#REF!</definedName>
    <definedName name="AÇOCA60">#REF!</definedName>
    <definedName name="acost" localSheetId="6" hidden="1">{#N/A,#N/A,TRUE,"Serviços"}</definedName>
    <definedName name="acost" localSheetId="7" hidden="1">{#N/A,#N/A,TRUE,"Serviços"}</definedName>
    <definedName name="acost" hidden="1">{#N/A,#N/A,TRUE,"Serviços"}</definedName>
    <definedName name="ACOSTD">#REF!</definedName>
    <definedName name="ACOSTLE">#REF!</definedName>
    <definedName name="ACRE" localSheetId="9" hidden="1">#REF!</definedName>
    <definedName name="ACRE" localSheetId="8" hidden="1">#REF!</definedName>
    <definedName name="ACRE" localSheetId="13" hidden="1">#REF!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t">#REF!</definedName>
    <definedName name="acumulado" localSheetId="9">#REF!</definedName>
    <definedName name="acumulado" localSheetId="8">#REF!</definedName>
    <definedName name="acumulado" localSheetId="13">#REF!</definedName>
    <definedName name="acumulado">#REF!</definedName>
    <definedName name="acumulado_1">"#REF!"</definedName>
    <definedName name="acumulado_2">#N/A</definedName>
    <definedName name="acumulado_4" localSheetId="9">#REF!</definedName>
    <definedName name="acumulado_4" localSheetId="8">#REF!</definedName>
    <definedName name="acumulado_4" localSheetId="13">#REF!</definedName>
    <definedName name="acumulado_4">#REF!</definedName>
    <definedName name="acumulado_4_2">#N/A</definedName>
    <definedName name="acumulado_6">"$#REF!.$A$5:$E$13"</definedName>
    <definedName name="ACVRVBR">#N/A</definedName>
    <definedName name="ACwvu.ACC." hidden="1">#REF!</definedName>
    <definedName name="ACwvu.AFAC." hidden="1">#REF!</definedName>
    <definedName name="ACwvu.ELIMLUCRO." hidden="1">#REF!</definedName>
    <definedName name="ACwvu.ESTOQUES." hidden="1">#REF!</definedName>
    <definedName name="ACwvu.Fabio." hidden="1">#REF!</definedName>
    <definedName name="ACwvu.LPERDAS." hidden="1">#REF!</definedName>
    <definedName name="ACwvu.RES432." hidden="1">#REF!</definedName>
    <definedName name="ACwvu.VERLUCRO." hidden="1">#REF!</definedName>
    <definedName name="ad" localSheetId="6" hidden="1">{#N/A,#N/A,FALSE,"MO (2)"}</definedName>
    <definedName name="ad" localSheetId="7" hidden="1">{#N/A,#N/A,FALSE,"MO (2)"}</definedName>
    <definedName name="ad" hidden="1">{#N/A,#N/A,FALSE,"MO (2)"}</definedName>
    <definedName name="ADASF">#N/A</definedName>
    <definedName name="ADASFDS">#N/A</definedName>
    <definedName name="ADDa" localSheetId="9">#REF!</definedName>
    <definedName name="ADDa" localSheetId="8">#REF!</definedName>
    <definedName name="ADDa" localSheetId="13">#REF!</definedName>
    <definedName name="ADDa">#REF!</definedName>
    <definedName name="ade">#REF!</definedName>
    <definedName name="ademir" localSheetId="9">#N/A</definedName>
    <definedName name="ademir" localSheetId="8">#N/A</definedName>
    <definedName name="ademir">#N/A</definedName>
    <definedName name="ADESIVO_PVC">#REF!</definedName>
    <definedName name="ADF">#REF!</definedName>
    <definedName name="adfedfds" localSheetId="9">'BDI DIFER_SEM DESON.'!adfedfds</definedName>
    <definedName name="adfedfds" localSheetId="8">'BDI_SEM DESON.'!adfedfds</definedName>
    <definedName name="adfedfds" localSheetId="6">'CURVA ABC_INSUMO'!adfedfds</definedName>
    <definedName name="adfedfds" localSheetId="7">MEMÓRIA!adfedfds</definedName>
    <definedName name="adfedfds">adfedfds</definedName>
    <definedName name="adfklasdfsçl" localSheetId="6" hidden="1">{#N/A,#N/A,FALSE,"Flx_caixa";#N/A,#N/A,FALSE,"Invest";#N/A,#N/A,FALSE,"Resultado";#N/A,#N/A,FALSE,"Custos";#N/A,#N/A,FALSE,"Receita";#N/A,#N/A,FALSE,"Comentários"}</definedName>
    <definedName name="adfklasdfsçl" localSheetId="7" hidden="1">{#N/A,#N/A,FALSE,"Flx_caixa";#N/A,#N/A,FALSE,"Invest";#N/A,#N/A,FALSE,"Resultado";#N/A,#N/A,FALSE,"Custos";#N/A,#N/A,FALSE,"Receita";#N/A,#N/A,FALSE,"Comentários"}</definedName>
    <definedName name="adfklasdfsçl" hidden="1">{#N/A,#N/A,FALSE,"Flx_caixa";#N/A,#N/A,FALSE,"Invest";#N/A,#N/A,FALSE,"Resultado";#N/A,#N/A,FALSE,"Custos";#N/A,#N/A,FALSE,"Receita";#N/A,#N/A,FALSE,"Comentários"}</definedName>
    <definedName name="ADFSDA">#N/A</definedName>
    <definedName name="ADFSFSD">#N/A</definedName>
    <definedName name="adicional_eixo">#REF!</definedName>
    <definedName name="Administração">#REF!</definedName>
    <definedName name="ADMINISTRATIVO">#REF!</definedName>
    <definedName name="ADMO" localSheetId="9">#REF!</definedName>
    <definedName name="ADMO" localSheetId="8">#REF!</definedName>
    <definedName name="ADMO" localSheetId="12">#REF!</definedName>
    <definedName name="ADMO" localSheetId="10">#REF!</definedName>
    <definedName name="ADMO" localSheetId="11">#REF!</definedName>
    <definedName name="ADMO" localSheetId="13">#REF!</definedName>
    <definedName name="ADMO">#REF!</definedName>
    <definedName name="adtimp">#REF!</definedName>
    <definedName name="aeeoijo" localSheetId="6" hidden="1">{#N/A,#N/A,TRUE,"Serviços"}</definedName>
    <definedName name="aeeoijo" localSheetId="7" hidden="1">{#N/A,#N/A,TRUE,"Serviços"}</definedName>
    <definedName name="aeeoijo" hidden="1">{#N/A,#N/A,TRUE,"Serviços"}</definedName>
    <definedName name="aegav" localSheetId="6" hidden="1">{#N/A,#N/A,TRUE,"Serviços"}</definedName>
    <definedName name="aegav" localSheetId="7" hidden="1">{#N/A,#N/A,TRUE,"Serviços"}</definedName>
    <definedName name="aegav" hidden="1">{#N/A,#N/A,TRUE,"Serviços"}</definedName>
    <definedName name="aegev" localSheetId="6" hidden="1">{#N/A,#N/A,TRUE,"Serviços"}</definedName>
    <definedName name="aegev" localSheetId="7" hidden="1">{#N/A,#N/A,TRUE,"Serviços"}</definedName>
    <definedName name="aegev" hidden="1">{#N/A,#N/A,TRUE,"Serviços"}</definedName>
    <definedName name="AEMUL" localSheetId="9">#REF!</definedName>
    <definedName name="AEMUL" localSheetId="8">#REF!</definedName>
    <definedName name="AEMUL" localSheetId="12">#REF!</definedName>
    <definedName name="AEMUL" localSheetId="10">#REF!</definedName>
    <definedName name="AEMUL" localSheetId="11">#REF!</definedName>
    <definedName name="AEMUL" localSheetId="13">#REF!</definedName>
    <definedName name="AEMUL">#REF!</definedName>
    <definedName name="AEMULFLEX">#REF!</definedName>
    <definedName name="AEREA">#REF!</definedName>
    <definedName name="AESR">#REF!</definedName>
    <definedName name="aevaeva" localSheetId="6" hidden="1">{#N/A,#N/A,TRUE,"Serviços"}</definedName>
    <definedName name="aevaeva" localSheetId="7" hidden="1">{#N/A,#N/A,TRUE,"Serviços"}</definedName>
    <definedName name="aevaeva" hidden="1">{#N/A,#N/A,TRUE,"Serviços"}</definedName>
    <definedName name="aewgeag" localSheetId="6" hidden="1">{#N/A,#N/A,TRUE,"Serviços"}</definedName>
    <definedName name="aewgeag" localSheetId="7" hidden="1">{#N/A,#N/A,TRUE,"Serviços"}</definedName>
    <definedName name="aewgeag" hidden="1">{#N/A,#N/A,TRUE,"Serviços"}</definedName>
    <definedName name="AF">#REF!</definedName>
    <definedName name="AFDD" localSheetId="6">#REF!</definedName>
    <definedName name="AFDD" localSheetId="7">#REF!</definedName>
    <definedName name="AFDD">#REF!</definedName>
    <definedName name="afev" localSheetId="6" hidden="1">{#N/A,#N/A,TRUE,"Serviços"}</definedName>
    <definedName name="afev" localSheetId="7" hidden="1">{#N/A,#N/A,TRUE,"Serviços"}</definedName>
    <definedName name="afev" hidden="1">{#N/A,#N/A,TRUE,"Serviços"}</definedName>
    <definedName name="afi">#REF!</definedName>
    <definedName name="AFP">#REF!</definedName>
    <definedName name="AFSFS">#N/A</definedName>
    <definedName name="agff">#REF!</definedName>
    <definedName name="ago" localSheetId="9">'BDI DIFER_SEM DESON.'!Plan1</definedName>
    <definedName name="ago" localSheetId="8">'BDI_SEM DESON.'!Plan1</definedName>
    <definedName name="ago" localSheetId="6">Plan1</definedName>
    <definedName name="ago" localSheetId="7">Plan1</definedName>
    <definedName name="ago" localSheetId="13">Plan1</definedName>
    <definedName name="ago">Plan1</definedName>
    <definedName name="AGO95_3">#REF!</definedName>
    <definedName name="AGO96_3">#REF!</definedName>
    <definedName name="AGO97_3">#REF!</definedName>
    <definedName name="AGO98_3">#REF!</definedName>
    <definedName name="AGO99_3">#REF!</definedName>
    <definedName name="AGOA" localSheetId="9">#REF!</definedName>
    <definedName name="AGOA" localSheetId="8">#REF!</definedName>
    <definedName name="AGOA" localSheetId="13">#REF!</definedName>
    <definedName name="AGOA">#REF!</definedName>
    <definedName name="AGORA" localSheetId="6" hidden="1">{#N/A,#N/A,FALSE,"SS";#N/A,#N/A,FALSE,"TER1";#N/A,#N/A,FALSE,"TER2";#N/A,#N/A,FALSE,"TER3";#N/A,#N/A,FALSE,"TP1";#N/A,#N/A,FALSE,"TP2";#N/A,#N/A,FALSE,"TP3";#N/A,#N/A,FALSE,"DI1";#N/A,#N/A,FALSE,"DI2";#N/A,#N/A,FALSE,"DI3";#N/A,#N/A,FALSE,"DS1";#N/A,#N/A,FALSE,"DS2";#N/A,#N/A,FALSE,"CM"}</definedName>
    <definedName name="AGORA" localSheetId="7"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6" hidden="1">{#N/A,#N/A,FALSE,"SS";#N/A,#N/A,FALSE,"TER1";#N/A,#N/A,FALSE,"TER2";#N/A,#N/A,FALSE,"TER3";#N/A,#N/A,FALSE,"TP1";#N/A,#N/A,FALSE,"TP2";#N/A,#N/A,FALSE,"TP3";#N/A,#N/A,FALSE,"DI1";#N/A,#N/A,FALSE,"DI2";#N/A,#N/A,FALSE,"DI3";#N/A,#N/A,FALSE,"DS1";#N/A,#N/A,FALSE,"DS2";#N/A,#N/A,FALSE,"CM"}</definedName>
    <definedName name="AGORA2" localSheetId="7"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#REF!</definedName>
    <definedName name="AGREGADO" localSheetId="9">#REF!</definedName>
    <definedName name="AGREGADO" localSheetId="8">#REF!</definedName>
    <definedName name="AGREGADO" localSheetId="12">#REF!</definedName>
    <definedName name="AGREGADO" localSheetId="10">#REF!</definedName>
    <definedName name="AGREGADO" localSheetId="11">#REF!</definedName>
    <definedName name="AGREGADO" localSheetId="13">#REF!</definedName>
    <definedName name="AGREGADO">#REF!</definedName>
    <definedName name="AGREGADO_10" localSheetId="9">#REF!</definedName>
    <definedName name="AGREGADO_10" localSheetId="8">#REF!</definedName>
    <definedName name="AGREGADO_10" localSheetId="12">#REF!</definedName>
    <definedName name="AGREGADO_10" localSheetId="10">#REF!</definedName>
    <definedName name="AGREGADO_10" localSheetId="11">#REF!</definedName>
    <definedName name="AGREGADO_10" localSheetId="13">#REF!</definedName>
    <definedName name="AGREGADO_10">#REF!</definedName>
    <definedName name="AGREGADO_10_16">#REF!</definedName>
    <definedName name="AGREGADO_10_19" localSheetId="9">#REF!</definedName>
    <definedName name="AGREGADO_10_19" localSheetId="8">#REF!</definedName>
    <definedName name="AGREGADO_10_19" localSheetId="12">#REF!</definedName>
    <definedName name="AGREGADO_10_19" localSheetId="10">#REF!</definedName>
    <definedName name="AGREGADO_10_19" localSheetId="11">#REF!</definedName>
    <definedName name="AGREGADO_10_19" localSheetId="13">#REF!</definedName>
    <definedName name="AGREGADO_10_19">#REF!</definedName>
    <definedName name="AGREGADO_10_19_16">#REF!</definedName>
    <definedName name="AGREGADO_16">#REF!</definedName>
    <definedName name="AGREGADO_17" localSheetId="9">#REF!</definedName>
    <definedName name="AGREGADO_17" localSheetId="8">#REF!</definedName>
    <definedName name="AGREGADO_17" localSheetId="12">#REF!</definedName>
    <definedName name="AGREGADO_17" localSheetId="10">#REF!</definedName>
    <definedName name="AGREGADO_17" localSheetId="11">#REF!</definedName>
    <definedName name="AGREGADO_17" localSheetId="13">#REF!</definedName>
    <definedName name="AGREGADO_17">#REF!</definedName>
    <definedName name="AGREGADO_17_16">#REF!</definedName>
    <definedName name="AGREGADO_17_19" localSheetId="9">#REF!</definedName>
    <definedName name="AGREGADO_17_19" localSheetId="8">#REF!</definedName>
    <definedName name="AGREGADO_17_19" localSheetId="12">#REF!</definedName>
    <definedName name="AGREGADO_17_19" localSheetId="10">#REF!</definedName>
    <definedName name="AGREGADO_17_19" localSheetId="11">#REF!</definedName>
    <definedName name="AGREGADO_17_19" localSheetId="13">#REF!</definedName>
    <definedName name="AGREGADO_17_19">#REF!</definedName>
    <definedName name="AGREGADO_17_19_16">#REF!</definedName>
    <definedName name="AGREGADO_19" localSheetId="9">#REF!</definedName>
    <definedName name="AGREGADO_19" localSheetId="8">#REF!</definedName>
    <definedName name="AGREGADO_19" localSheetId="12">#REF!</definedName>
    <definedName name="AGREGADO_19" localSheetId="10">#REF!</definedName>
    <definedName name="AGREGADO_19" localSheetId="11">#REF!</definedName>
    <definedName name="AGREGADO_19" localSheetId="13">#REF!</definedName>
    <definedName name="AGREGADO_19">#REF!</definedName>
    <definedName name="AGREGADO_19_16">#REF!</definedName>
    <definedName name="AGREGADO_6" localSheetId="9">#REF!</definedName>
    <definedName name="AGREGADO_6" localSheetId="8">#REF!</definedName>
    <definedName name="AGREGADO_6" localSheetId="12">#REF!</definedName>
    <definedName name="AGREGADO_6" localSheetId="10">#REF!</definedName>
    <definedName name="AGREGADO_6" localSheetId="11">#REF!</definedName>
    <definedName name="AGREGADO_6" localSheetId="13">#REF!</definedName>
    <definedName name="AGREGADO_6">#REF!</definedName>
    <definedName name="AGREGADO_6_16">#REF!</definedName>
    <definedName name="AGREGADO_6_19" localSheetId="9">#REF!</definedName>
    <definedName name="AGREGADO_6_19" localSheetId="8">#REF!</definedName>
    <definedName name="AGREGADO_6_19" localSheetId="12">#REF!</definedName>
    <definedName name="AGREGADO_6_19" localSheetId="10">#REF!</definedName>
    <definedName name="AGREGADO_6_19" localSheetId="11">#REF!</definedName>
    <definedName name="AGREGADO_6_19" localSheetId="13">#REF!</definedName>
    <definedName name="AGREGADO_6_19">#REF!</definedName>
    <definedName name="AGREGADO_6_19_16">#REF!</definedName>
    <definedName name="AGREGADO_7" localSheetId="9">#REF!</definedName>
    <definedName name="AGREGADO_7" localSheetId="8">#REF!</definedName>
    <definedName name="AGREGADO_7" localSheetId="12">#REF!</definedName>
    <definedName name="AGREGADO_7" localSheetId="10">#REF!</definedName>
    <definedName name="AGREGADO_7" localSheetId="11">#REF!</definedName>
    <definedName name="AGREGADO_7" localSheetId="13">#REF!</definedName>
    <definedName name="AGREGADO_7">#REF!</definedName>
    <definedName name="AGREGADO_7_16">#REF!</definedName>
    <definedName name="AGREGADO_7_19" localSheetId="9">#REF!</definedName>
    <definedName name="AGREGADO_7_19" localSheetId="8">#REF!</definedName>
    <definedName name="AGREGADO_7_19" localSheetId="12">#REF!</definedName>
    <definedName name="AGREGADO_7_19" localSheetId="10">#REF!</definedName>
    <definedName name="AGREGADO_7_19" localSheetId="11">#REF!</definedName>
    <definedName name="AGREGADO_7_19" localSheetId="13">#REF!</definedName>
    <definedName name="AGREGADO_7_19">#REF!</definedName>
    <definedName name="AGREGADO_7_19_16">#REF!</definedName>
    <definedName name="AGREGADO_8" localSheetId="9">#REF!</definedName>
    <definedName name="AGREGADO_8" localSheetId="8">#REF!</definedName>
    <definedName name="AGREGADO_8" localSheetId="12">#REF!</definedName>
    <definedName name="AGREGADO_8" localSheetId="10">#REF!</definedName>
    <definedName name="AGREGADO_8" localSheetId="11">#REF!</definedName>
    <definedName name="AGREGADO_8" localSheetId="13">#REF!</definedName>
    <definedName name="AGREGADO_8">#REF!</definedName>
    <definedName name="AGREGADO_8_16">#REF!</definedName>
    <definedName name="AGREGADO_8_19" localSheetId="9">#REF!</definedName>
    <definedName name="AGREGADO_8_19" localSheetId="8">#REF!</definedName>
    <definedName name="AGREGADO_8_19" localSheetId="12">#REF!</definedName>
    <definedName name="AGREGADO_8_19" localSheetId="10">#REF!</definedName>
    <definedName name="AGREGADO_8_19" localSheetId="11">#REF!</definedName>
    <definedName name="AGREGADO_8_19" localSheetId="13">#REF!</definedName>
    <definedName name="AGREGADO_8_19">#REF!</definedName>
    <definedName name="AGREGADO_8_19_16">#REF!</definedName>
    <definedName name="AGREGADO_9" localSheetId="9">#REF!</definedName>
    <definedName name="AGREGADO_9" localSheetId="8">#REF!</definedName>
    <definedName name="AGREGADO_9" localSheetId="12">#REF!</definedName>
    <definedName name="AGREGADO_9" localSheetId="10">#REF!</definedName>
    <definedName name="AGREGADO_9" localSheetId="11">#REF!</definedName>
    <definedName name="AGREGADO_9" localSheetId="13">#REF!</definedName>
    <definedName name="AGREGADO_9">#REF!</definedName>
    <definedName name="AGREGADO_9_16">#REF!</definedName>
    <definedName name="AGREGADO_9_19" localSheetId="9">#REF!</definedName>
    <definedName name="AGREGADO_9_19" localSheetId="8">#REF!</definedName>
    <definedName name="AGREGADO_9_19" localSheetId="12">#REF!</definedName>
    <definedName name="AGREGADO_9_19" localSheetId="10">#REF!</definedName>
    <definedName name="AGREGADO_9_19" localSheetId="11">#REF!</definedName>
    <definedName name="AGREGADO_9_19" localSheetId="13">#REF!</definedName>
    <definedName name="AGREGADO_9_19">#REF!</definedName>
    <definedName name="AGREGADO_9_19_16">#REF!</definedName>
    <definedName name="agua" localSheetId="6" hidden="1">{#N/A,#N/A,FALSE,"GERAL";#N/A,#N/A,FALSE,"012-96";#N/A,#N/A,FALSE,"018-96";#N/A,#N/A,FALSE,"027-96";#N/A,#N/A,FALSE,"059-96";#N/A,#N/A,FALSE,"076-96";#N/A,#N/A,FALSE,"019-97";#N/A,#N/A,FALSE,"021-97";#N/A,#N/A,FALSE,"022-97";#N/A,#N/A,FALSE,"028-97"}</definedName>
    <definedName name="agua" localSheetId="7" hidden="1">{#N/A,#N/A,FALSE,"GERAL";#N/A,#N/A,FALSE,"012-96";#N/A,#N/A,FALSE,"018-96";#N/A,#N/A,FALSE,"027-96";#N/A,#N/A,FALSE,"059-96";#N/A,#N/A,FALSE,"076-96";#N/A,#N/A,FALSE,"019-97";#N/A,#N/A,FALSE,"021-97";#N/A,#N/A,FALSE,"022-97";#N/A,#N/A,FALSE,"028-97"}</definedName>
    <definedName name="agua" hidden="1">{#N/A,#N/A,FALSE,"GERAL";#N/A,#N/A,FALSE,"012-96";#N/A,#N/A,FALSE,"018-96";#N/A,#N/A,FALSE,"027-96";#N/A,#N/A,FALSE,"059-96";#N/A,#N/A,FALSE,"076-96";#N/A,#N/A,FALSE,"019-97";#N/A,#N/A,FALSE,"021-97";#N/A,#N/A,FALSE,"022-97";#N/A,#N/A,FALSE,"028-97"}</definedName>
    <definedName name="AGUA_10LT">#REF!</definedName>
    <definedName name="AGUARRAZ">#REF!</definedName>
    <definedName name="aiai">#REF!</definedName>
    <definedName name="AIL" localSheetId="9">'BDI DIFER_SEM DESON.'!Plan1</definedName>
    <definedName name="AIL" localSheetId="8">'BDI_SEM DESON.'!Plan1</definedName>
    <definedName name="AIL" localSheetId="6">Plan1</definedName>
    <definedName name="AIL" localSheetId="7">Plan1</definedName>
    <definedName name="AIL" localSheetId="13">Plan1</definedName>
    <definedName name="AIL">Plan1</definedName>
    <definedName name="AILTON" localSheetId="9">'BDI DIFER_SEM DESON.'!Plan1</definedName>
    <definedName name="AILTON" localSheetId="8">'BDI_SEM DESON.'!Plan1</definedName>
    <definedName name="AILTON" localSheetId="6">Plan1</definedName>
    <definedName name="AILTON" localSheetId="7">Plan1</definedName>
    <definedName name="AILTON" localSheetId="13">Plan1</definedName>
    <definedName name="AILTON">Plan1</definedName>
    <definedName name="ajud">#REF!</definedName>
    <definedName name="AJUDA" localSheetId="9">#REF!</definedName>
    <definedName name="AJUDA" localSheetId="8">#REF!</definedName>
    <definedName name="AJUDA" localSheetId="12">#REF!</definedName>
    <definedName name="AJUDA" localSheetId="10">#REF!</definedName>
    <definedName name="AJUDA" localSheetId="11">#REF!</definedName>
    <definedName name="AJUDA" localSheetId="13">#REF!</definedName>
    <definedName name="AJUDA">#REF!</definedName>
    <definedName name="AJUDANTE">#REF!</definedName>
    <definedName name="AL">#REF!</definedName>
    <definedName name="alcool" localSheetId="9">#REF!</definedName>
    <definedName name="alcool" localSheetId="8">#REF!</definedName>
    <definedName name="alcool" localSheetId="13">#REF!</definedName>
    <definedName name="alcool">#REF!</definedName>
    <definedName name="alcool_1">#REF!</definedName>
    <definedName name="alex" localSheetId="9" hidden="1">{#N/A,#N/A,FALSE,"MO (2)"}</definedName>
    <definedName name="alex" localSheetId="8" hidden="1">{#N/A,#N/A,FALSE,"MO (2)"}</definedName>
    <definedName name="alex" localSheetId="6">{#N/A,#N/A,FALSE,"MO (2)"}</definedName>
    <definedName name="alex" localSheetId="7">{#N/A,#N/A,FALSE,"MO (2)"}</definedName>
    <definedName name="alex">{#N/A,#N/A,FALSE,"MO (2)"}</definedName>
    <definedName name="alex_1" localSheetId="6" hidden="1">{#N/A,#N/A,FALSE,"MO (2)"}</definedName>
    <definedName name="alex_1" localSheetId="7" hidden="1">{#N/A,#N/A,FALSE,"MO (2)"}</definedName>
    <definedName name="alex_1" hidden="1">{#N/A,#N/A,FALSE,"MO (2)"}</definedName>
    <definedName name="ALFABETO">#REF!</definedName>
    <definedName name="ALIMENTAÇÃO." localSheetId="9">'BDI DIFER_SEM DESON.'!Plan1</definedName>
    <definedName name="ALIMENTAÇÃO." localSheetId="8">'BDI_SEM DESON.'!Plan1</definedName>
    <definedName name="ALIMENTAÇÃO." localSheetId="6">Plan1</definedName>
    <definedName name="ALIMENTAÇÃO." localSheetId="7">Plan1</definedName>
    <definedName name="ALIMENTAÇÃO." localSheetId="13">Plan1</definedName>
    <definedName name="ALIMENTAÇÃO.">Plan1</definedName>
    <definedName name="ALIZAR_MAD_LEI">#REF!</definedName>
    <definedName name="ALMOÇO101" localSheetId="9">#REF!</definedName>
    <definedName name="ALMOÇO101" localSheetId="8">#REF!</definedName>
    <definedName name="ALMOÇO101" localSheetId="13">#REF!</definedName>
    <definedName name="ALMOÇO101">#REF!</definedName>
    <definedName name="ALMOÇO110" localSheetId="9">#REF!</definedName>
    <definedName name="ALMOÇO110" localSheetId="8">#REF!</definedName>
    <definedName name="ALMOÇO110" localSheetId="13">#REF!</definedName>
    <definedName name="ALMOÇO110">#REF!</definedName>
    <definedName name="ALMOX">#REF!</definedName>
    <definedName name="ALTA" localSheetId="6">#REF!</definedName>
    <definedName name="ALTA" localSheetId="7">#REF!</definedName>
    <definedName name="ALTA" localSheetId="13">#REF!</definedName>
    <definedName name="ALTA">#REF!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24">#REF!</definedName>
    <definedName name="ALTA_25">#REF!</definedName>
    <definedName name="ALTA_26">#REF!</definedName>
    <definedName name="ALTA_27">#REF!</definedName>
    <definedName name="ALTA_29">#REF!</definedName>
    <definedName name="ALTA_5">#N/A</definedName>
    <definedName name="ALTA_6">#N/A</definedName>
    <definedName name="ALTA_7">#N/A</definedName>
    <definedName name="ALTA_8">#N/A</definedName>
    <definedName name="ALTA_9">#N/A</definedName>
    <definedName name="alteração" localSheetId="9">#REF!</definedName>
    <definedName name="alteração" localSheetId="8">#REF!</definedName>
    <definedName name="alteração" localSheetId="13">#REF!</definedName>
    <definedName name="alteração">#REF!</definedName>
    <definedName name="alteração_1">#REF!</definedName>
    <definedName name="alteração_10" localSheetId="6">#REF!</definedName>
    <definedName name="alteração_10" localSheetId="7">#REF!</definedName>
    <definedName name="alteração_10">#REF!</definedName>
    <definedName name="alteração_12" localSheetId="6">#REF!</definedName>
    <definedName name="alteração_12" localSheetId="7">#REF!</definedName>
    <definedName name="alteração_12">#REF!</definedName>
    <definedName name="alteração_13" localSheetId="6">#REF!</definedName>
    <definedName name="alteração_13" localSheetId="7">#REF!</definedName>
    <definedName name="alteração_13">#REF!</definedName>
    <definedName name="alteração_2" localSheetId="6">#REF!</definedName>
    <definedName name="alteração_2" localSheetId="7">#REF!</definedName>
    <definedName name="alteração_2">#REF!</definedName>
    <definedName name="alteração_3" localSheetId="6">#REF!</definedName>
    <definedName name="alteração_3" localSheetId="7">#REF!</definedName>
    <definedName name="alteração_3">#REF!</definedName>
    <definedName name="alteração_5" localSheetId="6">#REF!</definedName>
    <definedName name="alteração_5" localSheetId="7">#REF!</definedName>
    <definedName name="alteração_5">#REF!</definedName>
    <definedName name="alteração_6" localSheetId="6">#REF!</definedName>
    <definedName name="alteração_6" localSheetId="7">#REF!</definedName>
    <definedName name="alteração_6">#REF!</definedName>
    <definedName name="alteração2" localSheetId="9">#REF!</definedName>
    <definedName name="alteração2" localSheetId="8">#REF!</definedName>
    <definedName name="alteração2" localSheetId="12">#REF!</definedName>
    <definedName name="alteração2" localSheetId="10">#REF!</definedName>
    <definedName name="alteração2" localSheetId="11">#REF!</definedName>
    <definedName name="alteração2" localSheetId="13">#REF!</definedName>
    <definedName name="alteração2">#REF!</definedName>
    <definedName name="AlturaC">#REF!</definedName>
    <definedName name="AlturaS">#REF!</definedName>
    <definedName name="am" localSheetId="6" hidden="1">{#N/A,#N/A,FALSE,"MO (2)"}</definedName>
    <definedName name="am" localSheetId="7" hidden="1">{#N/A,#N/A,FALSE,"MO (2)"}</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01m">#REF!</definedName>
    <definedName name="am01p">#REF!</definedName>
    <definedName name="am02m">#REF!</definedName>
    <definedName name="am02p">#REF!</definedName>
    <definedName name="am03m">#REF!</definedName>
    <definedName name="am03p">#REF!</definedName>
    <definedName name="am04m">#REF!</definedName>
    <definedName name="am04p">#REF!</definedName>
    <definedName name="am05m">#REF!</definedName>
    <definedName name="am05p">#REF!</definedName>
    <definedName name="am06m">#REF!</definedName>
    <definedName name="am06p">#REF!</definedName>
    <definedName name="am07m">#REF!</definedName>
    <definedName name="am07p">#REF!</definedName>
    <definedName name="am08m">#REF!</definedName>
    <definedName name="am08p">#REF!</definedName>
    <definedName name="am09m">#REF!</definedName>
    <definedName name="am09p">#REF!</definedName>
    <definedName name="am10m">#REF!</definedName>
    <definedName name="am10p">#REF!</definedName>
    <definedName name="am11m">#REF!</definedName>
    <definedName name="am11p">#REF!</definedName>
    <definedName name="am12m">#REF!</definedName>
    <definedName name="am12p">#REF!</definedName>
    <definedName name="am19m">#REF!</definedName>
    <definedName name="am19p">#REF!</definedName>
    <definedName name="am20m">#REF!</definedName>
    <definedName name="am20p">#REF!</definedName>
    <definedName name="am25m">#REF!</definedName>
    <definedName name="am25p">#REF!</definedName>
    <definedName name="am26m">#REF!</definedName>
    <definedName name="am26p">#REF!</definedName>
    <definedName name="am27m">#REF!</definedName>
    <definedName name="am27p">#REF!</definedName>
    <definedName name="am28m">#REF!</definedName>
    <definedName name="am28p">#REF!</definedName>
    <definedName name="am29m">#REF!</definedName>
    <definedName name="am29p">#REF!</definedName>
    <definedName name="am30m">#REF!</definedName>
    <definedName name="am30p">#REF!</definedName>
    <definedName name="am35m">#REF!</definedName>
    <definedName name="am35p">#REF!</definedName>
    <definedName name="am36m">#REF!</definedName>
    <definedName name="am36p">#REF!</definedName>
    <definedName name="am37m">#REF!</definedName>
    <definedName name="am37p">#REF!</definedName>
    <definedName name="amarela" localSheetId="9">#REF!</definedName>
    <definedName name="amarela" localSheetId="8">#REF!</definedName>
    <definedName name="amarela" localSheetId="12">#REF!</definedName>
    <definedName name="amarela" localSheetId="10">#REF!</definedName>
    <definedName name="amarela" localSheetId="11">#REF!</definedName>
    <definedName name="amarela" localSheetId="13">#REF!</definedName>
    <definedName name="amarela">#REF!</definedName>
    <definedName name="amarela_2">#N/A</definedName>
    <definedName name="amarela_25">#REF!</definedName>
    <definedName name="amarela_4" localSheetId="9">#REF!</definedName>
    <definedName name="amarela_4" localSheetId="8">#REF!</definedName>
    <definedName name="amarela_4" localSheetId="12">#REF!</definedName>
    <definedName name="amarela_4" localSheetId="10">#REF!</definedName>
    <definedName name="amarela_4" localSheetId="11">#REF!</definedName>
    <definedName name="amarela_4" localSheetId="13">#REF!</definedName>
    <definedName name="amarela_4">#REF!</definedName>
    <definedName name="amarelaa" localSheetId="9">#REF!</definedName>
    <definedName name="amarelaa" localSheetId="8">#REF!</definedName>
    <definedName name="amarelaa" localSheetId="12">#REF!</definedName>
    <definedName name="amarelaa" localSheetId="10">#REF!</definedName>
    <definedName name="amarelaa" localSheetId="11">#REF!</definedName>
    <definedName name="amarelaa" localSheetId="13">#REF!</definedName>
    <definedName name="amarelaa">#REF!</definedName>
    <definedName name="AMATJAZ">#REF!</definedName>
    <definedName name="AMBIENTE">#REF!</definedName>
    <definedName name="ame">#REF!</definedName>
    <definedName name="AMES">#REF!</definedName>
    <definedName name="amm">#REF!</definedName>
    <definedName name="AMO" localSheetId="9">#REF!</definedName>
    <definedName name="AMO" localSheetId="8">#REF!</definedName>
    <definedName name="AMO" localSheetId="12">#REF!</definedName>
    <definedName name="AMO" localSheetId="10">#REF!</definedName>
    <definedName name="AMO" localSheetId="11">#REF!</definedName>
    <definedName name="AMO" localSheetId="13">#REF!</definedName>
    <definedName name="AMO">#REF!</definedName>
    <definedName name="AMONIA">#REF!</definedName>
    <definedName name="amortizaciones"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alisarAterro">#REF!</definedName>
    <definedName name="AnalisarCorte">#REF!</definedName>
    <definedName name="anb">#REF!</definedName>
    <definedName name="AND">#REF!</definedName>
    <definedName name="andre" localSheetId="9">#REF!</definedName>
    <definedName name="andre" localSheetId="8">#REF!</definedName>
    <definedName name="andre" localSheetId="13">#REF!</definedName>
    <definedName name="andre">#REF!</definedName>
    <definedName name="anel">#REF!</definedName>
    <definedName name="ANEXO">#N/A</definedName>
    <definedName name="ANEXO_10_MATRIZ_DE_RESPONSABILIDADE" localSheetId="9">#REF!</definedName>
    <definedName name="ANEXO_10_MATRIZ_DE_RESPONSABILIDADE" localSheetId="8">#REF!</definedName>
    <definedName name="ANEXO_10_MATRIZ_DE_RESPONSABILIDADE" localSheetId="12">#REF!</definedName>
    <definedName name="ANEXO_10_MATRIZ_DE_RESPONSABILIDADE" localSheetId="10">#REF!</definedName>
    <definedName name="ANEXO_10_MATRIZ_DE_RESPONSABILIDADE" localSheetId="11">#REF!</definedName>
    <definedName name="ANEXO_10_MATRIZ_DE_RESPONSABILIDADE" localSheetId="13">#REF!</definedName>
    <definedName name="ANEXO_10_MATRIZ_DE_RESPONSABILIDADE">#REF!</definedName>
    <definedName name="Ano" localSheetId="9">#REF!</definedName>
    <definedName name="Ano" localSheetId="8">#REF!</definedName>
    <definedName name="Ano" localSheetId="12">#REF!</definedName>
    <definedName name="Ano" localSheetId="10">#REF!</definedName>
    <definedName name="Ano" localSheetId="11">#REF!</definedName>
    <definedName name="Ano" localSheetId="13">#REF!</definedName>
    <definedName name="Ano">#REF!</definedName>
    <definedName name="ANO_2016">#REF!</definedName>
    <definedName name="anos" localSheetId="9">#REF!</definedName>
    <definedName name="anos" localSheetId="8">#REF!</definedName>
    <definedName name="anos" localSheetId="12">#REF!</definedName>
    <definedName name="anos" localSheetId="10">#REF!</definedName>
    <definedName name="anos" localSheetId="11">#REF!</definedName>
    <definedName name="anos" localSheetId="13">#REF!</definedName>
    <definedName name="anos">#REF!</definedName>
    <definedName name="anscount">3</definedName>
    <definedName name="ant" localSheetId="9" hidden="1">{#N/A,#N/A,FALSE,"MO (2)"}</definedName>
    <definedName name="ant" localSheetId="8" hidden="1">{#N/A,#N/A,FALSE,"MO (2)"}</definedName>
    <definedName name="ant" localSheetId="6">{#N/A,#N/A,FALSE,"MO (2)"}</definedName>
    <definedName name="ant" localSheetId="7">{#N/A,#N/A,FALSE,"MO (2)"}</definedName>
    <definedName name="ant">{#N/A,#N/A,FALSE,"MO (2)"}</definedName>
    <definedName name="ant_1" localSheetId="6" hidden="1">{#N/A,#N/A,FALSE,"MO (2)"}</definedName>
    <definedName name="ant_1" localSheetId="7" hidden="1">{#N/A,#N/A,FALSE,"MO (2)"}</definedName>
    <definedName name="ant_1" hidden="1">{#N/A,#N/A,FALSE,"MO (2)"}</definedName>
    <definedName name="ANTT" localSheetId="6" hidden="1">{#N/A,#N/A,FALSE,"QD_F1 Invest Detalhado";#N/A,#N/A,FALSE,"QD_F3 Invest_Comparado";#N/A,#N/A,FALSE,"QD_B Trafego";#N/A,#N/A,FALSE,"QD_D0 Custos Operacionais";#N/A,#N/A,FALSE,"QD_C Receita";#N/A,#N/A,FALSE,"QD_D Custos";#N/A,#N/A,FALSE,"QD_E Resultado";#N/A,#N/A,FALSE,"QD_G Fluxo Caixa"}</definedName>
    <definedName name="ANTT" localSheetId="7" hidden="1">{#N/A,#N/A,FALSE,"QD_F1 Invest Detalhado";#N/A,#N/A,FALSE,"QD_F3 Invest_Comparado";#N/A,#N/A,FALSE,"QD_B Trafego";#N/A,#N/A,FALSE,"QD_D0 Custos Operacionais";#N/A,#N/A,FALSE,"QD_C Receita";#N/A,#N/A,FALSE,"QD_D Custos";#N/A,#N/A,FALSE,"QD_E Resultado";#N/A,#N/A,FALSE,"QD_G Fluxo Caixa"}</definedName>
    <definedName name="ANTT" hidden="1">{#N/A,#N/A,FALSE,"QD_F1 Invest Detalhado";#N/A,#N/A,FALSE,"QD_F3 Invest_Comparado";#N/A,#N/A,FALSE,"QD_B Trafego";#N/A,#N/A,FALSE,"QD_D0 Custos Operacionais";#N/A,#N/A,FALSE,"QD_C Receita";#N/A,#N/A,FALSE,"QD_D Custos";#N/A,#N/A,FALSE,"QD_E Resultado";#N/A,#N/A,FALSE,"QD_G Fluxo Caixa"}</definedName>
    <definedName name="aoppp">#REF!</definedName>
    <definedName name="AP">#REF!</definedName>
    <definedName name="APARENTE">#REF!</definedName>
    <definedName name="apc">#REF!</definedName>
    <definedName name="apmfs">#REF!</definedName>
    <definedName name="APRENDIZ" localSheetId="6">{"total","SUM(total)","YNNNN",FALSE}</definedName>
    <definedName name="APRENDIZ" localSheetId="7">{"total","SUM(total)","YNNNN",FALSE}</definedName>
    <definedName name="APRENDIZ">{"total","SUM(total)","YNNNN",FALSE}</definedName>
    <definedName name="aq">#REF!</definedName>
    <definedName name="AqCAP1">#REF!</definedName>
    <definedName name="AqCap2">#REF!</definedName>
    <definedName name="AQCAP20" localSheetId="9">#REF!</definedName>
    <definedName name="AQCAP20" localSheetId="8">#REF!</definedName>
    <definedName name="AQCAP20" localSheetId="12">#REF!</definedName>
    <definedName name="AQCAP20" localSheetId="10">#REF!</definedName>
    <definedName name="AQCAP20" localSheetId="11">#REF!</definedName>
    <definedName name="AQCAP20" localSheetId="13">#REF!</definedName>
    <definedName name="AQCAP20">#REF!</definedName>
    <definedName name="AqCAPCBUQ">#REF!</definedName>
    <definedName name="AqCAPPMQ">#REF!</definedName>
    <definedName name="AQCM30" localSheetId="9">#REF!</definedName>
    <definedName name="AQCM30" localSheetId="8">#REF!</definedName>
    <definedName name="AQCM30" localSheetId="12">#REF!</definedName>
    <definedName name="AQCM30" localSheetId="10">#REF!</definedName>
    <definedName name="AQCM30" localSheetId="11">#REF!</definedName>
    <definedName name="AQCM30" localSheetId="13">#REF!</definedName>
    <definedName name="AQCM30">#REF!</definedName>
    <definedName name="aqqq" localSheetId="6" hidden="1">{"'PXR_6500'!$A$1:$I$124"}</definedName>
    <definedName name="aqqq" localSheetId="7" hidden="1">{"'PXR_6500'!$A$1:$I$124"}</definedName>
    <definedName name="aqqq" hidden="1">{"'PXR_6500'!$A$1:$I$124"}</definedName>
    <definedName name="AQRM1C" localSheetId="9">#REF!</definedName>
    <definedName name="AQRM1C" localSheetId="8">#REF!</definedName>
    <definedName name="AQRM1C" localSheetId="12">#REF!</definedName>
    <definedName name="AQRM1C" localSheetId="10">#REF!</definedName>
    <definedName name="AQRM1C" localSheetId="11">#REF!</definedName>
    <definedName name="AQRM1C" localSheetId="13">#REF!</definedName>
    <definedName name="AQRM1C">#REF!</definedName>
    <definedName name="AQRR1C" localSheetId="9">#REF!</definedName>
    <definedName name="AQRR1C" localSheetId="8">#REF!</definedName>
    <definedName name="AQRR1C" localSheetId="12">#REF!</definedName>
    <definedName name="AQRR1C" localSheetId="10">#REF!</definedName>
    <definedName name="AQRR1C" localSheetId="11">#REF!</definedName>
    <definedName name="AQRR1C" localSheetId="13">#REF!</definedName>
    <definedName name="AQRR1C">#REF!</definedName>
    <definedName name="AquiMatBetum">#REF!</definedName>
    <definedName name="AquisCAPMB">#REF!</definedName>
    <definedName name="AquisCM30">#REF!</definedName>
    <definedName name="AquisMatBet">#REF!</definedName>
    <definedName name="AquisRC1CE">#REF!</definedName>
    <definedName name="AquisRR1CCD">#REF!</definedName>
    <definedName name="AquisRR1CTB">#REF!</definedName>
    <definedName name="ar" localSheetId="13">#REF!</definedName>
    <definedName name="ar">#REF!</definedName>
    <definedName name="ARAME_RECOZIDO">#REF!</definedName>
    <definedName name="ARC1CE">#REF!</definedName>
    <definedName name="are">#REF!</definedName>
    <definedName name="AREA">#REF!</definedName>
    <definedName name="ÀREA" localSheetId="12">#REF!</definedName>
    <definedName name="ÀREA" localSheetId="6">#REF!</definedName>
    <definedName name="ÀREA" localSheetId="10">#REF!</definedName>
    <definedName name="ÀREA" localSheetId="7">#REF!</definedName>
    <definedName name="ÀREA" localSheetId="11">#REF!</definedName>
    <definedName name="ÀREA" localSheetId="13">#REF!</definedName>
    <definedName name="ÀREA">#REF!</definedName>
    <definedName name="AREA.ROÇADA">#REF!</definedName>
    <definedName name="ÀREA_ACUM" localSheetId="12">#REF!</definedName>
    <definedName name="ÀREA_ACUM" localSheetId="6">#REF!</definedName>
    <definedName name="ÀREA_ACUM" localSheetId="10">#REF!</definedName>
    <definedName name="ÀREA_ACUM" localSheetId="7">#REF!</definedName>
    <definedName name="ÀREA_ACUM" localSheetId="11">#REF!</definedName>
    <definedName name="ÀREA_ACUM" localSheetId="13">#REF!</definedName>
    <definedName name="ÀREA_ACUM">#REF!</definedName>
    <definedName name="area_base" localSheetId="6">#REF!</definedName>
    <definedName name="area_base" localSheetId="7">#REF!</definedName>
    <definedName name="area_base">#REF!</definedName>
    <definedName name="_xlnm.Extract">#REF!</definedName>
    <definedName name="Area_de_immpressao" localSheetId="6">#REF!</definedName>
    <definedName name="Area_de_immpressao" localSheetId="7">#REF!</definedName>
    <definedName name="Area_de_immpressao" localSheetId="13">#REF!</definedName>
    <definedName name="Area_de_immpressao">#REF!</definedName>
    <definedName name="Area_de_Impreessao" localSheetId="6">#REF!</definedName>
    <definedName name="Area_de_Impreessao" localSheetId="7">#REF!</definedName>
    <definedName name="Area_de_Impreessao" localSheetId="13">#REF!</definedName>
    <definedName name="Area_de_Impreessao">#REF!</definedName>
    <definedName name="_xlnm.Print_Area" localSheetId="14">ANP!$A$1:$G$21</definedName>
    <definedName name="_xlnm.Print_Area" localSheetId="9">'BDI DIFER_SEM DESON.'!$A$1:$B$42</definedName>
    <definedName name="_xlnm.Print_Area" localSheetId="8">'BDI_SEM DESON.'!$A$1:$B$48</definedName>
    <definedName name="_xlnm.Print_Area" localSheetId="18">'CANTEIRO PRINCIPAL'!$A$1:$S$72</definedName>
    <definedName name="_xlnm.Print_Area" localSheetId="12">'CAP5070'!$A$1:$N$41</definedName>
    <definedName name="_xlnm.Print_Area" localSheetId="21">'CP001 - Adm Local'!$B$1:$N$238</definedName>
    <definedName name="_xlnm.Print_Area" localSheetId="22">'CP001 - EFS e Laboratórios'!$B$1:$J$60</definedName>
    <definedName name="_xlnm.Print_Area" localSheetId="23">'CP002 - Mob. e Desmob'!$B$2:$T$138</definedName>
    <definedName name="_xlnm.Print_Area" localSheetId="24">'CP003 - CANTEIRO DE APOIO'!$B$1:$N$208</definedName>
    <definedName name="_xlnm.Print_Area" localSheetId="25">'CP004 - CANTEIRO PRINCIPAL'!$B$1:$N$171</definedName>
    <definedName name="_xlnm.Print_Area" localSheetId="3">'CRONOGRAMA '!$A$1:$O$53</definedName>
    <definedName name="_xlnm.Print_Area" localSheetId="4">'CURVA ABC'!$A$1:$K$96</definedName>
    <definedName name="_xlnm.Print_Area" localSheetId="19">'CUSTO TOTAL DO CANTEIRO DE OBRA'!$A$1:$E$12</definedName>
    <definedName name="_xlnm.Print_Area" localSheetId="17">'DADOS DA OBRA'!$A$1:$H$84</definedName>
    <definedName name="_xlnm.Print_Area" localSheetId="10">EAI!$A$1:$N$41</definedName>
    <definedName name="_xlnm.Print_Area" localSheetId="20">'Equip Mínimo'!$A$1:$H$87</definedName>
    <definedName name="_xlnm.Print_Area" localSheetId="26">'EQUIPAMENTO SICRO'!$A$1:$K$565</definedName>
    <definedName name="_xlnm.Print_Area" localSheetId="28">'MÃO DE OBRA SICRO'!$A$1:$D$102</definedName>
    <definedName name="_xlnm.Print_Area" localSheetId="27">'MATERIAIS SICRO'!$A$1:$D$1675</definedName>
    <definedName name="_xlnm.Print_Area" localSheetId="7">MEMÓRIA!$A$1:$M$551</definedName>
    <definedName name="_xlnm.Print_Area" localSheetId="1">'ORÇAMENTO_SEM DESONERAÇÃO'!$A$1:$J$129</definedName>
    <definedName name="_xlnm.Print_Area" localSheetId="16">'RELAÇÃO MÃO DE OBRA ORDINÁRIA'!$A$1:$G$24</definedName>
    <definedName name="_xlnm.Print_Area" localSheetId="0">'RESUMO DO ORÇAMENTO'!$B$2:$L$26</definedName>
    <definedName name="_xlnm.Print_Area" localSheetId="11">'RR-1C'!$A$1:$N$43</definedName>
    <definedName name="_xlnm.Print_Area" localSheetId="13">'RR-2C'!$A$1:$N$42</definedName>
    <definedName name="_xlnm.Print_Area" localSheetId="15">'Sintético de Mão de Obra'!$A$1:$G$19</definedName>
    <definedName name="_xlnm.Print_Area">#REF!</definedName>
    <definedName name="Area_de_impressaoo" localSheetId="6">#REF!</definedName>
    <definedName name="Area_de_impressaoo" localSheetId="7">#REF!</definedName>
    <definedName name="Area_de_impressaoo" localSheetId="13">#REF!</definedName>
    <definedName name="Area_de_impressaoo">#REF!</definedName>
    <definedName name="Area_de_impressaooo" localSheetId="6">#REF!</definedName>
    <definedName name="Area_de_impressaooo" localSheetId="7">#REF!</definedName>
    <definedName name="Area_de_impressaooo" localSheetId="13">#REF!</definedName>
    <definedName name="Area_de_impressaooo">#REF!</definedName>
    <definedName name="Area_de_impressaoooo" localSheetId="6">#REF!</definedName>
    <definedName name="Area_de_impressaoooo" localSheetId="7">#REF!</definedName>
    <definedName name="Area_de_impressaoooo" localSheetId="13">#REF!</definedName>
    <definedName name="Area_de_impressaoooo">#REF!</definedName>
    <definedName name="Area_de_impressaooooo" localSheetId="6">#REF!</definedName>
    <definedName name="Area_de_impressaooooo" localSheetId="7">#REF!</definedName>
    <definedName name="Area_de_impressaooooo" localSheetId="13">#REF!</definedName>
    <definedName name="Area_de_impressaooooo">#REF!</definedName>
    <definedName name="Area_de_impresssao" localSheetId="6">#REF!</definedName>
    <definedName name="Area_de_impresssao" localSheetId="7">#REF!</definedName>
    <definedName name="Area_de_impresssao" localSheetId="13">#REF!</definedName>
    <definedName name="Area_de_impresssao">#REF!</definedName>
    <definedName name="Area_de_IMPRESSSAOO" localSheetId="6">#REF!</definedName>
    <definedName name="Area_de_IMPRESSSAOO" localSheetId="7">#REF!</definedName>
    <definedName name="Area_de_IMPRESSSAOO" localSheetId="13">#REF!</definedName>
    <definedName name="Area_de_IMPRESSSAOO">#REF!</definedName>
    <definedName name="Area_de_Impressssao" localSheetId="6">#REF!</definedName>
    <definedName name="Area_de_Impressssao" localSheetId="7">#REF!</definedName>
    <definedName name="Area_de_Impressssao" localSheetId="13">#REF!</definedName>
    <definedName name="Area_de_Impressssao">#REF!</definedName>
    <definedName name="Area_de_impresssssao" localSheetId="6">#REF!</definedName>
    <definedName name="Area_de_impresssssao" localSheetId="7">#REF!</definedName>
    <definedName name="Area_de_impresssssao" localSheetId="13">#REF!</definedName>
    <definedName name="Area_de_impresssssao">#REF!</definedName>
    <definedName name="Área_impressão_IM" localSheetId="3">#REF!</definedName>
    <definedName name="Área_impressão_IM">#N/A</definedName>
    <definedName name="Área_impressão_IM_1" localSheetId="3">#REF!</definedName>
    <definedName name="Área_impressão_IM_1">"$#REF!.$A$1:$G$8"</definedName>
    <definedName name="Área_impressão_IM_10" localSheetId="3">#REF!</definedName>
    <definedName name="Área_impressão_IM_10">"$#REF!.$A$1:$G$8"</definedName>
    <definedName name="Área_impressão_IM_10_17">#REF!</definedName>
    <definedName name="Área_impressão_IM_10_21">#REF!</definedName>
    <definedName name="Área_impressão_IM_11" localSheetId="3">#REF!</definedName>
    <definedName name="Área_impressão_IM_11">"$#REF!.$A$1:$G$8"</definedName>
    <definedName name="Área_impressão_IM_11_17">#REF!</definedName>
    <definedName name="Área_impressão_IM_11_21">#REF!</definedName>
    <definedName name="Área_impressão_IM_12">"$#REF!.$A$1:$G$8"</definedName>
    <definedName name="Área_impressão_IM_12_1">"$#REF!.$A$1:$G$8"</definedName>
    <definedName name="Área_impressão_IM_12_17">#REF!</definedName>
    <definedName name="Área_impressão_IM_12_21">#REF!</definedName>
    <definedName name="Área_impressão_IM_13">"$#REF!.$A$1:$G$8"</definedName>
    <definedName name="Área_impressão_IM_13_1">"$#REF!.$A$1:$G$8"</definedName>
    <definedName name="Área_impressão_IM_13_17">#REF!</definedName>
    <definedName name="Área_impressão_IM_13_2">"$#REF!.$A$1:$G$8"</definedName>
    <definedName name="Área_impressão_IM_13_21">#REF!</definedName>
    <definedName name="Área_impressão_IM_13_3">"$#REF!.$A$1:$G$8"</definedName>
    <definedName name="Área_impressão_IM_14" localSheetId="3">#REF!</definedName>
    <definedName name="Área_impressão_IM_14">#REF!</definedName>
    <definedName name="Área_impressão_IM_14_1">"$#REF!.$A$1:$G$8"</definedName>
    <definedName name="Área_impressão_IM_14_17">#REF!</definedName>
    <definedName name="Área_impressão_IM_14_2">"$#REF!.$A$1:$G$8"</definedName>
    <definedName name="Área_impressão_IM_14_21">#REF!</definedName>
    <definedName name="Área_impressão_IM_14_3">"$#REF!.$A$1:$G$8"</definedName>
    <definedName name="Área_impressão_IM_14_4">"$#REF!.$A$1:$G$8"</definedName>
    <definedName name="Área_impressão_IM_15">"$#REF!.$A$1:$G$8"</definedName>
    <definedName name="Área_impressão_IM_15_1">"$#REF!.$A$1:$G$8"</definedName>
    <definedName name="Área_impressão_IM_15_17">#REF!</definedName>
    <definedName name="Área_impressão_IM_15_2">"$#REF!.$A$1:$G$8"</definedName>
    <definedName name="Área_impressão_IM_15_21">#REF!</definedName>
    <definedName name="Área_impressão_IM_15_3">"$#REF!.$A$1:$G$8"</definedName>
    <definedName name="Área_impressão_IM_15_4">"$#REF!.$A$1:$G$8"</definedName>
    <definedName name="Área_impressão_IM_16" localSheetId="3">#REF!</definedName>
    <definedName name="Área_impressão_IM_16">"$#REF!.$A$1:$G$8"</definedName>
    <definedName name="Área_impressão_IM_16_1">"$#REF!.$A$1:$G$8"</definedName>
    <definedName name="Área_impressão_IM_16_17">#REF!</definedName>
    <definedName name="Área_impressão_IM_16_21">#REF!</definedName>
    <definedName name="Área_impressão_IM_17" localSheetId="3">#REF!</definedName>
    <definedName name="Área_impressão_IM_17">"$#REF!.$A$1:$G$8"</definedName>
    <definedName name="Área_impressão_IM_17_1">"$#REF!.$A$1:$G$8"</definedName>
    <definedName name="Área_impressão_IM_17_17">#REF!</definedName>
    <definedName name="Área_impressão_IM_17_2">"$#REF!.$A$1:$G$8"</definedName>
    <definedName name="Área_impressão_IM_17_21">#REF!</definedName>
    <definedName name="Área_impressão_IM_18">"$#REF!.$A$1:$G$8"</definedName>
    <definedName name="Área_impressão_IM_18_1">"$#REF!.$A$1:$G$8"</definedName>
    <definedName name="Área_impressão_IM_18_17">#REF!</definedName>
    <definedName name="Área_impressão_IM_18_2">"$#REF!.$A$1:$G$8"</definedName>
    <definedName name="Área_impressão_IM_18_21">#REF!</definedName>
    <definedName name="Área_impressão_IM_18_3">"$#REF!.$A$1:$G$8"</definedName>
    <definedName name="Área_impressão_IM_18_4">"$#REF!.$A$1:$G$8"</definedName>
    <definedName name="Área_impressão_IM_19">"$#REF!.$A$1:$G$8"</definedName>
    <definedName name="Área_impressão_IM_19_1">"$#REF!.$A$1:$G$8"</definedName>
    <definedName name="Área_impressão_IM_19_2">"$#REF!.$A$1:$G$8"</definedName>
    <definedName name="Área_impressão_IM_19_3">"$#REF!.$A$1:$G$8"</definedName>
    <definedName name="Área_impressão_IM_19_4">"$#REF!.$A$1:$G$8"</definedName>
    <definedName name="Área_impressão_IM_19_5">"$#REF!.$A$1:$G$8"</definedName>
    <definedName name="Área_impressão_IM_2">#REF!</definedName>
    <definedName name="Área_impressão_IM_2_17">#REF!</definedName>
    <definedName name="Área_impressão_IM_2_21">#REF!</definedName>
    <definedName name="Área_impressão_IM_20">"$#REF!.$A$1:$G$8"</definedName>
    <definedName name="Área_impressão_IM_20_1">"$#REF!.$A$1:$G$8"</definedName>
    <definedName name="Área_impressão_IM_20_17">#REF!</definedName>
    <definedName name="Área_impressão_IM_20_2">"$#REF!.$A$1:$G$8"</definedName>
    <definedName name="Área_impressão_IM_20_21">#REF!</definedName>
    <definedName name="Área_impressão_IM_20_3">"$#REF!.$A$1:$G$8"</definedName>
    <definedName name="Área_impressão_IM_20_4">"$#REF!.$A$1:$G$8"</definedName>
    <definedName name="Área_impressão_IM_20_5">"$#REF!.$A$1:$G$8"</definedName>
    <definedName name="Área_impressão_IM_20_6">"$#REF!.$A$1:$G$8"</definedName>
    <definedName name="Área_impressão_IM_21">"$#REF!.$A$1:$G$8"</definedName>
    <definedName name="Área_impressão_IM_21_1">"$#REF!.$A$1:$G$8"</definedName>
    <definedName name="Área_impressão_IM_21_17">#REF!</definedName>
    <definedName name="Área_impressão_IM_21_2">"$#REF!.$A$1:$G$8"</definedName>
    <definedName name="Área_impressão_IM_21_21">#REF!</definedName>
    <definedName name="Área_impressão_IM_21_3">"$#REF!.$A$1:$G$8"</definedName>
    <definedName name="Área_impressão_IM_21_4">"$#REF!.$A$1:$G$8"</definedName>
    <definedName name="Área_impressão_IM_21_5">"$#REF!.$A$1:$G$8"</definedName>
    <definedName name="Área_impressão_IM_21_6">"$#REF!.$A$1:$G$8"</definedName>
    <definedName name="Área_impressão_IM_21_7">"$#REF!.$A$1:$G$8"</definedName>
    <definedName name="Área_impressão_IM_22">"$#REF!.$A$1:$G$8"</definedName>
    <definedName name="Área_impressão_IM_22_1">"$#REF!.$A$1:$G$8"</definedName>
    <definedName name="Área_impressão_IM_22_17">#REF!</definedName>
    <definedName name="Área_impressão_IM_22_2">"$#REF!.$A$1:$G$8"</definedName>
    <definedName name="Área_impressão_IM_22_21">#REF!</definedName>
    <definedName name="Área_impressão_IM_22_3">"$#REF!.$A$1:$G$8"</definedName>
    <definedName name="Área_impressão_IM_22_4">"$#REF!.$A$1:$G$8"</definedName>
    <definedName name="Área_impressão_IM_22_5">"$#REF!.$A$1:$G$8"</definedName>
    <definedName name="Área_impressão_IM_23">"$#REF!.$A$1:$G$8"</definedName>
    <definedName name="Área_impressão_IM_23_1">"$#REF!.$A$1:$G$8"</definedName>
    <definedName name="Área_impressão_IM_23_17">#REF!</definedName>
    <definedName name="Área_impressão_IM_23_2">"$#REF!.$A$1:$G$8"</definedName>
    <definedName name="Área_impressão_IM_23_21">#REF!</definedName>
    <definedName name="Área_impressão_IM_23_3">"$#REF!.$A$1:$G$8"</definedName>
    <definedName name="Área_impressão_IM_23_4">"$#REF!.$A$1:$G$8"</definedName>
    <definedName name="Área_impressão_IM_23_5">"$#REF!.$A$1:$G$8"</definedName>
    <definedName name="Área_impressão_IM_23_6">"$#REF!.$A$1:$G$8"</definedName>
    <definedName name="Área_impressão_IM_23_7">"$#REF!.$A$1:$G$8"</definedName>
    <definedName name="Área_impressão_IM_23_8">"$#REF!.$A$1:$G$8"</definedName>
    <definedName name="Área_impressão_IM_24" localSheetId="3">#REF!</definedName>
    <definedName name="Área_impressão_IM_24">"$#REF!.$A$1:$G$8"</definedName>
    <definedName name="Área_impressão_IM_24_1">"$#REF!.$A$1:$G$8"</definedName>
    <definedName name="Área_impressão_IM_24_2">"$#REF!.$A$1:$G$8"</definedName>
    <definedName name="Área_impressão_IM_24_3">"$#REF!.$A$1:$G$8"</definedName>
    <definedName name="Área_impressão_IM_24_4">"$#REF!.$A$1:$G$8"</definedName>
    <definedName name="Área_impressão_IM_24_5">"$#REF!.$A$1:$G$8"</definedName>
    <definedName name="Área_impressão_IM_24_6">"$#REF!.$A$1:$G$8"</definedName>
    <definedName name="Área_impressão_IM_25">"$#REF!.$A$1:$G$8"</definedName>
    <definedName name="Área_impressão_IM_25_1">"$#REF!.$A$1:$G$8"</definedName>
    <definedName name="Área_impressão_IM_25_2">"$#REF!.$A$1:$G$8"</definedName>
    <definedName name="Área_impressão_IM_25_3">"$#REF!.$A$1:$G$8"</definedName>
    <definedName name="Área_impressão_IM_25_4">"$#REF!.$A$1:$G$8"</definedName>
    <definedName name="Área_impressão_IM_26">"$#REF!.$A$1:$G$8"</definedName>
    <definedName name="Área_impressão_IM_26_1">"$#REF!.$A$1:$G$8"</definedName>
    <definedName name="Área_impressão_IM_26_2">"$#REF!.$A$1:$G$8"</definedName>
    <definedName name="Área_impressão_IM_26_3">"$#REF!.$A$1:$G$8"</definedName>
    <definedName name="Área_impressão_IM_26_4">"$#REF!.$A$1:$G$8"</definedName>
    <definedName name="Área_impressão_IM_26_5">"$#REF!.$A$1:$G$8"</definedName>
    <definedName name="Área_impressão_IM_27">"$#REF!.$A$1:$G$8"</definedName>
    <definedName name="Área_impressão_IM_27_1">"$#REF!.$A$1:$G$8"</definedName>
    <definedName name="Área_impressão_IM_27_2">"$#REF!.$A$1:$G$8"</definedName>
    <definedName name="Área_impressão_IM_27_3">"$#REF!.$A$1:$G$8"</definedName>
    <definedName name="Área_impressão_IM_28">"$#REF!.$A$1:$G$8"</definedName>
    <definedName name="Área_impressão_IM_28_1">"$#REF!.$A$1:$G$8"</definedName>
    <definedName name="Área_impressão_IM_28_2">"$#REF!.$A$1:$G$8"</definedName>
    <definedName name="Área_impressão_IM_28_3">"$#REF!.$A$1:$G$8"</definedName>
    <definedName name="Área_impressão_IM_28_4">"$#REF!.$A$1:$G$8"</definedName>
    <definedName name="Área_impressão_IM_28_5">"$#REF!.$A$1:$G$8"</definedName>
    <definedName name="Área_impressão_IM_28_6">"$#REF!.$A$1:$G$8"</definedName>
    <definedName name="Área_impressão_IM_29">"$#REF!.$A$1:$G$8"</definedName>
    <definedName name="Área_impressão_IM_29_1">"$#REF!.$A$1:$G$8"</definedName>
    <definedName name="Área_impressão_IM_29_10">"$#REF!.$A$1:$G$8"</definedName>
    <definedName name="Área_impressão_IM_29_11">"$#REF!.$A$1:$G$8"</definedName>
    <definedName name="Área_impressão_IM_29_12">"$#REF!.$A$1:$G$8"</definedName>
    <definedName name="Área_impressão_IM_29_2">"$#REF!.$A$1:$G$8"</definedName>
    <definedName name="Área_impressão_IM_29_3">"$#REF!.$A$1:$G$8"</definedName>
    <definedName name="Área_impressão_IM_29_4">"$#REF!.$A$1:$G$8"</definedName>
    <definedName name="Área_impressão_IM_29_5">"$#REF!.$A$1:$G$8"</definedName>
    <definedName name="Área_impressão_IM_29_6">"$#REF!.$A$1:$G$8"</definedName>
    <definedName name="Área_impressão_IM_29_7">"$#REF!.$A$1:$G$8"</definedName>
    <definedName name="Área_impressão_IM_29_8">"$#REF!.$A$1:$G$8"</definedName>
    <definedName name="Área_impressão_IM_29_9">"$#REF!.$A$1:$G$8"</definedName>
    <definedName name="Área_impressão_IM_3" localSheetId="3">#REF!</definedName>
    <definedName name="Área_impressão_IM_3">#REF!</definedName>
    <definedName name="Área_impressão_IM_3_1">"$#REF!.$A$1:$G$8"</definedName>
    <definedName name="Área_impressão_IM_3_17">#REF!</definedName>
    <definedName name="Área_impressão_IM_3_21">#REF!</definedName>
    <definedName name="Área_impressão_IM_30">"$#REF!.$A$1:$G$8"</definedName>
    <definedName name="Área_impressão_IM_30_1">"$#REF!.$A$1:$G$8"</definedName>
    <definedName name="Área_impressão_IM_30_10">"$#REF!.$A$1:$G$8"</definedName>
    <definedName name="Área_impressão_IM_30_11">"$#REF!.$A$1:$G$8"</definedName>
    <definedName name="Área_impressão_IM_30_12">"$#REF!.$A$1:$G$8"</definedName>
    <definedName name="Área_impressão_IM_30_2">"$#REF!.$A$1:$G$8"</definedName>
    <definedName name="Área_impressão_IM_30_3">"$#REF!.$A$1:$G$8"</definedName>
    <definedName name="Área_impressão_IM_30_4">"$#REF!.$A$1:$G$8"</definedName>
    <definedName name="Área_impressão_IM_30_5">"$#REF!.$A$1:$G$8"</definedName>
    <definedName name="Área_impressão_IM_30_6">"$#REF!.$A$1:$G$8"</definedName>
    <definedName name="Área_impressão_IM_30_7">"$#REF!.$A$1:$G$8"</definedName>
    <definedName name="Área_impressão_IM_30_8">"$#REF!.$A$1:$G$8"</definedName>
    <definedName name="Área_impressão_IM_30_9">"$#REF!.$A$1:$G$8"</definedName>
    <definedName name="Área_impressão_IM_31">"$#REF!.$A$1:$G$8"</definedName>
    <definedName name="Área_impressão_IM_31_1">"$#REF!.$A$1:$G$8"</definedName>
    <definedName name="Área_impressão_IM_31_10">"$#REF!.$A$1:$G$8"</definedName>
    <definedName name="Área_impressão_IM_31_11">"$#REF!.$A$1:$G$8"</definedName>
    <definedName name="Área_impressão_IM_31_12">"$#REF!.$A$1:$G$8"</definedName>
    <definedName name="Área_impressão_IM_31_13">"$#REF!.$A$1:$G$8"</definedName>
    <definedName name="Área_impressão_IM_31_2">"$#REF!.$A$1:$G$8"</definedName>
    <definedName name="Área_impressão_IM_31_3">"$#REF!.$A$1:$G$8"</definedName>
    <definedName name="Área_impressão_IM_31_4">"$#REF!.$A$1:$G$8"</definedName>
    <definedName name="Área_impressão_IM_31_5">"$#REF!.$A$1:$G$8"</definedName>
    <definedName name="Área_impressão_IM_31_6">"$#REF!.$A$1:$G$8"</definedName>
    <definedName name="Área_impressão_IM_31_7">"$#REF!.$A$1:$G$8"</definedName>
    <definedName name="Área_impressão_IM_31_8">"$#REF!.$A$1:$G$8"</definedName>
    <definedName name="Área_impressão_IM_31_9">"$#REF!.$A$1:$G$8"</definedName>
    <definedName name="Área_impressão_IM_33">"$#REF!.$A$1:$G$8"</definedName>
    <definedName name="Área_impressão_IM_33_1">"$#REF!.$A$1:$G$8"</definedName>
    <definedName name="Área_impressão_IM_34">#REF!</definedName>
    <definedName name="Área_impressão_IM_34_1">"$#REF!.$A$1:$G$8"</definedName>
    <definedName name="Área_impressão_IM_35">"$#REF!.$A$1:$G$8"</definedName>
    <definedName name="Área_impressão_IM_35_1">"$#REF!.$A$1:$G$8"</definedName>
    <definedName name="Área_impressão_IM_35_2">"$#REF!.$A$1:$G$8"</definedName>
    <definedName name="Área_impressão_IM_35_3">"$#REF!.$A$1:$G$8"</definedName>
    <definedName name="Área_impressão_IM_35_4">"$#REF!.$A$1:$G$8"</definedName>
    <definedName name="Área_impressão_IM_35_5">"$#REF!.$A$1:$G$8"</definedName>
    <definedName name="Área_impressão_IM_35_6">"$#REF!.$A$1:$G$8"</definedName>
    <definedName name="Área_impressão_IM_4" localSheetId="9">#REF!</definedName>
    <definedName name="Área_impressão_IM_4" localSheetId="8">#REF!</definedName>
    <definedName name="Área_impressão_IM_4" localSheetId="12">#REF!</definedName>
    <definedName name="Área_impressão_IM_4" localSheetId="3">#REF!</definedName>
    <definedName name="Área_impressão_IM_4" localSheetId="10">#REF!</definedName>
    <definedName name="Área_impressão_IM_4" localSheetId="11">#REF!</definedName>
    <definedName name="Área_impressão_IM_4" localSheetId="13">#REF!</definedName>
    <definedName name="Área_impressão_IM_4">#REF!</definedName>
    <definedName name="Área_impressão_IM_4_17">#REF!</definedName>
    <definedName name="Área_impressão_IM_4_21">#REF!</definedName>
    <definedName name="Área_impressão_IM_5">#REF!</definedName>
    <definedName name="Área_impressão_IM_5_17">#REF!</definedName>
    <definedName name="Área_impressão_IM_5_21">#REF!</definedName>
    <definedName name="Área_impressão_IM_6" localSheetId="3">#REF!</definedName>
    <definedName name="Área_impressão_IM_6">#REF!</definedName>
    <definedName name="Área_impressão_IM_6_17">#REF!</definedName>
    <definedName name="Área_impressão_IM_6_21">#REF!</definedName>
    <definedName name="Área_impressão_IM_7" localSheetId="3">#REF!</definedName>
    <definedName name="Área_impressão_IM_7">"$#REF!.$A$1:$G$8"</definedName>
    <definedName name="Área_impressão_IM_7_1">"$#REF!.$A$1:$G$8"</definedName>
    <definedName name="Área_impressão_IM_7_17">#REF!</definedName>
    <definedName name="Área_impressão_IM_7_21">#REF!</definedName>
    <definedName name="Área_impressão_IM_8" localSheetId="3">#REF!</definedName>
    <definedName name="Área_impressão_IM_8">"$#REF!.$A$1:$G$8"</definedName>
    <definedName name="Área_impressão_IM_8_1">"$#REF!.$A$1:$G$8"</definedName>
    <definedName name="Área_impressão_IM_8_10">"$#REF!.$A$1:$G$8"</definedName>
    <definedName name="Área_impressão_IM_8_11">"$#REF!.$A$1:$G$8"</definedName>
    <definedName name="Área_impressão_IM_8_12">"$#REF!.$A$1:$G$8"</definedName>
    <definedName name="Área_impressão_IM_8_13">"$#REF!.$A$1:$G$8"</definedName>
    <definedName name="Área_impressão_IM_8_14">"$#REF!.$A$1:$G$8"</definedName>
    <definedName name="Área_impressão_IM_8_17">#REF!</definedName>
    <definedName name="Área_impressão_IM_8_2">"$#REF!.$A$1:$G$8"</definedName>
    <definedName name="Área_impressão_IM_8_21">#REF!</definedName>
    <definedName name="Área_impressão_IM_8_3">"$#REF!.$A$1:$G$8"</definedName>
    <definedName name="Área_impressão_IM_8_4">"$#REF!.$A$1:$G$8"</definedName>
    <definedName name="Área_impressão_IM_8_5">"$#REF!.$A$1:$G$8"</definedName>
    <definedName name="Área_impressão_IM_8_6">"$#REF!.$A$1:$G$8"</definedName>
    <definedName name="Área_impressão_IM_8_7">"$#REF!.$A$1:$G$8"</definedName>
    <definedName name="Área_impressão_IM_8_8">"$#REF!.$A$1:$G$8"</definedName>
    <definedName name="Área_impressão_IM_8_9">"$#REF!.$A$1:$G$8"</definedName>
    <definedName name="Área_impressão_IM_9">#REF!</definedName>
    <definedName name="Área_impressão_IM_9_17">#REF!</definedName>
    <definedName name="Área_impressão_IM_9_21">#REF!</definedName>
    <definedName name="AREA_IMPRI">#REF!</definedName>
    <definedName name="area_sub_base">#REF!</definedName>
    <definedName name="AREACANTEIRO">#REF!</definedName>
    <definedName name="AREAL" localSheetId="6">#REF!</definedName>
    <definedName name="AREAL" localSheetId="7">#REF!</definedName>
    <definedName name="AREAL" localSheetId="13">#REF!</definedName>
    <definedName name="AREAL">#REF!</definedName>
    <definedName name="areal.pista">#REF!</definedName>
    <definedName name="AREAL_48" localSheetId="6">#REF!</definedName>
    <definedName name="AREAL_48" localSheetId="7">#REF!</definedName>
    <definedName name="AREAL_48" localSheetId="13">#REF!</definedName>
    <definedName name="AREAL_48">#REF!</definedName>
    <definedName name="AREAMICRO0.8">#REF!</definedName>
    <definedName name="AREAMICRO1.5">#REF!</definedName>
    <definedName name="AREARECREV">#REF!</definedName>
    <definedName name="ÁreaTotal" localSheetId="6">#REF!</definedName>
    <definedName name="ÁreaTotal" localSheetId="7">#REF!</definedName>
    <definedName name="ÁreaTotal">#REF!</definedName>
    <definedName name="AREC" localSheetId="6">#REF!</definedName>
    <definedName name="AREC" localSheetId="7">#REF!</definedName>
    <definedName name="AREC">#REF!</definedName>
    <definedName name="AREIA" localSheetId="6">#REF!</definedName>
    <definedName name="AREIA" localSheetId="7">#REF!</definedName>
    <definedName name="AREIA">#REF!</definedName>
    <definedName name="AREIAC">#REF!</definedName>
    <definedName name="AREIACONCRETO">#REF!</definedName>
    <definedName name="AREIACS" localSheetId="6">#REF!</definedName>
    <definedName name="AREIACS" localSheetId="7">#REF!</definedName>
    <definedName name="AREIACS">#REF!</definedName>
    <definedName name="AREIANP">#REF!</definedName>
    <definedName name="areianpav">#REF!</definedName>
    <definedName name="AREIAPAV">#REF!</definedName>
    <definedName name="AREIAPAVUSINA">#REF!</definedName>
    <definedName name="ARG" localSheetId="9">#REF!</definedName>
    <definedName name="ARG" localSheetId="8">#REF!</definedName>
    <definedName name="ARG" localSheetId="12">#REF!</definedName>
    <definedName name="ARG" localSheetId="10">#REF!</definedName>
    <definedName name="ARG" localSheetId="11">#REF!</definedName>
    <definedName name="ARG" localSheetId="13">#REF!</definedName>
    <definedName name="ARG">#REF!</definedName>
    <definedName name="ARGA.1P4.ACBC">#REF!</definedName>
    <definedName name="ARGAMASSAMANALT">#REF!</definedName>
    <definedName name="ARI" localSheetId="9">'BDI DIFER_SEM DESON.'!Plan1</definedName>
    <definedName name="ARI" localSheetId="8">'BDI_SEM DESON.'!Plan1</definedName>
    <definedName name="ARI" localSheetId="6">Plan1</definedName>
    <definedName name="ARI" localSheetId="7">Plan1</definedName>
    <definedName name="ARI" localSheetId="13">Plan1</definedName>
    <definedName name="ARI">Plan1</definedName>
    <definedName name="ARL1C" localSheetId="9">#REF!</definedName>
    <definedName name="ARL1C" localSheetId="8">#REF!</definedName>
    <definedName name="ARL1C" localSheetId="12">#REF!</definedName>
    <definedName name="ARL1C" localSheetId="10">#REF!</definedName>
    <definedName name="ARL1C" localSheetId="11">#REF!</definedName>
    <definedName name="ARL1C" localSheetId="13">#REF!</definedName>
    <definedName name="ARL1C">#REF!</definedName>
    <definedName name="ARL1CF">#REF!</definedName>
    <definedName name="ARLIIIIIIIII" localSheetId="9">'BDI DIFER_SEM DESON.'!Plan1</definedName>
    <definedName name="ARLIIIIIIIII" localSheetId="8">'BDI_SEM DESON.'!Plan1</definedName>
    <definedName name="ARLIIIIIIIII" localSheetId="6">Plan1</definedName>
    <definedName name="ARLIIIIIIIII" localSheetId="7">Plan1</definedName>
    <definedName name="ARLIIIIIIIII" localSheetId="13">Plan1</definedName>
    <definedName name="ARLIIIIIIIII">Plan1</definedName>
    <definedName name="arm" localSheetId="6">#REF!</definedName>
    <definedName name="arm" localSheetId="7">#REF!</definedName>
    <definedName name="arm">#REF!</definedName>
    <definedName name="ARM1C" localSheetId="9">#REF!</definedName>
    <definedName name="ARM1C" localSheetId="8">#REF!</definedName>
    <definedName name="ARM1C" localSheetId="12">#REF!</definedName>
    <definedName name="ARM1C" localSheetId="10">#REF!</definedName>
    <definedName name="ARM1C" localSheetId="11">#REF!</definedName>
    <definedName name="ARM1C" localSheetId="13">#REF!</definedName>
    <definedName name="ARM1C">#REF!</definedName>
    <definedName name="ARMAÇÃO_CONCRETO">#REF!</definedName>
    <definedName name="ARMADOR">#REF!</definedName>
    <definedName name="ARMADURA">#REF!</definedName>
    <definedName name="ARMARIO_90X60X17_CM">#REF!</definedName>
    <definedName name="arquivo">#REF!</definedName>
    <definedName name="arquivo_1">#REF!</definedName>
    <definedName name="arquivo_2">#REF!</definedName>
    <definedName name="arquivo_3">#REF!</definedName>
    <definedName name="ARR1C" localSheetId="9">#REF!</definedName>
    <definedName name="ARR1C" localSheetId="8">#REF!</definedName>
    <definedName name="ARR1C" localSheetId="12">#REF!</definedName>
    <definedName name="ARR1C" localSheetId="10">#REF!</definedName>
    <definedName name="ARR1C" localSheetId="11">#REF!</definedName>
    <definedName name="ARR1C" localSheetId="13">#REF!</definedName>
    <definedName name="ARR1C">#REF!</definedName>
    <definedName name="ARR1CF">#REF!</definedName>
    <definedName name="ARR1CTB">#REF!</definedName>
    <definedName name="ARR2C" localSheetId="9">#REF!</definedName>
    <definedName name="ARR2C" localSheetId="8">#REF!</definedName>
    <definedName name="ARR2C" localSheetId="12">#REF!</definedName>
    <definedName name="ARR2C" localSheetId="10">#REF!</definedName>
    <definedName name="ARR2C" localSheetId="11">#REF!</definedName>
    <definedName name="ARR2C" localSheetId="13">#REF!</definedName>
    <definedName name="ARR2C">#REF!</definedName>
    <definedName name="ARR2CE">#REF!</definedName>
    <definedName name="ARR2CF">#REF!</definedName>
    <definedName name="ARRUMADA">#REF!</definedName>
    <definedName name="Artes" localSheetId="13">#REF!</definedName>
    <definedName name="Artes">#REF!</definedName>
    <definedName name="as" localSheetId="9">#REF!</definedName>
    <definedName name="as" localSheetId="8">#REF!</definedName>
    <definedName name="as" localSheetId="12">#REF!</definedName>
    <definedName name="as" localSheetId="10">#REF!</definedName>
    <definedName name="as" localSheetId="11">#REF!</definedName>
    <definedName name="as" localSheetId="13">#REF!</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2DocOpenMode" hidden="1">"AS2DocumentEdit"</definedName>
    <definedName name="AS2HasNoAutoHeaderFooter" hidden="1">" "</definedName>
    <definedName name="AS2NamedRange" hidden="1">15</definedName>
    <definedName name="AS2ReportLS" hidden="1">1</definedName>
    <definedName name="AS2SyncStepLS" hidden="1">0</definedName>
    <definedName name="AS2TickmarkLS" hidden="1">#REF!</definedName>
    <definedName name="AS2VersionLS" hidden="1">300</definedName>
    <definedName name="ASA">#REF!</definedName>
    <definedName name="asas" localSheetId="6">#REF!</definedName>
    <definedName name="asas" localSheetId="7">#REF!</definedName>
    <definedName name="asas" localSheetId="13">#REF!</definedName>
    <definedName name="asas">#REF!</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9">#REF!</definedName>
    <definedName name="ASASA" localSheetId="8">#REF!</definedName>
    <definedName name="ASASA" localSheetId="13">#REF!</definedName>
    <definedName name="ASASA">#REF!</definedName>
    <definedName name="ASASASASASASSAASA">#REF!</definedName>
    <definedName name="asasdadad" localSheetId="6">#REF!</definedName>
    <definedName name="asasdadad" localSheetId="7">#REF!</definedName>
    <definedName name="asasdadad" localSheetId="13">#REF!</definedName>
    <definedName name="asasdadad">#REF!</definedName>
    <definedName name="ASAXAS">#REF!</definedName>
    <definedName name="ASCAP20">#REF!</definedName>
    <definedName name="ASCM30">#REF!</definedName>
    <definedName name="asd" localSheetId="6" hidden="1">{#N/A,#N/A,TRUE,"Serviços"}</definedName>
    <definedName name="asd" localSheetId="7" hidden="1">{#N/A,#N/A,TRUE,"Serviços"}</definedName>
    <definedName name="asd" hidden="1">{#N/A,#N/A,TRUE,"Serviços"}</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localSheetId="6" hidden="1">{#N/A,#N/A,TRUE,"Serviços"}</definedName>
    <definedName name="ASDF" localSheetId="7" hidden="1">{#N/A,#N/A,TRUE,"Serviços"}</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f" localSheetId="6" hidden="1">{#N/A,#N/A,TRUE,"Serviços"}</definedName>
    <definedName name="asdff" localSheetId="7" hidden="1">{#N/A,#N/A,TRUE,"Serviços"}</definedName>
    <definedName name="asdff" hidden="1">{#N/A,#N/A,TRUE,"Serviços"}</definedName>
    <definedName name="asdffgg">#REF!</definedName>
    <definedName name="ASDFG" localSheetId="6" hidden="1">{#N/A,#N/A,TRUE,"Serviços"}</definedName>
    <definedName name="ASDFG" localSheetId="7" hidden="1">{#N/A,#N/A,TRUE,"Serviços"}</definedName>
    <definedName name="ASDFG" hidden="1">{#N/A,#N/A,TRUE,"Serviços"}</definedName>
    <definedName name="asdfgg">#REF!</definedName>
    <definedName name="asdfghj" localSheetId="9">'BDI DIFER_SEM DESON.'!Plan1</definedName>
    <definedName name="asdfghj" localSheetId="8">'BDI_SEM DESON.'!Plan1</definedName>
    <definedName name="asdfghj" localSheetId="6">Plan1</definedName>
    <definedName name="asdfghj" localSheetId="7">Plan1</definedName>
    <definedName name="asdfghj" localSheetId="13">Plan1</definedName>
    <definedName name="asdfghj">Plan1</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ghqefha" localSheetId="6" hidden="1">{#N/A,#N/A,FALSE,"MO (2)"}</definedName>
    <definedName name="asdfghqefha" localSheetId="7" hidden="1">{#N/A,#N/A,FALSE,"MO (2)"}</definedName>
    <definedName name="asdfghqefha" hidden="1">{#N/A,#N/A,FALSE,"MO (2)"}</definedName>
    <definedName name="ASDFSFDS">#N/A</definedName>
    <definedName name="asdgg">#REF!</definedName>
    <definedName name="asdq" localSheetId="6" hidden="1">{#N/A,#N/A,TRUE,"Serviços"}</definedName>
    <definedName name="asdq" localSheetId="7" hidden="1">{#N/A,#N/A,TRUE,"Serviços"}</definedName>
    <definedName name="asdq" hidden="1">{#N/A,#N/A,TRUE,"Serviços"}</definedName>
    <definedName name="asdsac" localSheetId="6" hidden="1">{#N/A,#N/A,TRUE,"Serviços"}</definedName>
    <definedName name="asdsac" localSheetId="7" hidden="1">{#N/A,#N/A,TRUE,"Serviços"}</definedName>
    <definedName name="asdsac" hidden="1">{#N/A,#N/A,TRUE,"Serviços"}</definedName>
    <definedName name="ASDSAD" localSheetId="9">'BDI DIFER_SEM DESON.'!Plan1</definedName>
    <definedName name="ASDSAD" localSheetId="8">'BDI_SEM DESON.'!Plan1</definedName>
    <definedName name="ASDSAD" localSheetId="6">Plan1</definedName>
    <definedName name="ASDSAD" localSheetId="7">Plan1</definedName>
    <definedName name="ASDSAD" localSheetId="13">Plan1</definedName>
    <definedName name="ASDSAD">Plan1</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dxc" localSheetId="6" hidden="1">{#N/A,#N/A,TRUE,"Serviços"}</definedName>
    <definedName name="asdxc" localSheetId="7" hidden="1">{#N/A,#N/A,TRUE,"Serviços"}</definedName>
    <definedName name="asdxc" hidden="1">{#N/A,#N/A,TRUE,"Serviços"}</definedName>
    <definedName name="ASEMUL">#REF!</definedName>
    <definedName name="ASFALTO">#REF!</definedName>
    <definedName name="ASFALTO_1">#REF!</definedName>
    <definedName name="ASFALTO_12">#REF!</definedName>
    <definedName name="asfcasdf">#REF!</definedName>
    <definedName name="asfdgg">#REF!</definedName>
    <definedName name="ASFDIL">#REF!</definedName>
    <definedName name="ASFDSFD">#N/A</definedName>
    <definedName name="ASFDSFS">#N/A</definedName>
    <definedName name="ASFGG" localSheetId="6" hidden="1">{#N/A,#N/A,TRUE,"Serviços"}</definedName>
    <definedName name="ASFGG" localSheetId="7" hidden="1">{#N/A,#N/A,TRUE,"Serviços"}</definedName>
    <definedName name="ASFGG" hidden="1">{#N/A,#N/A,TRUE,"Serviços"}</definedName>
    <definedName name="ASFS">#N/A</definedName>
    <definedName name="ASFSFA">#N/A</definedName>
    <definedName name="ASFSFDS">#N/A</definedName>
    <definedName name="ASGREQHÑY3" hidden="1">#REF!</definedName>
    <definedName name="ASMC">#REF!</definedName>
    <definedName name="ASP" localSheetId="13">#REF!</definedName>
    <definedName name="ASP">#REF!</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RRYJHEYRMT" hidden="1">#REF!</definedName>
    <definedName name="ASS">#N/A</definedName>
    <definedName name="asscontrato">#REF!</definedName>
    <definedName name="assdasdadsaasd">#REF!</definedName>
    <definedName name="Assent.">#REF!</definedName>
    <definedName name="Assent._10">#REF!</definedName>
    <definedName name="Assent._12">#REF!</definedName>
    <definedName name="Assent._3">#REF!</definedName>
    <definedName name="Assent._9">#REF!</definedName>
    <definedName name="ASSENTAMENTO">#REF!</definedName>
    <definedName name="ASSENTO_PLASTICO">#REF!</definedName>
    <definedName name="ASSENTTUBOMANALT">#REF!</definedName>
    <definedName name="Assina" localSheetId="9">#REF!</definedName>
    <definedName name="Assina" localSheetId="8">#REF!</definedName>
    <definedName name="Assina" localSheetId="12">#REF!</definedName>
    <definedName name="Assina" localSheetId="10">#REF!</definedName>
    <definedName name="Assina" localSheetId="11">#REF!</definedName>
    <definedName name="Assina" localSheetId="13">#REF!</definedName>
    <definedName name="Assina">#REF!</definedName>
    <definedName name="assinatura" localSheetId="6">#REF!</definedName>
    <definedName name="assinatura" localSheetId="7">#REF!</definedName>
    <definedName name="assinatura">#REF!</definedName>
    <definedName name="asss" localSheetId="6" hidden="1">{#N/A,#N/A,TRUE,"Serviços"}</definedName>
    <definedName name="asss" localSheetId="7" hidden="1">{#N/A,#N/A,TRUE,"Serviços"}</definedName>
    <definedName name="asss" hidden="1">{#N/A,#N/A,TRUE,"Serviços"}</definedName>
    <definedName name="Assumptios2"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umptios2"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umptios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ASSVRM">#REF!</definedName>
    <definedName name="ATA_DE_REUNIÃO" localSheetId="9">#REF!</definedName>
    <definedName name="ATA_DE_REUNIÃO" localSheetId="8">#REF!</definedName>
    <definedName name="ATA_DE_REUNIÃO" localSheetId="12">#REF!</definedName>
    <definedName name="ATA_DE_REUNIÃO" localSheetId="10">#REF!</definedName>
    <definedName name="ATA_DE_REUNIÃO" localSheetId="11">#REF!</definedName>
    <definedName name="ATA_DE_REUNIÃO" localSheetId="13">#REF!</definedName>
    <definedName name="ATA_DE_REUNIÃO">#REF!</definedName>
    <definedName name="aterro">#REF!</definedName>
    <definedName name="ATERRO_ARENOSO">#REF!</definedName>
    <definedName name="Aterros">#REF!</definedName>
    <definedName name="ATM">#REF!</definedName>
    <definedName name="ATP">#REF!</definedName>
    <definedName name="ATRA">#REF!</definedName>
    <definedName name="ATSS">#REF!</definedName>
    <definedName name="ATT">#REF!</definedName>
    <definedName name="ATUAL" localSheetId="9">#REF!</definedName>
    <definedName name="ATUAL" localSheetId="8">#REF!</definedName>
    <definedName name="ATUAL" localSheetId="12">#REF!</definedName>
    <definedName name="ATUAL" localSheetId="10">#REF!</definedName>
    <definedName name="ATUAL" localSheetId="11">#REF!</definedName>
    <definedName name="ATUAL" localSheetId="13">#REF!</definedName>
    <definedName name="ATUAL">#REF!</definedName>
    <definedName name="AUGUSTO" localSheetId="6">{"total","SUM(total)","YNNNN",FALSE}</definedName>
    <definedName name="AUGUSTO" localSheetId="7">{"total","SUM(total)","YNNNN",FALSE}</definedName>
    <definedName name="AUGUSTO">{"total","SUM(total)","YNNNN",FALSE}</definedName>
    <definedName name="AUREA" localSheetId="9">'BDI DIFER_SEM DESON.'!Plan1</definedName>
    <definedName name="AUREA" localSheetId="8">'BDI_SEM DESON.'!Plan1</definedName>
    <definedName name="AUREA" localSheetId="6">Plan1</definedName>
    <definedName name="AUREA" localSheetId="7">Plan1</definedName>
    <definedName name="AUREA" localSheetId="13">Plan1</definedName>
    <definedName name="AUREA">Plan1</definedName>
    <definedName name="auspicio" localSheetId="9">#REF!</definedName>
    <definedName name="auspicio" localSheetId="8">#REF!</definedName>
    <definedName name="auspicio" localSheetId="13">#REF!</definedName>
    <definedName name="auspicio">#REF!</definedName>
    <definedName name="Aut_original" localSheetId="3">#REF!</definedName>
    <definedName name="Aut_original" localSheetId="6">#REF!</definedName>
    <definedName name="Aut_original" localSheetId="7">#REF!</definedName>
    <definedName name="Aut_original" localSheetId="13">#REF!</definedName>
    <definedName name="Aut_original">#REF!</definedName>
    <definedName name="Aut_original_1">#REF!</definedName>
    <definedName name="Aut_original_10">#REF!</definedName>
    <definedName name="Aut_original_12">#REF!</definedName>
    <definedName name="Aut_original_15">#REF!</definedName>
    <definedName name="Aut_original_2">#REF!</definedName>
    <definedName name="Aut_original_25">#REF!</definedName>
    <definedName name="Aut_original_3">#REF!</definedName>
    <definedName name="Aut_original_4">#REF!</definedName>
    <definedName name="Aut_original_5">#REF!</definedName>
    <definedName name="Aut_original_6">#REF!</definedName>
    <definedName name="Aut_original_7">#REF!</definedName>
    <definedName name="Aut_original_9">#REF!</definedName>
    <definedName name="Aut_original1">#REF!</definedName>
    <definedName name="Aut_original2" localSheetId="6">#REF!</definedName>
    <definedName name="Aut_original2" localSheetId="7">#REF!</definedName>
    <definedName name="Aut_original2" localSheetId="13">#REF!</definedName>
    <definedName name="Aut_original2">#REF!</definedName>
    <definedName name="Aut_r2" localSheetId="6">#REF!</definedName>
    <definedName name="Aut_r2" localSheetId="7">#REF!</definedName>
    <definedName name="Aut_r2" localSheetId="13">#REF!</definedName>
    <definedName name="Aut_r2">#REF!</definedName>
    <definedName name="Aut_resumo" localSheetId="3">#REF!</definedName>
    <definedName name="Aut_resumo" localSheetId="6">#REF!</definedName>
    <definedName name="Aut_resumo" localSheetId="7">#REF!</definedName>
    <definedName name="Aut_resumo" localSheetId="13">#REF!</definedName>
    <definedName name="Aut_resumo">#REF!</definedName>
    <definedName name="Aut_resumo_1">#REF!</definedName>
    <definedName name="Aut_resumo_10">#REF!</definedName>
    <definedName name="Aut_resumo_12">#REF!</definedName>
    <definedName name="Aut_resumo_15">#REF!</definedName>
    <definedName name="Aut_resumo_2">#REF!</definedName>
    <definedName name="Aut_resumo_25">#REF!</definedName>
    <definedName name="Aut_resumo_3">#REF!</definedName>
    <definedName name="Aut_resumo_4">#REF!</definedName>
    <definedName name="Aut_resumo_5">#REF!</definedName>
    <definedName name="Aut_resumo_6">#REF!</definedName>
    <definedName name="Aut_resumo_7">#REF!</definedName>
    <definedName name="Aut_resumo_9">#REF!</definedName>
    <definedName name="Aut_resumo1">#REF!</definedName>
    <definedName name="Aut_resumo2">#REF!</definedName>
    <definedName name="AUTO" localSheetId="9">#REF!</definedName>
    <definedName name="AUTO" localSheetId="8">#REF!</definedName>
    <definedName name="AUTO" localSheetId="12">#REF!</definedName>
    <definedName name="AUTO" localSheetId="10">#REF!</definedName>
    <definedName name="AUTO" localSheetId="11">#REF!</definedName>
    <definedName name="AUTO" localSheetId="13">#REF!</definedName>
    <definedName name="AUTO">#REF!</definedName>
    <definedName name="AUTOMA">#REF!</definedName>
    <definedName name="AUTOMOVEL" localSheetId="9">#REF!</definedName>
    <definedName name="AUTOMOVEL" localSheetId="8">#REF!</definedName>
    <definedName name="AUTOMOVEL" localSheetId="12">#REF!</definedName>
    <definedName name="AUTOMOVEL" localSheetId="10">#REF!</definedName>
    <definedName name="AUTOMOVEL" localSheetId="11">#REF!</definedName>
    <definedName name="AUTOMOVEL" localSheetId="13">#REF!</definedName>
    <definedName name="AUTOMOVEL">#REF!</definedName>
    <definedName name="AUTOTA">#REF!</definedName>
    <definedName name="aux">#REF!</definedName>
    <definedName name="AUX." localSheetId="9">#REF!</definedName>
    <definedName name="AUX." localSheetId="8">#REF!</definedName>
    <definedName name="AUX." localSheetId="12">#REF!</definedName>
    <definedName name="AUX." localSheetId="10">#REF!</definedName>
    <definedName name="AUX." localSheetId="11">#REF!</definedName>
    <definedName name="AUX." localSheetId="13">#REF!</definedName>
    <definedName name="AUX.">#REF!</definedName>
    <definedName name="AUX.02" localSheetId="3">#REF!</definedName>
    <definedName name="AUX.02" localSheetId="6">#REF!</definedName>
    <definedName name="AUX.02" localSheetId="7">#REF!</definedName>
    <definedName name="AUX.02">#REF!</definedName>
    <definedName name="AUXC18CLACBC">#REF!</definedName>
    <definedName name="AUXC18GCACBC">#REF!</definedName>
    <definedName name="AUXC18TUBOACBC">#REF!</definedName>
    <definedName name="AUXFABRICGCACBC">#REF!</definedName>
    <definedName name="AUXFPCCA50">#REF!</definedName>
    <definedName name="AUXFPCCA60">#REF!</definedName>
    <definedName name="auxiliar" localSheetId="9">#REF!</definedName>
    <definedName name="auxiliar" localSheetId="8">#REF!</definedName>
    <definedName name="auxiliar" localSheetId="12">#REF!</definedName>
    <definedName name="auxiliar" localSheetId="10">#REF!</definedName>
    <definedName name="auxiliar" localSheetId="11">#REF!</definedName>
    <definedName name="auxiliar" localSheetId="13">#REF!</definedName>
    <definedName name="auxiliar">#REF!</definedName>
    <definedName name="AUXILIARES" localSheetId="9">#REF!</definedName>
    <definedName name="AUXILIARES" localSheetId="8">#REF!</definedName>
    <definedName name="AUXILIARES" localSheetId="12">#REF!</definedName>
    <definedName name="AUXILIARES" localSheetId="3">#REF!</definedName>
    <definedName name="AUXILIARES" localSheetId="10">#REF!</definedName>
    <definedName name="AUXILIARES" localSheetId="11">#REF!</definedName>
    <definedName name="AUXILIARES" localSheetId="13">#REF!</definedName>
    <definedName name="AUXILIARES">#REF!</definedName>
    <definedName name="AUXILIO" localSheetId="6">#REF!</definedName>
    <definedName name="AUXILIO" localSheetId="7">#REF!</definedName>
    <definedName name="AUXILIO">#REF!</definedName>
    <definedName name="AUXTUBO100ACBC">#REF!</definedName>
    <definedName name="AUXTUBO100ACBC2">#REF!</definedName>
    <definedName name="AUXTUBO60ACBC">#REF!</definedName>
    <definedName name="AUXTUBO80ACBC">#REF!</definedName>
    <definedName name="Av.Fis.">#N/A</definedName>
    <definedName name="Avanco" localSheetId="12">#REF!</definedName>
    <definedName name="Avanco" localSheetId="6">#REF!</definedName>
    <definedName name="Avanco" localSheetId="10">#REF!</definedName>
    <definedName name="Avanco" localSheetId="7">#REF!</definedName>
    <definedName name="Avanco" localSheetId="11">#REF!</definedName>
    <definedName name="Avanco" localSheetId="13">#REF!</definedName>
    <definedName name="Avanco">#REF!</definedName>
    <definedName name="avanço">#N/A</definedName>
    <definedName name="AVANCOFINANCEIRO" localSheetId="12">#REF!</definedName>
    <definedName name="AVANCOFINANCEIRO" localSheetId="6">#REF!</definedName>
    <definedName name="AVANCOFINANCEIRO" localSheetId="10">#REF!</definedName>
    <definedName name="AVANCOFINANCEIRO" localSheetId="7">#REF!</definedName>
    <definedName name="AVANCOFINANCEIRO" localSheetId="11">#REF!</definedName>
    <definedName name="AVANCOFINANCEIRO" localSheetId="13">#REF!</definedName>
    <definedName name="AVANCOFINANCEIRO">#REF!</definedName>
    <definedName name="AVC" localSheetId="6">#REF!</definedName>
    <definedName name="AVC" localSheetId="7">#REF!</definedName>
    <definedName name="AVC">#REF!</definedName>
    <definedName name="aveave" localSheetId="6" hidden="1">{#N/A,#N/A,TRUE,"Serviços"}</definedName>
    <definedName name="aveave" localSheetId="7" hidden="1">{#N/A,#N/A,TRUE,"Serviços"}</definedName>
    <definedName name="aveave" hidden="1">{#N/A,#N/A,TRUE,"Serviços"}</definedName>
    <definedName name="AvFisZero">#N/A</definedName>
    <definedName name="AVV">#REF!</definedName>
    <definedName name="AVV_10">#REF!</definedName>
    <definedName name="AVV_12">#REF!</definedName>
    <definedName name="AVV_4">#REF!</definedName>
    <definedName name="AVV_9">#REF!</definedName>
    <definedName name="awea" localSheetId="6" hidden="1">{#N/A,#N/A,TRUE,"Serviços"}</definedName>
    <definedName name="awea" localSheetId="7" hidden="1">{#N/A,#N/A,TRUE,"Serviços"}</definedName>
    <definedName name="awea" hidden="1">{#N/A,#N/A,TRUE,"Serviços"}</definedName>
    <definedName name="awfwc" localSheetId="6" hidden="1">{#N/A,#N/A,TRUE,"Serviços"}</definedName>
    <definedName name="awfwc" localSheetId="7" hidden="1">{#N/A,#N/A,TRUE,"Serviços"}</definedName>
    <definedName name="awfwc" hidden="1">{#N/A,#N/A,TRUE,"Serviços"}</definedName>
    <definedName name="awwf" localSheetId="6" hidden="1">{#N/A,#N/A,TRUE,"Serviços"}</definedName>
    <definedName name="awwf" localSheetId="7" hidden="1">{#N/A,#N/A,TRUE,"Serviços"}</definedName>
    <definedName name="awwf" hidden="1">{#N/A,#N/A,TRUE,"Serviços"}</definedName>
    <definedName name="az" hidden="1">#REF!</definedName>
    <definedName name="azul" localSheetId="9">#REF!</definedName>
    <definedName name="azul" localSheetId="8">#REF!</definedName>
    <definedName name="azul" localSheetId="12">#REF!</definedName>
    <definedName name="azul" localSheetId="10">#REF!</definedName>
    <definedName name="azul" localSheetId="11">#REF!</definedName>
    <definedName name="azul" localSheetId="13">#REF!</definedName>
    <definedName name="azul">#REF!</definedName>
    <definedName name="azul_2">#N/A</definedName>
    <definedName name="azul_25">#REF!</definedName>
    <definedName name="azul_4" localSheetId="9">#REF!</definedName>
    <definedName name="azul_4" localSheetId="8">#REF!</definedName>
    <definedName name="azul_4" localSheetId="12">#REF!</definedName>
    <definedName name="azul_4" localSheetId="10">#REF!</definedName>
    <definedName name="azul_4" localSheetId="11">#REF!</definedName>
    <definedName name="azul_4" localSheetId="13">#REF!</definedName>
    <definedName name="azul_4">#REF!</definedName>
    <definedName name="AZULEGISTA">#REF!</definedName>
    <definedName name="AZULEJO_15X15">#REF!</definedName>
    <definedName name="azull" localSheetId="9">#REF!</definedName>
    <definedName name="azull" localSheetId="8">#REF!</definedName>
    <definedName name="azull" localSheetId="12">#REF!</definedName>
    <definedName name="azull" localSheetId="10">#REF!</definedName>
    <definedName name="azull" localSheetId="11">#REF!</definedName>
    <definedName name="azull" localSheetId="13">#REF!</definedName>
    <definedName name="azull">#REF!</definedName>
    <definedName name="AZULLSINAL" localSheetId="9">#REF!</definedName>
    <definedName name="AZULLSINAL" localSheetId="8">#REF!</definedName>
    <definedName name="AZULLSINAL" localSheetId="12">#REF!</definedName>
    <definedName name="AZULLSINAL" localSheetId="10">#REF!</definedName>
    <definedName name="AZULLSINAL" localSheetId="11">#REF!</definedName>
    <definedName name="AZULLSINAL" localSheetId="13">#REF!</definedName>
    <definedName name="AZULLSINAL">#REF!</definedName>
    <definedName name="AZULSINAL" localSheetId="9">#REF!</definedName>
    <definedName name="AZULSINAL" localSheetId="8">#REF!</definedName>
    <definedName name="AZULSINAL" localSheetId="12">#REF!</definedName>
    <definedName name="AZULSINAL" localSheetId="10">#REF!</definedName>
    <definedName name="AZULSINAL" localSheetId="11">#REF!</definedName>
    <definedName name="AZULSINAL" localSheetId="13">#REF!</definedName>
    <definedName name="AZULSINAL">#REF!</definedName>
    <definedName name="AZULSINAL_2">#N/A</definedName>
    <definedName name="AZULSINAL_25">#REF!</definedName>
    <definedName name="AZULSINAL_4" localSheetId="9">#REF!</definedName>
    <definedName name="AZULSINAL_4" localSheetId="8">#REF!</definedName>
    <definedName name="AZULSINAL_4" localSheetId="12">#REF!</definedName>
    <definedName name="AZULSINAL_4" localSheetId="10">#REF!</definedName>
    <definedName name="AZULSINAL_4" localSheetId="11">#REF!</definedName>
    <definedName name="AZULSINAL_4" localSheetId="13">#REF!</definedName>
    <definedName name="AZULSINAL_4">#REF!</definedName>
    <definedName name="azulsinall" localSheetId="9">#REF!</definedName>
    <definedName name="azulsinall" localSheetId="8">#REF!</definedName>
    <definedName name="azulsinall" localSheetId="12">#REF!</definedName>
    <definedName name="azulsinall" localSheetId="10">#REF!</definedName>
    <definedName name="azulsinall" localSheetId="11">#REF!</definedName>
    <definedName name="azulsinall" localSheetId="13">#REF!</definedName>
    <definedName name="azulsinall">#REF!</definedName>
    <definedName name="B" localSheetId="3">#REF!</definedName>
    <definedName name="B" localSheetId="13">#REF!</definedName>
    <definedName name="B">#REF!</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NA()</definedName>
    <definedName name="B_4">#REF!</definedName>
    <definedName name="B_5">NA()</definedName>
    <definedName name="B_6">NA()</definedName>
    <definedName name="B_7">NA()</definedName>
    <definedName name="b_8">#N/A</definedName>
    <definedName name="b_9">#N/A</definedName>
    <definedName name="B_MEC" localSheetId="9">#REF!</definedName>
    <definedName name="B_MEC" localSheetId="8">#REF!</definedName>
    <definedName name="B_MEC" localSheetId="12">#REF!</definedName>
    <definedName name="B_MEC" localSheetId="10">#REF!</definedName>
    <definedName name="B_MEC" localSheetId="11">#REF!</definedName>
    <definedName name="B_MEC" localSheetId="13">#REF!</definedName>
    <definedName name="B_MEC">#REF!</definedName>
    <definedName name="bacia16" localSheetId="13">#REF!</definedName>
    <definedName name="bacia16">#REF!</definedName>
    <definedName name="bacural">#REF!</definedName>
    <definedName name="BAE" localSheetId="9">'BDI DIFER_SEM DESON.'!Plan1</definedName>
    <definedName name="BAE" localSheetId="8">'BDI_SEM DESON.'!Plan1</definedName>
    <definedName name="BAE" localSheetId="6">Plan1</definedName>
    <definedName name="BAE" localSheetId="7">Plan1</definedName>
    <definedName name="BAE" localSheetId="13">Plan1</definedName>
    <definedName name="BAE">Plan1</definedName>
    <definedName name="balance"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I">#REF!</definedName>
    <definedName name="BalType" hidden="1">TRUE</definedName>
    <definedName name="BANCO" localSheetId="6">#REF!</definedName>
    <definedName name="BANCO" localSheetId="7">#REF!</definedName>
    <definedName name="BANCO">#REF!</definedName>
    <definedName name="banco_1">#REF!</definedName>
    <definedName name="_xlnm.Database" localSheetId="9">#REF!</definedName>
    <definedName name="_xlnm.Database" localSheetId="8">#REF!</definedName>
    <definedName name="_xlnm.Database" localSheetId="3">#REF!</definedName>
    <definedName name="_xlnm.Database" localSheetId="7">#REF!</definedName>
    <definedName name="_xlnm.Database" localSheetId="13">#REF!</definedName>
    <definedName name="_xlnm.Database">#REF!</definedName>
    <definedName name="Banco_de_dadoss" localSheetId="9">#REF!</definedName>
    <definedName name="Banco_de_dadoss" localSheetId="8">#REF!</definedName>
    <definedName name="Banco_de_dadoss" localSheetId="12">#REF!</definedName>
    <definedName name="Banco_de_dadoss" localSheetId="10">#REF!</definedName>
    <definedName name="Banco_de_dadoss" localSheetId="11">#REF!</definedName>
    <definedName name="Banco_de_dadoss" localSheetId="13">#REF!</definedName>
    <definedName name="Banco_de_dadoss">#REF!</definedName>
    <definedName name="banco0" localSheetId="6">#REF!</definedName>
    <definedName name="banco0" localSheetId="7">#REF!</definedName>
    <definedName name="banco0">#REF!</definedName>
    <definedName name="banco2" localSheetId="9">#REF!</definedName>
    <definedName name="banco2" localSheetId="8">#REF!</definedName>
    <definedName name="banco2" localSheetId="12">#REF!</definedName>
    <definedName name="banco2" localSheetId="10">#REF!</definedName>
    <definedName name="banco2" localSheetId="11">#REF!</definedName>
    <definedName name="banco2" localSheetId="13">#REF!</definedName>
    <definedName name="banco2">#REF!</definedName>
    <definedName name="banco2_16">#REF!</definedName>
    <definedName name="banco2_19" localSheetId="9">#REF!</definedName>
    <definedName name="banco2_19" localSheetId="8">#REF!</definedName>
    <definedName name="banco2_19" localSheetId="12">#REF!</definedName>
    <definedName name="banco2_19" localSheetId="10">#REF!</definedName>
    <definedName name="banco2_19" localSheetId="11">#REF!</definedName>
    <definedName name="banco2_19" localSheetId="13">#REF!</definedName>
    <definedName name="banco2_19">#REF!</definedName>
    <definedName name="banco2_19_16">#REF!</definedName>
    <definedName name="BANCODADOS1" localSheetId="6">#REF!</definedName>
    <definedName name="BANCODADOS1" localSheetId="7">#REF!</definedName>
    <definedName name="BANCODADOS1">#REF!</definedName>
    <definedName name="bar" localSheetId="9">'BDI DIFER_SEM DESON.'!Plan1</definedName>
    <definedName name="bar" localSheetId="8">'BDI_SEM DESON.'!Plan1</definedName>
    <definedName name="bar" localSheetId="6">Plan1</definedName>
    <definedName name="bar" localSheetId="7">Plan1</definedName>
    <definedName name="bar" localSheetId="13">Plan1</definedName>
    <definedName name="bar">Plan1</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RRO">#REF!</definedName>
    <definedName name="BASCARROCERIA">#REF!</definedName>
    <definedName name="BASE">#N/A</definedName>
    <definedName name="BASE_10">#REF!</definedName>
    <definedName name="BASE_12">#REF!</definedName>
    <definedName name="base_3">#REF!</definedName>
    <definedName name="BASE_9">#REF!</definedName>
    <definedName name="batista" localSheetId="6" hidden="1">{#N/A,#N/A,FALSE,"SS 1";#N/A,#N/A,FALSE,"SS 2";#N/A,#N/A,FALSE,"TER 1 (1)";#N/A,#N/A,FALSE,"TER 1 (2)";#N/A,#N/A,FALSE,"TER 2 ";#N/A,#N/A,FALSE,"TP  (1)";#N/A,#N/A,FALSE,"TP  (2)";#N/A,#N/A,FALSE,"CM BAR"}</definedName>
    <definedName name="batista" localSheetId="7"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9">'BDI DIFER_SEM DESON.'!bb</definedName>
    <definedName name="bb" localSheetId="8">'BDI_SEM DESON.'!bb</definedName>
    <definedName name="bb" localSheetId="12">bb</definedName>
    <definedName name="bb" localSheetId="6">#N/A</definedName>
    <definedName name="bb" localSheetId="10">#N/A</definedName>
    <definedName name="bb" localSheetId="7">#N/A</definedName>
    <definedName name="bb" localSheetId="11">#N/A</definedName>
    <definedName name="bb" localSheetId="13">#N/A</definedName>
    <definedName name="bb">'BDI DIFER_SEM DESON.'!bb</definedName>
    <definedName name="bb_38" localSheetId="9">'BDI DIFER_SEM DESON.'!bb_38</definedName>
    <definedName name="bb_38" localSheetId="8">'BDI_SEM DESON.'!bb_38</definedName>
    <definedName name="bb_38" localSheetId="12">bb_38</definedName>
    <definedName name="bb_38" localSheetId="6">#N/A</definedName>
    <definedName name="bb_38" localSheetId="10">#N/A</definedName>
    <definedName name="bb_38" localSheetId="7">#N/A</definedName>
    <definedName name="bb_38" localSheetId="11">#N/A</definedName>
    <definedName name="bb_38" localSheetId="13">#N/A</definedName>
    <definedName name="bb_38">'BDI DIFER_SEM DESON.'!bb_38</definedName>
    <definedName name="bbb">#N/A</definedName>
    <definedName name="bbbb" localSheetId="9" hidden="1">{#N/A,#N/A,FALSE,"MO (2)"}</definedName>
    <definedName name="bbbb" localSheetId="8" hidden="1">{#N/A,#N/A,FALSE,"MO (2)"}</definedName>
    <definedName name="bbbb" localSheetId="6">{#N/A,#N/A,FALSE,"MO (2)"}</definedName>
    <definedName name="bbbb" localSheetId="7">{#N/A,#N/A,FALSE,"MO (2)"}</definedName>
    <definedName name="bbbb">{#N/A,#N/A,FALSE,"MO (2)"}</definedName>
    <definedName name="bbbb_1" localSheetId="6" hidden="1">{#N/A,#N/A,FALSE,"MO (2)"}</definedName>
    <definedName name="bbbb_1" localSheetId="7" hidden="1">{#N/A,#N/A,FALSE,"MO (2)"}</definedName>
    <definedName name="bbbb_1" hidden="1">{#N/A,#N/A,FALSE,"MO (2)"}</definedName>
    <definedName name="bbbbb">#REF!</definedName>
    <definedName name="bbbbbb" localSheetId="6">#REF!</definedName>
    <definedName name="bbbbbb" localSheetId="7">#REF!</definedName>
    <definedName name="bbbbbb" localSheetId="13">#REF!</definedName>
    <definedName name="bbbbbb">#REF!</definedName>
    <definedName name="bbbbbbb" localSheetId="6" hidden="1">{#N/A,#N/A,FALSE,"MO (2)"}</definedName>
    <definedName name="bbbbbbb" localSheetId="7" hidden="1">{#N/A,#N/A,FALSE,"MO (2)"}</definedName>
    <definedName name="bbbbbbb" hidden="1">{#N/A,#N/A,FALSE,"MO (2)"}</definedName>
    <definedName name="BBF" localSheetId="6" hidden="1">{#N/A,#N/A,FALSE,"Aging Summary";#N/A,#N/A,FALSE,"Ratio Analysis";#N/A,#N/A,FALSE,"Test 120 Day Accts";#N/A,#N/A,FALSE,"Tickmarks"}</definedName>
    <definedName name="BBF" localSheetId="7" hidden="1">{#N/A,#N/A,FALSE,"Aging Summary";#N/A,#N/A,FALSE,"Ratio Analysis";#N/A,#N/A,FALSE,"Test 120 Day Accts";#N/A,#N/A,FALSE,"Tickmarks"}</definedName>
    <definedName name="BBF" hidden="1">{#N/A,#N/A,FALSE,"Aging Summary";#N/A,#N/A,FALSE,"Ratio Analysis";#N/A,#N/A,FALSE,"Test 120 Day Accts";#N/A,#N/A,FALSE,"Tickmarks"}</definedName>
    <definedName name="BBFB" localSheetId="6" hidden="1">{#N/A,#N/A,FALSE,"IR E CS 1997";#N/A,#N/A,FALSE,"PR ND";#N/A,#N/A,FALSE,"8191";#N/A,#N/A,FALSE,"8383";#N/A,#N/A,FALSE,"MP 1024";#N/A,#N/A,FALSE,"AD_EX_97";#N/A,#N/A,FALSE,"BD 97"}</definedName>
    <definedName name="BBFB" localSheetId="7" hidden="1">{#N/A,#N/A,FALSE,"IR E CS 1997";#N/A,#N/A,FALSE,"PR ND";#N/A,#N/A,FALSE,"8191";#N/A,#N/A,FALSE,"8383";#N/A,#N/A,FALSE,"MP 1024";#N/A,#N/A,FALSE,"AD_EX_97";#N/A,#N/A,FALSE,"BD 97"}</definedName>
    <definedName name="BBFB" hidden="1">{#N/A,#N/A,FALSE,"IR E CS 1997";#N/A,#N/A,FALSE,"PR ND";#N/A,#N/A,FALSE,"8191";#N/A,#N/A,FALSE,"8383";#N/A,#N/A,FALSE,"MP 1024";#N/A,#N/A,FALSE,"AD_EX_97";#N/A,#N/A,FALSE,"BD 97"}</definedName>
    <definedName name="BBG">#REF!</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cf">#REF!</definedName>
    <definedName name="bcp">#REF!</definedName>
    <definedName name="BD">#REF!</definedName>
    <definedName name="BD_YTS" localSheetId="6" hidden="1">{TRUE,TRUE,-1.25,-15.5,484.5,278.25,FALSE,FALSE,TRUE,FALSE,0,1,#N/A,452,#N/A,5.92592592592593,22.5714285714286,1,FALSE,FALSE,3,TRUE,1,FALSE,100,"Swvu.ACC.","ACwvu.ACC.",#N/A,FALSE,FALSE,0,0,0,0,2,"","",FALSE,FALSE,FALSE,FALSE,1,90,#N/A,#N/A,"=R1C1:R650C11",FALSE,#N/A,#N/A,FALSE,FALSE,FALSE,1,65532,65532,FALSE,FALSE,TRUE,TRUE,TRUE}</definedName>
    <definedName name="BD_YTS" localSheetId="7" hidden="1">{TRUE,TRUE,-1.25,-15.5,484.5,278.25,FALSE,FALSE,TRUE,FALSE,0,1,#N/A,452,#N/A,5.92592592592593,22.5714285714286,1,FALSE,FALSE,3,TRUE,1,FALSE,100,"Swvu.ACC.","ACwvu.ACC.",#N/A,FALSE,FALSE,0,0,0,0,2,"","",FALSE,FALSE,FALSE,FALSE,1,90,#N/A,#N/A,"=R1C1:R650C11",FALSE,#N/A,#N/A,FALSE,FALSE,FALSE,1,65532,65532,FALSE,FALSE,TRUE,TRUE,TRUE}</definedName>
    <definedName name="BD_YTS" hidden="1">{TRUE,TRUE,-1.25,-15.5,484.5,278.25,FALSE,FALSE,TRUE,FALSE,0,1,#N/A,452,#N/A,5.92592592592593,22.5714285714286,1,FALSE,FALSE,3,TRUE,1,FALSE,100,"Swvu.ACC.","ACwvu.ACC.",#N/A,FALSE,FALSE,0,0,0,0,2,"","",FALSE,FALSE,FALSE,FALSE,1,90,#N/A,#N/A,"=R1C1:R650C11",FALSE,#N/A,#N/A,FALSE,FALSE,FALSE,1,65532,65532,FALSE,FALSE,TRUE,TRUE,TRUE}</definedName>
    <definedName name="BDD_01" localSheetId="9">#REF!</definedName>
    <definedName name="BDD_01" localSheetId="8">#REF!</definedName>
    <definedName name="BDD_01" localSheetId="12">#REF!</definedName>
    <definedName name="BDD_01" localSheetId="10">#REF!</definedName>
    <definedName name="BDD_01" localSheetId="11">#REF!</definedName>
    <definedName name="BDD_01" localSheetId="13">#REF!</definedName>
    <definedName name="BDD_01">#REF!</definedName>
    <definedName name="BDI" localSheetId="9">#REF!</definedName>
    <definedName name="BDI" localSheetId="8">#REF!</definedName>
    <definedName name="BDI" localSheetId="12">#REF!</definedName>
    <definedName name="BDI" localSheetId="3">#REF!</definedName>
    <definedName name="BDI" localSheetId="10">#REF!</definedName>
    <definedName name="BDI" localSheetId="11">#REF!</definedName>
    <definedName name="BDI" localSheetId="13">#REF!</definedName>
    <definedName name="BDI">#REF!</definedName>
    <definedName name="BDI_1" localSheetId="7">#REF!</definedName>
    <definedName name="BDI_1">#REF!</definedName>
    <definedName name="BDI_10" localSheetId="7">#REF!</definedName>
    <definedName name="BDI_10">#N/A</definedName>
    <definedName name="BDI_11" localSheetId="7">#REF!</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 localSheetId="7">#REF!</definedName>
    <definedName name="BDI_2">#N/A</definedName>
    <definedName name="BDI_24">#REF!</definedName>
    <definedName name="BDI_25">#REF!</definedName>
    <definedName name="BDI_26">#REF!</definedName>
    <definedName name="BDI_27">#REF!</definedName>
    <definedName name="BDI_29">#REF!</definedName>
    <definedName name="BDI_3" localSheetId="9">#REF!</definedName>
    <definedName name="BDI_3" localSheetId="8">#REF!</definedName>
    <definedName name="BDI_3" localSheetId="12">#REF!</definedName>
    <definedName name="BDI_3" localSheetId="10">#REF!</definedName>
    <definedName name="BDI_3" localSheetId="7">#REF!</definedName>
    <definedName name="BDI_3" localSheetId="11">#REF!</definedName>
    <definedName name="BDI_3" localSheetId="13">#REF!</definedName>
    <definedName name="BDI_3">#REF!</definedName>
    <definedName name="BDI_4" localSheetId="9">#REF!</definedName>
    <definedName name="BDI_4" localSheetId="8">#REF!</definedName>
    <definedName name="BDI_4" localSheetId="12">#REF!</definedName>
    <definedName name="BDI_4" localSheetId="10">#REF!</definedName>
    <definedName name="BDI_4" localSheetId="7">#REF!</definedName>
    <definedName name="BDI_4" localSheetId="11">#REF!</definedName>
    <definedName name="BDI_4" localSheetId="13">#REF!</definedName>
    <definedName name="BDI_4">#REF!</definedName>
    <definedName name="BDI_5" localSheetId="9">#REF!</definedName>
    <definedName name="BDI_5" localSheetId="8">#REF!</definedName>
    <definedName name="BDI_5" localSheetId="12">#REF!</definedName>
    <definedName name="BDI_5" localSheetId="10">#REF!</definedName>
    <definedName name="BDI_5" localSheetId="7">#REF!</definedName>
    <definedName name="BDI_5" localSheetId="11">#REF!</definedName>
    <definedName name="BDI_5" localSheetId="13">#REF!</definedName>
    <definedName name="BDI_5">#REF!</definedName>
    <definedName name="BDI_6" localSheetId="7">#REF!</definedName>
    <definedName name="BDI_6">#N/A</definedName>
    <definedName name="BDI_7" localSheetId="7">#REF!</definedName>
    <definedName name="BDI_7">#N/A</definedName>
    <definedName name="BDI_8" localSheetId="7">#REF!</definedName>
    <definedName name="BDI_8">#N/A</definedName>
    <definedName name="BDI_9" localSheetId="7">#REF!</definedName>
    <definedName name="BDI_9">#N/A</definedName>
    <definedName name="BDI_BDI">#REF!</definedName>
    <definedName name="BDI_CONDICAO">#REF!</definedName>
    <definedName name="BDI_CONDICOES">#REF!</definedName>
    <definedName name="BDI_DIF">#REF!</definedName>
    <definedName name="BDI_RESUMO">#REF!</definedName>
    <definedName name="BDI_RESUMO_CONDIÇÃO">#REF!</definedName>
    <definedName name="BDI_RESUMO_TIPOS">#REF!</definedName>
    <definedName name="BDI_SERVIÇOS">#REF!</definedName>
    <definedName name="BDI_TABELA">#REF!</definedName>
    <definedName name="BDI_TIPOS">#REF!</definedName>
    <definedName name="BDIA">#REF!</definedName>
    <definedName name="BDIASF">#REF!</definedName>
    <definedName name="BDIB">#REF!</definedName>
    <definedName name="BDIBET" localSheetId="6">#REF!</definedName>
    <definedName name="BDIBET" localSheetId="7">#REF!</definedName>
    <definedName name="BDIBET">#REF!</definedName>
    <definedName name="BDIDESO">#REF!</definedName>
    <definedName name="BDIE">#REF!</definedName>
    <definedName name="BDIFIM">#REF!</definedName>
    <definedName name="BDIG">#REF!</definedName>
    <definedName name="BDIM" localSheetId="13">#REF!</definedName>
    <definedName name="BDIM">#REF!</definedName>
    <definedName name="BDIONER">#REF!</definedName>
    <definedName name="BDIS" localSheetId="13">#REF!</definedName>
    <definedName name="BDIS">#REF!</definedName>
    <definedName name="BDU">#REF!</definedName>
    <definedName name="bebado" localSheetId="9">#REF!</definedName>
    <definedName name="bebado" localSheetId="8">#REF!</definedName>
    <definedName name="bebado" localSheetId="13">#REF!</definedName>
    <definedName name="bebado">#REF!</definedName>
    <definedName name="bebghg">#REF!</definedName>
    <definedName name="bento">#REF!</definedName>
    <definedName name="BETUME">#REF!</definedName>
    <definedName name="BETUMINBETIM">#REF!</definedName>
    <definedName name="BETUMINCBA">#REF!</definedName>
    <definedName name="BETUMINOSO">#REF!</definedName>
    <definedName name="BETUMINOSO_10">#REF!</definedName>
    <definedName name="BETUMINOSO_12">#REF!</definedName>
    <definedName name="BETUMINOSO_15">#REF!</definedName>
    <definedName name="BETUMINOSO_4">#REF!</definedName>
    <definedName name="BETUMINOSO_9">#REF!</definedName>
    <definedName name="Betune">#REF!</definedName>
    <definedName name="BF">#REF!</definedName>
    <definedName name="BF_1">#REF!</definedName>
    <definedName name="BG" localSheetId="9">#REF!</definedName>
    <definedName name="BG" localSheetId="8">#REF!</definedName>
    <definedName name="BG" localSheetId="12">#REF!</definedName>
    <definedName name="BG" localSheetId="10">#REF!</definedName>
    <definedName name="BG" localSheetId="11">#REF!</definedName>
    <definedName name="BG" localSheetId="13">#REF!</definedName>
    <definedName name="BG">#REF!</definedName>
    <definedName name="BG_2">#N/A</definedName>
    <definedName name="BG_25">#REF!</definedName>
    <definedName name="BG_4" localSheetId="9">#REF!</definedName>
    <definedName name="BG_4" localSheetId="8">#REF!</definedName>
    <definedName name="BG_4" localSheetId="12">#REF!</definedName>
    <definedName name="BG_4" localSheetId="10">#REF!</definedName>
    <definedName name="BG_4" localSheetId="11">#REF!</definedName>
    <definedName name="BG_4" localSheetId="13">#REF!</definedName>
    <definedName name="BG_4">#REF!</definedName>
    <definedName name="BG_Del" hidden="1">15</definedName>
    <definedName name="BG_Ins" hidden="1">4</definedName>
    <definedName name="BG_Mod" hidden="1">6</definedName>
    <definedName name="bgbg">#N/A</definedName>
    <definedName name="bgg" localSheetId="9">#REF!</definedName>
    <definedName name="bgg" localSheetId="8">#REF!</definedName>
    <definedName name="bgg" localSheetId="12">#REF!</definedName>
    <definedName name="bgg" localSheetId="10">#REF!</definedName>
    <definedName name="bgg" localSheetId="11">#REF!</definedName>
    <definedName name="bgg" localSheetId="13">#REF!</definedName>
    <definedName name="bgg">#REF!</definedName>
    <definedName name="bgh" localSheetId="9">#REF!</definedName>
    <definedName name="bgh" localSheetId="8">#REF!</definedName>
    <definedName name="bgh" localSheetId="12">#REF!</definedName>
    <definedName name="bgh" localSheetId="10">#REF!</definedName>
    <definedName name="bgh" localSheetId="11">#REF!</definedName>
    <definedName name="bgh" localSheetId="13">#REF!</definedName>
    <definedName name="bgh">#REF!</definedName>
    <definedName name="Bgraduada" localSheetId="6">#REF!</definedName>
    <definedName name="Bgraduada" localSheetId="7">#REF!</definedName>
    <definedName name="Bgraduada" localSheetId="13">#REF!</definedName>
    <definedName name="Bgraduada">#REF!</definedName>
    <definedName name="BGU" localSheetId="9">#REF!</definedName>
    <definedName name="BGU" localSheetId="8">#REF!</definedName>
    <definedName name="BGU" localSheetId="12">#REF!</definedName>
    <definedName name="BGU" localSheetId="10">#REF!</definedName>
    <definedName name="BGU" localSheetId="11">#REF!</definedName>
    <definedName name="BGU" localSheetId="13">#REF!</definedName>
    <definedName name="BGU">#REF!</definedName>
    <definedName name="BGU_2">#N/A</definedName>
    <definedName name="BGU_25">#REF!</definedName>
    <definedName name="BGU_4" localSheetId="9">#REF!</definedName>
    <definedName name="BGU_4" localSheetId="8">#REF!</definedName>
    <definedName name="BGU_4" localSheetId="12">#REF!</definedName>
    <definedName name="BGU_4" localSheetId="10">#REF!</definedName>
    <definedName name="BGU_4" localSheetId="11">#REF!</definedName>
    <definedName name="BGU_4" localSheetId="13">#REF!</definedName>
    <definedName name="BGU_4">#REF!</definedName>
    <definedName name="BGUU" localSheetId="9">#REF!</definedName>
    <definedName name="BGUU" localSheetId="8">#REF!</definedName>
    <definedName name="BGUU" localSheetId="12">#REF!</definedName>
    <definedName name="BGUU" localSheetId="10">#REF!</definedName>
    <definedName name="BGUU" localSheetId="11">#REF!</definedName>
    <definedName name="BGUU" localSheetId="13">#REF!</definedName>
    <definedName name="BGUU">#REF!</definedName>
    <definedName name="bh">#REF!</definedName>
    <definedName name="BI" localSheetId="6">#REF!:#REF!</definedName>
    <definedName name="BI" localSheetId="7">#REF!:#REF!</definedName>
    <definedName name="BI" localSheetId="13">#REF!:#REF!</definedName>
    <definedName name="BI">#REF!:#REF!</definedName>
    <definedName name="BII" localSheetId="6">#REF!</definedName>
    <definedName name="BII" localSheetId="7">#REF!</definedName>
    <definedName name="BII">#REF!</definedName>
    <definedName name="BIO">#REF!</definedName>
    <definedName name="bjkll">#REF!</definedName>
    <definedName name="BLANK"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OCO" localSheetId="12">#REF!</definedName>
    <definedName name="Bloco" localSheetId="3" hidden="1">#REF!</definedName>
    <definedName name="BLOCO" localSheetId="6">#REF!</definedName>
    <definedName name="BLOCO" localSheetId="10">#REF!</definedName>
    <definedName name="Bloco" localSheetId="7" hidden="1">#REF!</definedName>
    <definedName name="BLOCO" localSheetId="11">#REF!</definedName>
    <definedName name="BLOCO" localSheetId="13">#REF!</definedName>
    <definedName name="BLOCO">#REF!</definedName>
    <definedName name="BLOCO.CONC.CELULAR.12">#REF!</definedName>
    <definedName name="BLOCO.CONCRETO.14X19X39">#REF!</definedName>
    <definedName name="BLOCO.CONCRETO.19X19X39">#REF!</definedName>
    <definedName name="BLOCO.CONCRETO.9X19X39">#REF!</definedName>
    <definedName name="BLOCO_BEEP">NA()</definedName>
    <definedName name="BLOCO_IMPRESSAO">NA()</definedName>
    <definedName name="BLOCO_SI">NA()</definedName>
    <definedName name="BLOCO_VIDRO">#REF!</definedName>
    <definedName name="Bloco2" localSheetId="9" hidden="1">#REF!</definedName>
    <definedName name="Bloco2" localSheetId="8" hidden="1">#REF!</definedName>
    <definedName name="Bloco2" localSheetId="12">#REF!</definedName>
    <definedName name="Bloco2" localSheetId="3" hidden="1">#REF!</definedName>
    <definedName name="Bloco2" localSheetId="10">#REF!</definedName>
    <definedName name="Bloco2" localSheetId="7" hidden="1">#REF!</definedName>
    <definedName name="Bloco2" localSheetId="11">#REF!</definedName>
    <definedName name="Bloco2" localSheetId="13">#REF!</definedName>
    <definedName name="Bloco2">#REF!</definedName>
    <definedName name="BLOCOS" localSheetId="9" hidden="1">{#N/A,#N/A,FALSE,"Plan1"}</definedName>
    <definedName name="BLOCOS" localSheetId="8" hidden="1">{#N/A,#N/A,FALSE,"Plan1"}</definedName>
    <definedName name="BLOCOS" localSheetId="6">{#N/A,#N/A,FALSE,"Plan1"}</definedName>
    <definedName name="BLOCOS" localSheetId="7">{#N/A,#N/A,FALSE,"Plan1"}</definedName>
    <definedName name="BLOCOS">{#N/A,#N/A,FALSE,"Plan1"}</definedName>
    <definedName name="BLOCRET">#REF!</definedName>
    <definedName name="BLOCRET_1">#REF!</definedName>
    <definedName name="BLPH1" hidden="1">#REF!</definedName>
    <definedName name="BLPH10" hidden="1">#REF!</definedName>
    <definedName name="BLPH100" hidden="1">#REF!</definedName>
    <definedName name="BLPH101" hidden="1">#REF!</definedName>
    <definedName name="BLPH102" hidden="1">#REF!</definedName>
    <definedName name="BLPH103" hidden="1">#REF!</definedName>
    <definedName name="BLPH104" hidden="1">#REF!</definedName>
    <definedName name="BLPH107" hidden="1">#REF!</definedName>
    <definedName name="BLPH11" hidden="1">#REF!</definedName>
    <definedName name="BLPH12" hidden="1">#REF!</definedName>
    <definedName name="BLPH13" hidden="1">#REF!</definedName>
    <definedName name="BLPH14" hidden="1">#REF!</definedName>
    <definedName name="BLPH15"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H96" hidden="1">#REF!</definedName>
    <definedName name="BLPH97" hidden="1">#REF!</definedName>
    <definedName name="BLPH98" hidden="1">#REF!</definedName>
    <definedName name="BLPH99" hidden="1">#REF!</definedName>
    <definedName name="bnnn">#REF!</definedName>
    <definedName name="bola">#REF!</definedName>
    <definedName name="bomp2">#REF!</definedName>
    <definedName name="bonificação" localSheetId="9">#REF!</definedName>
    <definedName name="bonificação" localSheetId="8">#REF!</definedName>
    <definedName name="bonificação" localSheetId="12">#REF!</definedName>
    <definedName name="bonificação" localSheetId="3">#REF!</definedName>
    <definedName name="bonificação" localSheetId="10">#REF!</definedName>
    <definedName name="bonificação" localSheetId="11">#REF!</definedName>
    <definedName name="bonificação" localSheetId="13">#REF!</definedName>
    <definedName name="bonificação">#REF!</definedName>
    <definedName name="bonificaçãoo" localSheetId="9">#REF!</definedName>
    <definedName name="bonificaçãoo" localSheetId="8">#REF!</definedName>
    <definedName name="bonificaçãoo" localSheetId="12">#REF!</definedName>
    <definedName name="bonificaçãoo" localSheetId="10">#REF!</definedName>
    <definedName name="bonificaçãoo" localSheetId="11">#REF!</definedName>
    <definedName name="bonificaçãoo" localSheetId="13">#REF!</definedName>
    <definedName name="bonificaçãoo">#REF!</definedName>
    <definedName name="bosta" localSheetId="9" hidden="1">{#N/A,#N/A,FALSE,"Cronograma";#N/A,#N/A,FALSE,"Cronogr. 2"}</definedName>
    <definedName name="bosta" localSheetId="8" hidden="1">{#N/A,#N/A,FALSE,"Cronograma";#N/A,#N/A,FALSE,"Cronogr. 2"}</definedName>
    <definedName name="bosta" localSheetId="6" hidden="1">{#N/A,#N/A,FALSE,"Cronograma";#N/A,#N/A,FALSE,"Cronogr. 2"}</definedName>
    <definedName name="bosta" localSheetId="7" hidden="1">{#N/A,#N/A,FALSE,"Cronograma";#N/A,#N/A,FALSE,"Cronogr. 2"}</definedName>
    <definedName name="bosta" hidden="1">{#N/A,#N/A,FALSE,"Cronograma";#N/A,#N/A,FALSE,"Cronogr. 2"}</definedName>
    <definedName name="BR" localSheetId="9">#REF!</definedName>
    <definedName name="BR" localSheetId="8">#REF!</definedName>
    <definedName name="BR" localSheetId="12">#REF!</definedName>
    <definedName name="BR" localSheetId="10">#REF!</definedName>
    <definedName name="BR" localSheetId="11">#REF!</definedName>
    <definedName name="BR" localSheetId="13">#REF!</definedName>
    <definedName name="BR">#REF!</definedName>
    <definedName name="BR_1">#REF!</definedName>
    <definedName name="BR_10">#REF!</definedName>
    <definedName name="BR_10_13">#REF!</definedName>
    <definedName name="BR_10_39">#REF!</definedName>
    <definedName name="BR_10_6">#REF!</definedName>
    <definedName name="BR_11">#REF!</definedName>
    <definedName name="BR_11_13">#REF!</definedName>
    <definedName name="BR_11_39">#REF!</definedName>
    <definedName name="BR_11_6">#REF!</definedName>
    <definedName name="BR_12">#REF!</definedName>
    <definedName name="BR_12_13">#REF!</definedName>
    <definedName name="BR_12_39">#REF!</definedName>
    <definedName name="BR_12_6">#REF!</definedName>
    <definedName name="BR_13">#REF!</definedName>
    <definedName name="BR_13_13">#REF!</definedName>
    <definedName name="BR_13_39">#REF!</definedName>
    <definedName name="BR_13_6">#REF!</definedName>
    <definedName name="BR_14">#REF!</definedName>
    <definedName name="BR_14_13">#REF!</definedName>
    <definedName name="BR_14_39">#REF!</definedName>
    <definedName name="BR_14_6">#REF!</definedName>
    <definedName name="BR_15">#REF!</definedName>
    <definedName name="BR_15_13">#REF!</definedName>
    <definedName name="BR_15_39">#REF!</definedName>
    <definedName name="BR_15_6">#REF!</definedName>
    <definedName name="BR_16">#REF!</definedName>
    <definedName name="BR_16_13">#REF!</definedName>
    <definedName name="BR_16_39">#REF!</definedName>
    <definedName name="BR_16_6">#REF!</definedName>
    <definedName name="BR_17">#REF!</definedName>
    <definedName name="BR_17_13">#REF!</definedName>
    <definedName name="BR_17_39">#REF!</definedName>
    <definedName name="BR_17_6">#REF!</definedName>
    <definedName name="BR_18">#REF!</definedName>
    <definedName name="BR_18_13">#REF!</definedName>
    <definedName name="BR_18_39">#REF!</definedName>
    <definedName name="BR_18_6">#REF!</definedName>
    <definedName name="BR_19">#REF!</definedName>
    <definedName name="BR_19_13">#REF!</definedName>
    <definedName name="BR_19_39">#REF!</definedName>
    <definedName name="BR_19_6">#REF!</definedName>
    <definedName name="BR_2">#REF!</definedName>
    <definedName name="BR_2_13">#REF!</definedName>
    <definedName name="BR_2_39">#REF!</definedName>
    <definedName name="BR_2_6">#REF!</definedName>
    <definedName name="BR_20">#REF!</definedName>
    <definedName name="BR_20_13">#REF!</definedName>
    <definedName name="BR_20_39">#REF!</definedName>
    <definedName name="BR_20_6">#REF!</definedName>
    <definedName name="BR_21">#REF!</definedName>
    <definedName name="BR_21_13">#REF!</definedName>
    <definedName name="BR_21_39">#REF!</definedName>
    <definedName name="BR_21_6">#REF!</definedName>
    <definedName name="BR_22">#REF!</definedName>
    <definedName name="BR_22_13">#REF!</definedName>
    <definedName name="BR_22_39">#REF!</definedName>
    <definedName name="BR_22_6">#REF!</definedName>
    <definedName name="BR_23">#REF!</definedName>
    <definedName name="BR_23_13">#REF!</definedName>
    <definedName name="BR_23_39">#REF!</definedName>
    <definedName name="BR_23_6">#REF!</definedName>
    <definedName name="BR_24">#REF!</definedName>
    <definedName name="BR_24_13">#REF!</definedName>
    <definedName name="BR_24_39">#REF!</definedName>
    <definedName name="BR_24_6">#REF!</definedName>
    <definedName name="BR_25">#REF!</definedName>
    <definedName name="BR_25_13">#REF!</definedName>
    <definedName name="BR_25_39">#REF!</definedName>
    <definedName name="BR_25_6">#REF!</definedName>
    <definedName name="BR_26">#REF!</definedName>
    <definedName name="BR_26_13">#REF!</definedName>
    <definedName name="BR_26_39">#REF!</definedName>
    <definedName name="BR_26_6">#REF!</definedName>
    <definedName name="BR_27">#REF!</definedName>
    <definedName name="BR_27_13">#REF!</definedName>
    <definedName name="BR_27_39">#REF!</definedName>
    <definedName name="BR_27_6">#REF!</definedName>
    <definedName name="BR_28">#REF!</definedName>
    <definedName name="BR_28_13">#REF!</definedName>
    <definedName name="BR_28_39">#REF!</definedName>
    <definedName name="BR_28_6">#REF!</definedName>
    <definedName name="BR_29">#REF!</definedName>
    <definedName name="BR_29_13">#REF!</definedName>
    <definedName name="BR_29_39">#REF!</definedName>
    <definedName name="BR_29_6">#REF!</definedName>
    <definedName name="BR_30">#REF!</definedName>
    <definedName name="BR_30_13">#REF!</definedName>
    <definedName name="BR_30_39">#REF!</definedName>
    <definedName name="BR_30_6">#REF!</definedName>
    <definedName name="BR_31">#REF!</definedName>
    <definedName name="BR_32">#REF!</definedName>
    <definedName name="BR_32_13">#REF!</definedName>
    <definedName name="BR_32_39">#REF!</definedName>
    <definedName name="BR_32_6">#REF!</definedName>
    <definedName name="BR_33">#REF!</definedName>
    <definedName name="BR_33_13">#REF!</definedName>
    <definedName name="BR_33_39">#REF!</definedName>
    <definedName name="BR_33_6">#REF!</definedName>
    <definedName name="BR_34">#REF!</definedName>
    <definedName name="BR_34_13">#REF!</definedName>
    <definedName name="BR_34_39">#REF!</definedName>
    <definedName name="BR_34_6">#REF!</definedName>
    <definedName name="BR_40">#REF!</definedName>
    <definedName name="BR_40_13">#REF!</definedName>
    <definedName name="BR_40_39">#REF!</definedName>
    <definedName name="BR_40_6">#REF!</definedName>
    <definedName name="BR_41">#REF!</definedName>
    <definedName name="BR_41_13">#REF!</definedName>
    <definedName name="BR_41_39">#REF!</definedName>
    <definedName name="BR_41_6">#REF!</definedName>
    <definedName name="BR_43">#REF!</definedName>
    <definedName name="BR_43_13">#REF!</definedName>
    <definedName name="BR_43_39">#REF!</definedName>
    <definedName name="BR_43_6">#REF!</definedName>
    <definedName name="BR_44">#REF!</definedName>
    <definedName name="BR_44_13">#REF!</definedName>
    <definedName name="BR_44_39">#REF!</definedName>
    <definedName name="BR_44_6">#REF!</definedName>
    <definedName name="BR_45">#REF!</definedName>
    <definedName name="BR_45_13">#REF!</definedName>
    <definedName name="BR_45_39">#REF!</definedName>
    <definedName name="BR_45_6">#REF!</definedName>
    <definedName name="BR_46">#REF!</definedName>
    <definedName name="BR_46_13">#REF!</definedName>
    <definedName name="BR_46_39">#REF!</definedName>
    <definedName name="BR_46_6">#REF!</definedName>
    <definedName name="BR_47">#REF!</definedName>
    <definedName name="BR_47_13">#REF!</definedName>
    <definedName name="BR_47_39">#REF!</definedName>
    <definedName name="BR_47_6">#REF!</definedName>
    <definedName name="BR_48">#REF!</definedName>
    <definedName name="BR_48_13">#REF!</definedName>
    <definedName name="BR_48_39">#REF!</definedName>
    <definedName name="BR_48_6">#REF!</definedName>
    <definedName name="BR_49">#REF!</definedName>
    <definedName name="BR_49_13">#REF!</definedName>
    <definedName name="BR_49_39">#REF!</definedName>
    <definedName name="BR_49_6">#REF!</definedName>
    <definedName name="BR_50">#REF!</definedName>
    <definedName name="BR_50_13">#REF!</definedName>
    <definedName name="BR_50_39">#REF!</definedName>
    <definedName name="BR_50_6">#REF!</definedName>
    <definedName name="BR_51">#REF!</definedName>
    <definedName name="BR_51_13">#REF!</definedName>
    <definedName name="BR_51_39">#REF!</definedName>
    <definedName name="BR_51_6">#REF!</definedName>
    <definedName name="BR_52">#REF!</definedName>
    <definedName name="BR_52_13">#REF!</definedName>
    <definedName name="BR_52_39">#REF!</definedName>
    <definedName name="BR_52_6">#REF!</definedName>
    <definedName name="BR_6">#REF!</definedName>
    <definedName name="BR_6_13">#REF!</definedName>
    <definedName name="BR_6_39">#REF!</definedName>
    <definedName name="BR_6_6">#REF!</definedName>
    <definedName name="BR_7">#REF!</definedName>
    <definedName name="BR_7_13">#REF!</definedName>
    <definedName name="BR_7_39">#REF!</definedName>
    <definedName name="BR_7_6">#REF!</definedName>
    <definedName name="BR_8">#REF!</definedName>
    <definedName name="BR_8_13">#REF!</definedName>
    <definedName name="BR_8_39">#REF!</definedName>
    <definedName name="BR_8_6">#REF!</definedName>
    <definedName name="BR_9">#REF!</definedName>
    <definedName name="BR_9_13">#REF!</definedName>
    <definedName name="BR_9_39">#REF!</definedName>
    <definedName name="BR_9_6">#REF!</definedName>
    <definedName name="BRB">#REF!</definedName>
    <definedName name="BRC">#REF!</definedName>
    <definedName name="BRITA" localSheetId="6">#REF!</definedName>
    <definedName name="BRITA" localSheetId="7">#REF!</definedName>
    <definedName name="BRITA">#REF!</definedName>
    <definedName name="BRITA1">#REF!</definedName>
    <definedName name="BRITAC">#REF!</definedName>
    <definedName name="BRITACONCRETO">#REF!</definedName>
    <definedName name="britage" localSheetId="6" hidden="1">{#N/A,#N/A,FALSE,"GERAL";#N/A,#N/A,FALSE,"012-96";#N/A,#N/A,FALSE,"018-96";#N/A,#N/A,FALSE,"027-96";#N/A,#N/A,FALSE,"059-96";#N/A,#N/A,FALSE,"076-96";#N/A,#N/A,FALSE,"019-97";#N/A,#N/A,FALSE,"021-97";#N/A,#N/A,FALSE,"022-97";#N/A,#N/A,FALSE,"028-97"}</definedName>
    <definedName name="britage" localSheetId="7" hidden="1">{#N/A,#N/A,FALSE,"GERAL";#N/A,#N/A,FALSE,"012-96";#N/A,#N/A,FALSE,"018-96";#N/A,#N/A,FALSE,"027-96";#N/A,#N/A,FALSE,"059-96";#N/A,#N/A,FALSE,"076-96";#N/A,#N/A,FALSE,"019-97";#N/A,#N/A,FALSE,"021-97";#N/A,#N/A,FALSE,"022-97";#N/A,#N/A,FALSE,"028-97"}</definedName>
    <definedName name="britage" hidden="1">{#N/A,#N/A,FALSE,"GERAL";#N/A,#N/A,FALSE,"012-96";#N/A,#N/A,FALSE,"018-96";#N/A,#N/A,FALSE,"027-96";#N/A,#N/A,FALSE,"059-96";#N/A,#N/A,FALSE,"076-96";#N/A,#N/A,FALSE,"019-97";#N/A,#N/A,FALSE,"021-97";#N/A,#N/A,FALSE,"022-97";#N/A,#N/A,FALSE,"028-97"}</definedName>
    <definedName name="BRITAGEM" localSheetId="6" hidden="1">{#N/A,#N/A,FALSE,"GERAL";#N/A,#N/A,FALSE,"012-96";#N/A,#N/A,FALSE,"018-96";#N/A,#N/A,FALSE,"027-96";#N/A,#N/A,FALSE,"059-96";#N/A,#N/A,FALSE,"076-96";#N/A,#N/A,FALSE,"019-97";#N/A,#N/A,FALSE,"021-97";#N/A,#N/A,FALSE,"022-97";#N/A,#N/A,FALSE,"028-97"}</definedName>
    <definedName name="BRITAGEM" localSheetId="7"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ITAGEMFL1" localSheetId="6" hidden="1">{#N/A,#N/A,FALSE,"GERAL";#N/A,#N/A,FALSE,"012-96";#N/A,#N/A,FALSE,"018-96";#N/A,#N/A,FALSE,"027-96";#N/A,#N/A,FALSE,"059-96";#N/A,#N/A,FALSE,"076-96";#N/A,#N/A,FALSE,"019-97";#N/A,#N/A,FALSE,"021-97";#N/A,#N/A,FALSE,"022-97";#N/A,#N/A,FALSE,"028-97"}</definedName>
    <definedName name="BRITAGEMFL1" localSheetId="7" hidden="1">{#N/A,#N/A,FALSE,"GERAL";#N/A,#N/A,FALSE,"012-96";#N/A,#N/A,FALSE,"018-96";#N/A,#N/A,FALSE,"027-96";#N/A,#N/A,FALSE,"059-96";#N/A,#N/A,FALSE,"076-96";#N/A,#N/A,FALSE,"019-97";#N/A,#N/A,FALSE,"021-97";#N/A,#N/A,FALSE,"022-97";#N/A,#N/A,FALSE,"028-97"}</definedName>
    <definedName name="BRITAGEMFL1" hidden="1">{#N/A,#N/A,FALSE,"GERAL";#N/A,#N/A,FALSE,"012-96";#N/A,#N/A,FALSE,"018-96";#N/A,#N/A,FALSE,"027-96";#N/A,#N/A,FALSE,"059-96";#N/A,#N/A,FALSE,"076-96";#N/A,#N/A,FALSE,"019-97";#N/A,#N/A,FALSE,"021-97";#N/A,#N/A,FALSE,"022-97";#N/A,#N/A,FALSE,"028-97"}</definedName>
    <definedName name="britanpav">#REF!</definedName>
    <definedName name="BRITAP1">#REF!</definedName>
    <definedName name="BRITAP2">#REF!</definedName>
    <definedName name="BRITAREM">#REF!</definedName>
    <definedName name="BRITARPDMAN">#REF!</definedName>
    <definedName name="BRITARPDMEC">#REF!</definedName>
    <definedName name="BRITAT">#REF!</definedName>
    <definedName name="BROWN"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Z">#REF!</definedName>
    <definedName name="BRZ_13">#REF!</definedName>
    <definedName name="BRZ_39">#REF!</definedName>
    <definedName name="BRZ_6">#REF!</definedName>
    <definedName name="BS">#REF!</definedName>
    <definedName name="BSEG">#REF!</definedName>
    <definedName name="BU" localSheetId="9">#REF!</definedName>
    <definedName name="BU" localSheetId="8">#REF!</definedName>
    <definedName name="BU" localSheetId="12">#REF!</definedName>
    <definedName name="BU" localSheetId="10">#REF!</definedName>
    <definedName name="BU" localSheetId="11">#REF!</definedName>
    <definedName name="BU" localSheetId="13">#REF!</definedName>
    <definedName name="BU">#REF!</definedName>
    <definedName name="BUCETA">#REF!</definedName>
    <definedName name="Bueiro" localSheetId="6" hidden="1">{#N/A,#N/A,TRUE,"Serviços"}</definedName>
    <definedName name="Bueiro" localSheetId="7" hidden="1">{#N/A,#N/A,TRUE,"Serviços"}</definedName>
    <definedName name="Bueiro" hidden="1">{#N/A,#N/A,TRUE,"Serviços"}</definedName>
    <definedName name="bueirodetalhado" localSheetId="9">#REF!</definedName>
    <definedName name="bueirodetalhado" localSheetId="8">#REF!</definedName>
    <definedName name="bueirodetalhado" localSheetId="12">#REF!</definedName>
    <definedName name="bueirodetalhado" localSheetId="10">#REF!</definedName>
    <definedName name="bueirodetalhado" localSheetId="11">#REF!</definedName>
    <definedName name="bueirodetalhado" localSheetId="13">#REF!</definedName>
    <definedName name="bueirodetalhado">#REF!</definedName>
    <definedName name="BUEIROS">#REF!</definedName>
    <definedName name="BUEIROSMETALICOS">#REF!</definedName>
    <definedName name="BuiltIn_AutoFilter___2" localSheetId="9">#REF!</definedName>
    <definedName name="BuiltIn_AutoFilter___2" localSheetId="8">#REF!</definedName>
    <definedName name="BuiltIn_AutoFilter___2" localSheetId="12">#REF!</definedName>
    <definedName name="BuiltIn_AutoFilter___2" localSheetId="10">#REF!</definedName>
    <definedName name="BuiltIn_AutoFilter___2" localSheetId="11">#REF!</definedName>
    <definedName name="BuiltIn_AutoFilter___2" localSheetId="13">#REF!</definedName>
    <definedName name="BuiltIn_AutoFilter___2">#REF!</definedName>
    <definedName name="BuiltIn_AutoFilter___2_1" localSheetId="9">#REF!</definedName>
    <definedName name="BuiltIn_AutoFilter___2_1" localSheetId="8">#REF!</definedName>
    <definedName name="BuiltIn_AutoFilter___2_1" localSheetId="12">#REF!</definedName>
    <definedName name="BuiltIn_AutoFilter___2_1" localSheetId="10">#REF!</definedName>
    <definedName name="BuiltIn_AutoFilter___2_1" localSheetId="11">#REF!</definedName>
    <definedName name="BuiltIn_AutoFilter___2_1" localSheetId="13">#REF!</definedName>
    <definedName name="BuiltIn_AutoFilter___2_1">#REF!</definedName>
    <definedName name="BuiltIn_AutoFilter___2_2" localSheetId="9">#REF!</definedName>
    <definedName name="BuiltIn_AutoFilter___2_2" localSheetId="8">#REF!</definedName>
    <definedName name="BuiltIn_AutoFilter___2_2" localSheetId="12">#REF!</definedName>
    <definedName name="BuiltIn_AutoFilter___2_2" localSheetId="10">#REF!</definedName>
    <definedName name="BuiltIn_AutoFilter___2_2" localSheetId="11">#REF!</definedName>
    <definedName name="BuiltIn_AutoFilter___2_2" localSheetId="13">#REF!</definedName>
    <definedName name="BuiltIn_AutoFilter___2_2">#REF!</definedName>
    <definedName name="BuiltIn_AutoFilter___2_3" localSheetId="9">#REF!</definedName>
    <definedName name="BuiltIn_AutoFilter___2_3" localSheetId="8">#REF!</definedName>
    <definedName name="BuiltIn_AutoFilter___2_3" localSheetId="12">#REF!</definedName>
    <definedName name="BuiltIn_AutoFilter___2_3" localSheetId="10">#REF!</definedName>
    <definedName name="BuiltIn_AutoFilter___2_3" localSheetId="11">#REF!</definedName>
    <definedName name="BuiltIn_AutoFilter___2_3" localSheetId="13">#REF!</definedName>
    <definedName name="BuiltIn_AutoFilter___2_3">#REF!</definedName>
    <definedName name="BuiltIn_AutoFilter___2_4" localSheetId="9">#REF!</definedName>
    <definedName name="BuiltIn_AutoFilter___2_4" localSheetId="8">#REF!</definedName>
    <definedName name="BuiltIn_AutoFilter___2_4" localSheetId="12">#REF!</definedName>
    <definedName name="BuiltIn_AutoFilter___2_4" localSheetId="10">#REF!</definedName>
    <definedName name="BuiltIn_AutoFilter___2_4" localSheetId="11">#REF!</definedName>
    <definedName name="BuiltIn_AutoFilter___2_4" localSheetId="13">#REF!</definedName>
    <definedName name="BuiltIn_AutoFilter___2_4">#REF!</definedName>
    <definedName name="BuiltIn_AutoFilter___2_5" localSheetId="9">#REF!</definedName>
    <definedName name="BuiltIn_AutoFilter___2_5" localSheetId="8">#REF!</definedName>
    <definedName name="BuiltIn_AutoFilter___2_5" localSheetId="12">#REF!</definedName>
    <definedName name="BuiltIn_AutoFilter___2_5" localSheetId="10">#REF!</definedName>
    <definedName name="BuiltIn_AutoFilter___2_5" localSheetId="11">#REF!</definedName>
    <definedName name="BuiltIn_AutoFilter___2_5" localSheetId="13">#REF!</definedName>
    <definedName name="BuiltIn_AutoFilter___2_5">#REF!</definedName>
    <definedName name="BuiltIn_AutoFilter___2_6" localSheetId="9">#REF!</definedName>
    <definedName name="BuiltIn_AutoFilter___2_6" localSheetId="8">#REF!</definedName>
    <definedName name="BuiltIn_AutoFilter___2_6" localSheetId="12">#REF!</definedName>
    <definedName name="BuiltIn_AutoFilter___2_6" localSheetId="10">#REF!</definedName>
    <definedName name="BuiltIn_AutoFilter___2_6" localSheetId="11">#REF!</definedName>
    <definedName name="BuiltIn_AutoFilter___2_6" localSheetId="13">#REF!</definedName>
    <definedName name="BuiltIn_AutoFilter___2_6">#REF!</definedName>
    <definedName name="BuiltIn_AutoFilter___2_7" localSheetId="9">#REF!</definedName>
    <definedName name="BuiltIn_AutoFilter___2_7" localSheetId="8">#REF!</definedName>
    <definedName name="BuiltIn_AutoFilter___2_7" localSheetId="12">#REF!</definedName>
    <definedName name="BuiltIn_AutoFilter___2_7" localSheetId="10">#REF!</definedName>
    <definedName name="BuiltIn_AutoFilter___2_7" localSheetId="11">#REF!</definedName>
    <definedName name="BuiltIn_AutoFilter___2_7" localSheetId="13">#REF!</definedName>
    <definedName name="BuiltIn_AutoFilter___2_7">#REF!</definedName>
    <definedName name="BuiltIn_AutoFilter___2_8" localSheetId="9">#REF!</definedName>
    <definedName name="BuiltIn_AutoFilter___2_8" localSheetId="8">#REF!</definedName>
    <definedName name="BuiltIn_AutoFilter___2_8" localSheetId="12">#REF!</definedName>
    <definedName name="BuiltIn_AutoFilter___2_8" localSheetId="10">#REF!</definedName>
    <definedName name="BuiltIn_AutoFilter___2_8" localSheetId="11">#REF!</definedName>
    <definedName name="BuiltIn_AutoFilter___2_8" localSheetId="13">#REF!</definedName>
    <definedName name="BuiltIn_AutoFilter___2_8">#REF!</definedName>
    <definedName name="BuiltIn_AutoFilter___2_9" localSheetId="9">#REF!</definedName>
    <definedName name="BuiltIn_AutoFilter___2_9" localSheetId="8">#REF!</definedName>
    <definedName name="BuiltIn_AutoFilter___2_9" localSheetId="12">#REF!</definedName>
    <definedName name="BuiltIn_AutoFilter___2_9" localSheetId="10">#REF!</definedName>
    <definedName name="BuiltIn_AutoFilter___2_9" localSheetId="11">#REF!</definedName>
    <definedName name="BuiltIn_AutoFilter___2_9" localSheetId="13">#REF!</definedName>
    <definedName name="BuiltIn_AutoFilter___2_9">#REF!</definedName>
    <definedName name="BuiltIn_Print_Area" localSheetId="9">#REF!</definedName>
    <definedName name="BuiltIn_Print_Area" localSheetId="8">#REF!</definedName>
    <definedName name="BuiltIn_Print_Area" localSheetId="12">#REF!</definedName>
    <definedName name="BuiltIn_Print_Area" localSheetId="10">#REF!</definedName>
    <definedName name="BuiltIn_Print_Area" localSheetId="11">#REF!</definedName>
    <definedName name="BuiltIn_Print_Area" localSheetId="13">#REF!</definedName>
    <definedName name="BuiltIn_Print_Area">#REF!</definedName>
    <definedName name="BuiltIn_Print_Area_17">#REF!</definedName>
    <definedName name="BuiltIn_Print_Area_2" localSheetId="9">#REF!</definedName>
    <definedName name="BuiltIn_Print_Area_2" localSheetId="8">#REF!</definedName>
    <definedName name="BuiltIn_Print_Area_2" localSheetId="12">#REF!</definedName>
    <definedName name="BuiltIn_Print_Area_2" localSheetId="10">#REF!</definedName>
    <definedName name="BuiltIn_Print_Area_2" localSheetId="11">#REF!</definedName>
    <definedName name="BuiltIn_Print_Area_2" localSheetId="13">#REF!</definedName>
    <definedName name="BuiltIn_Print_Area_2">#REF!</definedName>
    <definedName name="BuiltIn_Print_Area_23">#REF!</definedName>
    <definedName name="BuiltIn_Print_Area_26">#REF!</definedName>
    <definedName name="BuiltIn_Print_Area_27">#REF!</definedName>
    <definedName name="BuiltIn_Print_Area_4" localSheetId="9">#REF!</definedName>
    <definedName name="BuiltIn_Print_Area_4" localSheetId="8">#REF!</definedName>
    <definedName name="BuiltIn_Print_Area_4" localSheetId="12">#REF!</definedName>
    <definedName name="BuiltIn_Print_Area_4" localSheetId="10">#REF!</definedName>
    <definedName name="BuiltIn_Print_Area_4" localSheetId="11">#REF!</definedName>
    <definedName name="BuiltIn_Print_Area_4" localSheetId="13">#REF!</definedName>
    <definedName name="BuiltIn_Print_Area_4">#REF!</definedName>
    <definedName name="BuiltIn_Print_Area_9">#REF!</definedName>
    <definedName name="BuiltIn_Print_Titles">#REF!</definedName>
    <definedName name="BV">#N/A</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BVO">#REF!</definedName>
    <definedName name="BVR">#REF!</definedName>
    <definedName name="bwsgvf">#REF!</definedName>
    <definedName name="Ç" localSheetId="6" hidden="1">{#N/A,#N/A,FALSE,"MO (2)"}</definedName>
    <definedName name="Ç" localSheetId="7" hidden="1">{#N/A,#N/A,FALSE,"MO (2)"}</definedName>
    <definedName name="Ç" hidden="1">{#N/A,#N/A,FALSE,"MO (2)"}</definedName>
    <definedName name="C_">#N/A</definedName>
    <definedName name="C__1">#REF!</definedName>
    <definedName name="C__14">#N/A</definedName>
    <definedName name="C__7">#N/A</definedName>
    <definedName name="C__7_1">#REF!</definedName>
    <definedName name="C__7_14">#N/A</definedName>
    <definedName name="C_CUSTO" localSheetId="9">#REF!</definedName>
    <definedName name="C_CUSTO" localSheetId="8">#REF!</definedName>
    <definedName name="C_CUSTO" localSheetId="13">#REF!</definedName>
    <definedName name="C_CUSTO">#REF!</definedName>
    <definedName name="C_Univ">#N/A</definedName>
    <definedName name="CA" localSheetId="3">#REF!</definedName>
    <definedName name="ca">#REF!</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localSheetId="9" hidden="1">{#N/A,#N/A,FALSE,"Cronograma";#N/A,#N/A,FALSE,"Cronogr. 2"}</definedName>
    <definedName name="CA´L" localSheetId="8" hidden="1">{#N/A,#N/A,FALSE,"Cronograma";#N/A,#N/A,FALSE,"Cronogr. 2"}</definedName>
    <definedName name="CA´L" localSheetId="6" hidden="1">{#N/A,#N/A,FALSE,"Cronograma";#N/A,#N/A,FALSE,"Cronogr. 2"}</definedName>
    <definedName name="CA´L" localSheetId="7" hidden="1">{#N/A,#N/A,FALSE,"Cronograma";#N/A,#N/A,FALSE,"Cronogr. 2"}</definedName>
    <definedName name="CA´L" hidden="1">{#N/A,#N/A,FALSE,"Cronograma";#N/A,#N/A,FALSE,"Cronogr. 2"}</definedName>
    <definedName name="CAB_ATERRO">#REF!</definedName>
    <definedName name="cab_cortes">#REF!</definedName>
    <definedName name="cab_dmt">#REF!</definedName>
    <definedName name="cab_limpeza">#REF!</definedName>
    <definedName name="CAB_PLANO">#REF!</definedName>
    <definedName name="cab_pmf">#REF!</definedName>
    <definedName name="caba1\0">#REF!</definedName>
    <definedName name="caba4">#REF!</definedName>
    <definedName name="CABE" localSheetId="6">#REF!</definedName>
    <definedName name="CABE" localSheetId="7">#REF!</definedName>
    <definedName name="CABE">#REF!</definedName>
    <definedName name="CABE_1">#REF!</definedName>
    <definedName name="CABEC">#REF!</definedName>
    <definedName name="cabeca">#REF!</definedName>
    <definedName name="CABEÇA">#N/A</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CA"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C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CA16">#REF!</definedName>
    <definedName name="Cadastro" localSheetId="6">#REF!:#REF!</definedName>
    <definedName name="Cadastro" localSheetId="7">#REF!:#REF!</definedName>
    <definedName name="Cadastro" localSheetId="13">#REF!:#REF!</definedName>
    <definedName name="Cadastro">#REF!:#REF!</definedName>
    <definedName name="Cadastro_2">#N/A</definedName>
    <definedName name="Cadastro_Veículos" localSheetId="9">#REF!</definedName>
    <definedName name="Cadastro_Veículos" localSheetId="8">#REF!</definedName>
    <definedName name="Cadastro_Veículos" localSheetId="13">#REF!</definedName>
    <definedName name="Cadastro_Veículos">#REF!</definedName>
    <definedName name="CadastroMicro" localSheetId="6">#REF!</definedName>
    <definedName name="CadastroMicro" localSheetId="7">#REF!</definedName>
    <definedName name="CadastroMicro">#REF!</definedName>
    <definedName name="cadeira" localSheetId="6" hidden="1">{#N/A,#N/A,TRUE,"Serviços"}</definedName>
    <definedName name="cadeira" localSheetId="7" hidden="1">{#N/A,#N/A,TRUE,"Serviços"}</definedName>
    <definedName name="cadeira" hidden="1">{#N/A,#N/A,TRUE,"Serviços"}</definedName>
    <definedName name="Cadência_Linha_Contínua">#REF!</definedName>
    <definedName name="Cadência_Sinal_Horizontal">#REF!</definedName>
    <definedName name="CadênciaTachaExistente">#REF!</definedName>
    <definedName name="CadênciaTachaImplantação">#REF!</definedName>
    <definedName name="CadIns" localSheetId="9" hidden="1">#REF!</definedName>
    <definedName name="CadIns" localSheetId="8" hidden="1">#REF!</definedName>
    <definedName name="CadIns" localSheetId="12">#REF!</definedName>
    <definedName name="CadIns" localSheetId="3" hidden="1">#REF!</definedName>
    <definedName name="CadIns" localSheetId="10">#REF!</definedName>
    <definedName name="CadIns" localSheetId="7" hidden="1">#REF!</definedName>
    <definedName name="CadIns" localSheetId="11">#REF!</definedName>
    <definedName name="CadIns" localSheetId="13">#REF!</definedName>
    <definedName name="CadIns">#REF!</definedName>
    <definedName name="cadm" localSheetId="9">#REF!</definedName>
    <definedName name="cadm" localSheetId="8">#REF!</definedName>
    <definedName name="cadm" localSheetId="12">#REF!</definedName>
    <definedName name="cadm" localSheetId="10">#REF!</definedName>
    <definedName name="cadm" localSheetId="11">#REF!</definedName>
    <definedName name="cadm" localSheetId="13">#REF!</definedName>
    <definedName name="cadm">#REF!</definedName>
    <definedName name="CadSrv" localSheetId="9" hidden="1">#REF!</definedName>
    <definedName name="CadSrv" localSheetId="8" hidden="1">#REF!</definedName>
    <definedName name="CadSrv" localSheetId="12">#REF!</definedName>
    <definedName name="CadSrv" localSheetId="3" hidden="1">#REF!</definedName>
    <definedName name="CadSrv" localSheetId="10">#REF!</definedName>
    <definedName name="CadSrv" localSheetId="7" hidden="1">#REF!</definedName>
    <definedName name="CadSrv" localSheetId="11">#REF!</definedName>
    <definedName name="CadSrv" localSheetId="13">#REF!</definedName>
    <definedName name="CadSrv">#REF!</definedName>
    <definedName name="CAEEH">#REF!</definedName>
    <definedName name="CAI" localSheetId="9">#REF!</definedName>
    <definedName name="CAI" localSheetId="8">#REF!</definedName>
    <definedName name="CAI" localSheetId="12">#REF!</definedName>
    <definedName name="CAI" localSheetId="10">#REF!</definedName>
    <definedName name="CAI" localSheetId="11">#REF!</definedName>
    <definedName name="CAI" localSheetId="13">#REF!</definedName>
    <definedName name="CAI">#REF!</definedName>
    <definedName name="CAIA">"'file:///D:/Meus documentos/ANASTÁCIO/SERCEL/BR262990800.xls'#$SERVIÇOS.$#REF!$#REF!"</definedName>
    <definedName name="caiacao" localSheetId="6">#REF!</definedName>
    <definedName name="caiacao" localSheetId="7">#REF!</definedName>
    <definedName name="caiacao">#REF!</definedName>
    <definedName name="CAIAÇÃO">#REF!</definedName>
    <definedName name="CAIAÇÃO262">#REF!</definedName>
    <definedName name="CAIB" localSheetId="6">#REF!</definedName>
    <definedName name="CAIB" localSheetId="7">#REF!</definedName>
    <definedName name="CAIB">#REF!</definedName>
    <definedName name="CAIBRO">#REF!</definedName>
    <definedName name="CAIMA">#REF!</definedName>
    <definedName name="CAITA">#REF!</definedName>
    <definedName name="caixa">#REF!</definedName>
    <definedName name="caixas" localSheetId="6" hidden="1">{#N/A,#N/A,FALSE,"GERAL";#N/A,#N/A,FALSE,"012-96";#N/A,#N/A,FALSE,"018-96";#N/A,#N/A,FALSE,"027-96";#N/A,#N/A,FALSE,"059-96";#N/A,#N/A,FALSE,"076-96";#N/A,#N/A,FALSE,"019-97";#N/A,#N/A,FALSE,"021-97";#N/A,#N/A,FALSE,"022-97";#N/A,#N/A,FALSE,"028-97"}</definedName>
    <definedName name="caixas" localSheetId="7" hidden="1">{#N/A,#N/A,FALSE,"GERAL";#N/A,#N/A,FALSE,"012-96";#N/A,#N/A,FALSE,"018-96";#N/A,#N/A,FALSE,"027-96";#N/A,#N/A,FALSE,"059-96";#N/A,#N/A,FALSE,"076-96";#N/A,#N/A,FALSE,"019-97";#N/A,#N/A,FALSE,"021-97";#N/A,#N/A,FALSE,"022-97";#N/A,#N/A,FALSE,"028-97"}</definedName>
    <definedName name="caixas" hidden="1">{#N/A,#N/A,FALSE,"GERAL";#N/A,#N/A,FALSE,"012-96";#N/A,#N/A,FALSE,"018-96";#N/A,#N/A,FALSE,"027-96";#N/A,#N/A,FALSE,"059-96";#N/A,#N/A,FALSE,"076-96";#N/A,#N/A,FALSE,"019-97";#N/A,#N/A,FALSE,"021-97";#N/A,#N/A,FALSE,"022-97";#N/A,#N/A,FALSE,"028-97"}</definedName>
    <definedName name="CAIXILHO_MAD_LEI">#REF!</definedName>
    <definedName name="CAL" localSheetId="6">#REF!</definedName>
    <definedName name="CAL" localSheetId="7">#REF!</definedName>
    <definedName name="CAL">#REF!</definedName>
    <definedName name="Calcular">#REF!</definedName>
    <definedName name="CalcularAgora">#REF!</definedName>
    <definedName name="CalcularAterro">#REF!</definedName>
    <definedName name="CalcularCorte">#REF!</definedName>
    <definedName name="calculo">#REF!</definedName>
    <definedName name="CALUMBI">NA()</definedName>
    <definedName name="CAM">#REF!</definedName>
    <definedName name="CamCarroceria">#REF!</definedName>
    <definedName name="CAMI" localSheetId="9">#REF!</definedName>
    <definedName name="CAMI" localSheetId="8">#REF!</definedName>
    <definedName name="CAMI" localSheetId="12">#REF!</definedName>
    <definedName name="CAMI" localSheetId="10">#REF!</definedName>
    <definedName name="CAMI" localSheetId="11">#REF!</definedName>
    <definedName name="CAMI" localSheetId="13">#REF!</definedName>
    <definedName name="CAMI">#REF!</definedName>
    <definedName name="CAMINHAO">#REF!</definedName>
    <definedName name="CAMINHÃO">#REF!</definedName>
    <definedName name="CAMINHÃO_PIPA" localSheetId="9">#REF!</definedName>
    <definedName name="CAMINHÃO_PIPA" localSheetId="8">#REF!</definedName>
    <definedName name="CAMINHÃO_PIPA" localSheetId="13">#REF!</definedName>
    <definedName name="CAMINHÃO_PIPA">#REF!</definedName>
    <definedName name="camp">#REF!</definedName>
    <definedName name="CANALETA">#REF!</definedName>
    <definedName name="CANALETA_10">#REF!</definedName>
    <definedName name="CANALETA_12">#REF!</definedName>
    <definedName name="CANALETA_9">#REF!</definedName>
    <definedName name="CANCELAR">#REF!</definedName>
    <definedName name="CANT">#REF!</definedName>
    <definedName name="cant.pista">#REF!</definedName>
    <definedName name="CANT2">#REF!</definedName>
    <definedName name="CANTEIRO">#REF!</definedName>
    <definedName name="CAP" localSheetId="9">#REF!,#REF!,#REF!,#REF!,#REF!,#REF!,#REF!,#REF!,#REF!,#REF!,#REF!,#REF!,#REF!</definedName>
    <definedName name="CAP" localSheetId="8">#REF!,#REF!,#REF!,#REF!,#REF!,#REF!,#REF!,#REF!,#REF!,#REF!,#REF!,#REF!,#REF!</definedName>
    <definedName name="CAP" localSheetId="13">#REF!,#REF!,#REF!,#REF!,#REF!,#REF!,#REF!,#REF!,#REF!,#REF!,#REF!,#REF!,#REF!</definedName>
    <definedName name="CAP">#REF!,#REF!,#REF!,#REF!,#REF!,#REF!,#REF!,#REF!,#REF!,#REF!,#REF!,#REF!,#REF!</definedName>
    <definedName name="CAP_20" localSheetId="6">#REF!</definedName>
    <definedName name="CAP_20" localSheetId="7">#REF!</definedName>
    <definedName name="CAP_20">#REF!</definedName>
    <definedName name="CAP20ROO" localSheetId="6">#REF!</definedName>
    <definedName name="CAP20ROO" localSheetId="7">#REF!</definedName>
    <definedName name="CAP20ROO">#REF!</definedName>
    <definedName name="CAP20W" localSheetId="9">#REF!</definedName>
    <definedName name="CAP20W" localSheetId="8">#REF!</definedName>
    <definedName name="CAP20W" localSheetId="12">#REF!</definedName>
    <definedName name="CAP20W" localSheetId="10">#REF!</definedName>
    <definedName name="CAP20W" localSheetId="11">#REF!</definedName>
    <definedName name="CAP20W" localSheetId="13">#REF!</definedName>
    <definedName name="CAP20W">#REF!</definedName>
    <definedName name="CAP20WA" localSheetId="9">#REF!</definedName>
    <definedName name="CAP20WA" localSheetId="8">#REF!</definedName>
    <definedName name="CAP20WA" localSheetId="12">#REF!</definedName>
    <definedName name="CAP20WA" localSheetId="10">#REF!</definedName>
    <definedName name="CAP20WA" localSheetId="11">#REF!</definedName>
    <definedName name="CAP20WA" localSheetId="13">#REF!</definedName>
    <definedName name="CAP20WA">#REF!</definedName>
    <definedName name="CAPA" localSheetId="9" hidden="1">{#N/A,#N/A,TRUE,"Serviços"}</definedName>
    <definedName name="CAPA" localSheetId="8" hidden="1">{#N/A,#N/A,TRUE,"Serviços"}</definedName>
    <definedName name="CAPA" localSheetId="12">{#N/A,#N/A,TRUE,"Serviços"}</definedName>
    <definedName name="CAPA" localSheetId="3" hidden="1">{#N/A,#N/A,TRUE,"Serviços"}</definedName>
    <definedName name="CAPA" localSheetId="6">{#N/A,#N/A,TRUE,"Serviços"}</definedName>
    <definedName name="CAPA" localSheetId="10">{#N/A,#N/A,TRUE,"Serviços"}</definedName>
    <definedName name="CAPA" localSheetId="7" hidden="1">{#N/A,#N/A,TRUE,"Serviços"}</definedName>
    <definedName name="CAPA" localSheetId="11">{#N/A,#N/A,TRUE,"Serviços"}</definedName>
    <definedName name="CAPA" localSheetId="13">{#N/A,#N/A,TRUE,"Serviços"}</definedName>
    <definedName name="CAPA">{#N/A,#N/A,TRUE,"Serviços"}</definedName>
    <definedName name="capa1" localSheetId="9" hidden="1">{#N/A,#N/A,TRUE,"Serviços"}</definedName>
    <definedName name="capa1" localSheetId="8" hidden="1">{#N/A,#N/A,TRUE,"Serviços"}</definedName>
    <definedName name="capa1" localSheetId="12">{#N/A,#N/A,TRUE,"Serviços"}</definedName>
    <definedName name="capa1" localSheetId="3" hidden="1">{#N/A,#N/A,TRUE,"Serviços"}</definedName>
    <definedName name="capa1" localSheetId="6">{#N/A,#N/A,TRUE,"Serviços"}</definedName>
    <definedName name="capa1" localSheetId="10">{#N/A,#N/A,TRUE,"Serviços"}</definedName>
    <definedName name="capa1" localSheetId="7" hidden="1">{#N/A,#N/A,TRUE,"Serviços"}</definedName>
    <definedName name="capa1" localSheetId="11">{#N/A,#N/A,TRUE,"Serviços"}</definedName>
    <definedName name="capa1" localSheetId="13">{#N/A,#N/A,TRUE,"Serviços"}</definedName>
    <definedName name="capa1">{#N/A,#N/A,TRUE,"Serviços"}</definedName>
    <definedName name="capa11" localSheetId="9" hidden="1">{#N/A,#N/A,TRUE,"Serviços"}</definedName>
    <definedName name="capa11" localSheetId="8" hidden="1">{#N/A,#N/A,TRUE,"Serviços"}</definedName>
    <definedName name="capa11" localSheetId="12">{#N/A,#N/A,TRUE,"Serviços"}</definedName>
    <definedName name="capa11" localSheetId="6">{#N/A,#N/A,TRUE,"Serviços"}</definedName>
    <definedName name="capa11" localSheetId="10">{#N/A,#N/A,TRUE,"Serviços"}</definedName>
    <definedName name="capa11" localSheetId="7">{#N/A,#N/A,TRUE,"Serviços"}</definedName>
    <definedName name="capa11" localSheetId="11">{#N/A,#N/A,TRUE,"Serviços"}</definedName>
    <definedName name="capa11" localSheetId="13">{#N/A,#N/A,TRUE,"Serviços"}</definedName>
    <definedName name="capa11">{#N/A,#N/A,TRUE,"Serviços"}</definedName>
    <definedName name="capa2" localSheetId="9" hidden="1">{#N/A,#N/A,TRUE,"Serviços"}</definedName>
    <definedName name="capa2" localSheetId="8" hidden="1">{#N/A,#N/A,TRUE,"Serviços"}</definedName>
    <definedName name="capa2" localSheetId="12">{#N/A,#N/A,TRUE,"Serviços"}</definedName>
    <definedName name="capa2" localSheetId="3" hidden="1">{#N/A,#N/A,TRUE,"Serviços"}</definedName>
    <definedName name="capa2" localSheetId="6">{#N/A,#N/A,TRUE,"Serviços"}</definedName>
    <definedName name="capa2" localSheetId="10">{#N/A,#N/A,TRUE,"Serviços"}</definedName>
    <definedName name="capa2" localSheetId="7" hidden="1">{#N/A,#N/A,TRUE,"Serviços"}</definedName>
    <definedName name="capa2" localSheetId="11">{#N/A,#N/A,TRUE,"Serviços"}</definedName>
    <definedName name="capa2" localSheetId="13">{#N/A,#N/A,TRUE,"Serviços"}</definedName>
    <definedName name="capa2">{#N/A,#N/A,TRUE,"Serviços"}</definedName>
    <definedName name="CAPÁ2">#N/A</definedName>
    <definedName name="capa22" localSheetId="9" hidden="1">{#N/A,#N/A,TRUE,"Serviços"}</definedName>
    <definedName name="capa22" localSheetId="8" hidden="1">{#N/A,#N/A,TRUE,"Serviços"}</definedName>
    <definedName name="capa22" localSheetId="12">{#N/A,#N/A,TRUE,"Serviços"}</definedName>
    <definedName name="capa22" localSheetId="6">{#N/A,#N/A,TRUE,"Serviços"}</definedName>
    <definedName name="capa22" localSheetId="10">{#N/A,#N/A,TRUE,"Serviços"}</definedName>
    <definedName name="capa22" localSheetId="7">{#N/A,#N/A,TRUE,"Serviços"}</definedName>
    <definedName name="capa22" localSheetId="11">{#N/A,#N/A,TRUE,"Serviços"}</definedName>
    <definedName name="capa22" localSheetId="13">{#N/A,#N/A,TRUE,"Serviços"}</definedName>
    <definedName name="capa22">{#N/A,#N/A,TRUE,"Serviços"}</definedName>
    <definedName name="CAPAA" localSheetId="9" hidden="1">{#N/A,#N/A,TRUE,"Serviços"}</definedName>
    <definedName name="CAPAA" localSheetId="8" hidden="1">{#N/A,#N/A,TRUE,"Serviços"}</definedName>
    <definedName name="CAPAA" localSheetId="12">{#N/A,#N/A,TRUE,"Serviços"}</definedName>
    <definedName name="CAPAA" localSheetId="6">{#N/A,#N/A,TRUE,"Serviços"}</definedName>
    <definedName name="CAPAA" localSheetId="10">{#N/A,#N/A,TRUE,"Serviços"}</definedName>
    <definedName name="CAPAA" localSheetId="7">{#N/A,#N/A,TRUE,"Serviços"}</definedName>
    <definedName name="CAPAA" localSheetId="11">{#N/A,#N/A,TRUE,"Serviços"}</definedName>
    <definedName name="CAPAA" localSheetId="13">{#N/A,#N/A,TRUE,"Serviços"}</definedName>
    <definedName name="CAPAA">{#N/A,#N/A,TRUE,"Serviços"}</definedName>
    <definedName name="CAPACBUQ">#REF!</definedName>
    <definedName name="CAPASELANTE">#REF!</definedName>
    <definedName name="CAPCOR">#REF!</definedName>
    <definedName name="CAPCU">#REF!</definedName>
    <definedName name="CAPINA">#REF!</definedName>
    <definedName name="CAPINA1">#REF!</definedName>
    <definedName name="CAPINA262">#REF!</definedName>
    <definedName name="CAPINAMAN">#REF!</definedName>
    <definedName name="CAPINAMANUAL">#REF!</definedName>
    <definedName name="CapManual">#REF!</definedName>
    <definedName name="CAPREC">#REF!</definedName>
    <definedName name="CAPSEL">#REF!</definedName>
    <definedName name="CAPSEL_13">#REF!</definedName>
    <definedName name="CAPSEL_39">#REF!</definedName>
    <definedName name="CAPSEL_6">#REF!</definedName>
    <definedName name="CAPT">#REF!</definedName>
    <definedName name="CAPTOTAL" localSheetId="9">#REF!</definedName>
    <definedName name="CAPTOTAL" localSheetId="8">#REF!</definedName>
    <definedName name="CAPTOTAL" localSheetId="12">#REF!</definedName>
    <definedName name="CAPTOTAL" localSheetId="10">#REF!</definedName>
    <definedName name="CAPTOTAL" localSheetId="11">#REF!</definedName>
    <definedName name="CAPTOTAL" localSheetId="13">#REF!</definedName>
    <definedName name="CAPTOTAL">#REF!</definedName>
    <definedName name="car" localSheetId="6">#REF!</definedName>
    <definedName name="car" localSheetId="7">#REF!</definedName>
    <definedName name="car">#REF!</definedName>
    <definedName name="CARGOS">#REF!</definedName>
    <definedName name="CARGOS_E_SALÁRIOS">#REF!</definedName>
    <definedName name="CARLA" localSheetId="6" hidden="1">{#N/A,#N/A,FALSE,"SS";#N/A,#N/A,FALSE,"TER1";#N/A,#N/A,FALSE,"TER2";#N/A,#N/A,FALSE,"TER3";#N/A,#N/A,FALSE,"TP1";#N/A,#N/A,FALSE,"TP2";#N/A,#N/A,FALSE,"TP3";#N/A,#N/A,FALSE,"DI1";#N/A,#N/A,FALSE,"DI2";#N/A,#N/A,FALSE,"DI3";#N/A,#N/A,FALSE,"DS1";#N/A,#N/A,FALSE,"DS2";#N/A,#N/A,FALSE,"CM"}</definedName>
    <definedName name="CARLA" localSheetId="7"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 localSheetId="6">{#NAME?}</definedName>
    <definedName name="carlo" localSheetId="7">{#NAME?}</definedName>
    <definedName name="carlo">{#NAME?}</definedName>
    <definedName name="carlos">#N/A</definedName>
    <definedName name="CARMADURA">#REF!</definedName>
    <definedName name="carp">#REF!</definedName>
    <definedName name="CARRETEIRO" localSheetId="9">'BDI DIFER_SEM DESON.'!Plan1</definedName>
    <definedName name="CARRETEIRO" localSheetId="8">'BDI_SEM DESON.'!Plan1</definedName>
    <definedName name="CARRETEIRO" localSheetId="6">Plan1</definedName>
    <definedName name="CARRETEIRO" localSheetId="7">Plan1</definedName>
    <definedName name="CARRETEIRO" localSheetId="13">Plan1</definedName>
    <definedName name="CARRETEIRO">Plan1</definedName>
    <definedName name="CARRO">#REF!</definedName>
    <definedName name="CAS" localSheetId="6">#REF!</definedName>
    <definedName name="CAS" localSheetId="7">#REF!</definedName>
    <definedName name="CAS" localSheetId="13">#REF!</definedName>
    <definedName name="CAS">#REF!</definedName>
    <definedName name="CASH_FLOW" localSheetId="9">#REF!</definedName>
    <definedName name="CASH_FLOW" localSheetId="8">#REF!</definedName>
    <definedName name="CASH_FLOW" localSheetId="12">#REF!</definedName>
    <definedName name="CASH_FLOW" localSheetId="10">#REF!</definedName>
    <definedName name="CASH_FLOW" localSheetId="11">#REF!</definedName>
    <definedName name="CASH_FLOW" localSheetId="13">#REF!</definedName>
    <definedName name="CASH_FLOW">#REF!</definedName>
    <definedName name="cat1acbc">#REF!</definedName>
    <definedName name="cavalomec">#REF!</definedName>
    <definedName name="CB5M">#REF!</definedName>
    <definedName name="CB5MMA">#REF!</definedName>
    <definedName name="CB5MTA">#REF!</definedName>
    <definedName name="cbas">#REF!</definedName>
    <definedName name="CBPCB80">#REF!</definedName>
    <definedName name="CBU" localSheetId="9">#REF!</definedName>
    <definedName name="CBU" localSheetId="8">#REF!</definedName>
    <definedName name="CBU" localSheetId="12">#REF!</definedName>
    <definedName name="CBU" localSheetId="10">#REF!</definedName>
    <definedName name="CBU" localSheetId="11">#REF!</definedName>
    <definedName name="CBU" localSheetId="13">#REF!</definedName>
    <definedName name="CBU">#REF!</definedName>
    <definedName name="CBU_2">#N/A</definedName>
    <definedName name="CBU_25">#REF!</definedName>
    <definedName name="CBU_4" localSheetId="9">#REF!</definedName>
    <definedName name="CBU_4" localSheetId="8">#REF!</definedName>
    <definedName name="CBU_4" localSheetId="12">#REF!</definedName>
    <definedName name="CBU_4" localSheetId="10">#REF!</definedName>
    <definedName name="CBU_4" localSheetId="11">#REF!</definedName>
    <definedName name="CBU_4" localSheetId="13">#REF!</definedName>
    <definedName name="CBU_4">#REF!</definedName>
    <definedName name="CBUII" localSheetId="9">#REF!</definedName>
    <definedName name="CBUII" localSheetId="8">#REF!</definedName>
    <definedName name="CBUII" localSheetId="12">#REF!</definedName>
    <definedName name="CBUII" localSheetId="10">#REF!</definedName>
    <definedName name="CBUII" localSheetId="11">#REF!</definedName>
    <definedName name="CBUII" localSheetId="13">#REF!</definedName>
    <definedName name="CBUII">#REF!</definedName>
    <definedName name="CBUII_2">#N/A</definedName>
    <definedName name="CBUII_25">#REF!</definedName>
    <definedName name="CBUII_4" localSheetId="9">#REF!</definedName>
    <definedName name="CBUII_4" localSheetId="8">#REF!</definedName>
    <definedName name="CBUII_4" localSheetId="12">#REF!</definedName>
    <definedName name="CBUII_4" localSheetId="10">#REF!</definedName>
    <definedName name="CBUII_4" localSheetId="11">#REF!</definedName>
    <definedName name="CBUII_4" localSheetId="13">#REF!</definedName>
    <definedName name="CBUII_4">#REF!</definedName>
    <definedName name="CBUIII" localSheetId="9">#REF!</definedName>
    <definedName name="CBUIII" localSheetId="8">#REF!</definedName>
    <definedName name="CBUIII" localSheetId="12">#REF!</definedName>
    <definedName name="CBUIII" localSheetId="10">#REF!</definedName>
    <definedName name="CBUIII" localSheetId="11">#REF!</definedName>
    <definedName name="CBUIII" localSheetId="13">#REF!</definedName>
    <definedName name="CBUIII">#REF!</definedName>
    <definedName name="CBUQ" localSheetId="9">#REF!</definedName>
    <definedName name="CBUQ" localSheetId="8">#REF!</definedName>
    <definedName name="CBUQ" localSheetId="12">#REF!</definedName>
    <definedName name="CBUQ" localSheetId="10">#REF!</definedName>
    <definedName name="CBUQ" localSheetId="11">#REF!</definedName>
    <definedName name="CBUQ" localSheetId="13">#REF!</definedName>
    <definedName name="CBUQ">#REF!</definedName>
    <definedName name="CBUQ.TB">#REF!</definedName>
    <definedName name="CBUQ_2">#N/A</definedName>
    <definedName name="CBUQ_ALTERADO" hidden="1">#REF!</definedName>
    <definedName name="CBUQ_C">#REF!</definedName>
    <definedName name="CBUQ_C_10">#REF!</definedName>
    <definedName name="CBUQ_C_12">#REF!</definedName>
    <definedName name="CBUQ_C_9">#REF!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_H3" localSheetId="9">#REF!</definedName>
    <definedName name="CBUQ_H3" localSheetId="8">#REF!</definedName>
    <definedName name="CBUQ_H3" localSheetId="13">#REF!</definedName>
    <definedName name="CBUQ_H3">#REF!</definedName>
    <definedName name="CBUQ_H3_2">#N/A</definedName>
    <definedName name="CBUQB" localSheetId="9">#REF!</definedName>
    <definedName name="CBUQB" localSheetId="8">#REF!</definedName>
    <definedName name="CBUQB" localSheetId="12">#REF!</definedName>
    <definedName name="CBUQB" localSheetId="10">#REF!</definedName>
    <definedName name="CBUQB" localSheetId="11">#REF!</definedName>
    <definedName name="CBUQB" localSheetId="13">#REF!</definedName>
    <definedName name="CBUQB">#REF!</definedName>
    <definedName name="CBUQB_2">#N/A</definedName>
    <definedName name="CBUQB_25">#REF!</definedName>
    <definedName name="CBUQB_4" localSheetId="9">#REF!</definedName>
    <definedName name="CBUQB_4" localSheetId="8">#REF!</definedName>
    <definedName name="CBUQB_4" localSheetId="12">#REF!</definedName>
    <definedName name="CBUQB_4" localSheetId="10">#REF!</definedName>
    <definedName name="CBUQB_4" localSheetId="11">#REF!</definedName>
    <definedName name="CBUQB_4" localSheetId="13">#REF!</definedName>
    <definedName name="CBUQB_4">#REF!</definedName>
    <definedName name="CBUQBB" localSheetId="9">#REF!</definedName>
    <definedName name="CBUQBB" localSheetId="8">#REF!</definedName>
    <definedName name="CBUQBB" localSheetId="12">#REF!</definedName>
    <definedName name="CBUQBB" localSheetId="10">#REF!</definedName>
    <definedName name="CBUQBB" localSheetId="11">#REF!</definedName>
    <definedName name="CBUQBB" localSheetId="13">#REF!</definedName>
    <definedName name="CBUQBB">#REF!</definedName>
    <definedName name="CBUQc" localSheetId="9">#REF!</definedName>
    <definedName name="CBUQc" localSheetId="8">#REF!</definedName>
    <definedName name="CBUQc" localSheetId="12">#REF!</definedName>
    <definedName name="CBUQc" localSheetId="10">#REF!</definedName>
    <definedName name="CBUQc" localSheetId="11">#REF!</definedName>
    <definedName name="CBUQc" localSheetId="13">#REF!</definedName>
    <definedName name="CBUQc">#REF!</definedName>
    <definedName name="CBUQc_2">#N/A</definedName>
    <definedName name="CBUQc_25">#REF!</definedName>
    <definedName name="CBUQc_4" localSheetId="9">#REF!</definedName>
    <definedName name="CBUQc_4" localSheetId="8">#REF!</definedName>
    <definedName name="CBUQc_4" localSheetId="12">#REF!</definedName>
    <definedName name="CBUQc_4" localSheetId="10">#REF!</definedName>
    <definedName name="CBUQc_4" localSheetId="11">#REF!</definedName>
    <definedName name="CBUQc_4" localSheetId="13">#REF!</definedName>
    <definedName name="CBUQc_4">#REF!</definedName>
    <definedName name="CBUQcc" localSheetId="9">#REF!</definedName>
    <definedName name="CBUQcc" localSheetId="8">#REF!</definedName>
    <definedName name="CBUQcc" localSheetId="12">#REF!</definedName>
    <definedName name="CBUQcc" localSheetId="10">#REF!</definedName>
    <definedName name="CBUQcc" localSheetId="11">#REF!</definedName>
    <definedName name="CBUQcc" localSheetId="13">#REF!</definedName>
    <definedName name="CBUQcc">#REF!</definedName>
    <definedName name="cbuqprod">#REF!</definedName>
    <definedName name="CBUQRDPMEC">#REF!</definedName>
    <definedName name="CBUQRPDMAN">#REF!</definedName>
    <definedName name="CBUQRPDMEC">#REF!</definedName>
    <definedName name="CBUU" localSheetId="9">#REF!</definedName>
    <definedName name="CBUU" localSheetId="8">#REF!</definedName>
    <definedName name="CBUU" localSheetId="12">#REF!</definedName>
    <definedName name="CBUU" localSheetId="10">#REF!</definedName>
    <definedName name="CBUU" localSheetId="11">#REF!</definedName>
    <definedName name="CBUU" localSheetId="13">#REF!</definedName>
    <definedName name="CBUU">#REF!</definedName>
    <definedName name="CC" localSheetId="12">#REF!</definedName>
    <definedName name="CC" localSheetId="6">#REF!</definedName>
    <definedName name="CC" localSheetId="10">#REF!</definedName>
    <definedName name="CC" localSheetId="7">#REF!</definedName>
    <definedName name="CC" localSheetId="11">#REF!</definedName>
    <definedName name="CC" localSheetId="13">#REF!</definedName>
    <definedName name="CC">#REF!</definedName>
    <definedName name="çç" localSheetId="9">'BDI DIFER_SEM DESON.'!çç</definedName>
    <definedName name="çç" localSheetId="8">'BDI_SEM DESON.'!çç</definedName>
    <definedName name="çç" localSheetId="12">çç</definedName>
    <definedName name="çç" localSheetId="6">#N/A</definedName>
    <definedName name="çç" localSheetId="10">#N/A</definedName>
    <definedName name="çç" localSheetId="7">#N/A</definedName>
    <definedName name="çç" localSheetId="11">#N/A</definedName>
    <definedName name="çç" localSheetId="13">#N/A</definedName>
    <definedName name="çç">'BDI DIFER_SEM DESON.'!çç</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 localSheetId="9">'BDI DIFER_SEM DESON.'!çç_30</definedName>
    <definedName name="çç_30" localSheetId="8">'BDI_SEM DESON.'!çç_30</definedName>
    <definedName name="çç_30" localSheetId="12">çç_30</definedName>
    <definedName name="çç_30" localSheetId="6">#N/A</definedName>
    <definedName name="çç_30" localSheetId="10">#N/A</definedName>
    <definedName name="çç_30" localSheetId="7">#N/A</definedName>
    <definedName name="çç_30" localSheetId="11">#N/A</definedName>
    <definedName name="çç_30" localSheetId="13">#N/A</definedName>
    <definedName name="çç_30">'BDI DIFER_SEM DESON.'!çç_30</definedName>
    <definedName name="çç_38" localSheetId="9">'BDI DIFER_SEM DESON.'!çç_38</definedName>
    <definedName name="çç_38" localSheetId="8">'BDI_SEM DESON.'!çç_38</definedName>
    <definedName name="çç_38" localSheetId="12">çç_38</definedName>
    <definedName name="çç_38" localSheetId="6">#N/A</definedName>
    <definedName name="çç_38" localSheetId="10">#N/A</definedName>
    <definedName name="çç_38" localSheetId="7">#N/A</definedName>
    <definedName name="çç_38" localSheetId="11">#N/A</definedName>
    <definedName name="çç_38" localSheetId="13">#N/A</definedName>
    <definedName name="çç_38">'BDI DIFER_SEM DESON.'!çç_38</definedName>
    <definedName name="CC18PMGC">#REF!</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IBROS">#REF!</definedName>
    <definedName name="CCARR" localSheetId="9">#REF!</definedName>
    <definedName name="CCARR" localSheetId="8">#REF!</definedName>
    <definedName name="CCARR" localSheetId="12">#REF!</definedName>
    <definedName name="CCARR" localSheetId="10">#REF!</definedName>
    <definedName name="CCARR" localSheetId="11">#REF!</definedName>
    <definedName name="CCARR" localSheetId="13">#REF!</definedName>
    <definedName name="CCARR">#REF!</definedName>
    <definedName name="CCARRO">#REF!</definedName>
    <definedName name="CCARROCERIA9T">#REF!</definedName>
    <definedName name="CCBASC5">#REF!</definedName>
    <definedName name="ccc" localSheetId="9">#REF!</definedName>
    <definedName name="ccc" localSheetId="8">#REF!</definedName>
    <definedName name="ccc" localSheetId="12">#REF!</definedName>
    <definedName name="ccc" localSheetId="10">#REF!</definedName>
    <definedName name="ccc" localSheetId="11">#REF!</definedName>
    <definedName name="ccc" localSheetId="13">#REF!</definedName>
    <definedName name="ccc">#REF!</definedName>
    <definedName name="ÇÇÇ">#REF!</definedName>
    <definedName name="ccccc">#REF!</definedName>
    <definedName name="cccccc" localSheetId="6" hidden="1">{"PARTE1",#N/A,FALSE,"Plan1"}</definedName>
    <definedName name="cccccc" localSheetId="7" hidden="1">{"PARTE1",#N/A,FALSE,"Plan1"}</definedName>
    <definedName name="cccccc" hidden="1">{"PARTE1",#N/A,FALSE,"Plan1"}</definedName>
    <definedName name="CCCCCCC">#N/A</definedName>
    <definedName name="CCCCCCCC" localSheetId="9" hidden="1">{#N/A,#N/A,FALSE,"Plan1"}</definedName>
    <definedName name="CCCCCCCC" localSheetId="8" hidden="1">{#N/A,#N/A,FALSE,"Plan1"}</definedName>
    <definedName name="CCCCCCCC" localSheetId="6">{#N/A,#N/A,FALSE,"Plan1"}</definedName>
    <definedName name="CCCCCCCC" localSheetId="7">{#N/A,#N/A,FALSE,"Plan1"}</definedName>
    <definedName name="CCCCCCCC">{#N/A,#N/A,FALSE,"Plan1"}</definedName>
    <definedName name="ççççççççç" hidden="1">#REF!</definedName>
    <definedName name="CCCCCCCCCCC">#N/A</definedName>
    <definedName name="CCCCCCCCCCC_25">#N/A</definedName>
    <definedName name="CCE">#REF!</definedName>
    <definedName name="cch">#N/A</definedName>
    <definedName name="CCHAPA16">#REF!</definedName>
    <definedName name="CCIC" localSheetId="6">#REF!</definedName>
    <definedName name="CCIC" localSheetId="7">#REF!</definedName>
    <definedName name="CCIC">#REF!</definedName>
    <definedName name="CCICLÓPICO">#REF!</definedName>
    <definedName name="CCM" localSheetId="9">#REF!</definedName>
    <definedName name="CCM" localSheetId="8">#REF!</definedName>
    <definedName name="CCM" localSheetId="12">#REF!</definedName>
    <definedName name="CCM" localSheetId="10">#REF!</definedName>
    <definedName name="CCM" localSheetId="11">#REF!</definedName>
    <definedName name="CCM" localSheetId="13">#REF!</definedName>
    <definedName name="CCM">#REF!</definedName>
    <definedName name="CCMA">#REF!</definedName>
    <definedName name="CCP" localSheetId="9">#REF!</definedName>
    <definedName name="CCP" localSheetId="8">#REF!</definedName>
    <definedName name="CCP" localSheetId="12">#REF!</definedName>
    <definedName name="CCP" localSheetId="10">#REF!</definedName>
    <definedName name="CCP" localSheetId="11">#REF!</definedName>
    <definedName name="CCP" localSheetId="13">#REF!</definedName>
    <definedName name="CCP">#REF!</definedName>
    <definedName name="CCP_1">#REF!</definedName>
    <definedName name="CCP_13">#REF!</definedName>
    <definedName name="CCP_39">#REF!</definedName>
    <definedName name="CCP_6">#REF!</definedName>
    <definedName name="CCPW" localSheetId="9">#REF!</definedName>
    <definedName name="CCPW" localSheetId="8">#REF!</definedName>
    <definedName name="CCPW" localSheetId="12">#REF!</definedName>
    <definedName name="CCPW" localSheetId="10">#REF!</definedName>
    <definedName name="CCPW" localSheetId="11">#REF!</definedName>
    <definedName name="CCPW" localSheetId="13">#REF!</definedName>
    <definedName name="CCPW">#REF!</definedName>
    <definedName name="CCPWA" localSheetId="9">#REF!</definedName>
    <definedName name="CCPWA" localSheetId="8">#REF!</definedName>
    <definedName name="CCPWA" localSheetId="12">#REF!</definedName>
    <definedName name="CCPWA" localSheetId="10">#REF!</definedName>
    <definedName name="CCPWA" localSheetId="11">#REF!</definedName>
    <definedName name="CCPWA" localSheetId="13">#REF!</definedName>
    <definedName name="CCPWA">#REF!</definedName>
    <definedName name="CCTA">#REF!</definedName>
    <definedName name="cctca1acbc">#REF!</definedName>
    <definedName name="ccva">#REF!</definedName>
    <definedName name="CD" localSheetId="9">#REF!</definedName>
    <definedName name="CD" localSheetId="8">#REF!</definedName>
    <definedName name="CD" localSheetId="12">#REF!</definedName>
    <definedName name="CD" localSheetId="10">#REF!</definedName>
    <definedName name="CD" localSheetId="11">#REF!</definedName>
    <definedName name="CD" localSheetId="13">#REF!</definedName>
    <definedName name="CD">#REF!</definedName>
    <definedName name="CD_1">#REF!</definedName>
    <definedName name="CD_13">#REF!</definedName>
    <definedName name="CD_39">#REF!</definedName>
    <definedName name="CD_6">#REF!</definedName>
    <definedName name="CD110PI" localSheetId="9">#REF!</definedName>
    <definedName name="CD110PI" localSheetId="8">#REF!</definedName>
    <definedName name="CD110PI" localSheetId="13">#REF!</definedName>
    <definedName name="CD110PI">#REF!</definedName>
    <definedName name="CD110PI_2">#N/A</definedName>
    <definedName name="CD110R" localSheetId="9">#REF!</definedName>
    <definedName name="CD110R" localSheetId="8">#REF!</definedName>
    <definedName name="CD110R" localSheetId="13">#REF!</definedName>
    <definedName name="CD110R">#REF!</definedName>
    <definedName name="CD110R_2">#N/A</definedName>
    <definedName name="CD316PI" localSheetId="9">#REF!</definedName>
    <definedName name="CD316PI" localSheetId="8">#REF!</definedName>
    <definedName name="CD316PI" localSheetId="13">#REF!</definedName>
    <definedName name="CD316PI">#REF!</definedName>
    <definedName name="CD316PI_2">#N/A</definedName>
    <definedName name="CD316R" localSheetId="9">#REF!</definedName>
    <definedName name="CD316R" localSheetId="8">#REF!</definedName>
    <definedName name="CD316R" localSheetId="13">#REF!</definedName>
    <definedName name="CD316R">#REF!</definedName>
    <definedName name="CD316R_2">#N/A</definedName>
    <definedName name="CD97A" localSheetId="9">#REF!</definedName>
    <definedName name="CD97A" localSheetId="8">#REF!</definedName>
    <definedName name="CD97A" localSheetId="12">#REF!</definedName>
    <definedName name="CD97A" localSheetId="10">#REF!</definedName>
    <definedName name="CD97A" localSheetId="11">#REF!</definedName>
    <definedName name="CD97A" localSheetId="13">#REF!</definedName>
    <definedName name="CD97A">#REF!</definedName>
    <definedName name="CD97AW" localSheetId="9">#REF!</definedName>
    <definedName name="CD97AW" localSheetId="8">#REF!</definedName>
    <definedName name="CD97AW" localSheetId="12">#REF!</definedName>
    <definedName name="CD97AW" localSheetId="10">#REF!</definedName>
    <definedName name="CD97AW" localSheetId="11">#REF!</definedName>
    <definedName name="CD97AW" localSheetId="13">#REF!</definedName>
    <definedName name="CD97AW">#REF!</definedName>
    <definedName name="cdb" localSheetId="6" hidden="1">{"PARTE1",#N/A,FALSE,"Plan1"}</definedName>
    <definedName name="cdb" localSheetId="7" hidden="1">{"PARTE1",#N/A,FALSE,"Plan1"}</definedName>
    <definedName name="cdb" hidden="1">{"PARTE1",#N/A,FALSE,"Plan1"}</definedName>
    <definedName name="cdcdc" hidden="1">1</definedName>
    <definedName name="CDEF262">#REF!</definedName>
    <definedName name="CDF" localSheetId="9">#REF!</definedName>
    <definedName name="CDF" localSheetId="8">#REF!</definedName>
    <definedName name="CDF" localSheetId="12">#REF!</definedName>
    <definedName name="CDF" localSheetId="10">#REF!</definedName>
    <definedName name="CDF" localSheetId="11">#REF!</definedName>
    <definedName name="CDF" localSheetId="13">#REF!</definedName>
    <definedName name="CDF">#REF!</definedName>
    <definedName name="CDFD">#REF!</definedName>
    <definedName name="CDFDMA">#REF!</definedName>
    <definedName name="CDFDTA">#REF!</definedName>
    <definedName name="cdfersfs">#N/A</definedName>
    <definedName name="CDFRED">#REF!</definedName>
    <definedName name="CDFREDMA">#REF!</definedName>
    <definedName name="CDFREDTA">#REF!</definedName>
    <definedName name="CDMA">#REF!</definedName>
    <definedName name="CDP" localSheetId="9">#REF!</definedName>
    <definedName name="CDP" localSheetId="8">#REF!</definedName>
    <definedName name="CDP" localSheetId="12">#REF!</definedName>
    <definedName name="CDP" localSheetId="10">#REF!</definedName>
    <definedName name="CDP" localSheetId="11">#REF!</definedName>
    <definedName name="CDP" localSheetId="13">#REF!</definedName>
    <definedName name="CDP">#REF!</definedName>
    <definedName name="CDPP" localSheetId="9">#REF!</definedName>
    <definedName name="CDPP" localSheetId="8">#REF!</definedName>
    <definedName name="CDPP" localSheetId="12">#REF!</definedName>
    <definedName name="CDPP" localSheetId="10">#REF!</definedName>
    <definedName name="CDPP" localSheetId="11">#REF!</definedName>
    <definedName name="CDPP" localSheetId="13">#REF!</definedName>
    <definedName name="CDPP">#REF!</definedName>
    <definedName name="CDPS05ACBC">#REF!</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s">#REF!</definedName>
    <definedName name="cdsc" localSheetId="6" hidden="1">{#N/A,#N/A,FALSE,"FFCXOUT3"}</definedName>
    <definedName name="cdsc" localSheetId="7" hidden="1">{#N/A,#N/A,FALSE,"FFCXOUT3"}</definedName>
    <definedName name="cdsc" hidden="1">{#N/A,#N/A,FALSE,"FFCXOUT3"}</definedName>
    <definedName name="CDSFSDA">#REF!</definedName>
    <definedName name="CDSS03BC">#REF!</definedName>
    <definedName name="CDTA">#REF!</definedName>
    <definedName name="CDW" localSheetId="9">#REF!</definedName>
    <definedName name="CDW" localSheetId="8">#REF!</definedName>
    <definedName name="CDW" localSheetId="12">#REF!</definedName>
    <definedName name="CDW" localSheetId="10">#REF!</definedName>
    <definedName name="CDW" localSheetId="11">#REF!</definedName>
    <definedName name="CDW" localSheetId="13">#REF!</definedName>
    <definedName name="CDW">#REF!</definedName>
    <definedName name="CDWA" localSheetId="9">#REF!</definedName>
    <definedName name="CDWA" localSheetId="8">#REF!</definedName>
    <definedName name="CDWA" localSheetId="12">#REF!</definedName>
    <definedName name="CDWA" localSheetId="10">#REF!</definedName>
    <definedName name="CDWA" localSheetId="11">#REF!</definedName>
    <definedName name="CDWA" localSheetId="13">#REF!</definedName>
    <definedName name="CDWA">#REF!</definedName>
    <definedName name="CEJCR">#REF!</definedName>
    <definedName name="CELSO">#N/A</definedName>
    <definedName name="CELSO_25">#N/A</definedName>
    <definedName name="CENCARREGADO">#REF!</definedName>
    <definedName name="CENTRO_CUSTO" localSheetId="6">#REF!</definedName>
    <definedName name="CENTRO_CUSTO" localSheetId="7">#REF!</definedName>
    <definedName name="CENTRO_CUSTO">#REF!</definedName>
    <definedName name="CEOP" localSheetId="13">#REF!</definedName>
    <definedName name="CEOP">#REF!</definedName>
    <definedName name="cer1\2">#REF!</definedName>
    <definedName name="CERAMICA_30X30_PEI_IV">#REF!</definedName>
    <definedName name="CERAMICA_30x30_PEI_V">#REF!</definedName>
    <definedName name="Cerca">#REF!</definedName>
    <definedName name="CERTVRTVBT">#N/A</definedName>
    <definedName name="CERTVRTVRBVTT">#N/A</definedName>
    <definedName name="cesar">#REF!</definedName>
    <definedName name="CESCAV">#REF!</definedName>
    <definedName name="CEV3CAT">#REF!</definedName>
    <definedName name="CF">#REF!</definedName>
    <definedName name="CFCG">#REF!</definedName>
    <definedName name="CFCG_1">#REF!</definedName>
    <definedName name="CFCG_2">#REF!</definedName>
    <definedName name="CFCG_3">#REF!</definedName>
    <definedName name="cfde">#N/A</definedName>
    <definedName name="CFGC">#REF!</definedName>
    <definedName name="CFORMA">#REF!</definedName>
    <definedName name="CGASTALHO">#REF!</definedName>
    <definedName name="cgc" localSheetId="6">{#NAME?}</definedName>
    <definedName name="cgc" localSheetId="7">{#NAME?}</definedName>
    <definedName name="cgc">{#NAME?}</definedName>
    <definedName name="CGF" localSheetId="9">'BDI DIFER_SEM DESON.'!Plan1</definedName>
    <definedName name="CGF" localSheetId="8">'BDI_SEM DESON.'!Plan1</definedName>
    <definedName name="CGF" localSheetId="6">Plan1</definedName>
    <definedName name="CGF" localSheetId="7">Plan1</definedName>
    <definedName name="CGF" localSheetId="13">Plan1</definedName>
    <definedName name="CGF">Plan1</definedName>
    <definedName name="cghvhn">#N/A</definedName>
    <definedName name="CGUINDAUTO">#REF!</definedName>
    <definedName name="Change" hidden="1">#REF!</definedName>
    <definedName name="Change2" hidden="1">#REF!</definedName>
    <definedName name="Change3" hidden="1">#REF!</definedName>
    <definedName name="Change4" hidden="1">#REF!</definedName>
    <definedName name="ChangeRange" hidden="1">#REF!</definedName>
    <definedName name="ChangeRange2" hidden="1">#REF!</definedName>
    <definedName name="Chave" localSheetId="9" hidden="1">#REF!</definedName>
    <definedName name="Chave" localSheetId="8" hidden="1">#REF!</definedName>
    <definedName name="Chave" localSheetId="12">#REF!</definedName>
    <definedName name="Chave" localSheetId="3" hidden="1">#REF!</definedName>
    <definedName name="Chave" localSheetId="10">#REF!</definedName>
    <definedName name="Chave" localSheetId="7" hidden="1">#REF!</definedName>
    <definedName name="Chave" localSheetId="11">#REF!</definedName>
    <definedName name="Chave" localSheetId="13">#REF!</definedName>
    <definedName name="Chave">#REF!</definedName>
    <definedName name="Chave1" localSheetId="9" hidden="1">#REF!</definedName>
    <definedName name="Chave1" localSheetId="8" hidden="1">#REF!</definedName>
    <definedName name="Chave1" localSheetId="12">#REF!</definedName>
    <definedName name="Chave1" localSheetId="3" hidden="1">#REF!</definedName>
    <definedName name="Chave1" localSheetId="10">#REF!</definedName>
    <definedName name="Chave1" localSheetId="7" hidden="1">#REF!</definedName>
    <definedName name="Chave1" localSheetId="11">#REF!</definedName>
    <definedName name="Chave1" localSheetId="13">#REF!</definedName>
    <definedName name="Chave1">#REF!</definedName>
    <definedName name="CHEFEENG">#REF!</definedName>
    <definedName name="chefeng">#REF!</definedName>
    <definedName name="chop" localSheetId="6" hidden="1">{"Pèrdues i Guanys analític.Català",#N/A,FALSE,"Català";"Pèrdues i G. analític.castellà",#N/A,FALSE,"Castellà"}</definedName>
    <definedName name="chop" localSheetId="7" hidden="1">{"Pèrdues i Guanys analític.Català",#N/A,FALSE,"Català";"Pèrdues i G. analític.castellà",#N/A,FALSE,"Castellà"}</definedName>
    <definedName name="chop" hidden="1">{"Pèrdues i Guanys analític.Català",#N/A,FALSE,"Català";"Pèrdues i G. analític.castellà",#N/A,FALSE,"Castellà"}</definedName>
    <definedName name="CIA_AEREA" localSheetId="9">#REF!</definedName>
    <definedName name="CIA_AEREA" localSheetId="8">#REF!</definedName>
    <definedName name="CIA_AEREA" localSheetId="13">#REF!</definedName>
    <definedName name="CIA_AEREA">#REF!</definedName>
    <definedName name="cib">#REF!</definedName>
    <definedName name="ciclopico">#REF!</definedName>
    <definedName name="CICLÓPICO">#REF!</definedName>
    <definedName name="ciclopico_1">#REF!</definedName>
    <definedName name="CIDA">#REF!</definedName>
    <definedName name="CIFixa" localSheetId="13">#REF!</definedName>
    <definedName name="CIFixa">#REF!</definedName>
    <definedName name="CIM" localSheetId="6">#REF!</definedName>
    <definedName name="CIM" localSheetId="7">#REF!</definedName>
    <definedName name="CIM">#REF!</definedName>
    <definedName name="CIMENTO">#REF!</definedName>
    <definedName name="CIMENTO_BRANCO">#REF!</definedName>
    <definedName name="CIMENTO_COLA">#REF!</definedName>
    <definedName name="CIMENTOBARRA">#REF!</definedName>
    <definedName name="cimnpav">#REF!</definedName>
    <definedName name="cimpav">#REF!</definedName>
    <definedName name="circularização" hidden="1">"AS2DocumentBrowse"</definedName>
    <definedName name="citotal" localSheetId="13">#REF!</definedName>
    <definedName name="citotal">#REF!</definedName>
    <definedName name="CIvar" localSheetId="13">#REF!</definedName>
    <definedName name="CIvar">#REF!</definedName>
    <definedName name="çl">#REF!</definedName>
    <definedName name="CLAG">#REF!</definedName>
    <definedName name="Clas" localSheetId="9" hidden="1">MAX(LEN(#REF!))</definedName>
    <definedName name="Clas" localSheetId="8" hidden="1">MAX(LEN(#REF!))</definedName>
    <definedName name="Clas" localSheetId="12">MAX(LEN(#REF!))</definedName>
    <definedName name="Clas" localSheetId="3" hidden="1">MAX(LEN(#REF!))</definedName>
    <definedName name="Clas" localSheetId="10">MAX(LEN(#REF!))</definedName>
    <definedName name="Clas" localSheetId="7" hidden="1">MAX(LEN(#REF!))</definedName>
    <definedName name="Clas" localSheetId="11">MAX(LEN(#REF!))</definedName>
    <definedName name="Clas" localSheetId="13">MAX(LEN(#REF!))</definedName>
    <definedName name="Clas">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assrua" localSheetId="6">#REF!</definedName>
    <definedName name="classrua" localSheetId="7">#REF!</definedName>
    <definedName name="classrua">#REF!</definedName>
    <definedName name="CLCVJCR">#REF!</definedName>
    <definedName name="Cliente" localSheetId="9">#REF!</definedName>
    <definedName name="Cliente" localSheetId="8">#REF!</definedName>
    <definedName name="Cliente" localSheetId="12">#REF!</definedName>
    <definedName name="Cliente" localSheetId="10">#REF!</definedName>
    <definedName name="Cliente" localSheetId="7" hidden="1">""</definedName>
    <definedName name="Cliente" localSheetId="11">#REF!</definedName>
    <definedName name="Cliente" localSheetId="13">#REF!</definedName>
    <definedName name="Cliente">#REF!</definedName>
    <definedName name="clp">#REF!</definedName>
    <definedName name="clr1\2">#REF!</definedName>
    <definedName name="Cls">#N/A</definedName>
    <definedName name="CM" localSheetId="9">#REF!</definedName>
    <definedName name="CM" localSheetId="8">#REF!</definedName>
    <definedName name="CM" localSheetId="12">#REF!</definedName>
    <definedName name="CM" localSheetId="10">#REF!</definedName>
    <definedName name="CM" localSheetId="11">#REF!</definedName>
    <definedName name="CM" localSheetId="13">#REF!</definedName>
    <definedName name="CM">#REF!</definedName>
    <definedName name="CM.30">#REF!</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0" localSheetId="6">#REF!</definedName>
    <definedName name="CM_30" localSheetId="7">#REF!</definedName>
    <definedName name="CM_30">#REF!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ROO" localSheetId="6">#REF!</definedName>
    <definedName name="CM30ROO" localSheetId="7">#REF!</definedName>
    <definedName name="CM30ROO">#REF!</definedName>
    <definedName name="CM30W" localSheetId="9">#REF!</definedName>
    <definedName name="CM30W" localSheetId="8">#REF!</definedName>
    <definedName name="CM30W" localSheetId="12">#REF!</definedName>
    <definedName name="CM30W" localSheetId="10">#REF!</definedName>
    <definedName name="CM30W" localSheetId="11">#REF!</definedName>
    <definedName name="CM30W" localSheetId="13">#REF!</definedName>
    <definedName name="CM30W">#REF!</definedName>
    <definedName name="CM30WA" localSheetId="9">#REF!</definedName>
    <definedName name="CM30WA" localSheetId="8">#REF!</definedName>
    <definedName name="CM30WA" localSheetId="12">#REF!</definedName>
    <definedName name="CM30WA" localSheetId="10">#REF!</definedName>
    <definedName name="CM30WA" localSheetId="11">#REF!</definedName>
    <definedName name="CM30WA" localSheetId="13">#REF!</definedName>
    <definedName name="CM30WA">#REF!</definedName>
    <definedName name="CMA">#REF!</definedName>
    <definedName name="CMB">#REF!</definedName>
    <definedName name="CMC" localSheetId="6" hidden="1">{#N/A,#N/A,FALSE,"GERAL";#N/A,#N/A,FALSE,"012-96";#N/A,#N/A,FALSE,"018-96";#N/A,#N/A,FALSE,"027-96";#N/A,#N/A,FALSE,"059-96";#N/A,#N/A,FALSE,"076-96";#N/A,#N/A,FALSE,"019-97";#N/A,#N/A,FALSE,"021-97";#N/A,#N/A,FALSE,"022-97";#N/A,#N/A,FALSE,"028-97"}</definedName>
    <definedName name="CMC" localSheetId="7" hidden="1">{#N/A,#N/A,FALSE,"GERAL";#N/A,#N/A,FALSE,"012-96";#N/A,#N/A,FALSE,"018-96";#N/A,#N/A,FALSE,"027-96";#N/A,#N/A,FALSE,"059-96";#N/A,#N/A,FALSE,"076-96";#N/A,#N/A,FALSE,"019-97";#N/A,#N/A,FALSE,"021-97";#N/A,#N/A,FALSE,"022-97";#N/A,#N/A,FALSE,"028-97"}</definedName>
    <definedName name="CMC" hidden="1">{#N/A,#N/A,FALSE,"GERAL";#N/A,#N/A,FALSE,"012-96";#N/A,#N/A,FALSE,"018-96";#N/A,#N/A,FALSE,"027-96";#N/A,#N/A,FALSE,"059-96";#N/A,#N/A,FALSE,"076-96";#N/A,#N/A,FALSE,"019-97";#N/A,#N/A,FALSE,"021-97";#N/A,#N/A,FALSE,"022-97";#N/A,#N/A,FALSE,"028-97"}</definedName>
    <definedName name="CMCO">#REF!</definedName>
    <definedName name="CMIMP" localSheetId="6">#REF!</definedName>
    <definedName name="CMIMP" localSheetId="7">#REF!</definedName>
    <definedName name="CMIMP">#REF!</definedName>
    <definedName name="CMMA">#REF!</definedName>
    <definedName name="CMN" localSheetId="9">#REF!</definedName>
    <definedName name="CMN" localSheetId="8">#REF!</definedName>
    <definedName name="CMN" localSheetId="12">#REF!</definedName>
    <definedName name="CMN" localSheetId="10">#REF!</definedName>
    <definedName name="CMN" localSheetId="11">#REF!</definedName>
    <definedName name="CMN" localSheetId="13">#REF!</definedName>
    <definedName name="CMN">#REF!</definedName>
    <definedName name="CMOTOSSERRA">#REF!</definedName>
    <definedName name="CMP">#REF!</definedName>
    <definedName name="CMSD">#REF!</definedName>
    <definedName name="CMSUL">#REF!</definedName>
    <definedName name="CMT">#REF!</definedName>
    <definedName name="CMTA">#REF!</definedName>
    <definedName name="CMTOTAL" localSheetId="9">#REF!</definedName>
    <definedName name="CMTOTAL" localSheetId="8">#REF!</definedName>
    <definedName name="CMTOTAL" localSheetId="12">#REF!</definedName>
    <definedName name="CMTOTAL" localSheetId="10">#REF!</definedName>
    <definedName name="CMTOTAL" localSheetId="11">#REF!</definedName>
    <definedName name="CMTOTAL" localSheetId="13">#REF!</definedName>
    <definedName name="CMTOTAL">#REF!</definedName>
    <definedName name="CMUDAS">#REF!</definedName>
    <definedName name="CMW" localSheetId="9">#REF!</definedName>
    <definedName name="CMW" localSheetId="8">#REF!</definedName>
    <definedName name="CMW" localSheetId="12">#REF!</definedName>
    <definedName name="CMW" localSheetId="10">#REF!</definedName>
    <definedName name="CMW" localSheetId="11">#REF!</definedName>
    <definedName name="CMW" localSheetId="13">#REF!</definedName>
    <definedName name="CMW">#REF!</definedName>
    <definedName name="CMWA" localSheetId="9">#REF!</definedName>
    <definedName name="CMWA" localSheetId="8">#REF!</definedName>
    <definedName name="CMWA" localSheetId="12">#REF!</definedName>
    <definedName name="CMWA" localSheetId="10">#REF!</definedName>
    <definedName name="CMWA" localSheetId="11">#REF!</definedName>
    <definedName name="CMWA" localSheetId="13">#REF!</definedName>
    <definedName name="CMWA">#REF!</definedName>
    <definedName name="CN" localSheetId="3">#REF!</definedName>
    <definedName name="CN">#REF!</definedName>
    <definedName name="cnefjkcn" localSheetId="6" hidden="1">{#N/A,#N/A,FALSE,"Aging Summary";#N/A,#N/A,FALSE,"Ratio Analysis";#N/A,#N/A,FALSE,"Test 120 Day Accts";#N/A,#N/A,FALSE,"Tickmarks"}</definedName>
    <definedName name="cnefjkcn" localSheetId="7" hidden="1">{#N/A,#N/A,FALSE,"Aging Summary";#N/A,#N/A,FALSE,"Ratio Analysis";#N/A,#N/A,FALSE,"Test 120 Day Accts";#N/A,#N/A,FALSE,"Tickmarks"}</definedName>
    <definedName name="cnefjkcn" hidden="1">{#N/A,#N/A,FALSE,"Aging Summary";#N/A,#N/A,FALSE,"Ratio Analysis";#N/A,#N/A,FALSE,"Test 120 Day Accts";#N/A,#N/A,FALSE,"Tickmarks"}</definedName>
    <definedName name="cnkjfhsdji"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nkjfhsdji">{#N/A,#N/A,FALSE,"QUADRO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NPJ" localSheetId="6">#REF!</definedName>
    <definedName name="CNPJ" localSheetId="7">#REF!</definedName>
    <definedName name="CNPJ">#REF!</definedName>
    <definedName name="cnufvtgfdc">#N/A</definedName>
    <definedName name="co">#N/A</definedName>
    <definedName name="Cod" localSheetId="9" hidden="1">#REF!</definedName>
    <definedName name="Cod" localSheetId="8" hidden="1">#REF!</definedName>
    <definedName name="Cod" localSheetId="12">#REF!</definedName>
    <definedName name="Cod" localSheetId="3" hidden="1">#REF!</definedName>
    <definedName name="Cod" localSheetId="10">#REF!</definedName>
    <definedName name="Cod" localSheetId="7" hidden="1">#REF!</definedName>
    <definedName name="Cod" localSheetId="11">#REF!</definedName>
    <definedName name="Cod" localSheetId="13">#REF!</definedName>
    <definedName name="Cod">#REF!</definedName>
    <definedName name="Cód." localSheetId="6">#REF!</definedName>
    <definedName name="Cód." localSheetId="7">#REF!</definedName>
    <definedName name="Cód.">#REF!</definedName>
    <definedName name="cod.1" localSheetId="9">#REF!</definedName>
    <definedName name="cod.1" localSheetId="8">#REF!</definedName>
    <definedName name="cod.1" localSheetId="12">#REF!</definedName>
    <definedName name="cod.1" localSheetId="10">#REF!</definedName>
    <definedName name="cod.1" localSheetId="11">#REF!</definedName>
    <definedName name="cod.1" localSheetId="13">#REF!</definedName>
    <definedName name="cod.1">#REF!</definedName>
    <definedName name="cod.2" localSheetId="9">#REF!</definedName>
    <definedName name="cod.2" localSheetId="8">#REF!</definedName>
    <definedName name="cod.2" localSheetId="12">#REF!</definedName>
    <definedName name="cod.2" localSheetId="10">#REF!</definedName>
    <definedName name="cod.2" localSheetId="11">#REF!</definedName>
    <definedName name="cod.2" localSheetId="13">#REF!</definedName>
    <definedName name="cod.2">#REF!</definedName>
    <definedName name="Cód.3" localSheetId="9">#REF!</definedName>
    <definedName name="Cód.3" localSheetId="8">#REF!</definedName>
    <definedName name="Cód.3" localSheetId="12">#REF!</definedName>
    <definedName name="Cód.3" localSheetId="10">#REF!</definedName>
    <definedName name="Cód.3" localSheetId="11">#REF!</definedName>
    <definedName name="Cód.3" localSheetId="13">#REF!</definedName>
    <definedName name="Cód.3">#REF!</definedName>
    <definedName name="Cód.4" localSheetId="6">#REF!</definedName>
    <definedName name="Cód.4" localSheetId="7">#REF!</definedName>
    <definedName name="Cód.4">#REF!</definedName>
    <definedName name="Cód.Equip." localSheetId="9">#REF!</definedName>
    <definedName name="Cód.Equip." localSheetId="8">#REF!</definedName>
    <definedName name="Cód.Equip." localSheetId="12">#REF!</definedName>
    <definedName name="Cód.Equip." localSheetId="10">#REF!</definedName>
    <definedName name="Cód.Equip." localSheetId="11">#REF!</definedName>
    <definedName name="Cód.Equip." localSheetId="13">#REF!</definedName>
    <definedName name="Cód.Equip.">#REF!</definedName>
    <definedName name="Cod.Modal" localSheetId="9">#REF!</definedName>
    <definedName name="Cod.Modal" localSheetId="8">#REF!</definedName>
    <definedName name="Cod.Modal" localSheetId="13">#REF!</definedName>
    <definedName name="Cod.Modal">#REF!</definedName>
    <definedName name="Cód.SER" localSheetId="6">#REF!</definedName>
    <definedName name="Cód.SER" localSheetId="7">#REF!</definedName>
    <definedName name="Cód.SER">#REF!</definedName>
    <definedName name="Cód.serv." localSheetId="9">#REF!</definedName>
    <definedName name="Cód.serv." localSheetId="8">#REF!</definedName>
    <definedName name="Cód.serv." localSheetId="12">#REF!</definedName>
    <definedName name="Cód.serv." localSheetId="10">#REF!</definedName>
    <definedName name="Cód.serv." localSheetId="11">#REF!</definedName>
    <definedName name="Cód.serv." localSheetId="13">#REF!</definedName>
    <definedName name="Cód.serv.">#REF!</definedName>
    <definedName name="CodEdital">#REF!</definedName>
    <definedName name="Codigo" localSheetId="9" hidden="1">#REF!</definedName>
    <definedName name="Codigo" localSheetId="8" hidden="1">#REF!</definedName>
    <definedName name="Codigo" localSheetId="12">#REF!</definedName>
    <definedName name="Codigo" localSheetId="10">#REF!</definedName>
    <definedName name="Codigo" localSheetId="11">#REF!</definedName>
    <definedName name="Codigo" localSheetId="13">#REF!</definedName>
    <definedName name="Codigo">#REF!</definedName>
    <definedName name="Código" localSheetId="9">#REF!</definedName>
    <definedName name="Código" localSheetId="8">#REF!</definedName>
    <definedName name="Código" localSheetId="12">#REF!</definedName>
    <definedName name="Código" localSheetId="10">#REF!</definedName>
    <definedName name="Código" localSheetId="11">#REF!</definedName>
    <definedName name="Código" localSheetId="13">#REF!</definedName>
    <definedName name="Código">#REF!</definedName>
    <definedName name="CODIGO_12">#REF!</definedName>
    <definedName name="CÓDIGO_serviço">OFFSET(#REF!,0,0,COUNTA(#REF!),1)</definedName>
    <definedName name="CÓDIGOSCG">#REF!</definedName>
    <definedName name="CodModal" localSheetId="9">#REF!</definedName>
    <definedName name="CodModal" localSheetId="8">#REF!</definedName>
    <definedName name="CodModal" localSheetId="13">#REF!</definedName>
    <definedName name="CodModal">#REF!</definedName>
    <definedName name="CODOR1" localSheetId="6">#REF!</definedName>
    <definedName name="CODOR1" localSheetId="7">#REF!</definedName>
    <definedName name="CODOR1">#REF!</definedName>
    <definedName name="CODOR15" localSheetId="6">#REF!</definedName>
    <definedName name="CODOR15" localSheetId="7">#REF!</definedName>
    <definedName name="CODOR15">#REF!</definedName>
    <definedName name="CODOR17" localSheetId="6">#REF!</definedName>
    <definedName name="CODOR17" localSheetId="7">#REF!</definedName>
    <definedName name="CODOR17">#REF!</definedName>
    <definedName name="CODOR18" localSheetId="6">#REF!</definedName>
    <definedName name="CODOR18" localSheetId="7">#REF!</definedName>
    <definedName name="CODOR18">#REF!</definedName>
    <definedName name="CODOR19" localSheetId="6">#REF!</definedName>
    <definedName name="CODOR19" localSheetId="7">#REF!</definedName>
    <definedName name="CODOR19">#REF!</definedName>
    <definedName name="CODOR2" localSheetId="6">#REF!</definedName>
    <definedName name="CODOR2" localSheetId="7">#REF!</definedName>
    <definedName name="CODOR2">#REF!</definedName>
    <definedName name="CODOR3" localSheetId="6">#REF!</definedName>
    <definedName name="CODOR3" localSheetId="7">#REF!</definedName>
    <definedName name="CODOR3">#REF!</definedName>
    <definedName name="CODOR4" localSheetId="6">#REF!</definedName>
    <definedName name="CODOR4" localSheetId="7">#REF!</definedName>
    <definedName name="CODOR4">#REF!</definedName>
    <definedName name="CODOR5" localSheetId="6">#REF!</definedName>
    <definedName name="CODOR5" localSheetId="7">#REF!</definedName>
    <definedName name="CODOR5">#REF!</definedName>
    <definedName name="CODOR6" localSheetId="6">#REF!</definedName>
    <definedName name="CODOR6" localSheetId="7">#REF!</definedName>
    <definedName name="CODOR6">#REF!</definedName>
    <definedName name="CODOR7" localSheetId="6">#REF!</definedName>
    <definedName name="CODOR7" localSheetId="7">#REF!</definedName>
    <definedName name="CODOR7">#REF!</definedName>
    <definedName name="CODOR8" localSheetId="6">#REF!</definedName>
    <definedName name="CODOR8" localSheetId="7">#REF!</definedName>
    <definedName name="CODOR8">#REF!</definedName>
    <definedName name="CODOR9" localSheetId="6">#REF!</definedName>
    <definedName name="CODOR9" localSheetId="7">#REF!</definedName>
    <definedName name="CODOR9">#REF!</definedName>
    <definedName name="COEF" localSheetId="13">#REF!</definedName>
    <definedName name="COEF">#REF!</definedName>
    <definedName name="COEFCUSIND">#REF!</definedName>
    <definedName name="cofi" hidden="1">15</definedName>
    <definedName name="COFINS">#REF!</definedName>
    <definedName name="Col" localSheetId="9">#REF!</definedName>
    <definedName name="Col" localSheetId="8">#REF!</definedName>
    <definedName name="Col" localSheetId="12">#REF!</definedName>
    <definedName name="Col" localSheetId="10">#REF!</definedName>
    <definedName name="Col" localSheetId="11">#REF!</definedName>
    <definedName name="Col" localSheetId="13">#REF!</definedName>
    <definedName name="Col">#REF!</definedName>
    <definedName name="Colchão">#REF!</definedName>
    <definedName name="COLETA" localSheetId="7">#REF!</definedName>
    <definedName name="COLETA">#REF!</definedName>
    <definedName name="COLONIAO">#REF!</definedName>
    <definedName name="COLONIÃO">#REF!</definedName>
    <definedName name="COLONIAO262">#REF!</definedName>
    <definedName name="Coluna" localSheetId="9" hidden="1">#REF!</definedName>
    <definedName name="Coluna" localSheetId="8" hidden="1">#REF!</definedName>
    <definedName name="Coluna" localSheetId="12">#REF!</definedName>
    <definedName name="Coluna" localSheetId="3" hidden="1">#REF!</definedName>
    <definedName name="Coluna" localSheetId="10">#REF!</definedName>
    <definedName name="Coluna" localSheetId="7" hidden="1">#REF!</definedName>
    <definedName name="Coluna" localSheetId="11">#REF!</definedName>
    <definedName name="Coluna" localSheetId="13">#REF!</definedName>
    <definedName name="Coluna">#REF!</definedName>
    <definedName name="com" localSheetId="13">#REF!</definedName>
    <definedName name="com">#REF!</definedName>
    <definedName name="COMBUSTIVEL" localSheetId="9">'BDI DIFER_SEM DESON.'!Plan1</definedName>
    <definedName name="COMBUSTIVEL" localSheetId="8">'BDI_SEM DESON.'!Plan1</definedName>
    <definedName name="COMBUSTIVEL" localSheetId="6">Plan1</definedName>
    <definedName name="COMBUSTIVEL" localSheetId="7">Plan1</definedName>
    <definedName name="COMBUSTIVEL" localSheetId="13">Plan1</definedName>
    <definedName name="COMBUSTIVEL">Plan1</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9">'BDI DIFER_SEM DESON.'!Plan1</definedName>
    <definedName name="COMBUSTIVEL1" localSheetId="8">'BDI_SEM DESON.'!Plan1</definedName>
    <definedName name="COMBUSTIVEL1" localSheetId="6">Plan1</definedName>
    <definedName name="COMBUSTIVEL1" localSheetId="7">Plan1</definedName>
    <definedName name="COMBUSTIVEL1" localSheetId="13">Plan1</definedName>
    <definedName name="COMBUSTIVEL1">Plan1</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9" hidden="1">#REF!</definedName>
    <definedName name="Comp" localSheetId="8" hidden="1">#REF!</definedName>
    <definedName name="Comp" localSheetId="12">#REF!</definedName>
    <definedName name="Comp" localSheetId="3" hidden="1">#REF!</definedName>
    <definedName name="Comp" localSheetId="10">#REF!</definedName>
    <definedName name="Comp" localSheetId="7" hidden="1">#REF!</definedName>
    <definedName name="Comp" localSheetId="11">#REF!</definedName>
    <definedName name="Comp" localSheetId="13">#REF!</definedName>
    <definedName name="Comp">#REF!</definedName>
    <definedName name="COMP.30">#REF!</definedName>
    <definedName name="COMP.P15">#REF!</definedName>
    <definedName name="Comp_Área_Vol.">#REF!</definedName>
    <definedName name="Comp_Área_Vol._2">#N/A</definedName>
    <definedName name="Comp_Área_Vol._25">#REF!</definedName>
    <definedName name="comp_aux">#REF!</definedName>
    <definedName name="comp01">#REF!</definedName>
    <definedName name="COMP034" localSheetId="13">#REF!</definedName>
    <definedName name="COMP034">#REF!</definedName>
    <definedName name="comp2" localSheetId="7">#REF!</definedName>
    <definedName name="comp2">#REF!</definedName>
    <definedName name="comparativo" localSheetId="6" hidden="1">{#N/A,#N/A,TRUE,"Serviços"}</definedName>
    <definedName name="comparativo" localSheetId="7" hidden="1">{#N/A,#N/A,TRUE,"Serviços"}</definedName>
    <definedName name="comparativo" hidden="1">{#N/A,#N/A,TRUE,"Serviços"}</definedName>
    <definedName name="COMPENSA.PLAST">#REF!</definedName>
    <definedName name="COMPENSADO_RES_10MM">#REF!</definedName>
    <definedName name="COMPENSADO_RES_12MM">#REF!</definedName>
    <definedName name="compeqp" localSheetId="9">#REF!</definedName>
    <definedName name="compeqp" localSheetId="8">#REF!</definedName>
    <definedName name="compeqp" localSheetId="13">#REF!</definedName>
    <definedName name="compeqp">#REF!</definedName>
    <definedName name="compeqp_1">#REF!</definedName>
    <definedName name="compinst." localSheetId="7">#REF!</definedName>
    <definedName name="compinst.">#REF!</definedName>
    <definedName name="complementares">#REF!</definedName>
    <definedName name="complementares_1">#REF!</definedName>
    <definedName name="complementares_10">#REF!</definedName>
    <definedName name="complementares_12">#REF!</definedName>
    <definedName name="complementares_2">#REF!</definedName>
    <definedName name="complementares_3">#REF!</definedName>
    <definedName name="complementares_4">#REF!</definedName>
    <definedName name="complementares_9">#REF!</definedName>
    <definedName name="COMPLETO">#N/A</definedName>
    <definedName name="COMPOSICAO" localSheetId="6">#REF!</definedName>
    <definedName name="COMPOSICAO" localSheetId="7">#REF!</definedName>
    <definedName name="COMPOSICAO">#REF!</definedName>
    <definedName name="COMPOSICAO_1">#REF!</definedName>
    <definedName name="Composição_do_BDI">#REF!</definedName>
    <definedName name="Composição_do_BDI_1">#REF!</definedName>
    <definedName name="Composição_do_BDI_2">#REF!</definedName>
    <definedName name="Composição_do_BDI_3">#REF!</definedName>
    <definedName name="COMPOSICAO01">#REF!</definedName>
    <definedName name="COMPOSIÇÃO01">#REF!</definedName>
    <definedName name="COMPOSICAO01_1">#REF!</definedName>
    <definedName name="COMPOSICAO02">#REF!</definedName>
    <definedName name="COMPOSICAO02_1">#REF!</definedName>
    <definedName name="COMPOSICAORIP" localSheetId="13">#REF!</definedName>
    <definedName name="COMPOSICAORIP">#REF!</definedName>
    <definedName name="COMPOSICOES" localSheetId="6">#REF!</definedName>
    <definedName name="COMPOSICOES" localSheetId="7">#REF!</definedName>
    <definedName name="COMPOSICOES">#REF!</definedName>
    <definedName name="composições">#REF!</definedName>
    <definedName name="COMPOSICOES_DESON" localSheetId="6">#REF!</definedName>
    <definedName name="COMPOSICOES_DESON" localSheetId="7">#REF!</definedName>
    <definedName name="COMPOSICOES_DESON">#REF!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 localSheetId="13">#REF!</definedName>
    <definedName name="CON">#REF!</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 localSheetId="6">#REF!</definedName>
    <definedName name="CONC" localSheetId="7">#REF!</definedName>
    <definedName name="CONC">#REF!</definedName>
    <definedName name="CONC.">#REF!</definedName>
    <definedName name="CONC_17">NA()</definedName>
    <definedName name="CONC_18">NA()</definedName>
    <definedName name="CONC_19">NA()</definedName>
    <definedName name="CONC_EMI" localSheetId="6">#REF!</definedName>
    <definedName name="CONC_EMI" localSheetId="7">#REF!</definedName>
    <definedName name="CONC_EMI">#REF!</definedName>
    <definedName name="CONC_EMI_19">"$#REF!.$#REF!$#REF!:$#REF!$#REF!"</definedName>
    <definedName name="concciclo">#REF!</definedName>
    <definedName name="CONCIM">#REF!</definedName>
    <definedName name="CONCIMMAN">#REF!</definedName>
    <definedName name="concorrentes" localSheetId="9" hidden="1">{#N/A,#N/A,FALSE,"Cronograma";#N/A,#N/A,FALSE,"Cronogr. 2"}</definedName>
    <definedName name="concorrentes" localSheetId="8" hidden="1">{#N/A,#N/A,FALSE,"Cronograma";#N/A,#N/A,FALSE,"Cronogr. 2"}</definedName>
    <definedName name="concorrentes" localSheetId="6" hidden="1">{#N/A,#N/A,FALSE,"Cronograma";#N/A,#N/A,FALSE,"Cronogr. 2"}</definedName>
    <definedName name="concorrentes" localSheetId="7" hidden="1">{#N/A,#N/A,FALSE,"Cronograma";#N/A,#N/A,FALSE,"Cronogr. 2"}</definedName>
    <definedName name="concorrentes" hidden="1">{#N/A,#N/A,FALSE,"Cronograma";#N/A,#N/A,FALSE,"Cronogr. 2"}</definedName>
    <definedName name="CONCR">#REF!</definedName>
    <definedName name="CONCRETO">#REF!</definedName>
    <definedName name="CONCRETO_18_MPA">#REF!</definedName>
    <definedName name="CONCRETOCICLMANALT">#REF!</definedName>
    <definedName name="concretociclópico">#REF!</definedName>
    <definedName name="CONCRETOCIMENTO">#REF!</definedName>
    <definedName name="CONCRETOCIMMANALT">#REF!</definedName>
    <definedName name="condiçã_descida">#REF!</definedName>
    <definedName name="CONDIÇÃO" localSheetId="6">#REF!</definedName>
    <definedName name="CONDIÇÃO" localSheetId="7">#REF!</definedName>
    <definedName name="CONDIÇÃO">#REF!</definedName>
    <definedName name="Condição_Cerca">#REF!</definedName>
    <definedName name="CONDIÇÃO_COD">#REF!</definedName>
    <definedName name="Condição_Defensa">#REF!</definedName>
    <definedName name="Condição_Descida">#REF!</definedName>
    <definedName name="Condição_Entrada">#REF!</definedName>
    <definedName name="Condição_MeioFio">#REF!</definedName>
    <definedName name="Condição_OAC">#REF!</definedName>
    <definedName name="Condição_Sarjeta">#REF!</definedName>
    <definedName name="Condição_Sinal_Vertical">#REF!</definedName>
    <definedName name="Condição_Tacha">#REF!</definedName>
    <definedName name="Condição_Valeta">#REF!</definedName>
    <definedName name="CondiçãoDispositivoLateralOAE">#REF!</definedName>
    <definedName name="CondiçãoNãoOAC">#REF!</definedName>
    <definedName name="CondiçãoOAC">#REF!</definedName>
    <definedName name="CONDUTOR" localSheetId="6">#REF!</definedName>
    <definedName name="CONDUTOR" localSheetId="7">#REF!</definedName>
    <definedName name="CONDUTOR">#REF!</definedName>
    <definedName name="CONDUTORES" localSheetId="9">#REF!</definedName>
    <definedName name="CONDUTORES" localSheetId="8">#REF!</definedName>
    <definedName name="CONDUTORES" localSheetId="13">#REF!</definedName>
    <definedName name="CONDUTORES">#REF!</definedName>
    <definedName name="Cons" localSheetId="9">'BDI DIFER_SEM DESON.'!Plan1</definedName>
    <definedName name="Cons" localSheetId="8">'BDI_SEM DESON.'!Plan1</definedName>
    <definedName name="Cons" localSheetId="6">Plan1</definedName>
    <definedName name="Cons" localSheetId="7">Plan1</definedName>
    <definedName name="Cons" localSheetId="13">Plan1</definedName>
    <definedName name="Cons">Plan1</definedName>
    <definedName name="CONS.ASF.">#REF!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ER" localSheetId="6">#REF!</definedName>
    <definedName name="CONSER" localSheetId="7">#REF!</definedName>
    <definedName name="CONSER">#REF!</definedName>
    <definedName name="CONSERVAÇÃO">#REF!</definedName>
    <definedName name="CONSULTA_EQUIPS_POR_EMPRESA">#REF!</definedName>
    <definedName name="CONSUMO" localSheetId="9">'BDI DIFER_SEM DESON.'!Plan1</definedName>
    <definedName name="CONSUMO" localSheetId="8">'BDI_SEM DESON.'!Plan1</definedName>
    <definedName name="CONSUMO" localSheetId="6">Plan1</definedName>
    <definedName name="CONSUMO" localSheetId="7">Plan1</definedName>
    <definedName name="CONSUMO" localSheetId="13">Plan1</definedName>
    <definedName name="CONSUMO">Plan1</definedName>
    <definedName name="consumo.2" localSheetId="9">#REF!</definedName>
    <definedName name="consumo.2" localSheetId="8">#REF!</definedName>
    <definedName name="consumo.2" localSheetId="12">#REF!</definedName>
    <definedName name="consumo.2" localSheetId="10">#REF!</definedName>
    <definedName name="consumo.2" localSheetId="11">#REF!</definedName>
    <definedName name="consumo.2" localSheetId="13">#REF!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NA()</definedName>
    <definedName name="consumo_7">NA()</definedName>
    <definedName name="consumo_8">NA()</definedName>
    <definedName name="CONSUMO_9">#N/A</definedName>
    <definedName name="consumo2" localSheetId="9">'BDI DIFER_SEM DESON.'!Plan1</definedName>
    <definedName name="consumo2" localSheetId="8">'BDI_SEM DESON.'!Plan1</definedName>
    <definedName name="consumo2" localSheetId="6">Plan1</definedName>
    <definedName name="consumo2" localSheetId="7">Plan1</definedName>
    <definedName name="consumo2" localSheetId="13">Plan1</definedName>
    <definedName name="consumo2">Plan1</definedName>
    <definedName name="Consumodemateriais" localSheetId="9">'BDI DIFER_SEM DESON.'!Plan1</definedName>
    <definedName name="Consumodemateriais" localSheetId="8">'BDI_SEM DESON.'!Plan1</definedName>
    <definedName name="Consumodemateriais" localSheetId="6">Plan1</definedName>
    <definedName name="Consumodemateriais" localSheetId="7">Plan1</definedName>
    <definedName name="Consumodemateriais" localSheetId="13">Plan1</definedName>
    <definedName name="Consumodemateriais">Plan1</definedName>
    <definedName name="Consumodemateriais___0">#N/A</definedName>
    <definedName name="Consumodemateriais_1">"plan1"</definedName>
    <definedName name="Consumodemateriais_10">NA()</definedName>
    <definedName name="Consumodemateriais_11">#N/A</definedName>
    <definedName name="Consumodemateriais_12">NA()</definedName>
    <definedName name="Consumodemateriais_13">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NA()</definedName>
    <definedName name="Consumodemateriais_4">NA()</definedName>
    <definedName name="Consumodemateriais_5">NA()</definedName>
    <definedName name="Consumodemateriais_6">#N/A</definedName>
    <definedName name="Consumodemateriais_7">NA()</definedName>
    <definedName name="Consumodemateriais_8">NA()</definedName>
    <definedName name="Consumodemateriais_9">#N/A</definedName>
    <definedName name="CONT" localSheetId="9">#REF!</definedName>
    <definedName name="CONT" localSheetId="8">#REF!</definedName>
    <definedName name="CONT" localSheetId="12">#REF!</definedName>
    <definedName name="CONT" localSheetId="10">#REF!</definedName>
    <definedName name="CONT" localSheetId="11">#REF!</definedName>
    <definedName name="CONT" localSheetId="13">#REF!</definedName>
    <definedName name="CONT">#REF!</definedName>
    <definedName name="CONTA">#N/A</definedName>
    <definedName name="CONTADOR">NA()</definedName>
    <definedName name="CONTR">#REF!</definedName>
    <definedName name="CONTR_13">#REF!</definedName>
    <definedName name="CONTR_39">#REF!</definedName>
    <definedName name="CONTR_6">#REF!</definedName>
    <definedName name="Contratada" localSheetId="6">#REF!</definedName>
    <definedName name="Contratada" localSheetId="7">#REF!</definedName>
    <definedName name="Contratada">#REF!</definedName>
    <definedName name="contrato" localSheetId="6">#REF!</definedName>
    <definedName name="contrato" localSheetId="7">#REF!</definedName>
    <definedName name="contrato">#REF!</definedName>
    <definedName name="Contrato_Numero" localSheetId="6">#REF!</definedName>
    <definedName name="Contrato_Numero" localSheetId="7">#REF!</definedName>
    <definedName name="Contrato_Numero">#REF!</definedName>
    <definedName name="controle" localSheetId="6" hidden="1">{"'Plan1 (2)'!$A$5:$F$63"}</definedName>
    <definedName name="controle" localSheetId="7" hidden="1">{"'Plan1 (2)'!$A$5:$F$63"}</definedName>
    <definedName name="controle" hidden="1">{"'Plan1 (2)'!$A$5:$F$63"}</definedName>
    <definedName name="ControleCOmb">NA()</definedName>
    <definedName name="Convenio" localSheetId="6">#REF!</definedName>
    <definedName name="Convenio" localSheetId="7">#REF!</definedName>
    <definedName name="Convenio">#REF!</definedName>
    <definedName name="conver">#REF!</definedName>
    <definedName name="CONVER1">#REF!</definedName>
    <definedName name="CONVER2">#REF!</definedName>
    <definedName name="COR" localSheetId="9">#REF!</definedName>
    <definedName name="COR" localSheetId="8">#REF!</definedName>
    <definedName name="COR" localSheetId="13">#REF!</definedName>
    <definedName name="COR">#REF!</definedName>
    <definedName name="CORDEFMB">#REF!</definedName>
    <definedName name="Corpus" localSheetId="6">#REF!+60</definedName>
    <definedName name="Corpus" localSheetId="7">#REF!+60</definedName>
    <definedName name="Corpus">#REF!+60</definedName>
    <definedName name="CorrDefFresagem">#REF!</definedName>
    <definedName name="CorrDefMBUQ">#REF!</definedName>
    <definedName name="correção">#REF!</definedName>
    <definedName name="CORREÇÃOFRES">#REF!</definedName>
    <definedName name="CORREÇÃOMBUFMAN">#REF!</definedName>
    <definedName name="CORREÇÃOMBUFREC">#REF!</definedName>
    <definedName name="CORREÇÃOMBUQMAN">#REF!</definedName>
    <definedName name="CORREÇÃOMBUQREC">#REF!</definedName>
    <definedName name="CORREÇÃOREC">#REF!</definedName>
    <definedName name="CORRMBUFMAN">#REF!</definedName>
    <definedName name="CORRMBUQMAN">#REF!</definedName>
    <definedName name="CORRMBUQREC">#REF!</definedName>
    <definedName name="Cortes">#REF!</definedName>
    <definedName name="cost_of_debt">#REF!</definedName>
    <definedName name="cotacao">#REF!</definedName>
    <definedName name="cotação">#REF!</definedName>
    <definedName name="COTAÇÕES">#REF!</definedName>
    <definedName name="cp.100">#REF!</definedName>
    <definedName name="cp.95">#REF!</definedName>
    <definedName name="CPA">#REF!</definedName>
    <definedName name="CPAV" localSheetId="13">#REF!</definedName>
    <definedName name="CPAV">#REF!</definedName>
    <definedName name="CPDB80">#REF!</definedName>
    <definedName name="CPDMPM">#REF!</definedName>
    <definedName name="CPI">#REF!</definedName>
    <definedName name="CPL">#REF!</definedName>
    <definedName name="CPRLI">#REF!</definedName>
    <definedName name="CpuAux" localSheetId="9" hidden="1">#REF!</definedName>
    <definedName name="CpuAux" localSheetId="8" hidden="1">#REF!</definedName>
    <definedName name="CpuAux" localSheetId="12">#REF!</definedName>
    <definedName name="CpuAux" localSheetId="3" hidden="1">#REF!</definedName>
    <definedName name="CpuAux" localSheetId="10">#REF!</definedName>
    <definedName name="CpuAux" localSheetId="7" hidden="1">#REF!</definedName>
    <definedName name="CpuAux" localSheetId="11">#REF!</definedName>
    <definedName name="CpuAux" localSheetId="13">#REF!</definedName>
    <definedName name="CpuAux">#REF!</definedName>
    <definedName name="CPUBET" localSheetId="9">#REF!</definedName>
    <definedName name="CPUBET" localSheetId="8">#REF!</definedName>
    <definedName name="CPUBET" localSheetId="12">#REF!</definedName>
    <definedName name="CPUBET" localSheetId="10">#REF!</definedName>
    <definedName name="CPUBET" localSheetId="11">#REF!</definedName>
    <definedName name="CPUBET" localSheetId="13">#REF!</definedName>
    <definedName name="CPUBET">#REF!</definedName>
    <definedName name="CPUOAC" localSheetId="9">#REF!</definedName>
    <definedName name="CPUOAC" localSheetId="8">#REF!</definedName>
    <definedName name="CPUOAC" localSheetId="12">#REF!</definedName>
    <definedName name="CPUOAC" localSheetId="10">#REF!</definedName>
    <definedName name="CPUOAC" localSheetId="11">#REF!</definedName>
    <definedName name="CPUOAC" localSheetId="13">#REF!</definedName>
    <definedName name="CPUOAC">#REF!</definedName>
    <definedName name="CPUOAE" localSheetId="9">#REF!</definedName>
    <definedName name="CPUOAE" localSheetId="8">#REF!</definedName>
    <definedName name="CPUOAE" localSheetId="12">#REF!</definedName>
    <definedName name="CPUOAE" localSheetId="10">#REF!</definedName>
    <definedName name="CPUOAE" localSheetId="11">#REF!</definedName>
    <definedName name="CPUOAE" localSheetId="13">#REF!</definedName>
    <definedName name="CPUOAE">#REF!</definedName>
    <definedName name="CPUPAV" localSheetId="9">#REF!</definedName>
    <definedName name="CPUPAV" localSheetId="8">#REF!</definedName>
    <definedName name="CPUPAV" localSheetId="12">#REF!</definedName>
    <definedName name="CPUPAV" localSheetId="10">#REF!</definedName>
    <definedName name="CPUPAV" localSheetId="11">#REF!</definedName>
    <definedName name="CPUPAV" localSheetId="13">#REF!</definedName>
    <definedName name="CPUPAV">#REF!</definedName>
    <definedName name="CPUs" localSheetId="9" hidden="1">#REF!</definedName>
    <definedName name="CPUs" localSheetId="8" hidden="1">#REF!</definedName>
    <definedName name="CPUs" localSheetId="12">#REF!</definedName>
    <definedName name="CPUs" localSheetId="3" hidden="1">#REF!</definedName>
    <definedName name="CPUs" localSheetId="10">#REF!</definedName>
    <definedName name="CPUs" localSheetId="7" hidden="1">#REF!</definedName>
    <definedName name="CPUs" localSheetId="11">#REF!</definedName>
    <definedName name="CPUs" localSheetId="13">#REF!</definedName>
    <definedName name="CPUs">#REF!</definedName>
    <definedName name="CPUS_AUX">#REF!</definedName>
    <definedName name="CPUS_AUX_NOVOS">#REF!</definedName>
    <definedName name="CPUS_NOVOS">#REF!</definedName>
    <definedName name="CPUSERCOMPL" localSheetId="9">#REF!</definedName>
    <definedName name="CPUSERCOMPL" localSheetId="8">#REF!</definedName>
    <definedName name="CPUSERCOMPL" localSheetId="12">#REF!</definedName>
    <definedName name="CPUSERCOMPL" localSheetId="10">#REF!</definedName>
    <definedName name="CPUSERCOMPL" localSheetId="11">#REF!</definedName>
    <definedName name="CPUSERCOMPL" localSheetId="13">#REF!</definedName>
    <definedName name="CPUSERCOMPL">#REF!</definedName>
    <definedName name="CPUSIN" localSheetId="9">#REF!</definedName>
    <definedName name="CPUSIN" localSheetId="8">#REF!</definedName>
    <definedName name="CPUSIN" localSheetId="12">#REF!</definedName>
    <definedName name="CPUSIN" localSheetId="10">#REF!</definedName>
    <definedName name="CPUSIN" localSheetId="11">#REF!</definedName>
    <definedName name="CPUSIN" localSheetId="13">#REF!</definedName>
    <definedName name="CPUSIN">#REF!</definedName>
    <definedName name="CPUTER" localSheetId="9">#REF!</definedName>
    <definedName name="CPUTER" localSheetId="8">#REF!</definedName>
    <definedName name="CPUTER" localSheetId="12">#REF!</definedName>
    <definedName name="CPUTER" localSheetId="10">#REF!</definedName>
    <definedName name="CPUTER" localSheetId="11">#REF!</definedName>
    <definedName name="CPUTER" localSheetId="13">#REF!</definedName>
    <definedName name="CPUTER">#REF!</definedName>
    <definedName name="CPUVEIC" localSheetId="9">#REF!</definedName>
    <definedName name="CPUVEIC" localSheetId="8">#REF!</definedName>
    <definedName name="CPUVEIC" localSheetId="12">#REF!</definedName>
    <definedName name="CPUVEIC" localSheetId="10">#REF!</definedName>
    <definedName name="CPUVEIC" localSheetId="11">#REF!</definedName>
    <definedName name="CPUVEIC" localSheetId="13">#REF!</definedName>
    <definedName name="CPUVEIC">#REF!</definedName>
    <definedName name="CPZF">#REF!</definedName>
    <definedName name="CPZFRANCES">#REF!</definedName>
    <definedName name="CRA">#REF!</definedName>
    <definedName name="CRBPE">#REF!</definedName>
    <definedName name="CRC">#REF!</definedName>
    <definedName name="CRECREVMBUQ">#REF!</definedName>
    <definedName name="CRETBVTYBT">#N/A</definedName>
    <definedName name="CRETRBRTTR">#N/A</definedName>
    <definedName name="CRETRBVTBR">#N/A</definedName>
    <definedName name="CRETRO">#REF!</definedName>
    <definedName name="CRG_01" localSheetId="6">#REF!</definedName>
    <definedName name="CRG_01" localSheetId="7">#REF!</definedName>
    <definedName name="CRG_01">#REF!</definedName>
    <definedName name="CRI" localSheetId="13">#REF!</definedName>
    <definedName name="CRI">#REF!</definedName>
    <definedName name="CRIT" localSheetId="9" hidden="1">#REF!</definedName>
    <definedName name="CRIT" localSheetId="8" hidden="1">#REF!</definedName>
    <definedName name="CRIT" localSheetId="12">#REF!</definedName>
    <definedName name="CRIT" localSheetId="3" hidden="1">#REF!</definedName>
    <definedName name="CRIT" localSheetId="10">#REF!</definedName>
    <definedName name="CRIT" localSheetId="7" hidden="1">#REF!</definedName>
    <definedName name="CRIT" localSheetId="11">#REF!</definedName>
    <definedName name="CRIT" localSheetId="13">#REF!</definedName>
    <definedName name="CRIT">#REF!</definedName>
    <definedName name="Criteria">#REF!</definedName>
    <definedName name="_xlnm.Criteria" localSheetId="9" hidden="1">#REF!</definedName>
    <definedName name="_xlnm.Criteria" localSheetId="8" hidden="1">#REF!</definedName>
    <definedName name="_xlnm.Criteria" localSheetId="12">#REF!</definedName>
    <definedName name="_xlnm.Criteria" localSheetId="3" hidden="1">#REF!</definedName>
    <definedName name="_xlnm.Criteria" localSheetId="10">#REF!</definedName>
    <definedName name="_xlnm.Criteria" localSheetId="7" hidden="1">#REF!</definedName>
    <definedName name="_xlnm.Criteria" localSheetId="11">#REF!</definedName>
    <definedName name="_xlnm.Criteria" localSheetId="13">#REF!</definedName>
    <definedName name="_xlnm.Criteria">#REF!</definedName>
    <definedName name="CRN">#REF!</definedName>
    <definedName name="CRO">#REF!</definedName>
    <definedName name="crogr" localSheetId="7">#REF!</definedName>
    <definedName name="crogr">#REF!</definedName>
    <definedName name="Cron" localSheetId="9" hidden="1">{#N/A,#N/A,FALSE,"MO (2)"}</definedName>
    <definedName name="Cron" localSheetId="8" hidden="1">{#N/A,#N/A,FALSE,"MO (2)"}</definedName>
    <definedName name="Cron" localSheetId="6">{#N/A,#N/A,FALSE,"MO (2)"}</definedName>
    <definedName name="Cron" localSheetId="7">{#N/A,#N/A,FALSE,"MO (2)"}</definedName>
    <definedName name="Cron">{#N/A,#N/A,FALSE,"MO (2)"}</definedName>
    <definedName name="Cron_1" localSheetId="6" hidden="1">{#N/A,#N/A,FALSE,"MO (2)"}</definedName>
    <definedName name="Cron_1" localSheetId="7" hidden="1">{#N/A,#N/A,FALSE,"MO (2)"}</definedName>
    <definedName name="Cron_1" hidden="1">{#N/A,#N/A,FALSE,"MO (2)"}</definedName>
    <definedName name="CRONO" localSheetId="6">#REF!</definedName>
    <definedName name="CRONO" localSheetId="7">#REF!</definedName>
    <definedName name="CRONO">#REF!</definedName>
    <definedName name="CRONO_1">#REF!</definedName>
    <definedName name="CRONO_25">#REF!</definedName>
    <definedName name="cronograma" localSheetId="6" hidden="1">{#N/A,#N/A,TRUE,"Plan1"}</definedName>
    <definedName name="cronograma" localSheetId="7" hidden="1">{#N/A,#N/A,TRUE,"Plan1"}</definedName>
    <definedName name="cronograma" hidden="1">{#N/A,#N/A,TRUE,"Plan1"}</definedName>
    <definedName name="CRONOGRAMA_PRAZO">#REF!</definedName>
    <definedName name="CRONOMOD" localSheetId="6">{"total","SUM(total)","YNNNN",FALSE}</definedName>
    <definedName name="CRONOMOD" localSheetId="7">{"total","SUM(total)","YNNNN",FALSE}</definedName>
    <definedName name="CRONOMOD">{"total","SUM(total)","YNNNN",FALSE}</definedName>
    <definedName name="Croquiiii" localSheetId="9">'BDI DIFER_SEM DESON.'!Croquiiii</definedName>
    <definedName name="Croquiiii" localSheetId="8">'BDI_SEM DESON.'!Croquiiii</definedName>
    <definedName name="Croquiiii" localSheetId="12">Croquiiii</definedName>
    <definedName name="Croquiiii" localSheetId="6">#N/A</definedName>
    <definedName name="Croquiiii" localSheetId="10">#N/A</definedName>
    <definedName name="Croquiiii" localSheetId="7">#N/A</definedName>
    <definedName name="Croquiiii" localSheetId="11">#N/A</definedName>
    <definedName name="Croquiiii" localSheetId="13">#N/A</definedName>
    <definedName name="Croquiiii">'BDI DIFER_SEM DESON.'!Croquiiii</definedName>
    <definedName name="Croquiiii_38" localSheetId="9">'BDI DIFER_SEM DESON.'!Croquiiii_38</definedName>
    <definedName name="Croquiiii_38" localSheetId="8">'BDI_SEM DESON.'!Croquiiii_38</definedName>
    <definedName name="Croquiiii_38" localSheetId="12">Croquiiii_38</definedName>
    <definedName name="Croquiiii_38" localSheetId="6">#N/A</definedName>
    <definedName name="Croquiiii_38" localSheetId="10">#N/A</definedName>
    <definedName name="Croquiiii_38" localSheetId="7">#N/A</definedName>
    <definedName name="Croquiiii_38" localSheetId="11">#N/A</definedName>
    <definedName name="Croquiiii_38" localSheetId="13">#N/A</definedName>
    <definedName name="Croquiiii_38">'BDI DIFER_SEM DESON.'!Croquiiii_38</definedName>
    <definedName name="CRR">#REF!</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 localSheetId="6">#REF!</definedName>
    <definedName name="CS" localSheetId="7">#REF!</definedName>
    <definedName name="CS">#REF!</definedName>
    <definedName name="cs_1">#N/A</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9">#REF!</definedName>
    <definedName name="CS110PI" localSheetId="8">#REF!</definedName>
    <definedName name="CS110PI" localSheetId="13">#REF!</definedName>
    <definedName name="CS110PI">#REF!</definedName>
    <definedName name="CS110PI_2">#N/A</definedName>
    <definedName name="CS110R" localSheetId="9">#REF!</definedName>
    <definedName name="CS110R" localSheetId="8">#REF!</definedName>
    <definedName name="CS110R" localSheetId="13">#REF!</definedName>
    <definedName name="CS110R">#REF!</definedName>
    <definedName name="CS110R_2">#N/A</definedName>
    <definedName name="CS316PI" localSheetId="9">#REF!</definedName>
    <definedName name="CS316PI" localSheetId="8">#REF!</definedName>
    <definedName name="CS316PI" localSheetId="13">#REF!</definedName>
    <definedName name="CS316PI">#REF!</definedName>
    <definedName name="CS316PI_2">#N/A</definedName>
    <definedName name="CS316R" localSheetId="9">#REF!</definedName>
    <definedName name="CS316R" localSheetId="8">#REF!</definedName>
    <definedName name="CS316R" localSheetId="13">#REF!</definedName>
    <definedName name="CS316R">#REF!</definedName>
    <definedName name="CS316R_2">#N/A</definedName>
    <definedName name="CS423PI" localSheetId="9">#REF!</definedName>
    <definedName name="CS423PI" localSheetId="8">#REF!</definedName>
    <definedName name="CS423PI" localSheetId="13">#REF!</definedName>
    <definedName name="CS423PI">#REF!</definedName>
    <definedName name="CS423PI_2">#N/A</definedName>
    <definedName name="CS423R" localSheetId="9">#REF!</definedName>
    <definedName name="CS423R" localSheetId="8">#REF!</definedName>
    <definedName name="CS423R" localSheetId="13">#REF!</definedName>
    <definedName name="CS423R">#REF!</definedName>
    <definedName name="CS423R_2">#N/A</definedName>
    <definedName name="CSA" localSheetId="9">#REF!</definedName>
    <definedName name="CSA" localSheetId="8">#REF!</definedName>
    <definedName name="CSA" localSheetId="12">#REF!</definedName>
    <definedName name="CSA" localSheetId="10">#REF!</definedName>
    <definedName name="CSA" localSheetId="11">#REF!</definedName>
    <definedName name="CSA" localSheetId="13">#REF!</definedName>
    <definedName name="CSA">#REF!</definedName>
    <definedName name="CSA_1">#REF!</definedName>
    <definedName name="CSERVENTE">#REF!</definedName>
    <definedName name="CSPP">#REF!</definedName>
    <definedName name="CSPP_1">#REF!</definedName>
    <definedName name="CSSL" localSheetId="6" hidden="1">{#N/A,#N/A,FALSE,"IR E CS 1997";#N/A,#N/A,FALSE,"PR ND";#N/A,#N/A,FALSE,"8191";#N/A,#N/A,FALSE,"8383";#N/A,#N/A,FALSE,"MP 1024";#N/A,#N/A,FALSE,"AD_EX_97";#N/A,#N/A,FALSE,"BD 97"}</definedName>
    <definedName name="CSSL" localSheetId="7" hidden="1">{#N/A,#N/A,FALSE,"IR E CS 1997";#N/A,#N/A,FALSE,"PR ND";#N/A,#N/A,FALSE,"8191";#N/A,#N/A,FALSE,"8383";#N/A,#N/A,FALSE,"MP 1024";#N/A,#N/A,FALSE,"AD_EX_97";#N/A,#N/A,FALSE,"BD 97"}</definedName>
    <definedName name="CSSL" hidden="1">{#N/A,#N/A,FALSE,"IR E CS 1997";#N/A,#N/A,FALSE,"PR ND";#N/A,#N/A,FALSE,"8191";#N/A,#N/A,FALSE,"8383";#N/A,#N/A,FALSE,"MP 1024";#N/A,#N/A,FALSE,"AD_EX_97";#N/A,#N/A,FALSE,"BD 97"}</definedName>
    <definedName name="CSSL1998" localSheetId="6" hidden="1">{#N/A,#N/A,FALSE,"IR E CS 1997";#N/A,#N/A,FALSE,"PR ND";#N/A,#N/A,FALSE,"8191";#N/A,#N/A,FALSE,"8383";#N/A,#N/A,FALSE,"MP 1024";#N/A,#N/A,FALSE,"AD_EX_97";#N/A,#N/A,FALSE,"BD 97"}</definedName>
    <definedName name="CSSL1998" localSheetId="7" hidden="1">{#N/A,#N/A,FALSE,"IR E CS 1997";#N/A,#N/A,FALSE,"PR ND";#N/A,#N/A,FALSE,"8191";#N/A,#N/A,FALSE,"8383";#N/A,#N/A,FALSE,"MP 1024";#N/A,#N/A,FALSE,"AD_EX_97";#N/A,#N/A,FALSE,"BD 97"}</definedName>
    <definedName name="CSSL1998" hidden="1">{#N/A,#N/A,FALSE,"IR E CS 1997";#N/A,#N/A,FALSE,"PR ND";#N/A,#N/A,FALSE,"8191";#N/A,#N/A,FALSE,"8383";#N/A,#N/A,FALSE,"MP 1024";#N/A,#N/A,FALSE,"AD_EX_97";#N/A,#N/A,FALSE,"BD 97"}</definedName>
    <definedName name="CST" localSheetId="9">#REF!</definedName>
    <definedName name="CST" localSheetId="8">#REF!</definedName>
    <definedName name="CST" localSheetId="12">#REF!</definedName>
    <definedName name="CST" localSheetId="10">#REF!</definedName>
    <definedName name="CST" localSheetId="11">#REF!</definedName>
    <definedName name="CST" localSheetId="13">#REF!</definedName>
    <definedName name="CST">#REF!</definedName>
    <definedName name="CSV" localSheetId="9">#REF!</definedName>
    <definedName name="CSV" localSheetId="8">#REF!</definedName>
    <definedName name="CSV" localSheetId="13">#REF!</definedName>
    <definedName name="CSV">#REF!</definedName>
    <definedName name="ct" localSheetId="9">#REF!</definedName>
    <definedName name="ct" localSheetId="8">#REF!</definedName>
    <definedName name="ct" localSheetId="12">#REF!</definedName>
    <definedName name="ct" localSheetId="10">#REF!</definedName>
    <definedName name="ct" localSheetId="11">#REF!</definedName>
    <definedName name="ct" localSheetId="13">#REF!</definedName>
    <definedName name="ct">#REF!</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TCC4P">#REF!</definedName>
    <definedName name="CTCCB10NP">#REF!</definedName>
    <definedName name="CTCCB10P">#REF!</definedName>
    <definedName name="CTCCCNP">#REF!</definedName>
    <definedName name="CTED6N">#REF!</definedName>
    <definedName name="ctescman">#REF!</definedName>
    <definedName name="CTESSF">#REF!</definedName>
    <definedName name="ctfa4">#REF!</definedName>
    <definedName name="CTH" localSheetId="6" hidden="1">{#N/A,#N/A,FALSE,"GERAL";#N/A,#N/A,FALSE,"012-96";#N/A,#N/A,FALSE,"018-96";#N/A,#N/A,FALSE,"027-96";#N/A,#N/A,FALSE,"059-96";#N/A,#N/A,FALSE,"076-96";#N/A,#N/A,FALSE,"019-97";#N/A,#N/A,FALSE,"021-97";#N/A,#N/A,FALSE,"022-97";#N/A,#N/A,FALSE,"028-97"}</definedName>
    <definedName name="CTH" localSheetId="7" hidden="1">{#N/A,#N/A,FALSE,"GERAL";#N/A,#N/A,FALSE,"012-96";#N/A,#N/A,FALSE,"018-96";#N/A,#N/A,FALSE,"027-96";#N/A,#N/A,FALSE,"059-96";#N/A,#N/A,FALSE,"076-96";#N/A,#N/A,FALSE,"019-97";#N/A,#N/A,FALSE,"021-97";#N/A,#N/A,FALSE,"022-97";#N/A,#N/A,FALSE,"028-97"}</definedName>
    <definedName name="CTH" hidden="1">{#N/A,#N/A,FALSE,"GERAL";#N/A,#N/A,FALSE,"012-96";#N/A,#N/A,FALSE,"018-96";#N/A,#N/A,FALSE,"027-96";#N/A,#N/A,FALSE,"059-96";#N/A,#N/A,FALSE,"076-96";#N/A,#N/A,FALSE,"019-97";#N/A,#N/A,FALSE,"021-97";#N/A,#N/A,FALSE,"022-97";#N/A,#N/A,FALSE,"028-97"}</definedName>
    <definedName name="CTLB5P">#REF!</definedName>
    <definedName name="CTLC4P">#REF!</definedName>
    <definedName name="CTLCB10P">#REF!</definedName>
    <definedName name="CTLMR">#REF!</definedName>
    <definedName name="CTO">#REF!</definedName>
    <definedName name="ctrvbyb">#N/A</definedName>
    <definedName name="cu" localSheetId="9">#REF!</definedName>
    <definedName name="cu" localSheetId="8">#REF!</definedName>
    <definedName name="cu" localSheetId="12">#REF!</definedName>
    <definedName name="cu" localSheetId="10">#REF!</definedName>
    <definedName name="cu" localSheetId="11">#REF!</definedName>
    <definedName name="cu" localSheetId="13">#REF!</definedName>
    <definedName name="cu">#REF!</definedName>
    <definedName name="CUB">#REF!</definedName>
    <definedName name="CUN" localSheetId="9">#REF!</definedName>
    <definedName name="CUN" localSheetId="8">#REF!</definedName>
    <definedName name="CUN" localSheetId="12">#REF!</definedName>
    <definedName name="CUN" localSheetId="10">#REF!</definedName>
    <definedName name="CUN" localSheetId="11">#REF!</definedName>
    <definedName name="CUN" localSheetId="13">#REF!</definedName>
    <definedName name="CUN">#REF!</definedName>
    <definedName name="CunEq" localSheetId="9" hidden="1">SUM(IF(#REF! =#REF!,(#REF!)*(#REF!="EQ")))</definedName>
    <definedName name="CunEq" localSheetId="8" hidden="1">SUM(IF(#REF! =#REF!,(#REF!)*(#REF!="EQ")))</definedName>
    <definedName name="CunEq" localSheetId="12">SUM(IF(#REF!=#REF!,(#REF!)*(#REF!="EQ")))</definedName>
    <definedName name="CunEq" localSheetId="3" hidden="1">SUM(IF(#REF! =#REF!,(#REF!)*(#REF!="EQ")))</definedName>
    <definedName name="CunEq" localSheetId="10">SUM(IF(#REF!=#REF!,(#REF!)*(#REF!="EQ")))</definedName>
    <definedName name="CunEq" localSheetId="7" hidden="1">SUM(IF(#REF! =#REF!,(#REF!)*(#REF!="EQ")))</definedName>
    <definedName name="CunEq" localSheetId="11">SUM(IF(#REF!=#REF!,(#REF!)*(#REF!="EQ")))</definedName>
    <definedName name="CunEq" localSheetId="13">SUM(IF(#REF!=#REF!,(#REF!)*(#REF!="EQ")))</definedName>
    <definedName name="CunEq">SUM(IF(#REF!=#REF!,(#REF!)*(#REF!="EQ")))</definedName>
    <definedName name="CunEq_1" localSheetId="7" hidden="1">SUM(IF(#REF! =#REF!,(#REF!)*(#REF!="EQ")))</definedName>
    <definedName name="CunEq_1" hidden="1">SUM(IF(#REF! =#REF!,(#REF!)*(#REF!="EQ")))</definedName>
    <definedName name="CunMo" localSheetId="9" hidden="1">SUM(IF(#REF! =#REF!,(#REF!)*(#REF!="MO")))</definedName>
    <definedName name="CunMo" localSheetId="8" hidden="1">SUM(IF(#REF! =#REF!,(#REF!)*(#REF!="MO")))</definedName>
    <definedName name="CunMo" localSheetId="12">SUM(IF(#REF!=#REF!,(#REF!)*(#REF!="MO")))</definedName>
    <definedName name="CunMo" localSheetId="3" hidden="1">SUM(IF(#REF! =#REF!,(#REF!)*(#REF!="MO")))</definedName>
    <definedName name="CunMo" localSheetId="10">SUM(IF(#REF!=#REF!,(#REF!)*(#REF!="MO")))</definedName>
    <definedName name="CunMo" localSheetId="7" hidden="1">SUM(IF(#REF! =#REF!,(#REF!)*(#REF!="MO")))</definedName>
    <definedName name="CunMo" localSheetId="11">SUM(IF(#REF!=#REF!,(#REF!)*(#REF!="MO")))</definedName>
    <definedName name="CunMo" localSheetId="13">SUM(IF(#REF!=#REF!,(#REF!)*(#REF!="MO")))</definedName>
    <definedName name="CunMo">SUM(IF(#REF!=#REF!,(#REF!)*(#REF!="MO")))</definedName>
    <definedName name="CunMo_1" localSheetId="7" hidden="1">SUM(IF(#REF! =#REF!,(#REF!)*(#REF!="MO")))</definedName>
    <definedName name="CunMo_1" hidden="1">SUM(IF(#REF! =#REF!,(#REF!)*(#REF!="MO")))</definedName>
    <definedName name="CunMp" localSheetId="9" hidden="1">SUM(IF(#REF! =#REF!,(#REF!)*(#REF!="MP")))</definedName>
    <definedName name="CunMp" localSheetId="8" hidden="1">SUM(IF(#REF! =#REF!,(#REF!)*(#REF!="MP")))</definedName>
    <definedName name="CunMp" localSheetId="12">SUM(IF(#REF!=#REF!,(#REF!)*(#REF!="MP")))</definedName>
    <definedName name="CunMp" localSheetId="3" hidden="1">SUM(IF(#REF! =#REF!,(#REF!)*(#REF!="MP")))</definedName>
    <definedName name="CunMp" localSheetId="10">SUM(IF(#REF!=#REF!,(#REF!)*(#REF!="MP")))</definedName>
    <definedName name="CunMp" localSheetId="7" hidden="1">SUM(IF(#REF! =#REF!,(#REF!)*(#REF!="MP")))</definedName>
    <definedName name="CunMp" localSheetId="11">SUM(IF(#REF!=#REF!,(#REF!)*(#REF!="MP")))</definedName>
    <definedName name="CunMp" localSheetId="13">SUM(IF(#REF!=#REF!,(#REF!)*(#REF!="MP")))</definedName>
    <definedName name="CunMp">SUM(IF(#REF!=#REF!,(#REF!)*(#REF!="MP")))</definedName>
    <definedName name="CunMp_1" localSheetId="7" hidden="1">SUM(IF(#REF! =#REF!,(#REF!)*(#REF!="MP")))</definedName>
    <definedName name="CunMp_1" hidden="1">SUM(IF(#REF! =#REF!,(#REF!)*(#REF!="MP")))</definedName>
    <definedName name="CUP">#REF!</definedName>
    <definedName name="CURC1C">#REF!</definedName>
    <definedName name="CURRENCY" localSheetId="9">#REF!</definedName>
    <definedName name="CURRENCY" localSheetId="8">#REF!</definedName>
    <definedName name="CURRENCY" localSheetId="12">#REF!</definedName>
    <definedName name="CURRENCY" localSheetId="3">#REF!</definedName>
    <definedName name="CURRENCY" localSheetId="10">#REF!</definedName>
    <definedName name="CURRENCY" localSheetId="11">#REF!</definedName>
    <definedName name="CURRENCY" localSheetId="13">#REF!</definedName>
    <definedName name="CURRENCY">#REF!</definedName>
    <definedName name="CURRENCYY" localSheetId="9">#REF!</definedName>
    <definedName name="CURRENCYY" localSheetId="8">#REF!</definedName>
    <definedName name="CURRENCYY" localSheetId="12">#REF!</definedName>
    <definedName name="CURRENCYY" localSheetId="10">#REF!</definedName>
    <definedName name="CURRENCYY" localSheetId="11">#REF!</definedName>
    <definedName name="CURRENCYY" localSheetId="13">#REF!</definedName>
    <definedName name="CURRENCYY">#REF!</definedName>
    <definedName name="CURTO">#N/A</definedName>
    <definedName name="CURVA" localSheetId="13">#REF!</definedName>
    <definedName name="CURVA">#REF!</definedName>
    <definedName name="Curva_ABC">#N/A</definedName>
    <definedName name="curvaabc" localSheetId="6" hidden="1">{#N/A,#N/A,FALSE,"GERAL";#N/A,#N/A,FALSE,"012-96";#N/A,#N/A,FALSE,"018-96";#N/A,#N/A,FALSE,"027-96";#N/A,#N/A,FALSE,"059-96";#N/A,#N/A,FALSE,"076-96";#N/A,#N/A,FALSE,"019-97";#N/A,#N/A,FALSE,"021-97";#N/A,#N/A,FALSE,"022-97";#N/A,#N/A,FALSE,"028-97"}</definedName>
    <definedName name="curvaabc" localSheetId="7" hidden="1">{#N/A,#N/A,FALSE,"GERAL";#N/A,#N/A,FALSE,"012-96";#N/A,#N/A,FALSE,"018-96";#N/A,#N/A,FALSE,"027-96";#N/A,#N/A,FALSE,"059-96";#N/A,#N/A,FALSE,"076-96";#N/A,#N/A,FALSE,"019-97";#N/A,#N/A,FALSE,"021-97";#N/A,#N/A,FALSE,"022-97";#N/A,#N/A,FALSE,"028-97"}</definedName>
    <definedName name="curvaabc" hidden="1">{#N/A,#N/A,FALSE,"GERAL";#N/A,#N/A,FALSE,"012-96";#N/A,#N/A,FALSE,"018-96";#N/A,#N/A,FALSE,"027-96";#N/A,#N/A,FALSE,"059-96";#N/A,#N/A,FALSE,"076-96";#N/A,#N/A,FALSE,"019-97";#N/A,#N/A,FALSE,"021-97";#N/A,#N/A,FALSE,"022-97";#N/A,#N/A,FALSE,"028-97"}</definedName>
    <definedName name="custgram">#REF!</definedName>
    <definedName name="custo" localSheetId="9">#REF!</definedName>
    <definedName name="custo" localSheetId="8">#REF!</definedName>
    <definedName name="custo" localSheetId="12">#REF!</definedName>
    <definedName name="custo" localSheetId="3">#REF!</definedName>
    <definedName name="custo" localSheetId="10">#REF!</definedName>
    <definedName name="custo" localSheetId="11">#REF!</definedName>
    <definedName name="custo" localSheetId="13">#REF!</definedName>
    <definedName name="custo">#REF!</definedName>
    <definedName name="CUSTO_10" localSheetId="9">#REF!</definedName>
    <definedName name="CUSTO_10" localSheetId="8">#REF!</definedName>
    <definedName name="CUSTO_10" localSheetId="12">#REF!</definedName>
    <definedName name="CUSTO_10" localSheetId="10">#REF!</definedName>
    <definedName name="CUSTO_10" localSheetId="11">#REF!</definedName>
    <definedName name="CUSTO_10" localSheetId="13">#REF!</definedName>
    <definedName name="CUSTO_10">#REF!</definedName>
    <definedName name="CUSTO_10_16">#REF!</definedName>
    <definedName name="CUSTO_10_19" localSheetId="9">#REF!</definedName>
    <definedName name="CUSTO_10_19" localSheetId="8">#REF!</definedName>
    <definedName name="CUSTO_10_19" localSheetId="12">#REF!</definedName>
    <definedName name="CUSTO_10_19" localSheetId="10">#REF!</definedName>
    <definedName name="CUSTO_10_19" localSheetId="11">#REF!</definedName>
    <definedName name="CUSTO_10_19" localSheetId="13">#REF!</definedName>
    <definedName name="CUSTO_10_19">#REF!</definedName>
    <definedName name="CUSTO_10_19_16">#REF!</definedName>
    <definedName name="CUSTO_16">#REF!</definedName>
    <definedName name="CUSTO_17" localSheetId="9">#REF!</definedName>
    <definedName name="CUSTO_17" localSheetId="8">#REF!</definedName>
    <definedName name="CUSTO_17" localSheetId="12">#REF!</definedName>
    <definedName name="CUSTO_17" localSheetId="10">#REF!</definedName>
    <definedName name="CUSTO_17" localSheetId="11">#REF!</definedName>
    <definedName name="CUSTO_17" localSheetId="13">#REF!</definedName>
    <definedName name="CUSTO_17">#REF!</definedName>
    <definedName name="CUSTO_17_16">#REF!</definedName>
    <definedName name="CUSTO_17_19" localSheetId="9">#REF!</definedName>
    <definedName name="CUSTO_17_19" localSheetId="8">#REF!</definedName>
    <definedName name="CUSTO_17_19" localSheetId="12">#REF!</definedName>
    <definedName name="CUSTO_17_19" localSheetId="10">#REF!</definedName>
    <definedName name="CUSTO_17_19" localSheetId="11">#REF!</definedName>
    <definedName name="CUSTO_17_19" localSheetId="13">#REF!</definedName>
    <definedName name="CUSTO_17_19">#REF!</definedName>
    <definedName name="CUSTO_17_19_16">#REF!</definedName>
    <definedName name="CUSTO_19" localSheetId="9">#REF!</definedName>
    <definedName name="CUSTO_19" localSheetId="8">#REF!</definedName>
    <definedName name="CUSTO_19" localSheetId="12">#REF!</definedName>
    <definedName name="CUSTO_19" localSheetId="10">#REF!</definedName>
    <definedName name="CUSTO_19" localSheetId="11">#REF!</definedName>
    <definedName name="CUSTO_19" localSheetId="13">#REF!</definedName>
    <definedName name="CUSTO_19">#REF!</definedName>
    <definedName name="CUSTO_19_16">#REF!</definedName>
    <definedName name="CUSTO_6" localSheetId="9">#REF!</definedName>
    <definedName name="CUSTO_6" localSheetId="8">#REF!</definedName>
    <definedName name="CUSTO_6" localSheetId="12">#REF!</definedName>
    <definedName name="CUSTO_6" localSheetId="10">#REF!</definedName>
    <definedName name="CUSTO_6" localSheetId="11">#REF!</definedName>
    <definedName name="CUSTO_6" localSheetId="13">#REF!</definedName>
    <definedName name="CUSTO_6">#REF!</definedName>
    <definedName name="CUSTO_6_16">#REF!</definedName>
    <definedName name="CUSTO_6_19" localSheetId="9">#REF!</definedName>
    <definedName name="CUSTO_6_19" localSheetId="8">#REF!</definedName>
    <definedName name="CUSTO_6_19" localSheetId="12">#REF!</definedName>
    <definedName name="CUSTO_6_19" localSheetId="10">#REF!</definedName>
    <definedName name="CUSTO_6_19" localSheetId="11">#REF!</definedName>
    <definedName name="CUSTO_6_19" localSheetId="13">#REF!</definedName>
    <definedName name="CUSTO_6_19">#REF!</definedName>
    <definedName name="CUSTO_6_19_16">#REF!</definedName>
    <definedName name="CUSTO_7" localSheetId="9">#REF!</definedName>
    <definedName name="CUSTO_7" localSheetId="8">#REF!</definedName>
    <definedName name="CUSTO_7" localSheetId="12">#REF!</definedName>
    <definedName name="CUSTO_7" localSheetId="10">#REF!</definedName>
    <definedName name="CUSTO_7" localSheetId="11">#REF!</definedName>
    <definedName name="CUSTO_7" localSheetId="13">#REF!</definedName>
    <definedName name="CUSTO_7">#REF!</definedName>
    <definedName name="CUSTO_7_16">#REF!</definedName>
    <definedName name="CUSTO_7_19" localSheetId="9">#REF!</definedName>
    <definedName name="CUSTO_7_19" localSheetId="8">#REF!</definedName>
    <definedName name="CUSTO_7_19" localSheetId="12">#REF!</definedName>
    <definedName name="CUSTO_7_19" localSheetId="10">#REF!</definedName>
    <definedName name="CUSTO_7_19" localSheetId="11">#REF!</definedName>
    <definedName name="CUSTO_7_19" localSheetId="13">#REF!</definedName>
    <definedName name="CUSTO_7_19">#REF!</definedName>
    <definedName name="CUSTO_7_19_16">#REF!</definedName>
    <definedName name="CUSTO_8" localSheetId="9">#REF!</definedName>
    <definedName name="CUSTO_8" localSheetId="8">#REF!</definedName>
    <definedName name="CUSTO_8" localSheetId="12">#REF!</definedName>
    <definedName name="CUSTO_8" localSheetId="10">#REF!</definedName>
    <definedName name="CUSTO_8" localSheetId="11">#REF!</definedName>
    <definedName name="CUSTO_8" localSheetId="13">#REF!</definedName>
    <definedName name="CUSTO_8">#REF!</definedName>
    <definedName name="CUSTO_8_16">#REF!</definedName>
    <definedName name="CUSTO_8_19" localSheetId="9">#REF!</definedName>
    <definedName name="CUSTO_8_19" localSheetId="8">#REF!</definedName>
    <definedName name="CUSTO_8_19" localSheetId="12">#REF!</definedName>
    <definedName name="CUSTO_8_19" localSheetId="10">#REF!</definedName>
    <definedName name="CUSTO_8_19" localSheetId="11">#REF!</definedName>
    <definedName name="CUSTO_8_19" localSheetId="13">#REF!</definedName>
    <definedName name="CUSTO_8_19">#REF!</definedName>
    <definedName name="CUSTO_8_19_16">#REF!</definedName>
    <definedName name="CUSTO_9" localSheetId="9">#REF!</definedName>
    <definedName name="CUSTO_9" localSheetId="8">#REF!</definedName>
    <definedName name="CUSTO_9" localSheetId="12">#REF!</definedName>
    <definedName name="CUSTO_9" localSheetId="10">#REF!</definedName>
    <definedName name="CUSTO_9" localSheetId="11">#REF!</definedName>
    <definedName name="CUSTO_9" localSheetId="13">#REF!</definedName>
    <definedName name="CUSTO_9">#REF!</definedName>
    <definedName name="CUSTO_9_16">#REF!</definedName>
    <definedName name="CUSTO_9_19" localSheetId="9">#REF!</definedName>
    <definedName name="CUSTO_9_19" localSheetId="8">#REF!</definedName>
    <definedName name="CUSTO_9_19" localSheetId="12">#REF!</definedName>
    <definedName name="CUSTO_9_19" localSheetId="10">#REF!</definedName>
    <definedName name="CUSTO_9_19" localSheetId="11">#REF!</definedName>
    <definedName name="CUSTO_9_19" localSheetId="13">#REF!</definedName>
    <definedName name="CUSTO_9_19">#REF!</definedName>
    <definedName name="CUSTO_9_19_16">#REF!</definedName>
    <definedName name="CUSTO_DE_COMBUSTÍVEL_E_LUFRIFICANTES" localSheetId="9">#REF!</definedName>
    <definedName name="CUSTO_DE_COMBUSTÍVEL_E_LUFRIFICANTES" localSheetId="8">#REF!</definedName>
    <definedName name="CUSTO_DE_COMBUSTÍVEL_E_LUFRIFICANTES" localSheetId="12">#REF!</definedName>
    <definedName name="CUSTO_DE_COMBUSTÍVEL_E_LUFRIFICANTES" localSheetId="10">#REF!</definedName>
    <definedName name="CUSTO_DE_COMBUSTÍVEL_E_LUFRIFICANTES" localSheetId="11">#REF!</definedName>
    <definedName name="CUSTO_DE_COMBUSTÍVEL_E_LUFRIFICANTES" localSheetId="13">#REF!</definedName>
    <definedName name="CUSTO_DE_COMBUSTÍVEL_E_LUFRIFICANTES">#REF!</definedName>
    <definedName name="Custo_parcial" localSheetId="9">#REF!</definedName>
    <definedName name="Custo_parcial" localSheetId="8">#REF!</definedName>
    <definedName name="Custo_parcial" localSheetId="13">#REF!</definedName>
    <definedName name="Custo_parcial">#REF!</definedName>
    <definedName name="Custo_parcial_1">#REF!</definedName>
    <definedName name="Custo_parcial_2">#N/A</definedName>
    <definedName name="custoA">#REF!</definedName>
    <definedName name="custoB">#REF!</definedName>
    <definedName name="custoc" hidden="1">#REF!</definedName>
    <definedName name="CUSTODIRETO" localSheetId="13">#REF!</definedName>
    <definedName name="CUSTODIRETO">#REF!</definedName>
    <definedName name="CUSTOFIN" localSheetId="13">#REF!</definedName>
    <definedName name="CUSTOFIN">#REF!</definedName>
    <definedName name="CUSTOINDIRETO" localSheetId="13">#REF!</definedName>
    <definedName name="CUSTOINDIRETO">#REF!</definedName>
    <definedName name="custoo" localSheetId="9">#REF!</definedName>
    <definedName name="custoo" localSheetId="8">#REF!</definedName>
    <definedName name="custoo" localSheetId="12">#REF!</definedName>
    <definedName name="custoo" localSheetId="10">#REF!</definedName>
    <definedName name="custoo" localSheetId="11">#REF!</definedName>
    <definedName name="custoo" localSheetId="13">#REF!</definedName>
    <definedName name="custoo">#REF!</definedName>
    <definedName name="custoSUB">#REF!</definedName>
    <definedName name="CV">#REF!</definedName>
    <definedName name="cvc">#REF!</definedName>
    <definedName name="CVDF">#N/A</definedName>
    <definedName name="cvdfdfd">#N/A</definedName>
    <definedName name="cvp1\2">#REF!</definedName>
    <definedName name="cwlksd" localSheetId="6" hidden="1">{#N/A,#N/A,FALSE,"Aging Summary";#N/A,#N/A,FALSE,"Ratio Analysis";#N/A,#N/A,FALSE,"Test 120 Day Accts";#N/A,#N/A,FALSE,"Tickmarks"}</definedName>
    <definedName name="cwlksd" localSheetId="7" hidden="1">{#N/A,#N/A,FALSE,"Aging Summary";#N/A,#N/A,FALSE,"Ratio Analysis";#N/A,#N/A,FALSE,"Test 120 Day Accts";#N/A,#N/A,FALSE,"Tickmarks"}</definedName>
    <definedName name="cwlksd" hidden="1">{#N/A,#N/A,FALSE,"Aging Summary";#N/A,#N/A,FALSE,"Ratio Analysis";#N/A,#N/A,FALSE,"Test 120 Day Accts";#N/A,#N/A,FALSE,"Tickmarks"}</definedName>
    <definedName name="cx">#REF!</definedName>
    <definedName name="cx.01">#REF!</definedName>
    <definedName name="cx_coletora">#REF!</definedName>
    <definedName name="cxp4x2">#REF!</definedName>
    <definedName name="CXRH">#N/A</definedName>
    <definedName name="D" localSheetId="3" hidden="1">#REF!</definedName>
    <definedName name="D" localSheetId="7">#REF!</definedName>
    <definedName name="D" localSheetId="13">#REF!</definedName>
    <definedName name="D">#REF!</definedName>
    <definedName name="d.1000">#REF!</definedName>
    <definedName name="d.1200">#REF!</definedName>
    <definedName name="d.200">#REF!</definedName>
    <definedName name="d.400">#REF!</definedName>
    <definedName name="d.50">#REF!</definedName>
    <definedName name="d.600">#REF!</definedName>
    <definedName name="d.800">#REF!</definedName>
    <definedName name="d_25">#REF!</definedName>
    <definedName name="d_4" localSheetId="9">#REF!</definedName>
    <definedName name="d_4" localSheetId="8">#REF!</definedName>
    <definedName name="d_4" localSheetId="12">#REF!</definedName>
    <definedName name="d_4" localSheetId="10">#REF!</definedName>
    <definedName name="d_4" localSheetId="11">#REF!</definedName>
    <definedName name="d_4" localSheetId="13">#REF!</definedName>
    <definedName name="d_4">#REF!</definedName>
    <definedName name="DA" localSheetId="9">#REF!</definedName>
    <definedName name="DA" localSheetId="8">#REF!</definedName>
    <definedName name="DA" localSheetId="12">#REF!</definedName>
    <definedName name="DA" localSheetId="10">#REF!</definedName>
    <definedName name="DA" localSheetId="11">#REF!</definedName>
    <definedName name="DA" localSheetId="13">#REF!</definedName>
    <definedName name="DA">#REF!</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9">'BDI DIFER_SEM DESON.'!Plan1</definedName>
    <definedName name="DAC" localSheetId="8">'BDI_SEM DESON.'!Plan1</definedName>
    <definedName name="DAC" localSheetId="6">Plan1</definedName>
    <definedName name="DAC" localSheetId="7">Plan1</definedName>
    <definedName name="DAC" localSheetId="13">Plan1</definedName>
    <definedName name="DAC">Plan1</definedName>
    <definedName name="DADA">#REF!</definedName>
    <definedName name="dadadfs" localSheetId="9">#REF!</definedName>
    <definedName name="dadadfs" localSheetId="12">#REF!</definedName>
    <definedName name="dadadfs" localSheetId="6">#REF!</definedName>
    <definedName name="dadadfs" localSheetId="10">#REF!</definedName>
    <definedName name="dadadfs" localSheetId="7">#REF!</definedName>
    <definedName name="dadadfs" localSheetId="11">#REF!</definedName>
    <definedName name="dadadfs" localSheetId="13">#REF!</definedName>
    <definedName name="dadadfs">#REF!</definedName>
    <definedName name="dadinho" localSheetId="9">#REF!</definedName>
    <definedName name="dadinho" localSheetId="8">#REF!</definedName>
    <definedName name="dadinho" localSheetId="12">#REF!</definedName>
    <definedName name="dadinho" localSheetId="10">#REF!</definedName>
    <definedName name="dadinho" localSheetId="11">#REF!</definedName>
    <definedName name="dadinho" localSheetId="13">#REF!</definedName>
    <definedName name="dadinho">#REF!</definedName>
    <definedName name="dadinho_1">#REF!</definedName>
    <definedName name="dadinho_11" localSheetId="9">#REF!</definedName>
    <definedName name="dadinho_11" localSheetId="8">#REF!</definedName>
    <definedName name="dadinho_11" localSheetId="12">#REF!</definedName>
    <definedName name="dadinho_11" localSheetId="10">#REF!</definedName>
    <definedName name="dadinho_11" localSheetId="11">#REF!</definedName>
    <definedName name="dadinho_11" localSheetId="13">#REF!</definedName>
    <definedName name="dadinho_11">#REF!</definedName>
    <definedName name="dadinho_11_16">#REF!</definedName>
    <definedName name="dadinho_11_19" localSheetId="9">#REF!</definedName>
    <definedName name="dadinho_11_19" localSheetId="8">#REF!</definedName>
    <definedName name="dadinho_11_19" localSheetId="12">#REF!</definedName>
    <definedName name="dadinho_11_19" localSheetId="10">#REF!</definedName>
    <definedName name="dadinho_11_19" localSheetId="11">#REF!</definedName>
    <definedName name="dadinho_11_19" localSheetId="13">#REF!</definedName>
    <definedName name="dadinho_11_19">#REF!</definedName>
    <definedName name="dadinho_11_19_16">#REF!</definedName>
    <definedName name="dadinho_13" localSheetId="9">#REF!</definedName>
    <definedName name="dadinho_13" localSheetId="8">#REF!</definedName>
    <definedName name="dadinho_13" localSheetId="12">#REF!</definedName>
    <definedName name="dadinho_13" localSheetId="10">#REF!</definedName>
    <definedName name="dadinho_13" localSheetId="11">#REF!</definedName>
    <definedName name="dadinho_13" localSheetId="13">#REF!</definedName>
    <definedName name="dadinho_13">#REF!</definedName>
    <definedName name="dadinho_13_1" localSheetId="9">#REF!</definedName>
    <definedName name="dadinho_13_1" localSheetId="8">#REF!</definedName>
    <definedName name="dadinho_13_1" localSheetId="12">#REF!</definedName>
    <definedName name="dadinho_13_1" localSheetId="10">#REF!</definedName>
    <definedName name="dadinho_13_1" localSheetId="11">#REF!</definedName>
    <definedName name="dadinho_13_1" localSheetId="13">#REF!</definedName>
    <definedName name="dadinho_13_1">#REF!</definedName>
    <definedName name="dadinho_13_1_16">#REF!</definedName>
    <definedName name="dadinho_13_16">#REF!</definedName>
    <definedName name="dadinho_13_19" localSheetId="9">#REF!</definedName>
    <definedName name="dadinho_13_19" localSheetId="8">#REF!</definedName>
    <definedName name="dadinho_13_19" localSheetId="12">#REF!</definedName>
    <definedName name="dadinho_13_19" localSheetId="10">#REF!</definedName>
    <definedName name="dadinho_13_19" localSheetId="11">#REF!</definedName>
    <definedName name="dadinho_13_19" localSheetId="13">#REF!</definedName>
    <definedName name="dadinho_13_19">#REF!</definedName>
    <definedName name="dadinho_13_19_16">#REF!</definedName>
    <definedName name="dadinho_14">#REF!</definedName>
    <definedName name="dadinho_16">#REF!</definedName>
    <definedName name="dadinho_19" localSheetId="9">#REF!</definedName>
    <definedName name="dadinho_19" localSheetId="8">#REF!</definedName>
    <definedName name="dadinho_19" localSheetId="12">#REF!</definedName>
    <definedName name="dadinho_19" localSheetId="10">#REF!</definedName>
    <definedName name="dadinho_19" localSheetId="11">#REF!</definedName>
    <definedName name="dadinho_19" localSheetId="13">#REF!</definedName>
    <definedName name="dadinho_19">#REF!</definedName>
    <definedName name="dadinho_19_16">#REF!</definedName>
    <definedName name="dadinho_21" localSheetId="9">#REF!</definedName>
    <definedName name="dadinho_21" localSheetId="8">#REF!</definedName>
    <definedName name="dadinho_21" localSheetId="12">#REF!</definedName>
    <definedName name="dadinho_21" localSheetId="10">#REF!</definedName>
    <definedName name="dadinho_21" localSheetId="11">#REF!</definedName>
    <definedName name="dadinho_21" localSheetId="13">#REF!</definedName>
    <definedName name="dadinho_21">#REF!</definedName>
    <definedName name="dadinho_21_16">#REF!</definedName>
    <definedName name="dadinho_21_19" localSheetId="9">#REF!</definedName>
    <definedName name="dadinho_21_19" localSheetId="8">#REF!</definedName>
    <definedName name="dadinho_21_19" localSheetId="12">#REF!</definedName>
    <definedName name="dadinho_21_19" localSheetId="10">#REF!</definedName>
    <definedName name="dadinho_21_19" localSheetId="11">#REF!</definedName>
    <definedName name="dadinho_21_19" localSheetId="13">#REF!</definedName>
    <definedName name="dadinho_21_19">#REF!</definedName>
    <definedName name="dadinho_21_19_16">#REF!</definedName>
    <definedName name="dadinho_26">#REF!</definedName>
    <definedName name="dadinho_28">#REF!</definedName>
    <definedName name="dadinho_29">#REF!</definedName>
    <definedName name="dadinho_31">#REF!</definedName>
    <definedName name="dadinho_50">#N/A</definedName>
    <definedName name="dadinho_50_1">#REF!</definedName>
    <definedName name="dadinho_6" localSheetId="9">#REF!</definedName>
    <definedName name="dadinho_6" localSheetId="8">#REF!</definedName>
    <definedName name="dadinho_6" localSheetId="12">#REF!</definedName>
    <definedName name="dadinho_6" localSheetId="10">#REF!</definedName>
    <definedName name="dadinho_6" localSheetId="11">#REF!</definedName>
    <definedName name="dadinho_6" localSheetId="13">#REF!</definedName>
    <definedName name="dadinho_6">#REF!</definedName>
    <definedName name="dadinho_7" localSheetId="9">#REF!</definedName>
    <definedName name="dadinho_7" localSheetId="8">#REF!</definedName>
    <definedName name="dadinho_7" localSheetId="12">#REF!</definedName>
    <definedName name="dadinho_7" localSheetId="10">#REF!</definedName>
    <definedName name="dadinho_7" localSheetId="11">#REF!</definedName>
    <definedName name="dadinho_7" localSheetId="13">#REF!</definedName>
    <definedName name="dadinho_7">#REF!</definedName>
    <definedName name="dadinho_8" localSheetId="9">#REF!</definedName>
    <definedName name="dadinho_8" localSheetId="8">#REF!</definedName>
    <definedName name="dadinho_8" localSheetId="12">#REF!</definedName>
    <definedName name="dadinho_8" localSheetId="10">#REF!</definedName>
    <definedName name="dadinho_8" localSheetId="11">#REF!</definedName>
    <definedName name="dadinho_8" localSheetId="13">#REF!</definedName>
    <definedName name="dadinho_8">#REF!</definedName>
    <definedName name="dadinho_8_16">#REF!</definedName>
    <definedName name="dadinho_9" localSheetId="9">#REF!</definedName>
    <definedName name="dadinho_9" localSheetId="8">#REF!</definedName>
    <definedName name="dadinho_9" localSheetId="12">#REF!</definedName>
    <definedName name="dadinho_9" localSheetId="10">#REF!</definedName>
    <definedName name="dadinho_9" localSheetId="11">#REF!</definedName>
    <definedName name="dadinho_9" localSheetId="13">#REF!</definedName>
    <definedName name="dadinho_9">#REF!</definedName>
    <definedName name="dadinho_9_16">#REF!</definedName>
    <definedName name="DADOS" localSheetId="9">#REF!</definedName>
    <definedName name="DADOS" localSheetId="8">#REF!</definedName>
    <definedName name="DADOS" localSheetId="12">#REF!</definedName>
    <definedName name="DADOS" localSheetId="10">#REF!</definedName>
    <definedName name="DADOS" localSheetId="11">#REF!</definedName>
    <definedName name="DADOS" localSheetId="13">#REF!</definedName>
    <definedName name="DADOS">#REF!</definedName>
    <definedName name="DADOS_1" localSheetId="6">#REF!</definedName>
    <definedName name="DADOS_1" localSheetId="7">#REF!</definedName>
    <definedName name="DADOS_1">#REF!</definedName>
    <definedName name="DADOS_11" localSheetId="9">#REF!</definedName>
    <definedName name="DADOS_11" localSheetId="8">#REF!</definedName>
    <definedName name="DADOS_11" localSheetId="12">#REF!</definedName>
    <definedName name="DADOS_11" localSheetId="10">#REF!</definedName>
    <definedName name="DADOS_11" localSheetId="11">#REF!</definedName>
    <definedName name="DADOS_11" localSheetId="13">#REF!</definedName>
    <definedName name="DADOS_11">#REF!</definedName>
    <definedName name="DADOS_11_16">#REF!</definedName>
    <definedName name="DADOS_11_19" localSheetId="9">#REF!</definedName>
    <definedName name="DADOS_11_19" localSheetId="8">#REF!</definedName>
    <definedName name="DADOS_11_19" localSheetId="12">#REF!</definedName>
    <definedName name="DADOS_11_19" localSheetId="10">#REF!</definedName>
    <definedName name="DADOS_11_19" localSheetId="11">#REF!</definedName>
    <definedName name="DADOS_11_19" localSheetId="13">#REF!</definedName>
    <definedName name="DADOS_11_19">#REF!</definedName>
    <definedName name="DADOS_11_19_16">#REF!</definedName>
    <definedName name="DADOS_13" localSheetId="9">#REF!</definedName>
    <definedName name="DADOS_13" localSheetId="8">#REF!</definedName>
    <definedName name="DADOS_13" localSheetId="12">#REF!</definedName>
    <definedName name="DADOS_13" localSheetId="10">#REF!</definedName>
    <definedName name="DADOS_13" localSheetId="11">#REF!</definedName>
    <definedName name="DADOS_13" localSheetId="13">#REF!</definedName>
    <definedName name="DADOS_13">#REF!</definedName>
    <definedName name="DADOS_13_1" localSheetId="9">#REF!</definedName>
    <definedName name="DADOS_13_1" localSheetId="8">#REF!</definedName>
    <definedName name="DADOS_13_1" localSheetId="12">#REF!</definedName>
    <definedName name="DADOS_13_1" localSheetId="10">#REF!</definedName>
    <definedName name="DADOS_13_1" localSheetId="11">#REF!</definedName>
    <definedName name="DADOS_13_1" localSheetId="13">#REF!</definedName>
    <definedName name="DADOS_13_1">#REF!</definedName>
    <definedName name="DADOS_13_1_16">#REF!</definedName>
    <definedName name="DADOS_13_16">#REF!</definedName>
    <definedName name="DADOS_13_19" localSheetId="9">#REF!</definedName>
    <definedName name="DADOS_13_19" localSheetId="8">#REF!</definedName>
    <definedName name="DADOS_13_19" localSheetId="12">#REF!</definedName>
    <definedName name="DADOS_13_19" localSheetId="10">#REF!</definedName>
    <definedName name="DADOS_13_19" localSheetId="11">#REF!</definedName>
    <definedName name="DADOS_13_19" localSheetId="13">#REF!</definedName>
    <definedName name="DADOS_13_19">#REF!</definedName>
    <definedName name="DADOS_13_19_16">#REF!</definedName>
    <definedName name="DADOS_14" localSheetId="9">#REF!</definedName>
    <definedName name="DADOS_14" localSheetId="8">#REF!</definedName>
    <definedName name="DADOS_14" localSheetId="12">#REF!</definedName>
    <definedName name="DADOS_14" localSheetId="10">#REF!</definedName>
    <definedName name="DADOS_14" localSheetId="11">#REF!</definedName>
    <definedName name="DADOS_14" localSheetId="13">#REF!</definedName>
    <definedName name="DADOS_14">#REF!</definedName>
    <definedName name="DADOS_14_16">#REF!</definedName>
    <definedName name="DADOS_14_19" localSheetId="9">#REF!</definedName>
    <definedName name="DADOS_14_19" localSheetId="8">#REF!</definedName>
    <definedName name="DADOS_14_19" localSheetId="12">#REF!</definedName>
    <definedName name="DADOS_14_19" localSheetId="10">#REF!</definedName>
    <definedName name="DADOS_14_19" localSheetId="11">#REF!</definedName>
    <definedName name="DADOS_14_19" localSheetId="13">#REF!</definedName>
    <definedName name="DADOS_14_19">#REF!</definedName>
    <definedName name="DADOS_14_19_16">#REF!</definedName>
    <definedName name="DADOS_15" localSheetId="9">#REF!</definedName>
    <definedName name="DADOS_15" localSheetId="8">#REF!</definedName>
    <definedName name="DADOS_15" localSheetId="12">#REF!</definedName>
    <definedName name="DADOS_15" localSheetId="10">#REF!</definedName>
    <definedName name="DADOS_15" localSheetId="11">#REF!</definedName>
    <definedName name="DADOS_15" localSheetId="13">#REF!</definedName>
    <definedName name="DADOS_15">#REF!</definedName>
    <definedName name="DADOS_15_16">#REF!</definedName>
    <definedName name="DADOS_15_19" localSheetId="9">#REF!</definedName>
    <definedName name="DADOS_15_19" localSheetId="8">#REF!</definedName>
    <definedName name="DADOS_15_19" localSheetId="12">#REF!</definedName>
    <definedName name="DADOS_15_19" localSheetId="10">#REF!</definedName>
    <definedName name="DADOS_15_19" localSheetId="11">#REF!</definedName>
    <definedName name="DADOS_15_19" localSheetId="13">#REF!</definedName>
    <definedName name="DADOS_15_19">#REF!</definedName>
    <definedName name="DADOS_15_19_16">#REF!</definedName>
    <definedName name="DADOS_16" localSheetId="9">#REF!</definedName>
    <definedName name="DADOS_16" localSheetId="8">#REF!</definedName>
    <definedName name="DADOS_16" localSheetId="12">#REF!</definedName>
    <definedName name="DADOS_16" localSheetId="10">#REF!</definedName>
    <definedName name="DADOS_16" localSheetId="11">#REF!</definedName>
    <definedName name="DADOS_16" localSheetId="13">#REF!</definedName>
    <definedName name="DADOS_16">#REF!</definedName>
    <definedName name="DADOS_16_1">#REF!</definedName>
    <definedName name="DADOS_16_16">#REF!</definedName>
    <definedName name="DADOS_16_19" localSheetId="9">#REF!</definedName>
    <definedName name="DADOS_16_19" localSheetId="8">#REF!</definedName>
    <definedName name="DADOS_16_19" localSheetId="12">#REF!</definedName>
    <definedName name="DADOS_16_19" localSheetId="10">#REF!</definedName>
    <definedName name="DADOS_16_19" localSheetId="11">#REF!</definedName>
    <definedName name="DADOS_16_19" localSheetId="13">#REF!</definedName>
    <definedName name="DADOS_16_19">#REF!</definedName>
    <definedName name="DADOS_16_19_16">#REF!</definedName>
    <definedName name="DADOS_19" localSheetId="9">#REF!</definedName>
    <definedName name="DADOS_19" localSheetId="8">#REF!</definedName>
    <definedName name="DADOS_19" localSheetId="12">#REF!</definedName>
    <definedName name="DADOS_19" localSheetId="10">#REF!</definedName>
    <definedName name="DADOS_19" localSheetId="11">#REF!</definedName>
    <definedName name="DADOS_19" localSheetId="13">#REF!</definedName>
    <definedName name="DADOS_19">#REF!</definedName>
    <definedName name="DADOS_19_1" localSheetId="9">#REF!</definedName>
    <definedName name="DADOS_19_1" localSheetId="8">#REF!</definedName>
    <definedName name="DADOS_19_1" localSheetId="12">#REF!</definedName>
    <definedName name="DADOS_19_1" localSheetId="10">#REF!</definedName>
    <definedName name="DADOS_19_1" localSheetId="11">#REF!</definedName>
    <definedName name="DADOS_19_1" localSheetId="13">#REF!</definedName>
    <definedName name="DADOS_19_1">#REF!</definedName>
    <definedName name="DADOS_19_1_16">#REF!</definedName>
    <definedName name="DADOS_19_16">#REF!</definedName>
    <definedName name="DADOS_2" localSheetId="6">#REF!</definedName>
    <definedName name="DADOS_2" localSheetId="7">#REF!</definedName>
    <definedName name="DADOS_2">#REF!</definedName>
    <definedName name="DADOS_2_16">#REF!</definedName>
    <definedName name="DADOS_21" localSheetId="9">#REF!</definedName>
    <definedName name="DADOS_21" localSheetId="8">#REF!</definedName>
    <definedName name="DADOS_21" localSheetId="12">#REF!</definedName>
    <definedName name="DADOS_21" localSheetId="10">#REF!</definedName>
    <definedName name="DADOS_21" localSheetId="11">#REF!</definedName>
    <definedName name="DADOS_21" localSheetId="13">#REF!</definedName>
    <definedName name="DADOS_21">#REF!</definedName>
    <definedName name="DADOS_21_16">#REF!</definedName>
    <definedName name="DADOS_21_19" localSheetId="9">#REF!</definedName>
    <definedName name="DADOS_21_19" localSheetId="8">#REF!</definedName>
    <definedName name="DADOS_21_19" localSheetId="12">#REF!</definedName>
    <definedName name="DADOS_21_19" localSheetId="10">#REF!</definedName>
    <definedName name="DADOS_21_19" localSheetId="11">#REF!</definedName>
    <definedName name="DADOS_21_19" localSheetId="13">#REF!</definedName>
    <definedName name="DADOS_21_19">#REF!</definedName>
    <definedName name="DADOS_21_19_16">#REF!</definedName>
    <definedName name="DADOS_26">#REF!</definedName>
    <definedName name="DADOS_28">#REF!</definedName>
    <definedName name="DADOS_29">#REF!</definedName>
    <definedName name="DADOS_3" localSheetId="6">#REF!</definedName>
    <definedName name="DADOS_3" localSheetId="7">#REF!</definedName>
    <definedName name="DADOS_3">#REF!</definedName>
    <definedName name="DADOS_3_1">#REF!</definedName>
    <definedName name="DADOS_3_16">#REF!</definedName>
    <definedName name="DADOS_31">#REF!</definedName>
    <definedName name="DADOS_4" localSheetId="6">#REF!</definedName>
    <definedName name="DADOS_4" localSheetId="7">#REF!</definedName>
    <definedName name="DADOS_4">#REF!</definedName>
    <definedName name="DADOS_4_1">#REF!</definedName>
    <definedName name="DADOS_4_16">#REF!</definedName>
    <definedName name="DADOS_50">#N/A</definedName>
    <definedName name="DADOS_50_1">#REF!</definedName>
    <definedName name="DADOS_6" localSheetId="9">#REF!</definedName>
    <definedName name="DADOS_6" localSheetId="8">#REF!</definedName>
    <definedName name="DADOS_6" localSheetId="12">#REF!</definedName>
    <definedName name="DADOS_6" localSheetId="10">#REF!</definedName>
    <definedName name="DADOS_6" localSheetId="11">#REF!</definedName>
    <definedName name="DADOS_6" localSheetId="13">#REF!</definedName>
    <definedName name="DADOS_6">#REF!</definedName>
    <definedName name="DADOS_7" localSheetId="9">#REF!</definedName>
    <definedName name="DADOS_7" localSheetId="8">#REF!</definedName>
    <definedName name="DADOS_7" localSheetId="12">#REF!</definedName>
    <definedName name="DADOS_7" localSheetId="10">#REF!</definedName>
    <definedName name="DADOS_7" localSheetId="11">#REF!</definedName>
    <definedName name="DADOS_7" localSheetId="13">#REF!</definedName>
    <definedName name="DADOS_7">#REF!</definedName>
    <definedName name="DADOS_8" localSheetId="9">#REF!</definedName>
    <definedName name="DADOS_8" localSheetId="8">#REF!</definedName>
    <definedName name="DADOS_8" localSheetId="12">#REF!</definedName>
    <definedName name="DADOS_8" localSheetId="10">#REF!</definedName>
    <definedName name="DADOS_8" localSheetId="11">#REF!</definedName>
    <definedName name="DADOS_8" localSheetId="13">#REF!</definedName>
    <definedName name="DADOS_8">#REF!</definedName>
    <definedName name="DADOS_8_16">#REF!</definedName>
    <definedName name="DADOS_9" localSheetId="9">#REF!</definedName>
    <definedName name="DADOS_9" localSheetId="8">#REF!</definedName>
    <definedName name="DADOS_9" localSheetId="12">#REF!</definedName>
    <definedName name="DADOS_9" localSheetId="10">#REF!</definedName>
    <definedName name="DADOS_9" localSheetId="11">#REF!</definedName>
    <definedName name="DADOS_9" localSheetId="13">#REF!</definedName>
    <definedName name="DADOS_9">#REF!</definedName>
    <definedName name="DADOS_9_16">#REF!</definedName>
    <definedName name="Dados_Britados" localSheetId="9">#REF!</definedName>
    <definedName name="Dados_Britados" localSheetId="8">#REF!</definedName>
    <definedName name="Dados_Britados" localSheetId="13">#REF!</definedName>
    <definedName name="Dados_Britados">#REF!</definedName>
    <definedName name="Dados_MASSA" localSheetId="9">#REF!</definedName>
    <definedName name="Dados_MASSA" localSheetId="8">#REF!</definedName>
    <definedName name="Dados_MASSA" localSheetId="13">#REF!</definedName>
    <definedName name="Dados_MASSA">#REF!</definedName>
    <definedName name="Dados_Primário" localSheetId="6">#REF!</definedName>
    <definedName name="Dados_Primário" localSheetId="7">#REF!</definedName>
    <definedName name="Dados_Primário">#REF!</definedName>
    <definedName name="DADOS_Rebritagem" localSheetId="9">#REF!</definedName>
    <definedName name="DADOS_Rebritagem" localSheetId="8">#REF!</definedName>
    <definedName name="DADOS_Rebritagem" localSheetId="13">#REF!</definedName>
    <definedName name="DADOS_Rebritagem">#REF!</definedName>
    <definedName name="DADOS1" localSheetId="9">#REF!</definedName>
    <definedName name="DADOS1" localSheetId="8">#REF!</definedName>
    <definedName name="DADOS1" localSheetId="12">#REF!</definedName>
    <definedName name="DADOS1" localSheetId="10">#REF!</definedName>
    <definedName name="DADOS1" localSheetId="11">#REF!</definedName>
    <definedName name="DADOS1" localSheetId="13">#REF!</definedName>
    <definedName name="DADOS1">#REF!</definedName>
    <definedName name="dadosed" localSheetId="9">#REF!</definedName>
    <definedName name="dadosed" localSheetId="8">#REF!</definedName>
    <definedName name="dadosed" localSheetId="13">#REF!</definedName>
    <definedName name="dadosed">#REF!</definedName>
    <definedName name="DAER1" localSheetId="9" hidden="1">{#N/A,#N/A,TRUE,"Serviços"}</definedName>
    <definedName name="DAER1" localSheetId="8" hidden="1">{#N/A,#N/A,TRUE,"Serviços"}</definedName>
    <definedName name="DAER1" localSheetId="12">{#N/A,#N/A,TRUE,"Serviços"}</definedName>
    <definedName name="DAER1" localSheetId="3" hidden="1">{#N/A,#N/A,TRUE,"Serviços"}</definedName>
    <definedName name="DAER1" localSheetId="6">{#N/A,#N/A,TRUE,"Serviços"}</definedName>
    <definedName name="DAER1" localSheetId="10">{#N/A,#N/A,TRUE,"Serviços"}</definedName>
    <definedName name="DAER1" localSheetId="7" hidden="1">{#N/A,#N/A,TRUE,"Serviços"}</definedName>
    <definedName name="DAER1" localSheetId="11">{#N/A,#N/A,TRUE,"Serviços"}</definedName>
    <definedName name="DAER1" localSheetId="13">{#N/A,#N/A,TRUE,"Serviços"}</definedName>
    <definedName name="DAER1">{#N/A,#N/A,TRUE,"Serviços"}</definedName>
    <definedName name="DAER11" localSheetId="9" hidden="1">{#N/A,#N/A,TRUE,"Serviços"}</definedName>
    <definedName name="DAER11" localSheetId="8" hidden="1">{#N/A,#N/A,TRUE,"Serviços"}</definedName>
    <definedName name="DAER11" localSheetId="12">{#N/A,#N/A,TRUE,"Serviços"}</definedName>
    <definedName name="DAER11" localSheetId="6">{#N/A,#N/A,TRUE,"Serviços"}</definedName>
    <definedName name="DAER11" localSheetId="10">{#N/A,#N/A,TRUE,"Serviços"}</definedName>
    <definedName name="DAER11" localSheetId="7">{#N/A,#N/A,TRUE,"Serviços"}</definedName>
    <definedName name="DAER11" localSheetId="11">{#N/A,#N/A,TRUE,"Serviços"}</definedName>
    <definedName name="DAER11" localSheetId="13">{#N/A,#N/A,TRUE,"Serviços"}</definedName>
    <definedName name="DAER11">{#N/A,#N/A,TRUE,"Serviços"}</definedName>
    <definedName name="danil" localSheetId="9">#REF!</definedName>
    <definedName name="danil" localSheetId="8">#REF!</definedName>
    <definedName name="danil" localSheetId="12">#REF!</definedName>
    <definedName name="danil" localSheetId="10">#REF!</definedName>
    <definedName name="danil" localSheetId="11">#REF!</definedName>
    <definedName name="danil" localSheetId="13">#REF!</definedName>
    <definedName name="danil">#REF!</definedName>
    <definedName name="DAR" localSheetId="9">#REF!</definedName>
    <definedName name="DAR" localSheetId="8">#REF!</definedName>
    <definedName name="DAR" localSheetId="12">#REF!</definedName>
    <definedName name="DAR" localSheetId="10">#REF!</definedName>
    <definedName name="DAR" localSheetId="11">#REF!</definedName>
    <definedName name="DAR" localSheetId="13">#REF!</definedName>
    <definedName name="DAR">#REF!</definedName>
    <definedName name="DAREIA">#REF!</definedName>
    <definedName name="dasd">#REF!</definedName>
    <definedName name="DASDFA">#N/A</definedName>
    <definedName name="dat" localSheetId="9">#REF!</definedName>
    <definedName name="dat" localSheetId="8">#REF!</definedName>
    <definedName name="dat" localSheetId="13">#REF!</definedName>
    <definedName name="dat">#REF!</definedName>
    <definedName name="DATA" localSheetId="6">#REF!</definedName>
    <definedName name="DATA" localSheetId="7">#REF!</definedName>
    <definedName name="DATA">#REF!</definedName>
    <definedName name="DATA_1">#REF!</definedName>
    <definedName name="DATA_14">#N/A</definedName>
    <definedName name="DATA_7">#N/A</definedName>
    <definedName name="DATA_7_1">#REF!</definedName>
    <definedName name="DATA_7_14">#N/A</definedName>
    <definedName name="DATA_AT">#REF!</definedName>
    <definedName name="DATA_BASE" localSheetId="13">#REF!</definedName>
    <definedName name="DATA_BASE">#REF!</definedName>
    <definedName name="Data_Base_Cons">#REF!</definedName>
    <definedName name="Data_de_Inicio" localSheetId="6">#REF!</definedName>
    <definedName name="Data_de_Inicio" localSheetId="7">#REF!</definedName>
    <definedName name="Data_de_Inicio">#REF!</definedName>
    <definedName name="DATA_ENTREGA" localSheetId="13">#REF!</definedName>
    <definedName name="DATA_ENTREGA">#REF!</definedName>
    <definedName name="Data_Fecha" localSheetId="13">#REF!</definedName>
    <definedName name="Data_Fecha">#REF!</definedName>
    <definedName name="Data_Final" localSheetId="9">#REF!</definedName>
    <definedName name="Data_Final" localSheetId="8">#REF!</definedName>
    <definedName name="Data_Final" localSheetId="12">#REF!</definedName>
    <definedName name="Data_Final" localSheetId="10">#REF!</definedName>
    <definedName name="Data_Final" localSheetId="11">#REF!</definedName>
    <definedName name="Data_Final" localSheetId="13">#REF!</definedName>
    <definedName name="Data_Final">#REF!</definedName>
    <definedName name="Data_Final_2">#N/A</definedName>
    <definedName name="Data_Final_25">#REF!</definedName>
    <definedName name="Data_Final_4" localSheetId="9">#REF!</definedName>
    <definedName name="Data_Final_4" localSheetId="8">#REF!</definedName>
    <definedName name="Data_Final_4" localSheetId="12">#REF!</definedName>
    <definedName name="Data_Final_4" localSheetId="10">#REF!</definedName>
    <definedName name="Data_Final_4" localSheetId="11">#REF!</definedName>
    <definedName name="Data_Final_4" localSheetId="13">#REF!</definedName>
    <definedName name="Data_Final_4">#REF!</definedName>
    <definedName name="Data_Finall" localSheetId="9">#REF!</definedName>
    <definedName name="Data_Finall" localSheetId="8">#REF!</definedName>
    <definedName name="Data_Finall" localSheetId="12">#REF!</definedName>
    <definedName name="Data_Finall" localSheetId="10">#REF!</definedName>
    <definedName name="Data_Finall" localSheetId="11">#REF!</definedName>
    <definedName name="Data_Finall" localSheetId="13">#REF!</definedName>
    <definedName name="Data_Finall">#REF!</definedName>
    <definedName name="Data_Início" localSheetId="9">#REF!</definedName>
    <definedName name="Data_Início" localSheetId="8">#REF!</definedName>
    <definedName name="Data_Início" localSheetId="12">#REF!</definedName>
    <definedName name="Data_Início" localSheetId="10">#REF!</definedName>
    <definedName name="Data_Início" localSheetId="11">#REF!</definedName>
    <definedName name="Data_Início" localSheetId="13">#REF!</definedName>
    <definedName name="Data_Início">#REF!</definedName>
    <definedName name="Data_Início_2">#N/A</definedName>
    <definedName name="Data_Início_25">#REF!</definedName>
    <definedName name="Data_Início_4" localSheetId="9">#REF!</definedName>
    <definedName name="Data_Início_4" localSheetId="8">#REF!</definedName>
    <definedName name="Data_Início_4" localSheetId="12">#REF!</definedName>
    <definedName name="Data_Início_4" localSheetId="10">#REF!</definedName>
    <definedName name="Data_Início_4" localSheetId="11">#REF!</definedName>
    <definedName name="Data_Início_4" localSheetId="13">#REF!</definedName>
    <definedName name="Data_Início_4">#REF!</definedName>
    <definedName name="Data_Inícioo" localSheetId="9">#REF!</definedName>
    <definedName name="Data_Inícioo" localSheetId="8">#REF!</definedName>
    <definedName name="Data_Inícioo" localSheetId="12">#REF!</definedName>
    <definedName name="Data_Inícioo" localSheetId="10">#REF!</definedName>
    <definedName name="Data_Inícioo" localSheetId="11">#REF!</definedName>
    <definedName name="Data_Inícioo" localSheetId="13">#REF!</definedName>
    <definedName name="Data_Inícioo">#REF!</definedName>
    <definedName name="DATA_M">#REF!</definedName>
    <definedName name="data_med">#REF!</definedName>
    <definedName name="DATA_NF">#REF!</definedName>
    <definedName name="Data_Termino_Previsto" localSheetId="6">#REF!</definedName>
    <definedName name="Data_Termino_Previsto" localSheetId="7">#REF!</definedName>
    <definedName name="Data_Termino_Previsto">#REF!</definedName>
    <definedName name="DATA1">#REF!</definedName>
    <definedName name="database" localSheetId="9">#REF!</definedName>
    <definedName name="database" localSheetId="8">#REF!</definedName>
    <definedName name="Database" localSheetId="12">#REF!</definedName>
    <definedName name="Database" localSheetId="3">#REF!</definedName>
    <definedName name="Database" localSheetId="10">#REF!</definedName>
    <definedName name="Database" localSheetId="11">#REF!</definedName>
    <definedName name="Database" localSheetId="13">#REF!</definedName>
    <definedName name="database">#REF!</definedName>
    <definedName name="database_1" localSheetId="6">{#NAME?}</definedName>
    <definedName name="database_1" localSheetId="7">{#NAME?}</definedName>
    <definedName name="database_1">{#NAME?}</definedName>
    <definedName name="DATABASE_COD">#REF!</definedName>
    <definedName name="database1" localSheetId="9">#REF!</definedName>
    <definedName name="database1" localSheetId="8">#REF!</definedName>
    <definedName name="database1" localSheetId="13">#REF!</definedName>
    <definedName name="database1">#REF!</definedName>
    <definedName name="database2" localSheetId="9">#REF!</definedName>
    <definedName name="database2" localSheetId="8">#REF!</definedName>
    <definedName name="database2" localSheetId="13">#REF!</definedName>
    <definedName name="database2">#REF!</definedName>
    <definedName name="DATABASE20" localSheetId="9">#REF!</definedName>
    <definedName name="DATABASE20" localSheetId="8">#REF!</definedName>
    <definedName name="DATABASE20" localSheetId="13">#REF!</definedName>
    <definedName name="DATABASE20">#REF!</definedName>
    <definedName name="database234" localSheetId="9">#REF!</definedName>
    <definedName name="database234" localSheetId="8">#REF!</definedName>
    <definedName name="database234" localSheetId="13">#REF!</definedName>
    <definedName name="database234">#REF!</definedName>
    <definedName name="database9" localSheetId="9">#REF!</definedName>
    <definedName name="database9" localSheetId="8">#REF!</definedName>
    <definedName name="database9" localSheetId="13">#REF!</definedName>
    <definedName name="database9">#REF!</definedName>
    <definedName name="database9_2">#N/A</definedName>
    <definedName name="Databases">#REF!</definedName>
    <definedName name="dataextenso">#REF!</definedName>
    <definedName name="DATAI">#REF!</definedName>
    <definedName name="DataMedicao" localSheetId="6">#REF!</definedName>
    <definedName name="DataMedicao" localSheetId="7">#REF!</definedName>
    <definedName name="DataMedicao">#REF!</definedName>
    <definedName name="DATAMEDIÇÃO">#REF!</definedName>
    <definedName name="DATMODELE">#REF!</definedName>
    <definedName name="DATMODMEC">#REF!</definedName>
    <definedName name="DATTML">#REF!</definedName>
    <definedName name="daV" localSheetId="6">#REF!</definedName>
    <definedName name="daV" localSheetId="7">#REF!</definedName>
    <definedName name="daV">#REF!</definedName>
    <definedName name="daVIDSON" localSheetId="6">#REF!</definedName>
    <definedName name="daVIDSON" localSheetId="7">#REF!</definedName>
    <definedName name="daVIDSON">#REF!</definedName>
    <definedName name="dawdw" localSheetId="6" hidden="1">{#N/A,#N/A,TRUE,"Serviços"}</definedName>
    <definedName name="dawdw" localSheetId="7" hidden="1">{#N/A,#N/A,TRUE,"Serviços"}</definedName>
    <definedName name="dawdw" hidden="1">{#N/A,#N/A,TRUE,"Serviços"}</definedName>
    <definedName name="DB">#REF!</definedName>
    <definedName name="DBII" localSheetId="9">#REF!</definedName>
    <definedName name="DBII" localSheetId="8">#REF!</definedName>
    <definedName name="DBII" localSheetId="12">#REF!</definedName>
    <definedName name="DBII" localSheetId="10">#REF!</definedName>
    <definedName name="DBII" localSheetId="11">#REF!</definedName>
    <definedName name="DBII" localSheetId="13">#REF!</definedName>
    <definedName name="DBII">#REF!</definedName>
    <definedName name="DBRITA1">#REF!</definedName>
    <definedName name="DBU" localSheetId="9">#REF!</definedName>
    <definedName name="DBU" localSheetId="8">#REF!</definedName>
    <definedName name="DBU" localSheetId="12">#REF!</definedName>
    <definedName name="DBU" localSheetId="10">#REF!</definedName>
    <definedName name="DBU" localSheetId="11">#REF!</definedName>
    <definedName name="DBU" localSheetId="13">#REF!</definedName>
    <definedName name="DBU">#REF!</definedName>
    <definedName name="DCA" localSheetId="9">#REF!</definedName>
    <definedName name="DCA" localSheetId="8">#REF!</definedName>
    <definedName name="DCA" localSheetId="12">#REF!</definedName>
    <definedName name="DCA" localSheetId="10">#REF!</definedName>
    <definedName name="DCA" localSheetId="11">#REF!</definedName>
    <definedName name="DCA" localSheetId="13">#REF!</definedName>
    <definedName name="DCA">#REF!</definedName>
    <definedName name="DCAN" localSheetId="9">#REF!</definedName>
    <definedName name="DCAN" localSheetId="8">#REF!</definedName>
    <definedName name="DCAN" localSheetId="12">#REF!</definedName>
    <definedName name="DCAN" localSheetId="10">#REF!</definedName>
    <definedName name="DCAN" localSheetId="11">#REF!</definedName>
    <definedName name="DCAN" localSheetId="13">#REF!</definedName>
    <definedName name="DCAN">#REF!</definedName>
    <definedName name="DCANT">#REF!</definedName>
    <definedName name="DCAW" localSheetId="9">#REF!</definedName>
    <definedName name="DCAW" localSheetId="8">#REF!</definedName>
    <definedName name="DCAW" localSheetId="12">#REF!</definedName>
    <definedName name="DCAW" localSheetId="10">#REF!</definedName>
    <definedName name="DCAW" localSheetId="11">#REF!</definedName>
    <definedName name="DCAW" localSheetId="13">#REF!</definedName>
    <definedName name="DCAW">#REF!</definedName>
    <definedName name="DCC" localSheetId="9">#REF!</definedName>
    <definedName name="DCC" localSheetId="8">#REF!</definedName>
    <definedName name="DCC" localSheetId="12">#REF!</definedName>
    <definedName name="DCC" localSheetId="10">#REF!</definedName>
    <definedName name="DCC" localSheetId="11">#REF!</definedName>
    <definedName name="DCC" localSheetId="13">#REF!</definedName>
    <definedName name="DCC">#REF!</definedName>
    <definedName name="DCFVDSVEBV">#N/A</definedName>
    <definedName name="DCSAFSAD" localSheetId="9">'BDI DIFER_SEM DESON.'!Plan1</definedName>
    <definedName name="DCSAFSAD" localSheetId="8">'BDI_SEM DESON.'!Plan1</definedName>
    <definedName name="DCSAFSAD" localSheetId="6">Plan1</definedName>
    <definedName name="DCSAFSAD" localSheetId="7">Plan1</definedName>
    <definedName name="DCSAFSAD" localSheetId="13">Plan1</definedName>
    <definedName name="DCSAFSAD">Plan1</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9">#REF!</definedName>
    <definedName name="dd" localSheetId="8">#REF!</definedName>
    <definedName name="dd" localSheetId="12">#REF!</definedName>
    <definedName name="dd" localSheetId="10">#REF!</definedName>
    <definedName name="dd" localSheetId="11">#REF!</definedName>
    <definedName name="dd" localSheetId="13">#REF!</definedName>
    <definedName name="dd">#REF!</definedName>
    <definedName name="ddd" localSheetId="6">#REF!</definedName>
    <definedName name="ddd" localSheetId="7">#REF!</definedName>
    <definedName name="ddd">#REF!</definedName>
    <definedName name="DDDD">#N/A</definedName>
    <definedName name="DDDDD" localSheetId="9">'BDI DIFER_SEM DESON.'!Plan1</definedName>
    <definedName name="DDDDD" localSheetId="8">'BDI_SEM DESON.'!Plan1</definedName>
    <definedName name="DDDDD" localSheetId="6">Plan1</definedName>
    <definedName name="DDDDD" localSheetId="7">Plan1</definedName>
    <definedName name="DDDDD" localSheetId="13">Plan1</definedName>
    <definedName name="DDDDD">Plan1</definedName>
    <definedName name="DDDDDD" localSheetId="9">'BDI DIFER_SEM DESON.'!Plan1</definedName>
    <definedName name="DDDDDD" localSheetId="8">'BDI_SEM DESON.'!Plan1</definedName>
    <definedName name="DDDDDD" localSheetId="6">Plan1</definedName>
    <definedName name="DDDDDD" localSheetId="7">Plan1</definedName>
    <definedName name="DDDDDD" localSheetId="13">Plan1</definedName>
    <definedName name="DDDDDD">Plan1</definedName>
    <definedName name="DDDDDDD" localSheetId="9">#REF!</definedName>
    <definedName name="DDDDDDD" localSheetId="8">#REF!</definedName>
    <definedName name="DDDDDDD" localSheetId="12">#REF!</definedName>
    <definedName name="DDDDDDD" localSheetId="10">#REF!</definedName>
    <definedName name="ddddddd" localSheetId="7">#REF!</definedName>
    <definedName name="DDDDDDD" localSheetId="11">#REF!</definedName>
    <definedName name="DDDDDDD" localSheetId="13">#REF!</definedName>
    <definedName name="DDDDDDD">#REF!</definedName>
    <definedName name="dddddddddd">#N/A</definedName>
    <definedName name="ddddddddddd" localSheetId="12">#REF!</definedName>
    <definedName name="ddddddddddd" localSheetId="6">#REF!</definedName>
    <definedName name="ddddddddddd" localSheetId="10">#REF!</definedName>
    <definedName name="ddddddddddd" localSheetId="7">#REF!</definedName>
    <definedName name="ddddddddddd" localSheetId="11">#REF!</definedName>
    <definedName name="ddddddddddd" localSheetId="13">#REF!</definedName>
    <definedName name="ddddddddddd">#REF!</definedName>
    <definedName name="DDDDDSAR">#N/A</definedName>
    <definedName name="ddddsd">#REF!</definedName>
    <definedName name="dddf">#N/A</definedName>
    <definedName name="ddere" localSheetId="6" hidden="1">{#N/A,#N/A,FALSE,"MO (2)"}</definedName>
    <definedName name="ddere" localSheetId="7" hidden="1">{#N/A,#N/A,FALSE,"MO (2)"}</definedName>
    <definedName name="ddere" hidden="1">{#N/A,#N/A,FALSE,"MO (2)"}</definedName>
    <definedName name="ddff">#N/A</definedName>
    <definedName name="DDGDGVD">#N/A</definedName>
    <definedName name="ddlc">#REF!</definedName>
    <definedName name="DE_km" localSheetId="12">#REF!</definedName>
    <definedName name="DE_km" localSheetId="6">#REF!</definedName>
    <definedName name="DE_km" localSheetId="10">#REF!</definedName>
    <definedName name="DE_km" localSheetId="7">#REF!</definedName>
    <definedName name="DE_km" localSheetId="11">#REF!</definedName>
    <definedName name="DE_km" localSheetId="13">#REF!</definedName>
    <definedName name="DE_km">#REF!</definedName>
    <definedName name="deb" hidden="1">#REF!</definedName>
    <definedName name="DECANEL">#REF!</definedName>
    <definedName name="DECOFIN" localSheetId="9">'BDI DIFER_SEM DESON.'!Plan1</definedName>
    <definedName name="DECOFIN" localSheetId="8">'BDI_SEM DESON.'!Plan1</definedName>
    <definedName name="DECOFIN" localSheetId="6">Plan1</definedName>
    <definedName name="DECOFIN" localSheetId="7">Plan1</definedName>
    <definedName name="DECOFIN" localSheetId="13">Plan1</definedName>
    <definedName name="DECOFIN">Plan1</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eee">#REF!</definedName>
    <definedName name="DEER">#REF!</definedName>
    <definedName name="DEF_I_U_Q_ATUAL">NA()</definedName>
    <definedName name="DEF_ITEM_ATUAL">NA()</definedName>
    <definedName name="defensa" localSheetId="9">'BDI DIFER_SEM DESON.'!defensa</definedName>
    <definedName name="defensa" localSheetId="8">'BDI_SEM DESON.'!defensa</definedName>
    <definedName name="defensa" localSheetId="6">'CURVA ABC_INSUMO'!defensa</definedName>
    <definedName name="defensa" localSheetId="7">MEMÓRIA!defensa</definedName>
    <definedName name="defensa">defensa</definedName>
    <definedName name="DEFENSA1">#REF!</definedName>
    <definedName name="Defensalde">#REF!</definedName>
    <definedName name="defensas" hidden="1">#REF!</definedName>
    <definedName name="DEFINE_COMECO">NA()</definedName>
    <definedName name="DEFINE_Q_ATUAL">NA()</definedName>
    <definedName name="DEFINE_RANGE">NA()</definedName>
    <definedName name="DEFINE_U_ATUAL">NA()</definedName>
    <definedName name="DEFLATOR">#REF!</definedName>
    <definedName name="DEFOFO">#REF!</definedName>
    <definedName name="DEFOFO100">#REF!</definedName>
    <definedName name="DEFOFO150">#REF!</definedName>
    <definedName name="DEFOFO200">#REF!</definedName>
    <definedName name="DEFOFO250">#REF!</definedName>
    <definedName name="DEFOFO300">#REF!</definedName>
    <definedName name="DEL_LINHA">NA()</definedName>
    <definedName name="dele" localSheetId="13">#REF!</definedName>
    <definedName name="dele">#REF!</definedName>
    <definedName name="Demol">#REF!</definedName>
    <definedName name="DEMOLIÇÃO">#REF!</definedName>
    <definedName name="Demonstrativo">#REF!</definedName>
    <definedName name="Demonstrativo_1">#REF!</definedName>
    <definedName name="Demonstrativo_2">#REF!</definedName>
    <definedName name="Demonstrativo_3">#REF!</definedName>
    <definedName name="DEMONSTRATIVO_DO_RESULTADO_GERENCIAL___DGR" localSheetId="9">#REF!</definedName>
    <definedName name="DEMONSTRATIVO_DO_RESULTADO_GERENCIAL___DGR" localSheetId="8">#REF!</definedName>
    <definedName name="DEMONSTRATIVO_DO_RESULTADO_GERENCIAL___DGR" localSheetId="13">#REF!</definedName>
    <definedName name="DEMONSTRATIVO_DO_RESULTADO_GERENCIAL___DGR">#REF!</definedName>
    <definedName name="DENBRITA">#REF!</definedName>
    <definedName name="DENMBUF">#REF!</definedName>
    <definedName name="Denominação" localSheetId="9">#REF!</definedName>
    <definedName name="Denominação" localSheetId="8">#REF!</definedName>
    <definedName name="Denominação" localSheetId="12">#REF!</definedName>
    <definedName name="Denominação" localSheetId="10">#REF!</definedName>
    <definedName name="Denominação" localSheetId="11">#REF!</definedName>
    <definedName name="Denominação" localSheetId="13">#REF!</definedName>
    <definedName name="Denominação">#REF!</definedName>
    <definedName name="densidade">#REF!</definedName>
    <definedName name="densidade_cap">#REF!</definedName>
    <definedName name="Densidades" localSheetId="9">#REF!</definedName>
    <definedName name="Densidades" localSheetId="8">#REF!</definedName>
    <definedName name="Densidades" localSheetId="12">#REF!</definedName>
    <definedName name="Densidades" localSheetId="10">#REF!</definedName>
    <definedName name="Densidades" localSheetId="11">#REF!</definedName>
    <definedName name="Densidades" localSheetId="13">#REF!</definedName>
    <definedName name="Densidades">#REF!</definedName>
    <definedName name="DEP">#REF!</definedName>
    <definedName name="depreciaciones"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Q">#REF!</definedName>
    <definedName name="DEQUIP" localSheetId="9">#REF!</definedName>
    <definedName name="DEQUIP" localSheetId="8">#REF!</definedName>
    <definedName name="DEQUIP" localSheetId="13">#REF!</definedName>
    <definedName name="DEQUIP">#REF!</definedName>
    <definedName name="DEQUIP_1">#REF!</definedName>
    <definedName name="DEQUIP_25">#REF!</definedName>
    <definedName name="DER" localSheetId="6">#REF!</definedName>
    <definedName name="DER" localSheetId="7">#REF!</definedName>
    <definedName name="DER">#REF!</definedName>
    <definedName name="derd">#N/A</definedName>
    <definedName name="des" localSheetId="9">'BDI DIFER_SEM DESON.'!Plan1</definedName>
    <definedName name="des" localSheetId="8">'BDI_SEM DESON.'!Plan1</definedName>
    <definedName name="des" localSheetId="6">Plan1</definedName>
    <definedName name="des" localSheetId="7">Plan1</definedName>
    <definedName name="des" localSheetId="13">Plan1</definedName>
    <definedName name="des">Plan1</definedName>
    <definedName name="DESAA"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BU">#REF!</definedName>
    <definedName name="DESBUEIRO">#REF!</definedName>
    <definedName name="DESBUMA">#REF!</definedName>
    <definedName name="DESBUTA">#REF!</definedName>
    <definedName name="DESC">#REF!</definedName>
    <definedName name="DescAux">#N/A</definedName>
    <definedName name="DESCIDA">#REF!</definedName>
    <definedName name="descida1">#REF!</definedName>
    <definedName name="descida2">#REF!</definedName>
    <definedName name="descobrir" localSheetId="6" hidden="1">{#N/A,#N/A,FALSE,"Cronograma";#N/A,#N/A,FALSE,"Cronogr. 2"}</definedName>
    <definedName name="descobrir" localSheetId="7" hidden="1">{#N/A,#N/A,FALSE,"Cronograma";#N/A,#N/A,FALSE,"Cronogr. 2"}</definedName>
    <definedName name="descobrir" hidden="1">{#N/A,#N/A,FALSE,"Cronograma";#N/A,#N/A,FALSE,"Cronogr. 2"}</definedName>
    <definedName name="descobrir1" localSheetId="6"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localSheetId="7"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2" localSheetId="6"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localSheetId="7"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3" localSheetId="6" hidden="1">{#N/A,#N/A,FALSE,"Cronograma";#N/A,#N/A,FALSE,"Cronogr. 2"}</definedName>
    <definedName name="descobrir3" localSheetId="7" hidden="1">{#N/A,#N/A,FALSE,"Cronograma";#N/A,#N/A,FALSE,"Cronogr. 2"}</definedName>
    <definedName name="descobrir3" hidden="1">{#N/A,#N/A,FALSE,"Cronograma";#N/A,#N/A,FALSE,"Cronogr. 2"}</definedName>
    <definedName name="descobrir4" localSheetId="6"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localSheetId="7"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hidden="1">{#N/A,#N/A,FALSE,"FASE1";#N/A,#N/A,FALSE,"FASE2";#N/A,#N/A,FALSE,"FASE3";#N/A,#N/A,FALSE,"FASE4";#N/A,#N/A,FALSE,"FASE5";#N/A,#N/A,FALSE,"FASE6";#N/A,#N/A,FALSE,"FASE7";#N/A,#N/A,FALSE,"FASE8";#N/A,#N/A,FALSE,"FASE9";#N/A,#N/A,FALSE,"FASE10";#N/A,#N/A,FALSE,"EQUIPAMENTOS";#N/A,#N/A,FALSE,"MOI";#N/A,#N/A,FALSE,"CANTEIRO";#N/A,#N/A,FALSE,"TERCEIROS";#N/A,#N/A,FALSE,"DCO";#N/A,#N/A,FALSE,"RESUMO"}</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ontos" localSheetId="9">'BDI DIFER_SEM DESON.'!Plan1</definedName>
    <definedName name="Descontos" localSheetId="8">'BDI_SEM DESON.'!Plan1</definedName>
    <definedName name="Descontos" localSheetId="6">Plan1</definedName>
    <definedName name="Descontos" localSheetId="7">Plan1</definedName>
    <definedName name="Descontos" localSheetId="13">Plan1</definedName>
    <definedName name="Descontos">Plan1</definedName>
    <definedName name="descricao" localSheetId="9">#REF!</definedName>
    <definedName name="descricao" localSheetId="8">#REF!</definedName>
    <definedName name="descricao" localSheetId="12">#REF!</definedName>
    <definedName name="descricao" localSheetId="10">#REF!</definedName>
    <definedName name="descricao" localSheetId="11">#REF!</definedName>
    <definedName name="descricao" localSheetId="13">#REF!</definedName>
    <definedName name="descricao">#REF!</definedName>
    <definedName name="DESCRIÇÃO" localSheetId="9">#REF!</definedName>
    <definedName name="DESCRIÇÃO" localSheetId="8">#REF!</definedName>
    <definedName name="DESCRIÇÃO" localSheetId="12">#REF!</definedName>
    <definedName name="DESCRIÇÃO" localSheetId="3">#REF!</definedName>
    <definedName name="DESCRIÇÃO" localSheetId="10">#REF!</definedName>
    <definedName name="DESCRIÇÃO" localSheetId="11">#REF!</definedName>
    <definedName name="DESCRIÇÃO" localSheetId="13">#REF!</definedName>
    <definedName name="DESCRIÇÃO">#REF!</definedName>
    <definedName name="DESCRICAO_OBRA" localSheetId="13">#REF!</definedName>
    <definedName name="DESCRICAO_OBRA">#REF!</definedName>
    <definedName name="DESCRIÇÃO_serviço">OFFSET(#REF!,0,0,COUNTA(#REF!),1)</definedName>
    <definedName name="DESCRITIVO1" localSheetId="9">#REF!</definedName>
    <definedName name="DESCRITIVO1" localSheetId="8">#REF!</definedName>
    <definedName name="DESCRITIVO1" localSheetId="12">#REF!</definedName>
    <definedName name="DESCRITIVO1" localSheetId="10">#REF!</definedName>
    <definedName name="DESCRITIVO1" localSheetId="11">#REF!</definedName>
    <definedName name="DESCRITIVO1" localSheetId="13">#REF!</definedName>
    <definedName name="DESCRITIVO1">#REF!</definedName>
    <definedName name="DesfazerLimpar">#N/A</definedName>
    <definedName name="DESFORMA">#REF!</definedName>
    <definedName name="DESM" localSheetId="6">#REF!</definedName>
    <definedName name="DESM" localSheetId="7">#REF!</definedName>
    <definedName name="DESM">#REF!</definedName>
    <definedName name="deso" localSheetId="13">#REF!</definedName>
    <definedName name="deso">#REF!</definedName>
    <definedName name="DESOBBUE">#REF!</definedName>
    <definedName name="DesobBueiros">#REF!</definedName>
    <definedName name="DESOBSTR">#REF!</definedName>
    <definedName name="DESOBSTRBUEIRO">#REF!</definedName>
    <definedName name="DESP.INDIRETAS" localSheetId="9">'BDI DIFER_SEM DESON.'!Plan1</definedName>
    <definedName name="DESP.INDIRETAS" localSheetId="8">'BDI_SEM DESON.'!Plan1</definedName>
    <definedName name="DESP.INDIRETAS" localSheetId="6">Plan1</definedName>
    <definedName name="DESP.INDIRETAS" localSheetId="7">Plan1</definedName>
    <definedName name="DESP.INDIRETAS" localSheetId="13">Plan1</definedName>
    <definedName name="DESP.INDIRETAS">Plan1</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SSSSSSSSSSSSSSSSSSSS">#REF!</definedName>
    <definedName name="DESTINOS" localSheetId="6">#REF!</definedName>
    <definedName name="DESTINOS" localSheetId="7">#REF!</definedName>
    <definedName name="DESTINOS">#REF!</definedName>
    <definedName name="DESTOC15">#REF!</definedName>
    <definedName name="DESTOC15A30">#REF!</definedName>
    <definedName name="DESTOC30">#REF!</definedName>
    <definedName name="DESVIO">#REF!</definedName>
    <definedName name="Detalhe" localSheetId="6" hidden="1">{"'Resumo'!$A$4:$N$60"}</definedName>
    <definedName name="Detalhe" localSheetId="7" hidden="1">{"'Resumo'!$A$4:$N$60"}</definedName>
    <definedName name="Detalhe" hidden="1">{"'Resumo'!$A$4:$N$60"}</definedName>
    <definedName name="deuda"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wded" localSheetId="6" hidden="1">{#N/A,#N/A,FALSE,"Aging Summary";#N/A,#N/A,FALSE,"Ratio Analysis";#N/A,#N/A,FALSE,"Test 120 Day Accts";#N/A,#N/A,FALSE,"Tickmarks"}</definedName>
    <definedName name="dewded" localSheetId="7" hidden="1">{#N/A,#N/A,FALSE,"Aging Summary";#N/A,#N/A,FALSE,"Ratio Analysis";#N/A,#N/A,FALSE,"Test 120 Day Accts";#N/A,#N/A,FALSE,"Tickmarks"}</definedName>
    <definedName name="dewded" hidden="1">{#N/A,#N/A,FALSE,"Aging Summary";#N/A,#N/A,FALSE,"Ratio Analysis";#N/A,#N/A,FALSE,"Test 120 Day Accts";#N/A,#N/A,FALSE,"Tickmarks"}</definedName>
    <definedName name="Dez" localSheetId="6">{"dez","vinte","trinta","quarenta","cinquenta","sessenta","setenta","oitenta","noventa"}</definedName>
    <definedName name="Dez">{"dez","vinte","trinta","quarenta","cinquenta","sessenta","setenta","oitenta","noventa"}</definedName>
    <definedName name="DEZ94_3">#REF!</definedName>
    <definedName name="DEZ95_3">#REF!</definedName>
    <definedName name="DEZ96_3">#REF!</definedName>
    <definedName name="DEZ97_3">#REF!</definedName>
    <definedName name="DEZ98_3">#REF!</definedName>
    <definedName name="DEZ99_3">#REF!</definedName>
    <definedName name="DEZA" localSheetId="9">#REF!</definedName>
    <definedName name="DEZA" localSheetId="8">#REF!</definedName>
    <definedName name="DEZA" localSheetId="13">#REF!</definedName>
    <definedName name="DEZA">#REF!</definedName>
    <definedName name="DEZENAS">#REF!</definedName>
    <definedName name="df">#REF!</definedName>
    <definedName name="DFADEXA">#N/A</definedName>
    <definedName name="dfdfdfd" hidden="1">#N/A</definedName>
    <definedName name="DFEFDVFDFGFD">#N/A</definedName>
    <definedName name="dfg">#REF!</definedName>
    <definedName name="dfgdfg" hidden="1">#REF!</definedName>
    <definedName name="dfgfgd">#N/A</definedName>
    <definedName name="dfgh" localSheetId="9">'BDI DIFER_SEM DESON.'!Plan1</definedName>
    <definedName name="dfgh" localSheetId="8">'BDI_SEM DESON.'!Plan1</definedName>
    <definedName name="dfgh" localSheetId="6">Plan1</definedName>
    <definedName name="dfgh" localSheetId="7">Plan1</definedName>
    <definedName name="dfgh" localSheetId="13">Plan1</definedName>
    <definedName name="dfgh">Plan1</definedName>
    <definedName name="DFGHDF">#REF!</definedName>
    <definedName name="dfgs" localSheetId="9" hidden="1">{#N/A,#N/A,TRUE,"Serviços"}</definedName>
    <definedName name="dfgs" localSheetId="8" hidden="1">{#N/A,#N/A,TRUE,"Serviços"}</definedName>
    <definedName name="dfgs" localSheetId="12">{#N/A,#N/A,TRUE,"Serviços"}</definedName>
    <definedName name="dfgs" localSheetId="6">{#N/A,#N/A,TRUE,"Serviços"}</definedName>
    <definedName name="dfgs" localSheetId="10">{#N/A,#N/A,TRUE,"Serviços"}</definedName>
    <definedName name="dfgs" localSheetId="7">{#N/A,#N/A,TRUE,"Serviços"}</definedName>
    <definedName name="dfgs" localSheetId="11">{#N/A,#N/A,TRUE,"Serviços"}</definedName>
    <definedName name="dfgs" localSheetId="13">{#N/A,#N/A,TRUE,"Serviços"}</definedName>
    <definedName name="dfgs">{#N/A,#N/A,TRUE,"Serviços"}</definedName>
    <definedName name="dfgss" localSheetId="9" hidden="1">{#N/A,#N/A,TRUE,"Serviços"}</definedName>
    <definedName name="dfgss" localSheetId="8" hidden="1">{#N/A,#N/A,TRUE,"Serviços"}</definedName>
    <definedName name="dfgss" localSheetId="12">{#N/A,#N/A,TRUE,"Serviços"}</definedName>
    <definedName name="dfgss" localSheetId="6">{#N/A,#N/A,TRUE,"Serviços"}</definedName>
    <definedName name="dfgss" localSheetId="10">{#N/A,#N/A,TRUE,"Serviços"}</definedName>
    <definedName name="dfgss" localSheetId="7">{#N/A,#N/A,TRUE,"Serviços"}</definedName>
    <definedName name="dfgss" localSheetId="11">{#N/A,#N/A,TRUE,"Serviços"}</definedName>
    <definedName name="dfgss" localSheetId="13">{#N/A,#N/A,TRUE,"Serviços"}</definedName>
    <definedName name="dfgss">{#N/A,#N/A,TRUE,"Serviços"}</definedName>
    <definedName name="dfm">#REF!</definedName>
    <definedName name="dfre" localSheetId="12">#REF!</definedName>
    <definedName name="dfre" localSheetId="6">#REF!</definedName>
    <definedName name="dfre" localSheetId="10">#REF!</definedName>
    <definedName name="dfre" localSheetId="7">#REF!</definedName>
    <definedName name="dfre" localSheetId="11">#REF!</definedName>
    <definedName name="dfre" localSheetId="13">#REF!</definedName>
    <definedName name="dfre">#REF!</definedName>
    <definedName name="DFRRR">#REF!</definedName>
    <definedName name="dfs">#REF!</definedName>
    <definedName name="dg">#REF!</definedName>
    <definedName name="DGA" localSheetId="6">#REF!</definedName>
    <definedName name="DGA" localSheetId="7">#REF!</definedName>
    <definedName name="DGA" localSheetId="13">#REF!</definedName>
    <definedName name="DGA">#REF!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24">#REF!</definedName>
    <definedName name="DGA_25">#REF!</definedName>
    <definedName name="DGA_26">#REF!</definedName>
    <definedName name="DGA_27">#REF!</definedName>
    <definedName name="DGA_29">#REF!</definedName>
    <definedName name="DGA_5">#N/A</definedName>
    <definedName name="DGA_6">#N/A</definedName>
    <definedName name="DGA_7">#N/A</definedName>
    <definedName name="DGA_8">#N/A</definedName>
    <definedName name="DGA_9">#N/A</definedName>
    <definedName name="DGF" localSheetId="9" hidden="1">{#N/A,#N/A,FALSE,"MO (2)"}</definedName>
    <definedName name="DGF" localSheetId="8" hidden="1">{#N/A,#N/A,FALSE,"MO (2)"}</definedName>
    <definedName name="DGF" localSheetId="6">{#N/A,#N/A,FALSE,"MO (2)"}</definedName>
    <definedName name="DGF" localSheetId="7">{#N/A,#N/A,FALSE,"MO (2)"}</definedName>
    <definedName name="DGF">{#N/A,#N/A,FALSE,"MO (2)"}</definedName>
    <definedName name="DGF_1" localSheetId="6" hidden="1">{#N/A,#N/A,FALSE,"MO (2)"}</definedName>
    <definedName name="DGF_1" localSheetId="7" hidden="1">{#N/A,#N/A,FALSE,"MO (2)"}</definedName>
    <definedName name="DGF_1" hidden="1">{#N/A,#N/A,FALSE,"MO (2)"}</definedName>
    <definedName name="dgffffffffffffff">#REF!</definedName>
    <definedName name="di">#REF!</definedName>
    <definedName name="DIA" localSheetId="9">#REF!</definedName>
    <definedName name="DIA" localSheetId="8">#REF!</definedName>
    <definedName name="DIA" localSheetId="12">#REF!</definedName>
    <definedName name="DIA" localSheetId="10">#REF!</definedName>
    <definedName name="DIA" localSheetId="11">#REF!</definedName>
    <definedName name="DIA" localSheetId="13">#REF!</definedName>
    <definedName name="DIA">#REF!</definedName>
    <definedName name="DIA_1">#REF!</definedName>
    <definedName name="Dia_trab">#N/A</definedName>
    <definedName name="Diagrama">#N/A</definedName>
    <definedName name="DIAM" localSheetId="6">#REF!</definedName>
    <definedName name="DIAM" localSheetId="7">#REF!</definedName>
    <definedName name="DIAM">#REF!</definedName>
    <definedName name="DIAM_EMI" localSheetId="6">#REF!</definedName>
    <definedName name="DIAM_EMI" localSheetId="7">#REF!</definedName>
    <definedName name="DIAM_EMI">#REF!</definedName>
    <definedName name="DIAM_EMI_19">"$#REF!.$C$18:$C$42"</definedName>
    <definedName name="diar1">#REF!</definedName>
    <definedName name="diar2">#REF!</definedName>
    <definedName name="diária">#REF!</definedName>
    <definedName name="DIARIAS">#REF!</definedName>
    <definedName name="dias">#N/A</definedName>
    <definedName name="Dias_Decorridos" localSheetId="6">#REF!</definedName>
    <definedName name="Dias_Decorridos" localSheetId="7">#REF!</definedName>
    <definedName name="Dias_Decorridos">#REF!</definedName>
    <definedName name="DIESEL" localSheetId="6">#REF!</definedName>
    <definedName name="DIESEL" localSheetId="7">#REF!</definedName>
    <definedName name="DIESEL">#REF!</definedName>
    <definedName name="DIESEL_1">#REF!</definedName>
    <definedName name="Dif" localSheetId="9">#REF!</definedName>
    <definedName name="Dif" localSheetId="8">#REF!</definedName>
    <definedName name="Dif" localSheetId="12">#REF!</definedName>
    <definedName name="Dif" localSheetId="10">#REF!</definedName>
    <definedName name="Dif" localSheetId="11">#REF!</definedName>
    <definedName name="Dif" localSheetId="13">#REF!</definedName>
    <definedName name="Dif">#REF!</definedName>
    <definedName name="difi" localSheetId="9">#REF!</definedName>
    <definedName name="difi" localSheetId="8">#REF!</definedName>
    <definedName name="difi" localSheetId="12">#REF!</definedName>
    <definedName name="difi" localSheetId="10">#REF!</definedName>
    <definedName name="difi" localSheetId="11">#REF!</definedName>
    <definedName name="difi" localSheetId="13">#REF!</definedName>
    <definedName name="difi">#REF!</definedName>
    <definedName name="DIFIC" localSheetId="9">#REF!</definedName>
    <definedName name="DIFIC" localSheetId="8">#REF!</definedName>
    <definedName name="DIFIC" localSheetId="12">#REF!</definedName>
    <definedName name="DIFIC" localSheetId="10">#REF!</definedName>
    <definedName name="DIFIC" localSheetId="11">#REF!</definedName>
    <definedName name="DIFIC" localSheetId="13">#REF!</definedName>
    <definedName name="DIFIC">#REF!</definedName>
    <definedName name="DIFIC1" localSheetId="9">#REF!</definedName>
    <definedName name="DIFIC1" localSheetId="8">#REF!</definedName>
    <definedName name="DIFIC1" localSheetId="12">#REF!</definedName>
    <definedName name="DIFIC1" localSheetId="10">#REF!</definedName>
    <definedName name="DIFIC1" localSheetId="11">#REF!</definedName>
    <definedName name="DIFIC1" localSheetId="13">#REF!</definedName>
    <definedName name="DIFIC1">#REF!</definedName>
    <definedName name="DIGITAL">#N/A</definedName>
    <definedName name="DIGITAL_25">#N/A</definedName>
    <definedName name="dima"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m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mensão_BCC">#REF!</definedName>
    <definedName name="Dimensão_BM">#REF!</definedName>
    <definedName name="Dimensão_BTC">#REF!</definedName>
    <definedName name="DimensãoBCC">#REF!</definedName>
    <definedName name="DimensãoNãoseaplica_BCC">#REF!</definedName>
    <definedName name="DimensãoNãoseaplica_BM">#REF!</definedName>
    <definedName name="DimensãoNãoseaplicaBCC">#REF!</definedName>
    <definedName name="DimensãoNãoseaplicaBTC">#REF!</definedName>
    <definedName name="DimensãoOACBCC">#REF!</definedName>
    <definedName name="DimensãoOACBM">#REF!</definedName>
    <definedName name="DimensãoOACBTC">#REF!</definedName>
    <definedName name="DimensãoOACImplantação">#REF!</definedName>
    <definedName name="DimensãoOACNãoseaplica">#REF!</definedName>
    <definedName name="DIMPAV" localSheetId="9">#REF!</definedName>
    <definedName name="DIMPAV" localSheetId="8">#REF!</definedName>
    <definedName name="DIMPAV" localSheetId="13">#REF!</definedName>
    <definedName name="DIMPAV">#REF!</definedName>
    <definedName name="DINHEIRO">#REF!</definedName>
    <definedName name="DINHEIRO_1">#REF!</definedName>
    <definedName name="DINHEIRO_12">#REF!</definedName>
    <definedName name="DINHEIRO_13">#REF!</definedName>
    <definedName name="Dir_Tecnico" localSheetId="13">#REF!</definedName>
    <definedName name="Dir_Tecnico">#REF!</definedName>
    <definedName name="DireçãoTipoTachaExistente">#REF!</definedName>
    <definedName name="DireçãoTipoTachaImplantação">#REF!</definedName>
    <definedName name="DIS" localSheetId="6">#REF!</definedName>
    <definedName name="DIS" localSheetId="7">#REF!</definedName>
    <definedName name="DIS">#REF!</definedName>
    <definedName name="DiscrimEquipamento">#REF!</definedName>
    <definedName name="DiscrimMateriais">#REF!</definedName>
    <definedName name="DiscrimMObra">#REF!</definedName>
    <definedName name="DiscrimServiço">#REF!</definedName>
    <definedName name="disdjo" localSheetId="6" hidden="1">{#N/A,#N/A,FALSE,"GERAL";#N/A,#N/A,FALSE,"012-96";#N/A,#N/A,FALSE,"018-96";#N/A,#N/A,FALSE,"027-96";#N/A,#N/A,FALSE,"059-96";#N/A,#N/A,FALSE,"076-96";#N/A,#N/A,FALSE,"019-97";#N/A,#N/A,FALSE,"021-97";#N/A,#N/A,FALSE,"022-97";#N/A,#N/A,FALSE,"028-97"}</definedName>
    <definedName name="disdjo" localSheetId="7" hidden="1">{#N/A,#N/A,FALSE,"GERAL";#N/A,#N/A,FALSE,"012-96";#N/A,#N/A,FALSE,"018-96";#N/A,#N/A,FALSE,"027-96";#N/A,#N/A,FALSE,"059-96";#N/A,#N/A,FALSE,"076-96";#N/A,#N/A,FALSE,"019-97";#N/A,#N/A,FALSE,"021-97";#N/A,#N/A,FALSE,"022-97";#N/A,#N/A,FALSE,"028-97"}</definedName>
    <definedName name="disdjo" hidden="1">{#N/A,#N/A,FALSE,"GERAL";#N/A,#N/A,FALSE,"012-96";#N/A,#N/A,FALSE,"018-96";#N/A,#N/A,FALSE,"027-96";#N/A,#N/A,FALSE,"059-96";#N/A,#N/A,FALSE,"076-96";#N/A,#N/A,FALSE,"019-97";#N/A,#N/A,FALSE,"021-97";#N/A,#N/A,FALSE,"022-97";#N/A,#N/A,FALSE,"028-97"}</definedName>
    <definedName name="disp">#REF!</definedName>
    <definedName name="DispTelGASAG" localSheetId="6" hidden="1">{"'teste'!$B$2:$R$49"}</definedName>
    <definedName name="DispTelGASAG" localSheetId="7" hidden="1">{"'teste'!$B$2:$R$49"}</definedName>
    <definedName name="DispTelGASAG" hidden="1">{"'teste'!$B$2:$R$49"}</definedName>
    <definedName name="DIST" localSheetId="13">#REF!</definedName>
    <definedName name="DIST">#REF!</definedName>
    <definedName name="DIST1" localSheetId="13">#REF!</definedName>
    <definedName name="DIST1">#REF!</definedName>
    <definedName name="DIST10" localSheetId="13">#REF!</definedName>
    <definedName name="DIST10">#REF!</definedName>
    <definedName name="DIST2" localSheetId="13">#REF!</definedName>
    <definedName name="DIST2">#REF!</definedName>
    <definedName name="DISTA" localSheetId="9">#REF!</definedName>
    <definedName name="DISTA" localSheetId="8">#REF!</definedName>
    <definedName name="DISTA" localSheetId="12">#REF!</definedName>
    <definedName name="DISTA" localSheetId="10">#REF!</definedName>
    <definedName name="DISTA" localSheetId="11">#REF!</definedName>
    <definedName name="DISTA" localSheetId="13">#REF!</definedName>
    <definedName name="DISTA">#REF!</definedName>
    <definedName name="DISTAC">#REF!</definedName>
    <definedName name="DISTAMBUQ">#REF!</definedName>
    <definedName name="DISTANP">#REF!</definedName>
    <definedName name="DISTAQ">#REF!</definedName>
    <definedName name="DISTB">#REF!</definedName>
    <definedName name="DISTBC">#REF!</definedName>
    <definedName name="DISTC" localSheetId="9">#REF!</definedName>
    <definedName name="DISTC" localSheetId="8">#REF!</definedName>
    <definedName name="DISTC" localSheetId="12">#REF!</definedName>
    <definedName name="DISTC" localSheetId="10">#REF!</definedName>
    <definedName name="DISTC" localSheetId="11">#REF!</definedName>
    <definedName name="DISTC" localSheetId="13">#REF!</definedName>
    <definedName name="DISTC">#REF!</definedName>
    <definedName name="DISTCAP">#REF!</definedName>
    <definedName name="DISTCC">#REF!</definedName>
    <definedName name="distcg">#REF!</definedName>
    <definedName name="DISTCM">#REF!</definedName>
    <definedName name="DISTL">#REF!</definedName>
    <definedName name="DISTLNP">#REF!</definedName>
    <definedName name="DISTMB">#REF!</definedName>
    <definedName name="DISTMICRO1.5">#REF!</definedName>
    <definedName name="DISTP" localSheetId="9">#REF!</definedName>
    <definedName name="DISTP" localSheetId="8">#REF!</definedName>
    <definedName name="DISTP" localSheetId="12">#REF!</definedName>
    <definedName name="DISTP" localSheetId="10">#REF!</definedName>
    <definedName name="DISTP" localSheetId="11">#REF!</definedName>
    <definedName name="DISTP" localSheetId="13">#REF!</definedName>
    <definedName name="DISTP">#REF!</definedName>
    <definedName name="DISTPNP">#REF!</definedName>
    <definedName name="DISTRC1CE">#REF!</definedName>
    <definedName name="DISTRR1C">#REF!</definedName>
    <definedName name="DISTS">#REF!</definedName>
    <definedName name="Div" localSheetId="13">#REF!</definedName>
    <definedName name="Div">#REF!</definedName>
    <definedName name="diverso2">#REF!</definedName>
    <definedName name="Diversos">#REF!</definedName>
    <definedName name="DJ" localSheetId="9">#REF!</definedName>
    <definedName name="DJ" localSheetId="8">#REF!</definedName>
    <definedName name="DJ" localSheetId="12">#REF!</definedName>
    <definedName name="DJ" localSheetId="10">#REF!</definedName>
    <definedName name="DJ" localSheetId="11">#REF!</definedName>
    <definedName name="DJ" localSheetId="13">#REF!</definedName>
    <definedName name="DJ">#REF!</definedName>
    <definedName name="DJ_2">#N/A</definedName>
    <definedName name="DJ_25">#REF!</definedName>
    <definedName name="DJ_4" localSheetId="9">#REF!</definedName>
    <definedName name="DJ_4" localSheetId="8">#REF!</definedName>
    <definedName name="DJ_4" localSheetId="12">#REF!</definedName>
    <definedName name="DJ_4" localSheetId="10">#REF!</definedName>
    <definedName name="DJ_4" localSheetId="11">#REF!</definedName>
    <definedName name="DJ_4" localSheetId="13">#REF!</definedName>
    <definedName name="DJ_4">#REF!</definedName>
    <definedName name="DJJ" localSheetId="9">#REF!</definedName>
    <definedName name="DJJ" localSheetId="8">#REF!</definedName>
    <definedName name="DJJ" localSheetId="12">#REF!</definedName>
    <definedName name="DJJ" localSheetId="10">#REF!</definedName>
    <definedName name="DJJ" localSheetId="11">#REF!</definedName>
    <definedName name="DJJ" localSheetId="13">#REF!</definedName>
    <definedName name="DJJ">#REF!</definedName>
    <definedName name="dk" localSheetId="7">#REF!</definedName>
    <definedName name="dk">#REF!</definedName>
    <definedName name="dkdkd">#REF!</definedName>
    <definedName name="DMB" localSheetId="9">#REF!</definedName>
    <definedName name="DMB" localSheetId="8">#REF!</definedName>
    <definedName name="DMB" localSheetId="12">#REF!</definedName>
    <definedName name="DMB" localSheetId="10">#REF!</definedName>
    <definedName name="DMB" localSheetId="11">#REF!</definedName>
    <definedName name="DMB" localSheetId="13">#REF!</definedName>
    <definedName name="DMB">#REF!</definedName>
    <definedName name="dmbc">#REF!</definedName>
    <definedName name="DMT">#REF!,#REF!</definedName>
    <definedName name="DMT.BET.CBA">#REF!</definedName>
    <definedName name="DMT.BETUMINCBA">#REF!</definedName>
    <definedName name="DMT.CIMENTO">#REF!</definedName>
    <definedName name="DMT_0_50">#REF!</definedName>
    <definedName name="DMT_1000">#REF!</definedName>
    <definedName name="DMT_11">#REF!</definedName>
    <definedName name="DMT_12">#REF!</definedName>
    <definedName name="dmt_1200">#REF!</definedName>
    <definedName name="DMT_14">#REF!</definedName>
    <definedName name="dmt_1400">#REF!</definedName>
    <definedName name="DMT_200">#REF!</definedName>
    <definedName name="DMT_200_400">#REF!</definedName>
    <definedName name="DMT_4">#REF!,#REF!</definedName>
    <definedName name="DMT_400">#REF!</definedName>
    <definedName name="DMT_400_600">#REF!</definedName>
    <definedName name="DMT_50">#REF!</definedName>
    <definedName name="DMT_50_200">#REF!</definedName>
    <definedName name="DMT_600">#REF!</definedName>
    <definedName name="DMT_800">#REF!</definedName>
    <definedName name="DMT_CABEÇALHO">#REF!</definedName>
    <definedName name="DMT_CM30_NP" localSheetId="6">#REF!</definedName>
    <definedName name="DMT_CM30_NP" localSheetId="7">#REF!</definedName>
    <definedName name="DMT_CM30_NP">#REF!</definedName>
    <definedName name="DMT_CM30_P" localSheetId="6">#REF!</definedName>
    <definedName name="DMT_CM30_P" localSheetId="7">#REF!</definedName>
    <definedName name="DMT_CM30_P">#REF!</definedName>
    <definedName name="DMT_DESTINO">#REF!</definedName>
    <definedName name="DMT_MATERIAL">#REF!</definedName>
    <definedName name="DMT_ORIGEM">#REF!</definedName>
    <definedName name="DMT_RR2C_NP" localSheetId="6">#REF!</definedName>
    <definedName name="DMT_RR2C_NP" localSheetId="7">#REF!</definedName>
    <definedName name="DMT_RR2C_NP">#REF!</definedName>
    <definedName name="DMT_RR2C_P" localSheetId="6">#REF!</definedName>
    <definedName name="DMT_RR2C_P" localSheetId="7">#REF!</definedName>
    <definedName name="DMT_RR2C_P">#REF!</definedName>
    <definedName name="DMT_TABELA">#REF!</definedName>
    <definedName name="DMTAREIA">#REF!</definedName>
    <definedName name="DMTBRITA">#REF!</definedName>
    <definedName name="DMTc">#REF!</definedName>
    <definedName name="DMTCAPECM" localSheetId="6">#REF!</definedName>
    <definedName name="DMTCAPECM" localSheetId="7">#REF!</definedName>
    <definedName name="DMTCAPECM">#REF!</definedName>
    <definedName name="DMTCIMENTO">#REF!</definedName>
    <definedName name="DMTLOCAL">#REF!</definedName>
    <definedName name="DMTMICRO0.8">#REF!</definedName>
    <definedName name="DMTMICRO1.5">#REF!</definedName>
    <definedName name="dmtr" localSheetId="9">#REF!</definedName>
    <definedName name="dmtr" localSheetId="8">#REF!</definedName>
    <definedName name="dmtr" localSheetId="12">#REF!</definedName>
    <definedName name="dmtr" localSheetId="10">#REF!</definedName>
    <definedName name="dmtr" localSheetId="11">#REF!</definedName>
    <definedName name="dmtr" localSheetId="13">#REF!</definedName>
    <definedName name="dmtr">#REF!</definedName>
    <definedName name="DMTRECHO">#REF!</definedName>
    <definedName name="DMTRECICLA">#REF!</definedName>
    <definedName name="DMTRR" localSheetId="6">#REF!</definedName>
    <definedName name="DMTRR" localSheetId="7">#REF!</definedName>
    <definedName name="DMTRR" localSheetId="13">#REF!</definedName>
    <definedName name="DMTRR">#REF!</definedName>
    <definedName name="DMTRRR" localSheetId="6">#REF!</definedName>
    <definedName name="DMTRRR" localSheetId="7">#REF!</definedName>
    <definedName name="DMTRRR" localSheetId="13">#REF!</definedName>
    <definedName name="DMTRRR">#REF!</definedName>
    <definedName name="DmtTotal">#REF!</definedName>
    <definedName name="DMTTRECHO">#REF!</definedName>
    <definedName name="DN_lista" localSheetId="6">#REF!</definedName>
    <definedName name="DN_lista" localSheetId="7">#REF!</definedName>
    <definedName name="DN_lista">#REF!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 localSheetId="9">'BDI DIFER_SEM DESON.'!Plan1</definedName>
    <definedName name="dnd" localSheetId="8">'BDI_SEM DESON.'!Plan1</definedName>
    <definedName name="dnd" localSheetId="6">Plan1</definedName>
    <definedName name="dnd" localSheetId="7">Plan1</definedName>
    <definedName name="dnd" localSheetId="13">Plan1</definedName>
    <definedName name="dnd">Plan1</definedName>
    <definedName name="dnd_10">#N/A</definedName>
    <definedName name="DND_1007" localSheetId="9">#REF!</definedName>
    <definedName name="DND_1007" localSheetId="8">#REF!</definedName>
    <definedName name="DND_1007" localSheetId="13">#REF!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ng" localSheetId="6" hidden="1">{#N/A,#N/A,FALSE,"GERAL";#N/A,#N/A,FALSE,"012-96";#N/A,#N/A,FALSE,"018-96";#N/A,#N/A,FALSE,"027-96";#N/A,#N/A,FALSE,"059-96";#N/A,#N/A,FALSE,"076-96";#N/A,#N/A,FALSE,"019-97";#N/A,#N/A,FALSE,"021-97";#N/A,#N/A,FALSE,"022-97";#N/A,#N/A,FALSE,"028-97"}</definedName>
    <definedName name="dng" localSheetId="7"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NIT" localSheetId="6">#REF!</definedName>
    <definedName name="DNIT" localSheetId="7">#REF!</definedName>
    <definedName name="DNIT">#REF!</definedName>
    <definedName name="DNIT1">#REF!</definedName>
    <definedName name="DO">#REF!</definedName>
    <definedName name="Doar" localSheetId="6" hidden="1">{#N/A,#N/A,FALSE,"Relatórios";"Vendas e Custos",#N/A,FALSE,"Vendas e Custos";"Premissas",#N/A,FALSE,"Premissas";"Projeções",#N/A,FALSE,"Projeções";"Dolar",#N/A,FALSE,"Dolar";"Original",#N/A,FALSE,"Original e UFIR"}</definedName>
    <definedName name="Doar" localSheetId="7" hidden="1">{#N/A,#N/A,FALSE,"Relatórios";"Vendas e Custos",#N/A,FALSE,"Vendas e Custos";"Premissas",#N/A,FALSE,"Premissas";"Projeções",#N/A,FALSE,"Projeções";"Dolar",#N/A,FALSE,"Dolar";"Original",#N/A,FALSE,"Original e UFIR"}</definedName>
    <definedName name="Doar" hidden="1">{#N/A,#N/A,FALSE,"Relatórios";"Vendas e Custos",#N/A,FALSE,"Vendas e Custos";"Premissas",#N/A,FALSE,"Premissas";"Projeções",#N/A,FALSE,"Projeções";"Dolar",#N/A,FALSE,"Dolar";"Original",#N/A,FALSE,"Original e UFIR"}</definedName>
    <definedName name="DOBARMADURAMANALT">#REF!</definedName>
    <definedName name="DOC" localSheetId="6">#REF!</definedName>
    <definedName name="DOC" localSheetId="7">#REF!</definedName>
    <definedName name="DOC">#REF!</definedName>
    <definedName name="Document" localSheetId="13">#REF!</definedName>
    <definedName name="Document">#REF!</definedName>
    <definedName name="dois" localSheetId="9">'BDI DIFER_SEM DESON.'!dois</definedName>
    <definedName name="dois" localSheetId="8">'BDI_SEM DESON.'!dois</definedName>
    <definedName name="dois" localSheetId="6">'CURVA ABC_INSUMO'!dois</definedName>
    <definedName name="dois" localSheetId="7">MEMÓRIA!dois</definedName>
    <definedName name="dois">dois</definedName>
    <definedName name="DOLAR">#REF!</definedName>
    <definedName name="Dólar">#REF!</definedName>
    <definedName name="DOLAR_1">#REF!</definedName>
    <definedName name="DOLAR_2">#REF!</definedName>
    <definedName name="DOLAR_3">#REF!</definedName>
    <definedName name="Dom_Carna" localSheetId="6">#REF!-49</definedName>
    <definedName name="Dom_Carna" localSheetId="7">#REF!-49</definedName>
    <definedName name="Dom_Carna">#REF!-49</definedName>
    <definedName name="Dom_Páscoa">#N/A</definedName>
    <definedName name="Dope">#REF!</definedName>
    <definedName name="DPD" localSheetId="9">#REF!</definedName>
    <definedName name="DPD" localSheetId="8">#REF!</definedName>
    <definedName name="DPD" localSheetId="12">#REF!</definedName>
    <definedName name="DPD" localSheetId="10">#REF!</definedName>
    <definedName name="DPD" localSheetId="11">#REF!</definedName>
    <definedName name="DPD" localSheetId="13">#REF!</definedName>
    <definedName name="DPD">#REF!</definedName>
    <definedName name="DPEDRAM">#REF!</definedName>
    <definedName name="DPEDRISCO">#REF!</definedName>
    <definedName name="DPESSO" localSheetId="9">#REF!</definedName>
    <definedName name="DPESSO" localSheetId="8">#REF!</definedName>
    <definedName name="DPESSO" localSheetId="13">#REF!</definedName>
    <definedName name="DPESSO">#REF!</definedName>
    <definedName name="DPESSO_1">#REF!</definedName>
    <definedName name="DPESSO_25">#REF!</definedName>
    <definedName name="DPO">#REF!</definedName>
    <definedName name="drafad">#REF!</definedName>
    <definedName name="dre" localSheetId="6">#REF!</definedName>
    <definedName name="dre" localSheetId="7">#REF!</definedName>
    <definedName name="dre" localSheetId="13">#REF!</definedName>
    <definedName name="dre">#REF!</definedName>
    <definedName name="dren">#REF!</definedName>
    <definedName name="drena">#REF!</definedName>
    <definedName name="Drena2">#REF!</definedName>
    <definedName name="DRENAG" localSheetId="6">#REF!</definedName>
    <definedName name="DRENAG" localSheetId="7">#REF!</definedName>
    <definedName name="DRENAG">#REF!</definedName>
    <definedName name="drenagem" localSheetId="9">'BDI DIFER_SEM DESON.'!Plan1</definedName>
    <definedName name="drenagem" localSheetId="8">'BDI_SEM DESON.'!Plan1</definedName>
    <definedName name="drenagem" localSheetId="6">Plan1</definedName>
    <definedName name="drenagem" localSheetId="7">Plan1</definedName>
    <definedName name="drenagem" localSheetId="13">Plan1</definedName>
    <definedName name="drenagem">Plan1</definedName>
    <definedName name="drenagem_1">#REF!</definedName>
    <definedName name="drenagem_10">#REF!</definedName>
    <definedName name="drenagem_12">#REF!</definedName>
    <definedName name="drenagem_2">#REF!</definedName>
    <definedName name="drenagem_3">#REF!</definedName>
    <definedName name="drenagem_4">#REF!</definedName>
    <definedName name="drenagem_9">#REF!</definedName>
    <definedName name="drenagem2" localSheetId="9">'BDI DIFER_SEM DESON.'!Plan1</definedName>
    <definedName name="drenagem2" localSheetId="8">'BDI_SEM DESON.'!Plan1</definedName>
    <definedName name="drenagem2" localSheetId="6">Plan1</definedName>
    <definedName name="drenagem2" localSheetId="7">Plan1</definedName>
    <definedName name="drenagem2" localSheetId="13">Plan1</definedName>
    <definedName name="drenagem2">Plan1</definedName>
    <definedName name="dreno">#REF!</definedName>
    <definedName name="drenoma">#REF!</definedName>
    <definedName name="Drenos">#REF!</definedName>
    <definedName name="drenota">#REF!</definedName>
    <definedName name="DRI">#REF!</definedName>
    <definedName name="DRREE">#REF!</definedName>
    <definedName name="DRTVRT">#N/A</definedName>
    <definedName name="ds" localSheetId="13">#REF!</definedName>
    <definedName name="ds">#REF!</definedName>
    <definedName name="dsad">#REF!</definedName>
    <definedName name="dsadf" localSheetId="6">{"total","SUM(total)","YNNNN",FALSE}</definedName>
    <definedName name="dsadf" localSheetId="7">{"total","SUM(total)","YNNNN",FALSE}</definedName>
    <definedName name="dsadf">{"total","SUM(total)","YNNNN",FALSE}</definedName>
    <definedName name="dsafs">#REF!</definedName>
    <definedName name="Dsc">NA()</definedName>
    <definedName name="Dsc_26">NA()</definedName>
    <definedName name="Dsc_27">NA()</definedName>
    <definedName name="dsd">#REF!</definedName>
    <definedName name="dsdgdg" hidden="1">#REF!</definedName>
    <definedName name="dsds" hidden="1">#REF!</definedName>
    <definedName name="dsee"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e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F" localSheetId="9">#REF!</definedName>
    <definedName name="DSF" localSheetId="8">#REF!</definedName>
    <definedName name="DSF" localSheetId="12">#REF!</definedName>
    <definedName name="DSF" localSheetId="10">#REF!</definedName>
    <definedName name="DSF" localSheetId="11">#REF!</definedName>
    <definedName name="DSF" localSheetId="13">#REF!</definedName>
    <definedName name="DSF">#REF!</definedName>
    <definedName name="DSFDS">#N/A</definedName>
    <definedName name="DSFSA">#N/A</definedName>
    <definedName name="dsolo" localSheetId="9">#REF!</definedName>
    <definedName name="dsolo" localSheetId="8">#REF!</definedName>
    <definedName name="dsolo" localSheetId="12">#REF!</definedName>
    <definedName name="dsolo" localSheetId="10">#REF!</definedName>
    <definedName name="dsolo" localSheetId="11">#REF!</definedName>
    <definedName name="dsolo" localSheetId="13">#REF!</definedName>
    <definedName name="dsolo">#REF!</definedName>
    <definedName name="dsr4g" localSheetId="9">'BDI DIFER_SEM DESON.'!Plan1</definedName>
    <definedName name="dsr4g" localSheetId="8">'BDI_SEM DESON.'!Plan1</definedName>
    <definedName name="dsr4g" localSheetId="6">Plan1</definedName>
    <definedName name="dsr4g" localSheetId="7">Plan1</definedName>
    <definedName name="dsr4g" localSheetId="13">Plan1</definedName>
    <definedName name="dsr4g">Plan1</definedName>
    <definedName name="dss">#REF!</definedName>
    <definedName name="DSS03BC">#REF!</definedName>
    <definedName name="DSTSHFD" localSheetId="9">#REF!</definedName>
    <definedName name="DSTSHFD" localSheetId="8">#REF!</definedName>
    <definedName name="DSTSHFD" localSheetId="13">#REF!</definedName>
    <definedName name="DSTSHFD">#REF!</definedName>
    <definedName name="DTC">#REF!</definedName>
    <definedName name="DTM">#REF!</definedName>
    <definedName name="DTMED" localSheetId="9">#REF!</definedName>
    <definedName name="DTMED" localSheetId="8">#REF!</definedName>
    <definedName name="DTMED" localSheetId="12">#REF!</definedName>
    <definedName name="DTMED" localSheetId="10">#REF!</definedName>
    <definedName name="DTMED" localSheetId="11">#REF!</definedName>
    <definedName name="DTMED" localSheetId="13">#REF!</definedName>
    <definedName name="DTMED">#REF!</definedName>
    <definedName name="Dtrecho" localSheetId="6">#REF!</definedName>
    <definedName name="Dtrecho" localSheetId="7">#REF!</definedName>
    <definedName name="Dtrecho">#REF!</definedName>
    <definedName name="DUAHDUIAHDUA">#REF!</definedName>
    <definedName name="DUCOL" localSheetId="6" hidden="1">{"'Plan1 (2)'!$A$5:$F$63"}</definedName>
    <definedName name="DUCOL" localSheetId="7" hidden="1">{"'Plan1 (2)'!$A$5:$F$63"}</definedName>
    <definedName name="DUCOL" hidden="1">{"'Plan1 (2)'!$A$5:$F$63"}</definedName>
    <definedName name="DVDV" localSheetId="6" hidden="1">{"PARTE1",#N/A,FALSE,"Plan1"}</definedName>
    <definedName name="DVDV" localSheetId="7" hidden="1">{"PARTE1",#N/A,FALSE,"Plan1"}</definedName>
    <definedName name="DVDV" hidden="1">{"PARTE1",#N/A,FALSE,"Plan1"}</definedName>
    <definedName name="DVDVVD" localSheetId="6" hidden="1">{TRUE,TRUE,-1.25,-15.5,484.5,278.25,FALSE,FALSE,TRUE,FALSE,0,1,#N/A,452,#N/A,5.92592592592593,22.5714285714286,1,FALSE,FALSE,3,TRUE,1,FALSE,100,"Swvu.ACC.","ACwvu.ACC.",#N/A,FALSE,FALSE,0,0,0,0,2,"","",FALSE,FALSE,FALSE,FALSE,1,90,#N/A,#N/A,"=R1C1:R650C11",FALSE,#N/A,#N/A,FALSE,FALSE,FALSE,1,65532,65532,FALSE,FALSE,TRUE,TRUE,TRUE}</definedName>
    <definedName name="DVDVVD" localSheetId="7" hidden="1">{TRUE,TRUE,-1.25,-15.5,484.5,278.25,FALSE,FALSE,TRUE,FALSE,0,1,#N/A,452,#N/A,5.92592592592593,22.5714285714286,1,FALSE,FALSE,3,TRUE,1,FALSE,100,"Swvu.ACC.","ACwvu.ACC.",#N/A,FALSE,FALSE,0,0,0,0,2,"","",FALSE,FALSE,FALSE,FALSE,1,90,#N/A,#N/A,"=R1C1:R650C11",FALSE,#N/A,#N/A,FALSE,FALSE,FALSE,1,65532,65532,FALSE,FALSE,TRUE,TRUE,TRUE}</definedName>
    <definedName name="DVDVVD" hidden="1">{TRUE,TRUE,-1.25,-15.5,484.5,278.25,FALSE,FALSE,TRUE,FALSE,0,1,#N/A,452,#N/A,5.92592592592593,22.5714285714286,1,FALSE,FALSE,3,TRUE,1,FALSE,100,"Swvu.ACC.","ACwvu.ACC.",#N/A,FALSE,FALSE,0,0,0,0,2,"","",FALSE,FALSE,FALSE,FALSE,1,90,#N/A,#N/A,"=R1C1:R650C11",FALSE,#N/A,#N/A,FALSE,FALSE,FALSE,1,65532,65532,FALSE,FALSE,TRUE,TRUE,TRUE}</definedName>
    <definedName name="DVGBJVBHU.Ç">#REF!</definedName>
    <definedName name="DWDDW">#REF!</definedName>
    <definedName name="dwed" hidden="1">#REF!</definedName>
    <definedName name="DXNGBKGN" hidden="1">#REF!</definedName>
    <definedName name="dyugs" localSheetId="6" hidden="1">{#N/A,#N/A,FALSE,"Aging Summary";#N/A,#N/A,FALSE,"Ratio Analysis";#N/A,#N/A,FALSE,"Test 120 Day Accts";#N/A,#N/A,FALSE,"Tickmarks"}</definedName>
    <definedName name="dyugs" localSheetId="7" hidden="1">{#N/A,#N/A,FALSE,"Aging Summary";#N/A,#N/A,FALSE,"Ratio Analysis";#N/A,#N/A,FALSE,"Test 120 Day Accts";#N/A,#N/A,FALSE,"Tickmarks"}</definedName>
    <definedName name="dyugs" hidden="1">{#N/A,#N/A,FALSE,"Aging Summary";#N/A,#N/A,FALSE,"Ratio Analysis";#N/A,#N/A,FALSE,"Test 120 Day Accts";#N/A,#N/A,FALSE,"Tickmarks"}</definedName>
    <definedName name="e" localSheetId="9">#REF!</definedName>
    <definedName name="e" localSheetId="8">#REF!</definedName>
    <definedName name="e" localSheetId="12">#REF!</definedName>
    <definedName name="e" localSheetId="10">#REF!</definedName>
    <definedName name="e" localSheetId="11">#REF!</definedName>
    <definedName name="e" localSheetId="13">#REF!</definedName>
    <definedName name="e">#REF!</definedName>
    <definedName name="e__cm" localSheetId="12">#REF!</definedName>
    <definedName name="e__cm" localSheetId="6">#REF!</definedName>
    <definedName name="e__cm" localSheetId="10">#REF!</definedName>
    <definedName name="e__cm" localSheetId="7">#REF!</definedName>
    <definedName name="e__cm" localSheetId="11">#REF!</definedName>
    <definedName name="e__cm" localSheetId="13">#REF!</definedName>
    <definedName name="e__cm">#REF!</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#N/A</definedName>
    <definedName name="E_101">#N/A</definedName>
    <definedName name="E_101_1">#REF!</definedName>
    <definedName name="E_105">#N/A</definedName>
    <definedName name="E_105_1">#REF!</definedName>
    <definedName name="E_107">#N/A</definedName>
    <definedName name="E_107_1">#REF!</definedName>
    <definedName name="E_11">#N/A</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#N/A</definedName>
    <definedName name="E_122">#N/A</definedName>
    <definedName name="E_122_1">#REF!</definedName>
    <definedName name="E_123">#N/A</definedName>
    <definedName name="E_123_1">#REF!</definedName>
    <definedName name="E_13">#N/A</definedName>
    <definedName name="E_14">#N/A</definedName>
    <definedName name="E_15">#N/A</definedName>
    <definedName name="E_16">#N/A</definedName>
    <definedName name="E_17">#N/A</definedName>
    <definedName name="E_18">#N/A</definedName>
    <definedName name="E_2">#N/A</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#N/A</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#N/A</definedName>
    <definedName name="E_601">#N/A</definedName>
    <definedName name="E_601_1">#REF!</definedName>
    <definedName name="E_602">#N/A</definedName>
    <definedName name="E_602_1">#REF!</definedName>
    <definedName name="E_7">#N/A</definedName>
    <definedName name="E_8">#N/A</definedName>
    <definedName name="E_9">#N/A</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_ESQUERDA">NA()</definedName>
    <definedName name="e001e">#REF!</definedName>
    <definedName name="e001i">#REF!</definedName>
    <definedName name="e001p">#REF!</definedName>
    <definedName name="e002e">#REF!</definedName>
    <definedName name="e002i">#REF!</definedName>
    <definedName name="e002p">#REF!</definedName>
    <definedName name="e003e">#REF!</definedName>
    <definedName name="e003i">#REF!</definedName>
    <definedName name="e003p">#REF!</definedName>
    <definedName name="e005e">#REF!</definedName>
    <definedName name="e005i">#REF!</definedName>
    <definedName name="e005p">#REF!</definedName>
    <definedName name="e006e">#REF!</definedName>
    <definedName name="e006i">#REF!</definedName>
    <definedName name="e006p">#REF!</definedName>
    <definedName name="e007e">#REF!</definedName>
    <definedName name="e007i">#REF!</definedName>
    <definedName name="e007p">#REF!</definedName>
    <definedName name="e009e">#REF!</definedName>
    <definedName name="e009i">#REF!</definedName>
    <definedName name="e009p">#REF!</definedName>
    <definedName name="e010e">#REF!</definedName>
    <definedName name="e010i">#REF!</definedName>
    <definedName name="e010p">#REF!</definedName>
    <definedName name="e011e">#REF!</definedName>
    <definedName name="e011i">#REF!</definedName>
    <definedName name="e011p">#REF!</definedName>
    <definedName name="e013e">#REF!</definedName>
    <definedName name="e013i">#REF!</definedName>
    <definedName name="e013p">#REF!</definedName>
    <definedName name="e014e">#REF!</definedName>
    <definedName name="e014i">#REF!</definedName>
    <definedName name="e014p">#REF!</definedName>
    <definedName name="e015e">#REF!</definedName>
    <definedName name="e015i">#REF!</definedName>
    <definedName name="e015p">#REF!</definedName>
    <definedName name="e016e">#REF!</definedName>
    <definedName name="e016i">#REF!</definedName>
    <definedName name="e016p">#REF!</definedName>
    <definedName name="e055e">#REF!</definedName>
    <definedName name="e055i">#REF!</definedName>
    <definedName name="e055p">#REF!</definedName>
    <definedName name="e056e">#REF!</definedName>
    <definedName name="e056i">#REF!</definedName>
    <definedName name="e056p">#REF!</definedName>
    <definedName name="e062e">#REF!</definedName>
    <definedName name="e062i">#REF!</definedName>
    <definedName name="e062p">#REF!</definedName>
    <definedName name="e063e">#REF!</definedName>
    <definedName name="e063i">#REF!</definedName>
    <definedName name="e063p">#REF!</definedName>
    <definedName name="e065e">#REF!</definedName>
    <definedName name="e065i">#REF!</definedName>
    <definedName name="e065p">#REF!</definedName>
    <definedName name="e066e">#REF!</definedName>
    <definedName name="e066i">#REF!</definedName>
    <definedName name="e066p">#REF!</definedName>
    <definedName name="e101e">#REF!</definedName>
    <definedName name="e101i">#REF!</definedName>
    <definedName name="e101p">#REF!</definedName>
    <definedName name="e102e">#REF!</definedName>
    <definedName name="e102i">#REF!</definedName>
    <definedName name="e102p">#REF!</definedName>
    <definedName name="e103e">#REF!</definedName>
    <definedName name="e103i">#REF!</definedName>
    <definedName name="e103p">#REF!</definedName>
    <definedName name="e104e">#REF!</definedName>
    <definedName name="e104i">#REF!</definedName>
    <definedName name="e104p">#REF!</definedName>
    <definedName name="e105e">#REF!</definedName>
    <definedName name="e105i">#REF!</definedName>
    <definedName name="e105p">#REF!</definedName>
    <definedName name="e106e">#REF!</definedName>
    <definedName name="e106i">#REF!</definedName>
    <definedName name="e106p">#REF!</definedName>
    <definedName name="e107e">#REF!</definedName>
    <definedName name="e107i">#REF!</definedName>
    <definedName name="e107p">#REF!</definedName>
    <definedName name="e108e">#REF!</definedName>
    <definedName name="e108i">#REF!</definedName>
    <definedName name="e108p">#REF!</definedName>
    <definedName name="e109e">#REF!</definedName>
    <definedName name="e109i">#REF!</definedName>
    <definedName name="e109p">#REF!</definedName>
    <definedName name="e110e">#REF!</definedName>
    <definedName name="e110i">#REF!</definedName>
    <definedName name="e110p">#REF!</definedName>
    <definedName name="e111e">#REF!</definedName>
    <definedName name="e111i">#REF!</definedName>
    <definedName name="e111p">#REF!</definedName>
    <definedName name="e112e">#REF!</definedName>
    <definedName name="e112i">#REF!</definedName>
    <definedName name="e112p">#REF!</definedName>
    <definedName name="e113e">#REF!</definedName>
    <definedName name="e113i">#REF!</definedName>
    <definedName name="e113p">#REF!</definedName>
    <definedName name="e114e">#REF!</definedName>
    <definedName name="e114i">#REF!</definedName>
    <definedName name="e114p">#REF!</definedName>
    <definedName name="e115e">#REF!</definedName>
    <definedName name="e115i">#REF!</definedName>
    <definedName name="e115p">#REF!</definedName>
    <definedName name="e116e">#REF!</definedName>
    <definedName name="e116i">#REF!</definedName>
    <definedName name="e116p">#REF!</definedName>
    <definedName name="e117e">#REF!</definedName>
    <definedName name="e117i">#REF!</definedName>
    <definedName name="e117p">#REF!</definedName>
    <definedName name="e118e">#REF!</definedName>
    <definedName name="e118i">#REF!</definedName>
    <definedName name="e118p">#REF!</definedName>
    <definedName name="e119e">#REF!</definedName>
    <definedName name="e119i">#REF!</definedName>
    <definedName name="e119p">#REF!</definedName>
    <definedName name="e121e">#REF!</definedName>
    <definedName name="e121i">#REF!</definedName>
    <definedName name="e121p">#REF!</definedName>
    <definedName name="e122e">#REF!</definedName>
    <definedName name="e122i">#REF!</definedName>
    <definedName name="e122p">#REF!</definedName>
    <definedName name="e123e">#REF!</definedName>
    <definedName name="e123i">#REF!</definedName>
    <definedName name="e123p">#REF!</definedName>
    <definedName name="e124e">#REF!</definedName>
    <definedName name="e124i">#REF!</definedName>
    <definedName name="e124p">#REF!</definedName>
    <definedName name="e126e">#REF!</definedName>
    <definedName name="e126i">#REF!</definedName>
    <definedName name="e126p">#REF!</definedName>
    <definedName name="e127e">#REF!</definedName>
    <definedName name="e127i">#REF!</definedName>
    <definedName name="e127p">#REF!</definedName>
    <definedName name="e128e">#REF!</definedName>
    <definedName name="e128i">#REF!</definedName>
    <definedName name="e128p">#REF!</definedName>
    <definedName name="e129e">#REF!</definedName>
    <definedName name="e129i">#REF!</definedName>
    <definedName name="e129p">#REF!</definedName>
    <definedName name="e138e">#REF!</definedName>
    <definedName name="e138i">#REF!</definedName>
    <definedName name="e138p">#REF!</definedName>
    <definedName name="e139e">#REF!</definedName>
    <definedName name="e139i">#REF!</definedName>
    <definedName name="e139p">#REF!</definedName>
    <definedName name="e142e">#REF!</definedName>
    <definedName name="e142i">#REF!</definedName>
    <definedName name="e142p">#REF!</definedName>
    <definedName name="e147e">#REF!</definedName>
    <definedName name="e147i">#REF!</definedName>
    <definedName name="e147p">#REF!</definedName>
    <definedName name="e149e">#REF!</definedName>
    <definedName name="e149i">#REF!</definedName>
    <definedName name="e149p">#REF!</definedName>
    <definedName name="e151e">#REF!</definedName>
    <definedName name="e151i">#REF!</definedName>
    <definedName name="e151p">#REF!</definedName>
    <definedName name="e156e">#REF!</definedName>
    <definedName name="e156i">#REF!</definedName>
    <definedName name="e156p">#REF!</definedName>
    <definedName name="e160e">#REF!</definedName>
    <definedName name="e160i">#REF!</definedName>
    <definedName name="e160p">#REF!</definedName>
    <definedName name="e161e">#REF!</definedName>
    <definedName name="e161i">#REF!</definedName>
    <definedName name="e161p">#REF!</definedName>
    <definedName name="e201e">#REF!</definedName>
    <definedName name="e201i">#REF!</definedName>
    <definedName name="e201p">#REF!</definedName>
    <definedName name="e202e">#REF!</definedName>
    <definedName name="e202i">#REF!</definedName>
    <definedName name="e202p">#REF!</definedName>
    <definedName name="e203e">#REF!</definedName>
    <definedName name="e203i">#REF!</definedName>
    <definedName name="e203p">#REF!</definedName>
    <definedName name="e204e">#REF!</definedName>
    <definedName name="e204i">#REF!</definedName>
    <definedName name="e204p">#REF!</definedName>
    <definedName name="e205e">#REF!</definedName>
    <definedName name="e205i">#REF!</definedName>
    <definedName name="e205p">#REF!</definedName>
    <definedName name="e206e">#REF!</definedName>
    <definedName name="e206i">#REF!</definedName>
    <definedName name="e206p">#REF!</definedName>
    <definedName name="e207e">#REF!</definedName>
    <definedName name="e207i">#REF!</definedName>
    <definedName name="e207p">#REF!</definedName>
    <definedName name="e208e">#REF!</definedName>
    <definedName name="e208i">#REF!</definedName>
    <definedName name="e208p">#REF!</definedName>
    <definedName name="e209e">#REF!</definedName>
    <definedName name="e209i">#REF!</definedName>
    <definedName name="e209p">#REF!</definedName>
    <definedName name="e210e">#REF!</definedName>
    <definedName name="e210i">#REF!</definedName>
    <definedName name="e210p">#REF!</definedName>
    <definedName name="e211e">#REF!</definedName>
    <definedName name="e211i">#REF!</definedName>
    <definedName name="e211p">#REF!</definedName>
    <definedName name="e223e">#REF!</definedName>
    <definedName name="e223i">#REF!</definedName>
    <definedName name="e223p">#REF!</definedName>
    <definedName name="e225e">#REF!</definedName>
    <definedName name="e225i">#REF!</definedName>
    <definedName name="e225p">#REF!</definedName>
    <definedName name="e226e">#REF!</definedName>
    <definedName name="e226i">#REF!</definedName>
    <definedName name="e226p">#REF!</definedName>
    <definedName name="e2we" hidden="1">#REF!</definedName>
    <definedName name="e301e">#REF!</definedName>
    <definedName name="e301i">#REF!</definedName>
    <definedName name="e301p">#REF!</definedName>
    <definedName name="e302e">#REF!</definedName>
    <definedName name="e302i">#REF!</definedName>
    <definedName name="e302p">#REF!</definedName>
    <definedName name="e303e">#REF!</definedName>
    <definedName name="e303i">#REF!</definedName>
    <definedName name="e303p">#REF!</definedName>
    <definedName name="e304e">#REF!</definedName>
    <definedName name="e304i">#REF!</definedName>
    <definedName name="e304p">#REF!</definedName>
    <definedName name="e305e">#REF!</definedName>
    <definedName name="e305p">#REF!</definedName>
    <definedName name="e306e">#REF!</definedName>
    <definedName name="e306i">#REF!</definedName>
    <definedName name="e306p">#REF!</definedName>
    <definedName name="e307e">#REF!</definedName>
    <definedName name="e307p">#REF!</definedName>
    <definedName name="e308e">#REF!</definedName>
    <definedName name="e308p">#REF!</definedName>
    <definedName name="e309e">#REF!</definedName>
    <definedName name="e309p">#REF!</definedName>
    <definedName name="e310e">#REF!</definedName>
    <definedName name="e310p">#REF!</definedName>
    <definedName name="e311e">#REF!</definedName>
    <definedName name="e311p">#REF!</definedName>
    <definedName name="e312e">#REF!</definedName>
    <definedName name="e312p">#REF!</definedName>
    <definedName name="e313e">#REF!</definedName>
    <definedName name="e313p">#REF!</definedName>
    <definedName name="e314e">#REF!</definedName>
    <definedName name="e314p">#REF!</definedName>
    <definedName name="e316e">#REF!</definedName>
    <definedName name="e316p">#REF!</definedName>
    <definedName name="e317e">#REF!</definedName>
    <definedName name="e317p">#REF!</definedName>
    <definedName name="e318e">#REF!</definedName>
    <definedName name="e318p">#REF!</definedName>
    <definedName name="e323e">#REF!</definedName>
    <definedName name="e323i">#REF!</definedName>
    <definedName name="e323p">#REF!</definedName>
    <definedName name="e330e">#REF!</definedName>
    <definedName name="e330i">#REF!</definedName>
    <definedName name="e330p">#REF!</definedName>
    <definedName name="e331e">#REF!</definedName>
    <definedName name="e331i">#REF!</definedName>
    <definedName name="e331p">#REF!</definedName>
    <definedName name="e332e">#REF!</definedName>
    <definedName name="e332i">#REF!</definedName>
    <definedName name="e332p">#REF!</definedName>
    <definedName name="e333e">#REF!</definedName>
    <definedName name="e333i">#REF!</definedName>
    <definedName name="e333p">#REF!</definedName>
    <definedName name="e334e">#REF!</definedName>
    <definedName name="e334i">#REF!</definedName>
    <definedName name="e334p">#REF!</definedName>
    <definedName name="e335e">#REF!</definedName>
    <definedName name="e335i">#REF!</definedName>
    <definedName name="e335p">#REF!</definedName>
    <definedName name="e337e">#REF!</definedName>
    <definedName name="e337i">#REF!</definedName>
    <definedName name="e337p">#REF!</definedName>
    <definedName name="e338e">#REF!</definedName>
    <definedName name="e338i">#REF!</definedName>
    <definedName name="e338p">#REF!</definedName>
    <definedName name="e339e">#REF!</definedName>
    <definedName name="e339p">#REF!</definedName>
    <definedName name="e340e">#REF!</definedName>
    <definedName name="e340i">#REF!</definedName>
    <definedName name="e340p">#REF!</definedName>
    <definedName name="e343e">#REF!</definedName>
    <definedName name="e343i">#REF!</definedName>
    <definedName name="e343p">#REF!</definedName>
    <definedName name="e400e">#REF!</definedName>
    <definedName name="e400i">#REF!</definedName>
    <definedName name="e400p">#REF!</definedName>
    <definedName name="e402e">#REF!</definedName>
    <definedName name="e402i">#REF!</definedName>
    <definedName name="e402p">#REF!</definedName>
    <definedName name="e403e">#REF!</definedName>
    <definedName name="e403i">#REF!</definedName>
    <definedName name="e403p">#REF!</definedName>
    <definedName name="e404e">#REF!</definedName>
    <definedName name="e404i">#REF!</definedName>
    <definedName name="e404p">#REF!</definedName>
    <definedName name="e405e">#REF!</definedName>
    <definedName name="e405i">#REF!</definedName>
    <definedName name="e405p">#REF!</definedName>
    <definedName name="e406e">#REF!</definedName>
    <definedName name="e406i">#REF!</definedName>
    <definedName name="e406p">#REF!</definedName>
    <definedName name="e407e">#REF!</definedName>
    <definedName name="e407i">#REF!</definedName>
    <definedName name="e407p">#REF!</definedName>
    <definedName name="e408e">#REF!</definedName>
    <definedName name="e408i">#REF!</definedName>
    <definedName name="e408p">#REF!</definedName>
    <definedName name="e409e">#REF!</definedName>
    <definedName name="e409i">#REF!</definedName>
    <definedName name="e409p">#REF!</definedName>
    <definedName name="e410e">#REF!</definedName>
    <definedName name="e410i">#REF!</definedName>
    <definedName name="e410p">#REF!</definedName>
    <definedName name="e411e">#REF!</definedName>
    <definedName name="e411i">#REF!</definedName>
    <definedName name="e411p">#REF!</definedName>
    <definedName name="e412e">#REF!</definedName>
    <definedName name="e412i">#REF!</definedName>
    <definedName name="e412p">#REF!</definedName>
    <definedName name="e416e">#REF!</definedName>
    <definedName name="e416i">#REF!</definedName>
    <definedName name="e416p">#REF!</definedName>
    <definedName name="e421e">#REF!</definedName>
    <definedName name="e421i">#REF!</definedName>
    <definedName name="e421p">#REF!</definedName>
    <definedName name="e422e">#REF!</definedName>
    <definedName name="e422i">#REF!</definedName>
    <definedName name="e422p">#REF!</definedName>
    <definedName name="e427e">#REF!</definedName>
    <definedName name="e427i">#REF!</definedName>
    <definedName name="e427p">#REF!</definedName>
    <definedName name="e432e">#REF!</definedName>
    <definedName name="e432i">#REF!</definedName>
    <definedName name="e432p">#REF!</definedName>
    <definedName name="e433e">#REF!</definedName>
    <definedName name="e433i">#REF!</definedName>
    <definedName name="e433p">#REF!</definedName>
    <definedName name="e434e">#REF!</definedName>
    <definedName name="e434i">#REF!</definedName>
    <definedName name="e434p">#REF!</definedName>
    <definedName name="e501e">#REF!</definedName>
    <definedName name="e501i">#REF!</definedName>
    <definedName name="e501p">#REF!</definedName>
    <definedName name="e502e">#REF!</definedName>
    <definedName name="e502i">#REF!</definedName>
    <definedName name="e502p">#REF!</definedName>
    <definedName name="e503e">#REF!</definedName>
    <definedName name="e503i">#REF!</definedName>
    <definedName name="e503p">#REF!</definedName>
    <definedName name="e504e">#REF!</definedName>
    <definedName name="e504i">#REF!</definedName>
    <definedName name="e504p">#REF!</definedName>
    <definedName name="e505e">#REF!</definedName>
    <definedName name="e505i">#REF!</definedName>
    <definedName name="e505p">#REF!</definedName>
    <definedName name="e507e">#REF!</definedName>
    <definedName name="e507i">#REF!</definedName>
    <definedName name="e507p">#REF!</definedName>
    <definedName name="e508e">#REF!</definedName>
    <definedName name="e508i">#REF!</definedName>
    <definedName name="e508p">#REF!</definedName>
    <definedName name="e509e">#REF!</definedName>
    <definedName name="e509i">#REF!</definedName>
    <definedName name="e509p">#REF!</definedName>
    <definedName name="e601e">#REF!</definedName>
    <definedName name="e601i">#REF!</definedName>
    <definedName name="e601p">#REF!</definedName>
    <definedName name="e602e">#REF!</definedName>
    <definedName name="e602i">#REF!</definedName>
    <definedName name="e602p">#REF!</definedName>
    <definedName name="e603e">#REF!</definedName>
    <definedName name="e603i">#REF!</definedName>
    <definedName name="e603p">#REF!</definedName>
    <definedName name="e901e">#REF!</definedName>
    <definedName name="e901i">#REF!</definedName>
    <definedName name="e901p">#REF!</definedName>
    <definedName name="e902e">#REF!</definedName>
    <definedName name="e902i">#REF!</definedName>
    <definedName name="e902p">#REF!</definedName>
    <definedName name="e903e">#REF!</definedName>
    <definedName name="e903i">#REF!</definedName>
    <definedName name="e903p">#REF!</definedName>
    <definedName name="e904e">#REF!</definedName>
    <definedName name="e904i">#REF!</definedName>
    <definedName name="e904p">#REF!</definedName>
    <definedName name="e905e">#REF!</definedName>
    <definedName name="e905i">#REF!</definedName>
    <definedName name="e905p">#REF!</definedName>
    <definedName name="e906e">#REF!</definedName>
    <definedName name="e906i">#REF!</definedName>
    <definedName name="e906p">#REF!</definedName>
    <definedName name="e907e">#REF!</definedName>
    <definedName name="e907p">#REF!</definedName>
    <definedName name="e908e">#REF!</definedName>
    <definedName name="e908i">#REF!</definedName>
    <definedName name="e908p">#REF!</definedName>
    <definedName name="e909e">#REF!</definedName>
    <definedName name="e909i">#REF!</definedName>
    <definedName name="e909p">#REF!</definedName>
    <definedName name="e910e">#REF!</definedName>
    <definedName name="e910i">#REF!</definedName>
    <definedName name="e910p">#REF!</definedName>
    <definedName name="e911e">#REF!</definedName>
    <definedName name="e911i">#REF!</definedName>
    <definedName name="e911p">#REF!</definedName>
    <definedName name="e912e">#REF!</definedName>
    <definedName name="e912i">#REF!</definedName>
    <definedName name="e912p">#REF!</definedName>
    <definedName name="e914e">#REF!</definedName>
    <definedName name="e914i">#REF!</definedName>
    <definedName name="e914p">#REF!</definedName>
    <definedName name="e915e">#REF!</definedName>
    <definedName name="e915i">#REF!</definedName>
    <definedName name="e915p">#REF!</definedName>
    <definedName name="e916e">#REF!</definedName>
    <definedName name="e916i">#REF!</definedName>
    <definedName name="e916p">#REF!</definedName>
    <definedName name="e917e">#REF!</definedName>
    <definedName name="e917i">#REF!</definedName>
    <definedName name="e917p">#REF!</definedName>
    <definedName name="e918e">#REF!</definedName>
    <definedName name="e918i">#REF!</definedName>
    <definedName name="e918p">#REF!</definedName>
    <definedName name="e919e">#REF!</definedName>
    <definedName name="e919i">#REF!</definedName>
    <definedName name="e919p">#REF!</definedName>
    <definedName name="e920e">#REF!</definedName>
    <definedName name="e920i">#REF!</definedName>
    <definedName name="e920p">#REF!</definedName>
    <definedName name="e921e">#REF!</definedName>
    <definedName name="e921i">#REF!</definedName>
    <definedName name="e921p">#REF!</definedName>
    <definedName name="e922e">#REF!</definedName>
    <definedName name="e922i">#REF!</definedName>
    <definedName name="e922p">#REF!</definedName>
    <definedName name="e923e">#REF!</definedName>
    <definedName name="e923i">#REF!</definedName>
    <definedName name="e923p">#REF!</definedName>
    <definedName name="e924e">#REF!</definedName>
    <definedName name="e924i">#REF!</definedName>
    <definedName name="e924p">#REF!</definedName>
    <definedName name="e925e">#REF!</definedName>
    <definedName name="e925i">#REF!</definedName>
    <definedName name="e925p">#REF!</definedName>
    <definedName name="EA" localSheetId="9">#REF!</definedName>
    <definedName name="EA" localSheetId="8">#REF!</definedName>
    <definedName name="EA" localSheetId="12">#REF!</definedName>
    <definedName name="EA" localSheetId="10">#REF!</definedName>
    <definedName name="EA" localSheetId="11">#REF!</definedName>
    <definedName name="EA" localSheetId="13">#REF!</definedName>
    <definedName name="EA">#REF!</definedName>
    <definedName name="EA_1">#REF!</definedName>
    <definedName name="EA_13">#REF!</definedName>
    <definedName name="EA_39">#REF!</definedName>
    <definedName name="EA_6">#REF!</definedName>
    <definedName name="eageag" localSheetId="6" hidden="1">{#N/A,#N/A,TRUE,"Serviços"}</definedName>
    <definedName name="eageag" localSheetId="7" hidden="1">{#N/A,#N/A,TRUE,"Serviços"}</definedName>
    <definedName name="eageag" hidden="1">{#N/A,#N/A,TRUE,"Serviços"}</definedName>
    <definedName name="EAHYTHJWDRHYEJ" hidden="1">4</definedName>
    <definedName name="EBASREGW" hidden="1">#REF!</definedName>
    <definedName name="ec">#REF!</definedName>
    <definedName name="ECJ" localSheetId="9">#REF!</definedName>
    <definedName name="ECJ" localSheetId="8">#REF!</definedName>
    <definedName name="ECJ" localSheetId="12">#REF!</definedName>
    <definedName name="ECJ" localSheetId="10">#REF!</definedName>
    <definedName name="ECJ" localSheetId="11">#REF!</definedName>
    <definedName name="ECJ" localSheetId="13">#REF!</definedName>
    <definedName name="ECJ">#REF!</definedName>
    <definedName name="ECJ_2">#N/A</definedName>
    <definedName name="ECJ_25">#REF!</definedName>
    <definedName name="ECJ_4" localSheetId="9">#REF!</definedName>
    <definedName name="ECJ_4" localSheetId="8">#REF!</definedName>
    <definedName name="ECJ_4" localSheetId="12">#REF!</definedName>
    <definedName name="ECJ_4" localSheetId="10">#REF!</definedName>
    <definedName name="ECJ_4" localSheetId="11">#REF!</definedName>
    <definedName name="ECJ_4" localSheetId="13">#REF!</definedName>
    <definedName name="ECJ_4">#REF!</definedName>
    <definedName name="ECJJ" localSheetId="9">#REF!</definedName>
    <definedName name="ECJJ" localSheetId="8">#REF!</definedName>
    <definedName name="ECJJ" localSheetId="12">#REF!</definedName>
    <definedName name="ECJJ" localSheetId="10">#REF!</definedName>
    <definedName name="ECJJ" localSheetId="11">#REF!</definedName>
    <definedName name="ECJJ" localSheetId="13">#REF!</definedName>
    <definedName name="ECJJ">#REF!</definedName>
    <definedName name="ECNOFIBRAS" localSheetId="6" hidden="1">{"'PXR_6500'!$A$1:$I$124"}</definedName>
    <definedName name="ECNOFIBRAS" localSheetId="7" hidden="1">{"'PXR_6500'!$A$1:$I$124"}</definedName>
    <definedName name="ECNOFIBRAS" hidden="1">{"'PXR_6500'!$A$1:$I$124"}</definedName>
    <definedName name="ECNOFIBRAS2" localSheetId="6" hidden="1">{"'PXR_6500'!$A$1:$I$124"}</definedName>
    <definedName name="ECNOFIBRAS2" localSheetId="7" hidden="1">{"'PXR_6500'!$A$1:$I$124"}</definedName>
    <definedName name="ECNOFIBRAS2" hidden="1">{"'PXR_6500'!$A$1:$I$124"}</definedName>
    <definedName name="ECVCFELE">#REF!</definedName>
    <definedName name="ECVCFMEC">#REF!</definedName>
    <definedName name="ed">#REF!</definedName>
    <definedName name="EDDFR">#N/A</definedName>
    <definedName name="EDDRFR">#N/A</definedName>
    <definedName name="EDECE">#N/A</definedName>
    <definedName name="EDEDFRE">#N/A</definedName>
    <definedName name="EDEFDRF">#N/A</definedName>
    <definedName name="EDEFR">#N/A</definedName>
    <definedName name="Edit" localSheetId="9">#REF!</definedName>
    <definedName name="Edit" localSheetId="8">#REF!</definedName>
    <definedName name="Edit" localSheetId="12">#REF!</definedName>
    <definedName name="Edit" localSheetId="10">#REF!</definedName>
    <definedName name="Edit" localSheetId="11">#REF!</definedName>
    <definedName name="Edit" localSheetId="13">#REF!</definedName>
    <definedName name="Edit">#REF!</definedName>
    <definedName name="Edital" localSheetId="9">#REF!</definedName>
    <definedName name="Edital" localSheetId="8">#REF!</definedName>
    <definedName name="Edital" localSheetId="12">#REF!</definedName>
    <definedName name="Edital" localSheetId="10">#REF!</definedName>
    <definedName name="Edital" localSheetId="11">#REF!</definedName>
    <definedName name="Edital" localSheetId="13">#REF!</definedName>
    <definedName name="Edital">#REF!</definedName>
    <definedName name="edital_10">#REF!</definedName>
    <definedName name="edital_12">#REF!</definedName>
    <definedName name="edital_4">#REF!</definedName>
    <definedName name="edital_9">#REF!</definedName>
    <definedName name="EDRT">#N/A</definedName>
    <definedName name="EDT" localSheetId="6">#REF!</definedName>
    <definedName name="EDT" localSheetId="7">#REF!</definedName>
    <definedName name="EDT">#REF!</definedName>
    <definedName name="edweqd" hidden="1">#REF!</definedName>
    <definedName name="EDXEC">#N/A</definedName>
    <definedName name="EE" localSheetId="13">#REF!</definedName>
    <definedName name="EE">#REF!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26">#REF!</definedName>
    <definedName name="ee_27">#REF!</definedName>
    <definedName name="ee_28">#REF!</definedName>
    <definedName name="ee_29">#REF!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_5">#REF!</definedName>
    <definedName name="ee_6">#REF!</definedName>
    <definedName name="eedd" localSheetId="6" hidden="1">{#N/A,#N/A,TRUE,"BD 97";#N/A,#N/A,TRUE,"IR E CS 1997";#N/A,#N/A,TRUE,"CONTINGÊNCIAS";#N/A,#N/A,TRUE,"AD_EX_97";#N/A,#N/A,TRUE,"PR ND";#N/A,#N/A,TRUE,"8191";#N/A,#N/A,TRUE,"8383";#N/A,#N/A,TRUE,"MP 1024"}</definedName>
    <definedName name="eedd" localSheetId="7" hidden="1">{#N/A,#N/A,TRUE,"BD 97";#N/A,#N/A,TRUE,"IR E CS 1997";#N/A,#N/A,TRUE,"CONTINGÊNCIAS";#N/A,#N/A,TRUE,"AD_EX_97";#N/A,#N/A,TRUE,"PR ND";#N/A,#N/A,TRUE,"8191";#N/A,#N/A,TRUE,"8383";#N/A,#N/A,TRUE,"MP 1024"}</definedName>
    <definedName name="eedd" hidden="1">{#N/A,#N/A,TRUE,"BD 97";#N/A,#N/A,TRUE,"IR E CS 1997";#N/A,#N/A,TRUE,"CONTINGÊNCIAS";#N/A,#N/A,TRUE,"AD_EX_97";#N/A,#N/A,TRUE,"PR ND";#N/A,#N/A,TRUE,"8191";#N/A,#N/A,TRUE,"8383";#N/A,#N/A,TRUE,"MP 1024"}</definedName>
    <definedName name="eee" localSheetId="12">#REF!</definedName>
    <definedName name="eee" localSheetId="6">#REF!</definedName>
    <definedName name="eee" localSheetId="10">#REF!</definedName>
    <definedName name="eee" localSheetId="7">#REF!</definedName>
    <definedName name="eee" localSheetId="11">#REF!</definedName>
    <definedName name="eee" localSheetId="13">#REF!</definedName>
    <definedName name="eee">#REF!</definedName>
    <definedName name="eeee" localSheetId="12">#REF!</definedName>
    <definedName name="eeee" localSheetId="6">#REF!</definedName>
    <definedName name="eeee" localSheetId="10">#REF!</definedName>
    <definedName name="eeee" localSheetId="7">#REF!</definedName>
    <definedName name="eeee" localSheetId="11">#REF!</definedName>
    <definedName name="eeee" localSheetId="13">#REF!</definedName>
    <definedName name="eeee">#REF!</definedName>
    <definedName name="eeeee">#N/A</definedName>
    <definedName name="Ef" localSheetId="9">#REF!</definedName>
    <definedName name="Ef" localSheetId="8">#REF!</definedName>
    <definedName name="Ef" localSheetId="12">#REF!</definedName>
    <definedName name="Ef" localSheetId="10">#REF!</definedName>
    <definedName name="Ef" localSheetId="11">#REF!</definedName>
    <definedName name="Ef" localSheetId="13">#REF!</definedName>
    <definedName name="Ef">#REF!</definedName>
    <definedName name="Efaixa" localSheetId="6">#REF!</definedName>
    <definedName name="Efaixa" localSheetId="7">#REF!</definedName>
    <definedName name="Efaixa" localSheetId="13">#REF!</definedName>
    <definedName name="Efaixa">#REF!</definedName>
    <definedName name="Efaixa_1">"'file:///C:/Documents and Settings/mauricio.ferrao/Desktop/ARQUIVOS R96/EXCEL/PATOs/BR153_99.XLS'#$'P A T O  D'.$#REF!$#REF!"</definedName>
    <definedName name="Efaixa_3" localSheetId="6">#REF!</definedName>
    <definedName name="Efaixa_3" localSheetId="7">#REF!</definedName>
    <definedName name="Efaixa_3" localSheetId="13">#REF!</definedName>
    <definedName name="Efaixa_3">#REF!</definedName>
    <definedName name="Efaixa_4" localSheetId="6">#REF!</definedName>
    <definedName name="Efaixa_4" localSheetId="7">#REF!</definedName>
    <definedName name="Efaixa_4" localSheetId="13">#REF!</definedName>
    <definedName name="Efaixa_4">#REF!</definedName>
    <definedName name="Efaixa_5" localSheetId="6">#REF!</definedName>
    <definedName name="Efaixa_5" localSheetId="7">#REF!</definedName>
    <definedName name="Efaixa_5" localSheetId="13">#REF!</definedName>
    <definedName name="Efaixa_5">#REF!</definedName>
    <definedName name="Efaixaa" localSheetId="6">#REF!</definedName>
    <definedName name="Efaixaa" localSheetId="7">#REF!</definedName>
    <definedName name="Efaixaa" localSheetId="13">#REF!</definedName>
    <definedName name="Efaixaa">#REF!</definedName>
    <definedName name="efas" localSheetId="6" hidden="1">{#N/A,#N/A,TRUE,"Serviços"}</definedName>
    <definedName name="efas" localSheetId="7" hidden="1">{#N/A,#N/A,TRUE,"Serviços"}</definedName>
    <definedName name="efas" hidden="1">{#N/A,#N/A,TRUE,"Serviços"}</definedName>
    <definedName name="efcd" hidden="1">#REF!</definedName>
    <definedName name="EFFEEF" localSheetId="6" hidden="1">{#N/A,#N/A,FALSE,"Aging Summary";#N/A,#N/A,FALSE,"Ratio Analysis";#N/A,#N/A,FALSE,"Test 120 Day Accts";#N/A,#N/A,FALSE,"Tickmarks"}</definedName>
    <definedName name="EFFEEF" localSheetId="7" hidden="1">{#N/A,#N/A,FALSE,"Aging Summary";#N/A,#N/A,FALSE,"Ratio Analysis";#N/A,#N/A,FALSE,"Test 120 Day Accts";#N/A,#N/A,FALSE,"Tickmarks"}</definedName>
    <definedName name="EFFEEF" hidden="1">{#N/A,#N/A,FALSE,"Aging Summary";#N/A,#N/A,FALSE,"Ratio Analysis";#N/A,#N/A,FALSE,"Test 120 Day Accts";#N/A,#N/A,FALSE,"Tickmarks"}</definedName>
    <definedName name="EFFGGRT">#N/A</definedName>
    <definedName name="efrfrf">#N/A</definedName>
    <definedName name="Ei" localSheetId="9">#REF!</definedName>
    <definedName name="Ei" localSheetId="8">#REF!</definedName>
    <definedName name="Ei" localSheetId="12">#REF!</definedName>
    <definedName name="Ei" localSheetId="10">#REF!</definedName>
    <definedName name="Ei" localSheetId="11">#REF!</definedName>
    <definedName name="Ei" localSheetId="13">#REF!</definedName>
    <definedName name="Ei">#REF!</definedName>
    <definedName name="eipeo" localSheetId="6" hidden="1">{#N/A,#N/A,TRUE,"Serviços"}</definedName>
    <definedName name="eipeo" localSheetId="7" hidden="1">{#N/A,#N/A,TRUE,"Serviços"}</definedName>
    <definedName name="eipeo" hidden="1">{#N/A,#N/A,TRUE,"Serviços"}</definedName>
    <definedName name="EJ" localSheetId="9">#REF!</definedName>
    <definedName name="EJ" localSheetId="8">#REF!</definedName>
    <definedName name="EJ" localSheetId="12">#REF!</definedName>
    <definedName name="EJ" localSheetId="10">#REF!</definedName>
    <definedName name="EJ" localSheetId="11">#REF!</definedName>
    <definedName name="EJ" localSheetId="13">#REF!</definedName>
    <definedName name="EJ">#REF!</definedName>
    <definedName name="EJ_1">#REF!</definedName>
    <definedName name="EJ_2">#N/A</definedName>
    <definedName name="EJ_25">#REF!</definedName>
    <definedName name="EJ_4" localSheetId="9">#REF!</definedName>
    <definedName name="EJ_4" localSheetId="8">#REF!</definedName>
    <definedName name="EJ_4" localSheetId="12">#REF!</definedName>
    <definedName name="EJ_4" localSheetId="10">#REF!</definedName>
    <definedName name="EJ_4" localSheetId="11">#REF!</definedName>
    <definedName name="EJ_4" localSheetId="13">#REF!</definedName>
    <definedName name="EJ_4">#REF!</definedName>
    <definedName name="EJJ" localSheetId="9">#REF!</definedName>
    <definedName name="EJJ" localSheetId="8">#REF!</definedName>
    <definedName name="EJJ" localSheetId="12">#REF!</definedName>
    <definedName name="EJJ" localSheetId="10">#REF!</definedName>
    <definedName name="EJJ" localSheetId="11">#REF!</definedName>
    <definedName name="EJJ" localSheetId="13">#REF!</definedName>
    <definedName name="EJJ">#REF!</definedName>
    <definedName name="EK">#REF!</definedName>
    <definedName name="ELE" localSheetId="13">#REF!</definedName>
    <definedName name="ELE">#REF!</definedName>
    <definedName name="ELEMENTO_VAZADO">#REF!</definedName>
    <definedName name="Eletrica" localSheetId="6" hidden="1">{#N/A,#N/A,FALSE,"GERAL";#N/A,#N/A,FALSE,"012-96";#N/A,#N/A,FALSE,"018-96";#N/A,#N/A,FALSE,"027-96";#N/A,#N/A,FALSE,"059-96";#N/A,#N/A,FALSE,"076-96";#N/A,#N/A,FALSE,"019-97";#N/A,#N/A,FALSE,"021-97";#N/A,#N/A,FALSE,"022-97";#N/A,#N/A,FALSE,"028-97"}</definedName>
    <definedName name="Eletrica" localSheetId="7" hidden="1">{#N/A,#N/A,FALSE,"GERAL";#N/A,#N/A,FALSE,"012-96";#N/A,#N/A,FALSE,"018-96";#N/A,#N/A,FALSE,"027-96";#N/A,#N/A,FALSE,"059-96";#N/A,#N/A,FALSE,"076-96";#N/A,#N/A,FALSE,"019-97";#N/A,#N/A,FALSE,"021-97";#N/A,#N/A,FALSE,"022-97";#N/A,#N/A,FALSE,"028-97"}</definedName>
    <definedName name="Eletrica" hidden="1">{#N/A,#N/A,FALSE,"GERAL";#N/A,#N/A,FALSE,"012-96";#N/A,#N/A,FALSE,"018-96";#N/A,#N/A,FALSE,"027-96";#N/A,#N/A,FALSE,"059-96";#N/A,#N/A,FALSE,"076-96";#N/A,#N/A,FALSE,"019-97";#N/A,#N/A,FALSE,"021-97";#N/A,#N/A,FALSE,"022-97";#N/A,#N/A,FALSE,"028-97"}</definedName>
    <definedName name="ELETRICISTA">#REF!</definedName>
    <definedName name="ELIAS">#REF!</definedName>
    <definedName name="elr1\2">#REF!</definedName>
    <definedName name="elv50x40">#REF!</definedName>
    <definedName name="Em" localSheetId="9">#REF!</definedName>
    <definedName name="Em" localSheetId="8">#REF!</definedName>
    <definedName name="Em" localSheetId="12">#REF!</definedName>
    <definedName name="Em" localSheetId="10">#REF!</definedName>
    <definedName name="Em" localSheetId="11">#REF!</definedName>
    <definedName name="Em" localSheetId="13">#REF!</definedName>
    <definedName name="Em">#REF!</definedName>
    <definedName name="em_algarismo_e_por_extenso">#REF!</definedName>
    <definedName name="emec">#REF!</definedName>
    <definedName name="emecma">#REF!</definedName>
    <definedName name="emecta">#REF!</definedName>
    <definedName name="EMEGENCIA" localSheetId="9">'BDI DIFER_SEM DESON.'!Plan1</definedName>
    <definedName name="EMEGENCIA" localSheetId="8">'BDI_SEM DESON.'!Plan1</definedName>
    <definedName name="EMEGENCIA" localSheetId="6">Plan1</definedName>
    <definedName name="EMEGENCIA" localSheetId="7">Plan1</definedName>
    <definedName name="EMEGENCIA" localSheetId="13">Plan1</definedName>
    <definedName name="EMEGENCIA">Plan1</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9">'BDI DIFER_SEM DESON.'!Plan1</definedName>
    <definedName name="EMERGENCIA" localSheetId="8">'BDI_SEM DESON.'!Plan1</definedName>
    <definedName name="EMERGENCIA" localSheetId="6">Plan1</definedName>
    <definedName name="EMERGENCIA" localSheetId="7">Plan1</definedName>
    <definedName name="EMERGENCIA" localSheetId="13">Plan1</definedName>
    <definedName name="EMERGENCIA">Plan1</definedName>
    <definedName name="EMMA">#REF!</definedName>
    <definedName name="EMN" localSheetId="9">#REF!</definedName>
    <definedName name="EMN" localSheetId="8">#REF!</definedName>
    <definedName name="EMN" localSheetId="12">#REF!</definedName>
    <definedName name="EMN" localSheetId="10">#REF!</definedName>
    <definedName name="EMN" localSheetId="11">#REF!</definedName>
    <definedName name="EMN" localSheetId="13">#REF!</definedName>
    <definedName name="EMN">#REF!</definedName>
    <definedName name="EMP">#REF!</definedName>
    <definedName name="EMP_13">#REF!</definedName>
    <definedName name="EMP_39">#REF!</definedName>
    <definedName name="EMP_6">#REF!</definedName>
    <definedName name="EmpAux">""</definedName>
    <definedName name="Empo">#REF!</definedName>
    <definedName name="empo2">#REF!</definedName>
    <definedName name="Empola2">#REF!</definedName>
    <definedName name="Empolamento">#REF!</definedName>
    <definedName name="Empolo2">#REF!</definedName>
    <definedName name="empolo3">#REF!</definedName>
    <definedName name="Empr" localSheetId="9">#REF!</definedName>
    <definedName name="Empr" localSheetId="8">#REF!</definedName>
    <definedName name="Empr" localSheetId="12">#REF!</definedName>
    <definedName name="Empr" localSheetId="10">#REF!</definedName>
    <definedName name="Empr" localSheetId="11">#REF!</definedName>
    <definedName name="Empr" localSheetId="13">#REF!</definedName>
    <definedName name="Empr">#REF!</definedName>
    <definedName name="EMPRE" localSheetId="9">#REF!</definedName>
    <definedName name="EMPRE" localSheetId="8">#REF!</definedName>
    <definedName name="EMPRE" localSheetId="12">#REF!</definedName>
    <definedName name="EMPRE" localSheetId="10">#REF!</definedName>
    <definedName name="EMPRE" localSheetId="11">#REF!</definedName>
    <definedName name="EMPRE" localSheetId="13">#REF!</definedName>
    <definedName name="EMPRE">#REF!</definedName>
    <definedName name="Empresa" localSheetId="9">#REF!</definedName>
    <definedName name="Empresa" localSheetId="8">#REF!</definedName>
    <definedName name="Empresa" localSheetId="12">#REF!</definedName>
    <definedName name="Empresa" localSheetId="10">#REF!</definedName>
    <definedName name="Empresa" localSheetId="11">#REF!</definedName>
    <definedName name="Empresa" localSheetId="13">#REF!</definedName>
    <definedName name="Empresa">#REF!</definedName>
    <definedName name="Empresa_Lider" localSheetId="6">#REF!</definedName>
    <definedName name="Empresa_Lider" localSheetId="7">#REF!</definedName>
    <definedName name="Empresa_Lider" localSheetId="13">#REF!</definedName>
    <definedName name="Empresa_Lider">#REF!</definedName>
    <definedName name="emprestimo">#REF!</definedName>
    <definedName name="EMTA">#REF!</definedName>
    <definedName name="EMUL">#REF!</definedName>
    <definedName name="EMULPOL" localSheetId="6">#REF!</definedName>
    <definedName name="EMULPOL" localSheetId="7">#REF!</definedName>
    <definedName name="EMULPOL">#REF!</definedName>
    <definedName name="EMULPOLROO" localSheetId="6">#REF!</definedName>
    <definedName name="EMULPOLROO" localSheetId="7">#REF!</definedName>
    <definedName name="EMULPOLROO">#REF!</definedName>
    <definedName name="EMW" localSheetId="9">#REF!</definedName>
    <definedName name="EMW" localSheetId="8">#REF!</definedName>
    <definedName name="EMW" localSheetId="12">#REF!</definedName>
    <definedName name="EMW" localSheetId="10">#REF!</definedName>
    <definedName name="EMW" localSheetId="11">#REF!</definedName>
    <definedName name="EMW" localSheetId="13">#REF!</definedName>
    <definedName name="EMW">#REF!</definedName>
    <definedName name="EMWA" localSheetId="9">#REF!</definedName>
    <definedName name="EMWA" localSheetId="8">#REF!</definedName>
    <definedName name="EMWA" localSheetId="12">#REF!</definedName>
    <definedName name="EMWA" localSheetId="10">#REF!</definedName>
    <definedName name="EMWA" localSheetId="11">#REF!</definedName>
    <definedName name="EMWA" localSheetId="13">#REF!</definedName>
    <definedName name="EMWA">#REF!</definedName>
    <definedName name="ENC" localSheetId="9">#REF!</definedName>
    <definedName name="ENC" localSheetId="8">#REF!</definedName>
    <definedName name="ENC" localSheetId="12">#REF!</definedName>
    <definedName name="ENC" localSheetId="10">#REF!</definedName>
    <definedName name="ENC" localSheetId="11">#REF!</definedName>
    <definedName name="ENC" localSheetId="13">#REF!</definedName>
    <definedName name="ENC">#REF!</definedName>
    <definedName name="ENCANADOR">#REF!</definedName>
    <definedName name="ENCARGO">#REF!</definedName>
    <definedName name="ENCARR">#REF!</definedName>
    <definedName name="ENCARREGADO">#REF!</definedName>
    <definedName name="ENCMA">#REF!</definedName>
    <definedName name="encp">#REF!</definedName>
    <definedName name="encsociais">#REF!</definedName>
    <definedName name="enct">#REF!</definedName>
    <definedName name="ENCTA">#REF!</definedName>
    <definedName name="eng">#REF!</definedName>
    <definedName name="eng." localSheetId="6" hidden="1">{#N/A,#N/A,FALSE,"MO (2)"}</definedName>
    <definedName name="eng." localSheetId="7" hidden="1">{#N/A,#N/A,FALSE,"MO (2)"}</definedName>
    <definedName name="eng." hidden="1">{#N/A,#N/A,FALSE,"MO (2)"}</definedName>
    <definedName name="ENGATE_STORZ">#REF!</definedName>
    <definedName name="EngEmpresa">#REF!</definedName>
    <definedName name="ENGENHARIA" localSheetId="6" hidden="1">{#N/A,#N/A,FALSE,"MO (2)"}</definedName>
    <definedName name="ENGENHARIA" localSheetId="7" hidden="1">{#N/A,#N/A,FALSE,"MO (2)"}</definedName>
    <definedName name="ENGENHARIA" hidden="1">{#N/A,#N/A,FALSE,"MO (2)"}</definedName>
    <definedName name="EngSuper">#REF!</definedName>
    <definedName name="ENLEIV">#REF!</definedName>
    <definedName name="ENLEIV_10">#REF!</definedName>
    <definedName name="ENLEIV_12">#REF!</definedName>
    <definedName name="ENLEIV_9">#REF!</definedName>
    <definedName name="ENR">#REF!</definedName>
    <definedName name="ENRMA">#REF!</definedName>
    <definedName name="ENROCAMENTO">#REF!</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JOGADA">#REF!</definedName>
    <definedName name="Enrocamentos" localSheetId="6" hidden="1">{#N/A,#N/A,TRUE,"Plan1"}</definedName>
    <definedName name="Enrocamentos" localSheetId="7" hidden="1">{#N/A,#N/A,TRUE,"Plan1"}</definedName>
    <definedName name="Enrocamentos" hidden="1">{#N/A,#N/A,TRUE,"Plan1"}</definedName>
    <definedName name="ENROCPARRMANALT">#REF!</definedName>
    <definedName name="ENROCPJOGMANALT">#REF!</definedName>
    <definedName name="ENRTA">#REF!</definedName>
    <definedName name="ENT">#REF!</definedName>
    <definedName name="ENTRADA">#REF!</definedName>
    <definedName name="entrada1">#REF!</definedName>
    <definedName name="entrada2">#REF!</definedName>
    <definedName name="Entrega" localSheetId="9">#REF!</definedName>
    <definedName name="Entrega" localSheetId="8">#REF!</definedName>
    <definedName name="Entrega" localSheetId="12">#REF!</definedName>
    <definedName name="Entrega" localSheetId="10">#REF!</definedName>
    <definedName name="Entrega" localSheetId="11">#REF!</definedName>
    <definedName name="Entrega" localSheetId="13">#REF!</definedName>
    <definedName name="Entrega">#REF!</definedName>
    <definedName name="eoju" localSheetId="6" hidden="1">{#N/A,#N/A,FALSE,"GERAL";#N/A,#N/A,FALSE,"012-96";#N/A,#N/A,FALSE,"018-96";#N/A,#N/A,FALSE,"027-96";#N/A,#N/A,FALSE,"059-96";#N/A,#N/A,FALSE,"076-96";#N/A,#N/A,FALSE,"019-97";#N/A,#N/A,FALSE,"021-97";#N/A,#N/A,FALSE,"022-97";#N/A,#N/A,FALSE,"028-97"}</definedName>
    <definedName name="eoju" localSheetId="7" hidden="1">{#N/A,#N/A,FALSE,"GERAL";#N/A,#N/A,FALSE,"012-96";#N/A,#N/A,FALSE,"018-96";#N/A,#N/A,FALSE,"027-96";#N/A,#N/A,FALSE,"059-96";#N/A,#N/A,FALSE,"076-96";#N/A,#N/A,FALSE,"019-97";#N/A,#N/A,FALSE,"021-97";#N/A,#N/A,FALSE,"022-97";#N/A,#N/A,FALSE,"028-97"}</definedName>
    <definedName name="eoju" hidden="1">{#N/A,#N/A,FALSE,"GERAL";#N/A,#N/A,FALSE,"012-96";#N/A,#N/A,FALSE,"018-96";#N/A,#N/A,FALSE,"027-96";#N/A,#N/A,FALSE,"059-96";#N/A,#N/A,FALSE,"076-96";#N/A,#N/A,FALSE,"019-97";#N/A,#N/A,FALSE,"021-97";#N/A,#N/A,FALSE,"022-97";#N/A,#N/A,FALSE,"028-97"}</definedName>
    <definedName name="ep" localSheetId="6">#REF!</definedName>
    <definedName name="ep" localSheetId="7">#REF!</definedName>
    <definedName name="ep">#REF!</definedName>
    <definedName name="EPA">#REF!</definedName>
    <definedName name="EPJ">#REF!</definedName>
    <definedName name="EQ" localSheetId="9" hidden="1">#REF!</definedName>
    <definedName name="EQ" localSheetId="8" hidden="1">#REF!</definedName>
    <definedName name="EQ" localSheetId="12">#REF!</definedName>
    <definedName name="EQ" localSheetId="3" hidden="1">#REF!</definedName>
    <definedName name="EQ" localSheetId="10">#REF!</definedName>
    <definedName name="EQ" localSheetId="7" hidden="1">#REF!</definedName>
    <definedName name="EQ" localSheetId="11">#REF!</definedName>
    <definedName name="EQ" localSheetId="13">#REF!</definedName>
    <definedName name="EQ">#REF!</definedName>
    <definedName name="EQ_SICROPE_201511" localSheetId="6">#REF!</definedName>
    <definedName name="EQ_SICROPE_201511" localSheetId="7">#REF!</definedName>
    <definedName name="EQ_SICROPE_201511">#REF!</definedName>
    <definedName name="eqeqeqeq">#REF!</definedName>
    <definedName name="EQPTOS" localSheetId="9">#REF!</definedName>
    <definedName name="EQPTOS" localSheetId="8">#REF!</definedName>
    <definedName name="EQPTOS" localSheetId="12">#REF!</definedName>
    <definedName name="EQPTOS" localSheetId="10">#REF!</definedName>
    <definedName name="EQPTOS" localSheetId="11">#REF!</definedName>
    <definedName name="EQPTOS" localSheetId="13">#REF!</definedName>
    <definedName name="EQPTOS">#REF!</definedName>
    <definedName name="Equi" localSheetId="13">#REF!</definedName>
    <definedName name="Equi">#REF!</definedName>
    <definedName name="Equip" localSheetId="9">#REF!</definedName>
    <definedName name="Equip" localSheetId="8">#REF!</definedName>
    <definedName name="Equip" localSheetId="12">#REF!</definedName>
    <definedName name="equip" localSheetId="3">#REF!</definedName>
    <definedName name="Equip" localSheetId="10">#REF!</definedName>
    <definedName name="Equip" localSheetId="11">#REF!</definedName>
    <definedName name="Equip" localSheetId="13">#REF!</definedName>
    <definedName name="Equip">#REF!</definedName>
    <definedName name="equipamento" localSheetId="9">#REF!</definedName>
    <definedName name="equipamento" localSheetId="8">#REF!</definedName>
    <definedName name="equipamento" localSheetId="13">#REF!</definedName>
    <definedName name="equipamento">#REF!</definedName>
    <definedName name="equipamento_1">"#REF!"</definedName>
    <definedName name="equipamento_10">"$#REF!.$A$1:$E$56"</definedName>
    <definedName name="equipamento_4" localSheetId="9">#REF!</definedName>
    <definedName name="equipamento_4" localSheetId="8">#REF!</definedName>
    <definedName name="equipamento_4" localSheetId="13">#REF!</definedName>
    <definedName name="equipamento_4">#REF!</definedName>
    <definedName name="equipamento_4_2">#N/A</definedName>
    <definedName name="equipamento_6" localSheetId="9">#REF!</definedName>
    <definedName name="equipamento_6" localSheetId="8">#REF!</definedName>
    <definedName name="equipamento_6" localSheetId="13">#REF!</definedName>
    <definedName name="equipamento_6">#REF!</definedName>
    <definedName name="equipamento_6_2">#N/A</definedName>
    <definedName name="equipamento_7" localSheetId="9">#REF!</definedName>
    <definedName name="equipamento_7" localSheetId="8">#REF!</definedName>
    <definedName name="equipamento_7" localSheetId="13">#REF!</definedName>
    <definedName name="equipamento_7">#REF!</definedName>
    <definedName name="equipamento_7_2">#N/A</definedName>
    <definedName name="equipamento_8" localSheetId="9">#REF!</definedName>
    <definedName name="equipamento_8" localSheetId="8">#REF!</definedName>
    <definedName name="equipamento_8" localSheetId="13">#REF!</definedName>
    <definedName name="equipamento_8">#REF!</definedName>
    <definedName name="equipamento_8_2">#N/A</definedName>
    <definedName name="equipamento_9" localSheetId="9">#REF!</definedName>
    <definedName name="equipamento_9" localSheetId="8">#REF!</definedName>
    <definedName name="equipamento_9" localSheetId="13">#REF!</definedName>
    <definedName name="equipamento_9">#REF!</definedName>
    <definedName name="equipamento_9_2">#N/A</definedName>
    <definedName name="EQUIPAMENTOS">#REF!</definedName>
    <definedName name="EQUIPE_01__FABRICIO">"#REF!"</definedName>
    <definedName name="EQUIPO1">#REF!</definedName>
    <definedName name="equipp" localSheetId="9">#REF!</definedName>
    <definedName name="equipp" localSheetId="8">#REF!</definedName>
    <definedName name="equipp" localSheetId="12">#REF!</definedName>
    <definedName name="equipp" localSheetId="10">#REF!</definedName>
    <definedName name="equipp" localSheetId="11">#REF!</definedName>
    <definedName name="equipp" localSheetId="13">#REF!</definedName>
    <definedName name="equipp">#REF!</definedName>
    <definedName name="er" localSheetId="13">#REF!</definedName>
    <definedName name="er">#REF!</definedName>
    <definedName name="ereerer" localSheetId="6" hidden="1">{#N/A,#N/A,FALSE,"MO (2)"}</definedName>
    <definedName name="ereerer" localSheetId="7" hidden="1">{#N/A,#N/A,FALSE,"MO (2)"}</definedName>
    <definedName name="ereerer" hidden="1">{#N/A,#N/A,FALSE,"MO (2)"}</definedName>
    <definedName name="erewq" localSheetId="9">#REF!</definedName>
    <definedName name="erewq" localSheetId="8">#REF!</definedName>
    <definedName name="erewq" localSheetId="12">#REF!</definedName>
    <definedName name="erewq" localSheetId="10">#REF!</definedName>
    <definedName name="erewq" localSheetId="11">#REF!</definedName>
    <definedName name="erewq" localSheetId="13">#REF!</definedName>
    <definedName name="erewq">#REF!</definedName>
    <definedName name="ERGTER">#REF!</definedName>
    <definedName name="EROSOES" localSheetId="6">{#N/A,#N/A,TRUE,"Serviços"}</definedName>
    <definedName name="EROSOES" localSheetId="7">{#N/A,#N/A,TRUE,"Serviços"}</definedName>
    <definedName name="EROSOES">{#N/A,#N/A,TRUE,"Serviços"}</definedName>
    <definedName name="erqe">#N/A</definedName>
    <definedName name="err" localSheetId="12">#REF!</definedName>
    <definedName name="err" localSheetId="6">#REF!</definedName>
    <definedName name="err" localSheetId="10">#REF!</definedName>
    <definedName name="err" localSheetId="7">#REF!</definedName>
    <definedName name="err" localSheetId="11">#REF!</definedName>
    <definedName name="err" localSheetId="13">#REF!</definedName>
    <definedName name="err">#REF!</definedName>
    <definedName name="ERRO">NA()</definedName>
    <definedName name="ERT" localSheetId="9">#REF!</definedName>
    <definedName name="ERT" localSheetId="8">#REF!</definedName>
    <definedName name="ERT" localSheetId="12">#REF!</definedName>
    <definedName name="ERT" localSheetId="10">#REF!</definedName>
    <definedName name="ERT" localSheetId="11">#REF!</definedName>
    <definedName name="ERT" localSheetId="13">#REF!</definedName>
    <definedName name="ERT">#REF!</definedName>
    <definedName name="erttttt" localSheetId="12">#REF!</definedName>
    <definedName name="erttttt" localSheetId="6">#REF!</definedName>
    <definedName name="erttttt" localSheetId="10">#REF!</definedName>
    <definedName name="erttttt" localSheetId="7">#REF!</definedName>
    <definedName name="erttttt" localSheetId="11">#REF!</definedName>
    <definedName name="erttttt" localSheetId="13">#REF!</definedName>
    <definedName name="erttttt">#REF!</definedName>
    <definedName name="erwe">#REF!</definedName>
    <definedName name="ES" localSheetId="9">#REF!</definedName>
    <definedName name="ES" localSheetId="8">#REF!</definedName>
    <definedName name="ES" localSheetId="12">#REF!</definedName>
    <definedName name="ES" localSheetId="10">#REF!</definedName>
    <definedName name="ES" localSheetId="11">#REF!</definedName>
    <definedName name="ES" localSheetId="13">#REF!</definedName>
    <definedName name="ES">#REF!</definedName>
    <definedName name="esag" localSheetId="6">#REF!</definedName>
    <definedName name="esag" localSheetId="7">#REF!</definedName>
    <definedName name="esag" localSheetId="13">#REF!</definedName>
    <definedName name="esag">#REF!</definedName>
    <definedName name="ESC">#REF!</definedName>
    <definedName name="ESC1CAT">#REF!</definedName>
    <definedName name="escada">#REF!</definedName>
    <definedName name="ESCADARIA" localSheetId="13">#REF!</definedName>
    <definedName name="ESCADARIA">#REF!</definedName>
    <definedName name="ESCAVAÇÃO">#REF!</definedName>
    <definedName name="ESCAVJAZIDA">#REF!</definedName>
    <definedName name="ESCAVLIMP">#REF!</definedName>
    <definedName name="ESCAVMAT1CAT">#REF!</definedName>
    <definedName name="ESCAVMEC">#REF!</definedName>
    <definedName name="ESCAVMECVAL1CAT">#REF!</definedName>
    <definedName name="EscManValas">#REF!</definedName>
    <definedName name="EscMecValas">#REF!</definedName>
    <definedName name="Esconsidade_OAC">#REF!</definedName>
    <definedName name="EsconsidadeNãoseaplicaOAC">#REF!</definedName>
    <definedName name="EsconsidadeOAC">#REF!</definedName>
    <definedName name="EsconsidadeOACImplantação">#REF!</definedName>
    <definedName name="ESCORA">#REF!</definedName>
    <definedName name="Escoram">#REF!</definedName>
    <definedName name="EscPonte">#REF!</definedName>
    <definedName name="esm">#REF!</definedName>
    <definedName name="ESocial">#REF!</definedName>
    <definedName name="ESP" localSheetId="6">#REF!</definedName>
    <definedName name="ESP" localSheetId="7">#REF!</definedName>
    <definedName name="ESP" localSheetId="13">#REF!</definedName>
    <definedName name="ESP">#REF!</definedName>
    <definedName name="ESPCON" localSheetId="6" hidden="1">{#N/A,#N/A,FALSE,"GERAL";#N/A,#N/A,FALSE,"012-96";#N/A,#N/A,FALSE,"018-96";#N/A,#N/A,FALSE,"027-96";#N/A,#N/A,FALSE,"059-96";#N/A,#N/A,FALSE,"076-96";#N/A,#N/A,FALSE,"019-97";#N/A,#N/A,FALSE,"021-97";#N/A,#N/A,FALSE,"022-97";#N/A,#N/A,FALSE,"028-97"}</definedName>
    <definedName name="ESPCON" localSheetId="7" hidden="1">{#N/A,#N/A,FALSE,"GERAL";#N/A,#N/A,FALSE,"012-96";#N/A,#N/A,FALSE,"018-96";#N/A,#N/A,FALSE,"027-96";#N/A,#N/A,FALSE,"059-96";#N/A,#N/A,FALSE,"076-96";#N/A,#N/A,FALSE,"019-97";#N/A,#N/A,FALSE,"021-97";#N/A,#N/A,FALSE,"022-97";#N/A,#N/A,FALSE,"028-97"}</definedName>
    <definedName name="ESPCON" hidden="1">{#N/A,#N/A,FALSE,"GERAL";#N/A,#N/A,FALSE,"012-96";#N/A,#N/A,FALSE,"018-96";#N/A,#N/A,FALSE,"027-96";#N/A,#N/A,FALSE,"059-96";#N/A,#N/A,FALSE,"076-96";#N/A,#N/A,FALSE,"019-97";#N/A,#N/A,FALSE,"021-97";#N/A,#N/A,FALSE,"022-97";#N/A,#N/A,FALSE,"028-97"}</definedName>
    <definedName name="ESPESSAMENTO" localSheetId="6" hidden="1">{#N/A,#N/A,FALSE,"GERAL";#N/A,#N/A,FALSE,"012-96";#N/A,#N/A,FALSE,"018-96";#N/A,#N/A,FALSE,"027-96";#N/A,#N/A,FALSE,"059-96";#N/A,#N/A,FALSE,"076-96";#N/A,#N/A,FALSE,"019-97";#N/A,#N/A,FALSE,"021-97";#N/A,#N/A,FALSE,"022-97";#N/A,#N/A,FALSE,"028-97"}</definedName>
    <definedName name="ESPESSAMENTO" localSheetId="7"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T" localSheetId="9">#REF!</definedName>
    <definedName name="EST" localSheetId="8">#REF!</definedName>
    <definedName name="EST" localSheetId="13">#REF!</definedName>
    <definedName name="EST">#REF!</definedName>
    <definedName name="est1_1">#REF!</definedName>
    <definedName name="est1_14">#N/A</definedName>
    <definedName name="est1_7">#N/A</definedName>
    <definedName name="est1_7_1">#REF!</definedName>
    <definedName name="est1_7_14">#N/A</definedName>
    <definedName name="Estabilidade" localSheetId="9">#REF!</definedName>
    <definedName name="Estabilidade" localSheetId="8">#REF!</definedName>
    <definedName name="Estabilidade" localSheetId="12">#REF!</definedName>
    <definedName name="Estabilidade" localSheetId="10">#REF!</definedName>
    <definedName name="Estabilidade" localSheetId="11">#REF!</definedName>
    <definedName name="Estabilidade" localSheetId="13">#REF!</definedName>
    <definedName name="Estabilidade">#REF!</definedName>
    <definedName name="EstacaFinal">#REF!</definedName>
    <definedName name="EstacaInicial">#REF!</definedName>
    <definedName name="ESTADO" localSheetId="9">#REF!</definedName>
    <definedName name="ESTADO" localSheetId="8">#REF!</definedName>
    <definedName name="ESTADO" localSheetId="12">#REF!</definedName>
    <definedName name="ESTADO" localSheetId="10">#REF!</definedName>
    <definedName name="ESTADO" localSheetId="11">#REF!</definedName>
    <definedName name="ESTADO" localSheetId="13">#REF!</definedName>
    <definedName name="ESTADO">#REF!</definedName>
    <definedName name="ESTADOS" localSheetId="9">#REF!</definedName>
    <definedName name="ESTADOS" localSheetId="8">#REF!</definedName>
    <definedName name="ESTADOS" localSheetId="12">#REF!</definedName>
    <definedName name="ESTADOS" localSheetId="10">#REF!</definedName>
    <definedName name="ESTADOS" localSheetId="11">#REF!</definedName>
    <definedName name="ESTADOS" localSheetId="13">#REF!</definedName>
    <definedName name="ESTADOS">#REF!</definedName>
    <definedName name="ESTELE">#REF!</definedName>
    <definedName name="ESTMEC">#REF!</definedName>
    <definedName name="ESXT2" localSheetId="6">#REF!</definedName>
    <definedName name="ESXT2" localSheetId="7">#REF!</definedName>
    <definedName name="ESXT2" localSheetId="13">#REF!</definedName>
    <definedName name="ESXT2">#REF!</definedName>
    <definedName name="et" localSheetId="6">#REF!</definedName>
    <definedName name="et" localSheetId="7">#REF!</definedName>
    <definedName name="et">#REF!</definedName>
    <definedName name="etfrgdfgdfgdfbg">#REF!</definedName>
    <definedName name="ETRVRTBRBTRT">#N/A</definedName>
    <definedName name="EU" localSheetId="9" hidden="1">{#N/A,#N/A,FALSE,"MO (2)"}</definedName>
    <definedName name="EU" localSheetId="8" hidden="1">{#N/A,#N/A,FALSE,"MO (2)"}</definedName>
    <definedName name="EU" localSheetId="6">{#N/A,#N/A,FALSE,"MO (2)"}</definedName>
    <definedName name="EU" localSheetId="7">{#N/A,#N/A,FALSE,"MO (2)"}</definedName>
    <definedName name="EU">{#N/A,#N/A,FALSE,"MO (2)"}</definedName>
    <definedName name="EU_1" localSheetId="6" hidden="1">{#N/A,#N/A,FALSE,"MO (2)"}</definedName>
    <definedName name="EU_1" localSheetId="7" hidden="1">{#N/A,#N/A,FALSE,"MO (2)"}</definedName>
    <definedName name="EU_1" hidden="1">{#N/A,#N/A,FALSE,"MO (2)"}</definedName>
    <definedName name="ev.Calculation" hidden="1">-4135</definedName>
    <definedName name="ev.Initialized" hidden="1">FALSE</definedName>
    <definedName name="EV__DECIMALSYMBOL__" hidden="1">","</definedName>
    <definedName name="EV__EVCOM_OPTIONS__" hidden="1">8</definedName>
    <definedName name="EV__EXPOPTIONS__" hidden="1">0</definedName>
    <definedName name="EV__LASTREFTIME__" hidden="1">"(GMT-03:00)04/02/2015 14:27:11"</definedName>
    <definedName name="EV__LOCKEDCVW__ACTIVITY" hidden="1">"ACC_ACT_AUTOP,IG_CATEGORY,JER_1,DUMMY_C1,DUMMY_C2,INPUT_CORR,DUME,TRAMOS_DUMMY,SECTORS,2012.APR,YTD,"</definedName>
    <definedName name="EV__LOCKEDCVW__AFFILIATES" hidden="1">"ACC_AFLT_IMPORTE,AFLT_1,AFLT_CAT_AC,AFLT_COND_CP,AFLT_INFO_A,AFLT_OP_001,ACTIVITY_AUTOP,SELECT_TIME,YTD,"</definedName>
    <definedName name="EV__LOCKEDCVW__COUNSELORS" hidden="1">"ACC_CONS_0001,UPA_Y_CB,CONS_0000001,ACTIVITY_AUTOP,TITULO_0001,CARG_0001,Rep_Dumme,SELECT_TIME,YTD,"</definedName>
    <definedName name="EV__LOCKEDCVW__FINANCE" hidden="1">"BS,IG_CATEGORY,JER_1,DUMMY_C1,DUMMY_C2,CONSO,DUME,SF,NON_GROUP,ALL_IC,EUR,SECTORS,2012.JUN,YTD,"</definedName>
    <definedName name="EV__LOCKEDCVW__GENERALINFO" hidden="1">"ACC_IG_001,UPA_Y_CB,ACTIVITY_AUTOP,ALL_IC,SELECT_TIME,YTD,"</definedName>
    <definedName name="EV__LOCKEDCVW__HHRR" hidden="1">"ACC_RRHH_000200,UPA_Y_CB,JER_1,DUMMY_C1,DUMMY_C2,TOTAL_DATASRC_I_HR,DEP_RRHH_021700,ACTIVITY_AUTOP,F_VAR,NON_GROUP,I_NONE,EUR,SECTORS,TOT_SEX,SELECT_TIME,PERIODIC,"</definedName>
    <definedName name="EV__LOCKEDCVW__INTERCO" hidden="1">"BS,UPA_Y_CB,ACTIVITY_AUTOP,SF,ALL_IC,EUR,SELECT_TIME,YTD,"</definedName>
    <definedName name="EV__LOCKEDCVW__INVESTMENTS" hidden="1">"ACC_INV_00100,IG_CATEGORY,JER_1,DUMMY_C1,DUMMY_C2,CONSO,GRUPO_CONS,SF,NON_GROUP,I_NONE,PROJECT_TOT,EUR,SECTORS,SELECT_TIME,YTD,"</definedName>
    <definedName name="EV__LOCKEDCVW__LOCAL_FIN" hidden="1">"BS,UPA_Y_CB,ACTIVITY_AUTOP,SELECT_TIME,YTD,"</definedName>
    <definedName name="EV__LOCKEDCVW__MACRO" hidden="1">"IND_MACRO_ANUALES,UPA_Y_CB,JER_1,ACTIVITY_AUTOP,SELECT_TIME,YTD,"</definedName>
    <definedName name="EV__LOCKEDCVW__Ownership" hidden="1">"UPA_Y_CB,ACTIVITY_AUTOP,NON_GROUP,ALL_IC,METHOD,SELECT_TIME,PERIODIC,"</definedName>
    <definedName name="EV__LOCKEDCVW__RATE" hidden="1">"UPA_Y_CB,EUR,AVG,GLOBAL,SELECT_TIME,YTD,"</definedName>
    <definedName name="EV__LOCKEDCVW__STOCKS" hidden="1">"ACC_BOLSA_0001,ANALISTDUMMY,UPA_Y_CB,1218,01,TOTAL,SELECT_TIME,YTD,"</definedName>
    <definedName name="EV__LOCKSTATUS__" hidden="1">2</definedName>
    <definedName name="EV__MAXEXPCOLS__" hidden="1">100</definedName>
    <definedName name="EV__MAXEXPROWS__" hidden="1">1000</definedName>
    <definedName name="EV__MEMORYCVW__" hidden="1">0</definedName>
    <definedName name="EV__MEMORYCVW__01_MEN_REP_12.XLSM" hidden="1">"[FINANCE"</definedName>
    <definedName name="EV__MEMORYCVW__01_MEN_REP_12_PATCH1.XLSM" hidden="1">"[FINANCE"</definedName>
    <definedName name="EV__MEMORYCVW__01_MEN_REP_12_PATCH1.XLSM_ACCOUNT_FIN" hidden="1">"[BS"</definedName>
    <definedName name="EV__MEMORYCVW__01_MEN_REP_12_PATCH1.XLSM_CATEGORY" hidden="1">"[ACTUAL"</definedName>
    <definedName name="EV__MEMORYCVW__01_MEN_REP_12_PATCH1.XLSM_COUNTRY" hidden="1">"[JER_1"</definedName>
    <definedName name="EV__MEMORYCVW__01_MEN_REP_12_PATCH1.XLSM_CUSTOM_1" hidden="1">"[DUMMY_C1"</definedName>
    <definedName name="EV__MEMORYCVW__01_MEN_REP_12_PATCH1.XLSM_CUSTOM_2" hidden="1">"[DUMMY_C2"</definedName>
    <definedName name="EV__MEMORYCVW__01_MEN_REP_12_PATCH1.XLSM_DATASRC" hidden="1">"[CONSO"</definedName>
    <definedName name="EV__MEMORYCVW__01_MEN_REP_12_PATCH1.XLSM_ENTITY" hidden="1">"[1061"</definedName>
    <definedName name="EV__MEMORYCVW__01_MEN_REP_12_PATCH1.XLSM_FLOW" hidden="1">"[SF"</definedName>
    <definedName name="EV__MEMORYCVW__01_MEN_REP_12_PATCH1.XLSM_GROUPS" hidden="1">"[NON_GROUP"</definedName>
    <definedName name="EV__MEMORYCVW__01_MEN_REP_12_PATCH1.XLSM_INTCO" hidden="1">"[ALL_IC"</definedName>
    <definedName name="EV__MEMORYCVW__01_MEN_REP_12_PATCH1.XLSM_MEASURES" hidden="1">"[YTD"</definedName>
    <definedName name="EV__MEMORYCVW__01_MEN_REP_12_PATCH1.XLSM_RPTCURRENCY" hidden="1">"[LC"</definedName>
    <definedName name="EV__MEMORYCVW__01_MEN_REP_12_PATCH1.XLSM_SECTOR" hidden="1">"[SECTORS"</definedName>
    <definedName name="EV__MEMORYCVW__01_MEN_REP_12_PATCH1.XLSM_TIME" hidden="1">"[2010.DEC"</definedName>
    <definedName name="EV__MEMORYCVW__01_MEN_REP_121" hidden="1">"[FINANCE"</definedName>
    <definedName name="EV__MEMORYCVW__01_MEN_REP_12V2.XLSM" hidden="1">"[FINANCE"</definedName>
    <definedName name="EV__MEMORYCVW__01_MEN_REP_2011.XLSM" hidden="1">"[FINANCE"</definedName>
    <definedName name="EV__MEMORYCVW__01_MEN_REP_2011.XLSM_ACCOUNT_FIN" hidden="1">"[RDOGRUPO"</definedName>
    <definedName name="EV__MEMORYCVW__01_MEN_REP_2011.XLSM_CATEGORY" hidden="1">"[ACTUAL"</definedName>
    <definedName name="EV__MEMORYCVW__01_MEN_REP_2011.XLSM_COUNTRY" hidden="1">"[JER_1"</definedName>
    <definedName name="EV__MEMORYCVW__01_MEN_REP_2011.XLSM_CUSTOM_1" hidden="1">"[DUMMY_C1"</definedName>
    <definedName name="EV__MEMORYCVW__01_MEN_REP_2011.XLSM_CUSTOM_2" hidden="1">"[DUMMY_C2"</definedName>
    <definedName name="EV__MEMORYCVW__01_MEN_REP_2011.XLSM_DATASRC" hidden="1">"[AJ_POST"</definedName>
    <definedName name="EV__MEMORYCVW__01_MEN_REP_2011.XLSM_ENTITY" hidden="1">"[1051"</definedName>
    <definedName name="EV__MEMORYCVW__01_MEN_REP_2011.XLSM_FLOW" hidden="1">"[SF"</definedName>
    <definedName name="EV__MEMORYCVW__01_MEN_REP_2011.XLSM_GROUPS" hidden="1">"[G_001"</definedName>
    <definedName name="EV__MEMORYCVW__01_MEN_REP_2011.XLSM_INTCO" hidden="1">"[ALL_IC"</definedName>
    <definedName name="EV__MEMORYCVW__01_MEN_REP_2011.XLSM_MEASURES" hidden="1">"[YTD"</definedName>
    <definedName name="EV__MEMORYCVW__01_MEN_REP_2011.XLSM_RPTCURRENCY" hidden="1">"[GBP"</definedName>
    <definedName name="EV__MEMORYCVW__01_MEN_REP_2011.XLSM_SECTOR" hidden="1">"[SECTORS"</definedName>
    <definedName name="EV__MEMORYCVW__01_MEN_REP_2011.XLSM_TIME" hidden="1">"[2010.DEC"</definedName>
    <definedName name="EV__MEMORYCVW__01_MEN_REP_AUCAT_2011_06.XLSM" hidden="1">"[FINANCE"</definedName>
    <definedName name="EV__MEMORYCVW__01_MEN_REP_AUCAT_2011_06.XLSM_ACCOUNT_ACT" hidden="1">"[ACC_ACT_000001"</definedName>
    <definedName name="EV__MEMORYCVW__01_MEN_REP_AUCAT_2011_06.XLSM_ACCOUNT_FIN" hidden="1">"[RDOGRUPO"</definedName>
    <definedName name="EV__MEMORYCVW__01_MEN_REP_AUCAT_2011_06.XLSM_ACCOUNT_RRHH" hidden="1">"[ACC_RRHH_000200"</definedName>
    <definedName name="EV__MEMORYCVW__01_MEN_REP_AUCAT_2011_06.XLSM_CATEGORY" hidden="1">"[ACTUAL"</definedName>
    <definedName name="EV__MEMORYCVW__01_MEN_REP_AUCAT_2011_06.XLSM_COUNTRY" hidden="1">"[JER_1"</definedName>
    <definedName name="EV__MEMORYCVW__01_MEN_REP_AUCAT_2011_06.XLSM_CUSTOM_1" hidden="1">"[DUMMY_C1"</definedName>
    <definedName name="EV__MEMORYCVW__01_MEN_REP_AUCAT_2011_06.XLSM_CUSTOM_2" hidden="1">"[DUMMY_C2"</definedName>
    <definedName name="EV__MEMORYCVW__01_MEN_REP_AUCAT_2011_06.XLSM_DATASRC" hidden="1">"[AJ_POST"</definedName>
    <definedName name="EV__MEMORYCVW__01_MEN_REP_AUCAT_2011_06.XLSM_DATASRC_ACT" hidden="1">"[INPUT_CORR"</definedName>
    <definedName name="EV__MEMORYCVW__01_MEN_REP_AUCAT_2011_06.XLSM_DEPARTMENT" hidden="1">"[DEP_RRHH_021700"</definedName>
    <definedName name="EV__MEMORYCVW__01_MEN_REP_AUCAT_2011_06.XLSM_ENTITY" hidden="1">"[1113"</definedName>
    <definedName name="EV__MEMORYCVW__01_MEN_REP_AUCAT_2011_06.XLSM_FLOW" hidden="1">"[SF"</definedName>
    <definedName name="EV__MEMORYCVW__01_MEN_REP_AUCAT_2011_06.XLSM_FLOW_RRHH" hidden="1">"[F_VAR"</definedName>
    <definedName name="EV__MEMORYCVW__01_MEN_REP_AUCAT_2011_06.XLSM_GROUPS" hidden="1">"[G_001"</definedName>
    <definedName name="EV__MEMORYCVW__01_MEN_REP_AUCAT_2011_06.XLSM_INTCO" hidden="1">"[ALL_IC"</definedName>
    <definedName name="EV__MEMORYCVW__01_MEN_REP_AUCAT_2011_06.XLSM_MEASURES" hidden="1">"[YTD"</definedName>
    <definedName name="EV__MEMORYCVW__01_MEN_REP_AUCAT_2011_06.XLSM_RPTCURRENCY" hidden="1">"[GBP"</definedName>
    <definedName name="EV__MEMORYCVW__01_MEN_REP_AUCAT_2011_06.XLSM_SECTIONS" hidden="1">"[TRMODUMMY"</definedName>
    <definedName name="EV__MEMORYCVW__01_MEN_REP_AUCAT_2011_06.XLSM_SECTOR" hidden="1">"[SECTORS"</definedName>
    <definedName name="EV__MEMORYCVW__01_MEN_REP_AUCAT_2011_06.XLSM_SEX" hidden="1">"[TOT_SEX"</definedName>
    <definedName name="EV__MEMORYCVW__01_MEN_REP_AUCAT_2011_06.XLSM_TIME" hidden="1">"[2013.FEB"</definedName>
    <definedName name="EV__MEMORYCVW__09_LS___ACOMPANHAMENTO_MENSAL_R01.XLSX" hidden="1">"[CGI_ARTERIS"</definedName>
    <definedName name="EV__MEMORYCVW__09_LS___ACOMPANHAMENTO_MENSAL_R02.XLSX" hidden="1">"[CGI_ARTERIS"</definedName>
    <definedName name="EV__MEMORYCVW__09_LS___ACOMPANHAMENTO_MENSAL_R03.XLSX" hidden="1">"[CGI_ARTERIS"</definedName>
    <definedName name="EV__MEMORYCVW__23_VARIOS.XLSM" hidden="1">"[FINANCE"</definedName>
    <definedName name="EV__MEMORYCVW__BORRADOR.XLSM" hidden="1">"[HHRR"</definedName>
    <definedName name="EV__MEMORYCVW__BORRADOR.XLSM_ACCOUNT_RRHH" hidden="1">"[ACC_RRHH_000200"</definedName>
    <definedName name="EV__MEMORYCVW__BORRADOR.XLSM_CATEGORY" hidden="1">"[ACTUAL"</definedName>
    <definedName name="EV__MEMORYCVW__BORRADOR.XLSM_COUNTRY" hidden="1">"[JER_1"</definedName>
    <definedName name="EV__MEMORYCVW__BORRADOR.XLSM_CUSTOM_1" hidden="1">"[DUMMY_C1"</definedName>
    <definedName name="EV__MEMORYCVW__BORRADOR.XLSM_CUSTOM_2" hidden="1">"[DUMMY_C2"</definedName>
    <definedName name="EV__MEMORYCVW__BORRADOR.XLSM_DATASRC" hidden="1">"[CONSO"</definedName>
    <definedName name="EV__MEMORYCVW__BORRADOR.XLSM_DEPARTMENT" hidden="1">"[DEP_RRHH_021700"</definedName>
    <definedName name="EV__MEMORYCVW__BORRADOR.XLSM_ENTITY" hidden="1">"[DUME"</definedName>
    <definedName name="EV__MEMORYCVW__BORRADOR.XLSM_FLOW_RRHH" hidden="1">"[F_VAR"</definedName>
    <definedName name="EV__MEMORYCVW__BORRADOR.XLSM_GROUPS" hidden="1">"[NON_GROUP"</definedName>
    <definedName name="EV__MEMORYCVW__BORRADOR.XLSM_MEASURES" hidden="1">"[PERIODIC"</definedName>
    <definedName name="EV__MEMORYCVW__BORRADOR.XLSM_SECTOR" hidden="1">"[SECTORS"</definedName>
    <definedName name="EV__MEMORYCVW__BORRADOR.XLSM_SEX" hidden="1">"[TOT_SEX"</definedName>
    <definedName name="EV__MEMORYCVW__BORRADOR.XLSM_TIME" hidden="1">"[SELECT_TIME"</definedName>
    <definedName name="EV__MEMORYCVW__COLUMNAR_CONSO_SOC_SELECCIONABLE_PL1" hidden="1">"[FINANCE"</definedName>
    <definedName name="EV__MEMORYCVW__COLUMNAR_CONSO_SOC_SELECCIONABLE_PL1_ACCOUNT_FIN" hidden="1">"[RDOGRUPO"</definedName>
    <definedName name="EV__MEMORYCVW__COLUMNAR_CONSO_SOC_SELECCIONABLE_PL1_CATEGORY" hidden="1">"[ACTUAL"</definedName>
    <definedName name="EV__MEMORYCVW__COLUMNAR_CONSO_SOC_SELECCIONABLE_PL1_COUNTRY" hidden="1">"[JER_1"</definedName>
    <definedName name="EV__MEMORYCVW__COLUMNAR_CONSO_SOC_SELECCIONABLE_PL1_CUSTOM_1" hidden="1">"[DUMMY_C1"</definedName>
    <definedName name="EV__MEMORYCVW__COLUMNAR_CONSO_SOC_SELECCIONABLE_PL1_CUSTOM_2" hidden="1">"[DUMMY_C2"</definedName>
    <definedName name="EV__MEMORYCVW__COLUMNAR_CONSO_SOC_SELECCIONABLE_PL1_DATASRC" hidden="1">"[AJ_POST"</definedName>
    <definedName name="EV__MEMORYCVW__COLUMNAR_CONSO_SOC_SELECCIONABLE_PL1_ENTITY" hidden="1">"[SUBGR_FRANCE"</definedName>
    <definedName name="EV__MEMORYCVW__COLUMNAR_CONSO_SOC_SELECCIONABLE_PL1_FLOW" hidden="1">"[SF"</definedName>
    <definedName name="EV__MEMORYCVW__COLUMNAR_CONSO_SOC_SELECCIONABLE_PL1_GROUPS" hidden="1">"[G_001"</definedName>
    <definedName name="EV__MEMORYCVW__COLUMNAR_CONSO_SOC_SELECCIONABLE_PL1_INTCO" hidden="1">"[ALL_IC"</definedName>
    <definedName name="EV__MEMORYCVW__COLUMNAR_CONSO_SOC_SELECCIONABLE_PL1_MEASURES" hidden="1">"[YTD"</definedName>
    <definedName name="EV__MEMORYCVW__COLUMNAR_CONSO_SOC_SELECCIONABLE_PL1_RPTCURRENCY" hidden="1">"[GBP"</definedName>
    <definedName name="EV__MEMORYCVW__COLUMNAR_CONSO_SOC_SELECCIONABLE_PL1_SECTOR" hidden="1">"[SECTORS"</definedName>
    <definedName name="EV__MEMORYCVW__COLUMNAR_CONSO_SOC_SELECCIONABLE_PL1_TIME" hidden="1">"[2010.DEC"</definedName>
    <definedName name="EV__MEMORYCVW__DESSIEPL.XLSX" hidden="1">"[FINANCE"</definedName>
    <definedName name="EV__MEMORYCVW__DESSIEPL.XLSX_ACCOUNT_FIN" hidden="1">"[BS"</definedName>
    <definedName name="EV__MEMORYCVW__DESSIEPL.XLSX_CATEGORY" hidden="1">"[ACTUAL"</definedName>
    <definedName name="EV__MEMORYCVW__DESSIEPL.XLSX_COUNTRY" hidden="1">"[JER_1"</definedName>
    <definedName name="EV__MEMORYCVW__DESSIEPL.XLSX_CUSTOM_1" hidden="1">"[DUMMY_C1"</definedName>
    <definedName name="EV__MEMORYCVW__DESSIEPL.XLSX_CUSTOM_2" hidden="1">"[DUMMY_C2"</definedName>
    <definedName name="EV__MEMORYCVW__DESSIEPL.XLSX_DATASRC" hidden="1">"[CONSO"</definedName>
    <definedName name="EV__MEMORYCVW__DESSIEPL.XLSX_ENTITY" hidden="1">"[1114"</definedName>
    <definedName name="EV__MEMORYCVW__DESSIEPL.XLSX_FLOW" hidden="1">"[SF"</definedName>
    <definedName name="EV__MEMORYCVW__DESSIEPL.XLSX_GROUPS" hidden="1">"[G_219_PLANO"</definedName>
    <definedName name="EV__MEMORYCVW__DESSIEPL.XLSX_INTCO" hidden="1">"[ALL_IC"</definedName>
    <definedName name="EV__MEMORYCVW__DESSIEPL.XLSX_MEASURES" hidden="1">"[YTD"</definedName>
    <definedName name="EV__MEMORYCVW__DESSIEPL.XLSX_RPTCURRENCY" hidden="1">"[GBP"</definedName>
    <definedName name="EV__MEMORYCVW__DESSIEPL.XLSX_SECTOR" hidden="1">"[CONC_ESP"</definedName>
    <definedName name="EV__MEMORYCVW__DESSIEPL.XLSX_TIME" hidden="1">"[2010.TOTAL"</definedName>
    <definedName name="EV__MEMORYCVW__INFO_GENERAL_V1.XLSM" hidden="1">"[FINANCE"</definedName>
    <definedName name="EV__MEMORYCVW__INFO_GENERAL_V1.XLSM_ACCOUNT_FIN" hidden="1">"[RDOGRUPO"</definedName>
    <definedName name="EV__MEMORYCVW__INFO_GENERAL_V1.XLSM_CATEGORY" hidden="1">"[ACTUAL"</definedName>
    <definedName name="EV__MEMORYCVW__INFO_GENERAL_V1.XLSM_COUNTRY" hidden="1">"[JER_1"</definedName>
    <definedName name="EV__MEMORYCVW__INFO_GENERAL_V1.XLSM_CUSTOM_1" hidden="1">"[DUMMY_C1"</definedName>
    <definedName name="EV__MEMORYCVW__INFO_GENERAL_V1.XLSM_CUSTOM_2" hidden="1">"[DUMMY_C2"</definedName>
    <definedName name="EV__MEMORYCVW__INFO_GENERAL_V1.XLSM_DATASRC" hidden="1">"[AJ_POST"</definedName>
    <definedName name="EV__MEMORYCVW__INFO_GENERAL_V1.XLSM_ENTITY" hidden="1">"[1051"</definedName>
    <definedName name="EV__MEMORYCVW__INFO_GENERAL_V1.XLSM_FLOW" hidden="1">"[SF"</definedName>
    <definedName name="EV__MEMORYCVW__INFO_GENERAL_V1.XLSM_GROUPS" hidden="1">"[G_001"</definedName>
    <definedName name="EV__MEMORYCVW__INFO_GENERAL_V1.XLSM_INTCO" hidden="1">"[ALL_IC"</definedName>
    <definedName name="EV__MEMORYCVW__INFO_GENERAL_V1.XLSM_MEASURES" hidden="1">"[YTD"</definedName>
    <definedName name="EV__MEMORYCVW__INFO_GENERAL_V1.XLSM_RPTCURRENCY" hidden="1">"[GBP"</definedName>
    <definedName name="EV__MEMORYCVW__INFO_GENERAL_V1.XLSM_SECTOR" hidden="1">"[SECTORS"</definedName>
    <definedName name="EV__MEMORYCVW__INFO_GENERAL_V1.XLSM_TIME" hidden="1">"[2010.DEC"</definedName>
    <definedName name="EV__MEMORYCVW__INFORME_PLANIFICACION_CARREGA_MASIVA1" hidden="1">"[CGI_ARTERIS"</definedName>
    <definedName name="EV__MEMORYCVW__INFORME_PLANIFICACION_CARREGA_MASIVA1_BASEYEARVALUE" hidden="1">"[0000.01"</definedName>
    <definedName name="EV__MEMORYCVW__INFORME_PLANIFICACION_CARREGA_MASIVA1_CATEGORY" hidden="1">"[PLAN"</definedName>
    <definedName name="EV__MEMORYCVW__INFORME_PLANIFICACION_CARREGA_MASIVA1_CGI_MEASURE" hidden="1">"[MONEDA"</definedName>
    <definedName name="EV__MEMORYCVW__INFORME_PLANIFICACION_CARREGA_MASIVA1_CGI_OBJECT" hidden="1">"[Aux_object"</definedName>
    <definedName name="EV__MEMORYCVW__INFORME_PLANIFICACION_CARREGA_MASIVA1_DATASRC" hidden="1">"[TOTAL"</definedName>
    <definedName name="EV__MEMORYCVW__INFORME_PLANIFICACION_CARREGA_MASIVA1_DETAIL" hidden="1">"[TOT_DET"</definedName>
    <definedName name="EV__MEMORYCVW__INFORME_PLANIFICACION_CARREGA_MASIVA1_EMPREENDIMENTO" hidden="1">"[I_NONE"</definedName>
    <definedName name="EV__MEMORYCVW__INFORME_PLANIFICACION_CARREGA_MASIVA1_ENTITY" hidden="1">"[1268"</definedName>
    <definedName name="EV__MEMORYCVW__INFORME_PLANIFICACION_CARREGA_MASIVA1_ITEM" hidden="1">"[P_NONE"</definedName>
    <definedName name="EV__MEMORYCVW__INFORME_PLANIFICACION_CARREGA_MASIVA1_MEASURES" hidden="1">"[PERIODIC"</definedName>
    <definedName name="EV__MEMORYCVW__INFORME_PLANIFICACION_CARREGA_MASIVA1_TIME" hidden="1">"[SELECT_TIME"</definedName>
    <definedName name="EV__MEMORYCVW__INPUTMENSUALV20.XLSM" hidden="1">"[FINANCE"</definedName>
    <definedName name="EV__MEMORYCVW__INPUTMENSUALV201" hidden="1">"[FINANCE"</definedName>
    <definedName name="EV__MEMORYCVW__INPUTMENSUALV21.XLSM" hidden="1">"[FINANCE"</definedName>
    <definedName name="EV__MEMORYCVW__INPUTMENSUALV211" hidden="1">"[FINANCE"</definedName>
    <definedName name="EV__MEMORYCVW__INPUTMENSUALV221" hidden="1">"[FINANCE"</definedName>
    <definedName name="EV__MEMORYCVW__INPUTMENSUALV23.XLSM" hidden="1">"[HHRR"</definedName>
    <definedName name="EV__MEMORYCVW__INPUTMENSUALV23.XLSM_ACCOUNT_FIN" hidden="1">"[BS"</definedName>
    <definedName name="EV__MEMORYCVW__INPUTMENSUALV23.XLSM_ACCOUNT_MACRO" hidden="1">"[ACC_MACRO_0001"</definedName>
    <definedName name="EV__MEMORYCVW__INPUTMENSUALV23.XLSM_ACCOUNT_RRHH" hidden="1">"[ACC_RRHH_000200"</definedName>
    <definedName name="EV__MEMORYCVW__INPUTMENSUALV23.XLSM_CATEGORY" hidden="1">"[ACTUAL"</definedName>
    <definedName name="EV__MEMORYCVW__INPUTMENSUALV23.XLSM_COUNTRY" hidden="1">"[JER_1"</definedName>
    <definedName name="EV__MEMORYCVW__INPUTMENSUALV23.XLSM_CUSTOM_1" hidden="1">"[DUMMY_C1"</definedName>
    <definedName name="EV__MEMORYCVW__INPUTMENSUALV23.XLSM_CUSTOM_2" hidden="1">"[DUMMY_C2"</definedName>
    <definedName name="EV__MEMORYCVW__INPUTMENSUALV23.XLSM_DATASRC" hidden="1">"[CONSO"</definedName>
    <definedName name="EV__MEMORYCVW__INPUTMENSUALV23.XLSM_DEPARTMENT" hidden="1">"[DEP_RRHH_021700"</definedName>
    <definedName name="EV__MEMORYCVW__INPUTMENSUALV23.XLSM_ENTITY" hidden="1">"[DUME"</definedName>
    <definedName name="EV__MEMORYCVW__INPUTMENSUALV23.XLSM_FLOW" hidden="1">"[SF"</definedName>
    <definedName name="EV__MEMORYCVW__INPUTMENSUALV23.XLSM_FLOW_RRHH" hidden="1">"[F_VAR"</definedName>
    <definedName name="EV__MEMORYCVW__INPUTMENSUALV23.XLSM_GROUPS" hidden="1">"[NON_GROUP"</definedName>
    <definedName name="EV__MEMORYCVW__INPUTMENSUALV23.XLSM_INTCO" hidden="1">"[ALL_IC"</definedName>
    <definedName name="EV__MEMORYCVW__INPUTMENSUALV23.XLSM_MEASURES" hidden="1">"[PERIODIC"</definedName>
    <definedName name="EV__MEMORYCVW__INPUTMENSUALV23.XLSM_RPTCURRENCY" hidden="1">"[GBP"</definedName>
    <definedName name="EV__MEMORYCVW__INPUTMENSUALV23.XLSM_SECTOR" hidden="1">"[SECTORS"</definedName>
    <definedName name="EV__MEMORYCVW__INPUTMENSUALV23.XLSM_SEX" hidden="1">"[TOT_SEX"</definedName>
    <definedName name="EV__MEMORYCVW__INPUTMENSUALV23.XLSM_TIME" hidden="1">"[SELECT_TIME"</definedName>
    <definedName name="EV__MEMORYCVW__INPUTMENSUALV231" hidden="1">"[FINANCE"</definedName>
    <definedName name="EV__MEMORYCVW__INPUTMENSUALV24.XLSM" hidden="1">"[HHRR"</definedName>
    <definedName name="EV__MEMORYCVW__INPUTMENSUALV25.XLSM" hidden="1">"[FINANCE"</definedName>
    <definedName name="EV__MEMORYCVW__INPUTMENSUALV26.XLSM" hidden="1">"[FINANCE"</definedName>
    <definedName name="EV__MEMORYCVW__INPUTMENSUALV26.XLSM_ACCOUNT_FIN" hidden="1">"[RDOGRUPO"</definedName>
    <definedName name="EV__MEMORYCVW__INPUTMENSUALV26.XLSM_CATEGORY" hidden="1">"[ACTUAL"</definedName>
    <definedName name="EV__MEMORYCVW__INPUTMENSUALV26.XLSM_COUNTRY" hidden="1">"[JER_1"</definedName>
    <definedName name="EV__MEMORYCVW__INPUTMENSUALV26.XLSM_CUSTOM_1" hidden="1">"[DUMMY_C1"</definedName>
    <definedName name="EV__MEMORYCVW__INPUTMENSUALV26.XLSM_CUSTOM_2" hidden="1">"[DUMMY_C2"</definedName>
    <definedName name="EV__MEMORYCVW__INPUTMENSUALV26.XLSM_DATASRC" hidden="1">"[AJ_POST"</definedName>
    <definedName name="EV__MEMORYCVW__INPUTMENSUALV26.XLSM_ENTITY" hidden="1">"[1113"</definedName>
    <definedName name="EV__MEMORYCVW__INPUTMENSUALV26.XLSM_FLOW" hidden="1">"[SF"</definedName>
    <definedName name="EV__MEMORYCVW__INPUTMENSUALV26.XLSM_GROUPS" hidden="1">"[G_001"</definedName>
    <definedName name="EV__MEMORYCVW__INPUTMENSUALV26.XLSM_INTCO" hidden="1">"[ALL_IC"</definedName>
    <definedName name="EV__MEMORYCVW__INPUTMENSUALV26.XLSM_MEASURES" hidden="1">"[YTD"</definedName>
    <definedName name="EV__MEMORYCVW__INPUTMENSUALV26.XLSM_RPTCURRENCY" hidden="1">"[GBP"</definedName>
    <definedName name="EV__MEMORYCVW__INPUTMENSUALV26.XLSM_SECTOR" hidden="1">"[SECTORS"</definedName>
    <definedName name="EV__MEMORYCVW__INPUTMENSUALV26.XLSM_TIME" hidden="1">"[2013.FEB"</definedName>
    <definedName name="EV__MEMORYCVW__INPUTMENSUALV27.XLSM" hidden="1">"[FINANCE"</definedName>
    <definedName name="EV__MEMORYCVW__INPUTMENSUALV28.XLSM" hidden="1">"[FINANCE"</definedName>
    <definedName name="EV__MEMORYCVW__INPUTMENSUALV29.XLSM" hidden="1">"[FINANCE"</definedName>
    <definedName name="EV__MEMORYCVW__INPUTMENSUALV30.XLSM" hidden="1">"[FINANCE"</definedName>
    <definedName name="EV__MEMORYCVW__INPUTMENSUALV31.XLSM" hidden="1">"[FINANCE"</definedName>
    <definedName name="EV__MEMORYCVW__INPUTMENSUALV311" hidden="1">"[FINANCE"</definedName>
    <definedName name="EV__MEMORYCVW__INPUTMENSUALV32.XLSM" hidden="1">"[HHRR"</definedName>
    <definedName name="EV__MEMORYCVW__INPUTOUTPUTV1.XLSM" hidden="1">"[FINANCE"</definedName>
    <definedName name="EV__MEMORYCVW__INPUTOUTPUTV1.XLSM_ACCOUNT_ACT" hidden="1">"[ACC_ACT_000001"</definedName>
    <definedName name="EV__MEMORYCVW__INPUTOUTPUTV1.XLSM_ACCOUNT_FIN" hidden="1">"[RDOGRUPO"</definedName>
    <definedName name="EV__MEMORYCVW__INPUTOUTPUTV1.XLSM_CATEGORY" hidden="1">"[ACTUAL"</definedName>
    <definedName name="EV__MEMORYCVW__INPUTOUTPUTV1.XLSM_COUNTRY" hidden="1">"[JER_1"</definedName>
    <definedName name="EV__MEMORYCVW__INPUTOUTPUTV1.XLSM_CUSTOM_1" hidden="1">"[DUMMY_C1"</definedName>
    <definedName name="EV__MEMORYCVW__INPUTOUTPUTV1.XLSM_CUSTOM_2" hidden="1">"[DUMMY_C2"</definedName>
    <definedName name="EV__MEMORYCVW__INPUTOUTPUTV1.XLSM_DATASRC" hidden="1">"[AJ_POST"</definedName>
    <definedName name="EV__MEMORYCVW__INPUTOUTPUTV1.XLSM_DATASRC_ACT" hidden="1">"[INPUT_CORR"</definedName>
    <definedName name="EV__MEMORYCVW__INPUTOUTPUTV1.XLSM_ENTITY" hidden="1">"[SUBGR_FRANCE"</definedName>
    <definedName name="EV__MEMORYCVW__INPUTOUTPUTV1.XLSM_FLOW" hidden="1">"[SF"</definedName>
    <definedName name="EV__MEMORYCVW__INPUTOUTPUTV1.XLSM_GROUPS" hidden="1">"[G_001"</definedName>
    <definedName name="EV__MEMORYCVW__INPUTOUTPUTV1.XLSM_INTCO" hidden="1">"[ALL_IC"</definedName>
    <definedName name="EV__MEMORYCVW__INPUTOUTPUTV1.XLSM_MEASURES" hidden="1">"[YTD"</definedName>
    <definedName name="EV__MEMORYCVW__INPUTOUTPUTV1.XLSM_RPTCURRENCY" hidden="1">"[GBP"</definedName>
    <definedName name="EV__MEMORYCVW__INPUTOUTPUTV1.XLSM_SECTIONS" hidden="1">"[TRMODUMMY"</definedName>
    <definedName name="EV__MEMORYCVW__INPUTOUTPUTV1.XLSM_SECTOR" hidden="1">"[SECTORS"</definedName>
    <definedName name="EV__MEMORYCVW__INPUTOUTPUTV1.XLSM_TIME" hidden="1">"[2004.MAY"</definedName>
    <definedName name="EV__MEMORYCVW__INPUTOUTPUTV2.XLSM" hidden="1">"[FINANCE"</definedName>
    <definedName name="EV__MEMORYCVW__INPUTOUTPUTV2.XLSM_ACCOUNT_BOLSA" hidden="1">"[ACC_BOLSA_0001"</definedName>
    <definedName name="EV__MEMORYCVW__INPUTOUTPUTV2.XLSM_ACCOUNT_FIN" hidden="1">"[RDOGRUPO"</definedName>
    <definedName name="EV__MEMORYCVW__INPUTOUTPUTV2.XLSM_ACCOUNT_RRHH" hidden="1">"[ACC_RRHH_000200"</definedName>
    <definedName name="EV__MEMORYCVW__INPUTOUTPUTV2.XLSM_CATEGORY" hidden="1">"[ACTUAL"</definedName>
    <definedName name="EV__MEMORYCVW__INPUTOUTPUTV2.XLSM_COUNTRY" hidden="1">"[JER_1"</definedName>
    <definedName name="EV__MEMORYCVW__INPUTOUTPUTV2.XLSM_CUSTOM_1" hidden="1">"[DUMMY_C1"</definedName>
    <definedName name="EV__MEMORYCVW__INPUTOUTPUTV2.XLSM_CUSTOM_2" hidden="1">"[DUMMY_C2"</definedName>
    <definedName name="EV__MEMORYCVW__INPUTOUTPUTV2.XLSM_DATASRC" hidden="1">"[AJ_POST"</definedName>
    <definedName name="EV__MEMORYCVW__INPUTOUTPUTV2.XLSM_DATASRC_I_HR" hidden="1">"[CONSO"</definedName>
    <definedName name="EV__MEMORYCVW__INPUTOUTPUTV2.XLSM_DEPARTMENT" hidden="1">"[DEP_RRHH_021700"</definedName>
    <definedName name="EV__MEMORYCVW__INPUTOUTPUTV2.XLSM_ENTITY" hidden="1">"[SUBGR_FRANCE"</definedName>
    <definedName name="EV__MEMORYCVW__INPUTOUTPUTV2.XLSM_ENTITY_STOCK" hidden="1">"[1218"</definedName>
    <definedName name="EV__MEMORYCVW__INPUTOUTPUTV2.XLSM_FLOW" hidden="1">"[SF"</definedName>
    <definedName name="EV__MEMORYCVW__INPUTOUTPUTV2.XLSM_FLOW_RRHH" hidden="1">"[F_VAR"</definedName>
    <definedName name="EV__MEMORYCVW__INPUTOUTPUTV2.XLSM_GROUPS" hidden="1">"[G_001"</definedName>
    <definedName name="EV__MEMORYCVW__INPUTOUTPUTV2.XLSM_INTCO" hidden="1">"[ALL_IC"</definedName>
    <definedName name="EV__MEMORYCVW__INPUTOUTPUTV2.XLSM_MEASURES" hidden="1">"[YTD"</definedName>
    <definedName name="EV__MEMORYCVW__INPUTOUTPUTV2.XLSM_MONTHDAY" hidden="1">"[01"</definedName>
    <definedName name="EV__MEMORYCVW__INPUTOUTPUTV2.XLSM_RPTCURRENCY" hidden="1">"[GBP"</definedName>
    <definedName name="EV__MEMORYCVW__INPUTOUTPUTV2.XLSM_SECTOR" hidden="1">"[SECTORS"</definedName>
    <definedName name="EV__MEMORYCVW__INPUTOUTPUTV2.XLSM_SEX" hidden="1">"[TOT_SEX"</definedName>
    <definedName name="EV__MEMORYCVW__INPUTOUTPUTV2.XLSM_SHAREHOLDER" hidden="1">"[TOTAL"</definedName>
    <definedName name="EV__MEMORYCVW__INPUTOUTPUTV2.XLSM_TIME" hidden="1">"[2010.DEC"</definedName>
    <definedName name="EV__MEMORYCVW__INPUTOUTPUTV3.XLSM" hidden="1">"[HHRR"</definedName>
    <definedName name="EV__MEMORYCVW__INPUTOUTPUTV3.XLSM_ACCOUNT_RRHH" hidden="1">"[ACC_RRHH_000200"</definedName>
    <definedName name="EV__MEMORYCVW__INPUTOUTPUTV3.XLSM_CATEGORY" hidden="1">"[ACTUAL"</definedName>
    <definedName name="EV__MEMORYCVW__INPUTOUTPUTV3.XLSM_COUNTRY" hidden="1">"[JER_1"</definedName>
    <definedName name="EV__MEMORYCVW__INPUTOUTPUTV3.XLSM_CUSTOM_1" hidden="1">"[DUMMY_C1"</definedName>
    <definedName name="EV__MEMORYCVW__INPUTOUTPUTV3.XLSM_CUSTOM_2" hidden="1">"[DUMMY_C2"</definedName>
    <definedName name="EV__MEMORYCVW__INPUTOUTPUTV3.XLSM_DATASRC_I_HR" hidden="1">"[CONSO"</definedName>
    <definedName name="EV__MEMORYCVW__INPUTOUTPUTV3.XLSM_DEPARTMENT" hidden="1">"[DEP_RRHH_021700"</definedName>
    <definedName name="EV__MEMORYCVW__INPUTOUTPUTV3.XLSM_ENTITY" hidden="1">"[DUME"</definedName>
    <definedName name="EV__MEMORYCVW__INPUTOUTPUTV3.XLSM_FLOW_RRHH" hidden="1">"[F_VAR"</definedName>
    <definedName name="EV__MEMORYCVW__INPUTOUTPUTV3.XLSM_GROUPS" hidden="1">"[NON_GROUP"</definedName>
    <definedName name="EV__MEMORYCVW__INPUTOUTPUTV3.XLSM_MEASURES" hidden="1">"[PERIODIC"</definedName>
    <definedName name="EV__MEMORYCVW__INPUTOUTPUTV3.XLSM_SECTOR" hidden="1">"[SECTORS"</definedName>
    <definedName name="EV__MEMORYCVW__INPUTOUTPUTV3.XLSM_SEX" hidden="1">"[TOT_SEX"</definedName>
    <definedName name="EV__MEMORYCVW__INPUTOUTPUTV3.XLSM_TIME" hidden="1">"[SELECT_TIME"</definedName>
    <definedName name="EV__MEMORYCVW__LIBRO10" hidden="1">"[HHRR"</definedName>
    <definedName name="EV__MEMORYCVW__LIBRO10_ACCOUNT_RRHH" hidden="1">"[ACC_RRHH_000200"</definedName>
    <definedName name="EV__MEMORYCVW__LIBRO10_CATEGORY" hidden="1">"[ACTUAL"</definedName>
    <definedName name="EV__MEMORYCVW__LIBRO10_COUNTRY" hidden="1">"[JER_1"</definedName>
    <definedName name="EV__MEMORYCVW__LIBRO10_CUSTOM_1" hidden="1">"[DUMMY_C1"</definedName>
    <definedName name="EV__MEMORYCVW__LIBRO10_CUSTOM_2" hidden="1">"[DUMMY_C2"</definedName>
    <definedName name="EV__MEMORYCVW__LIBRO10_DATASRC_I_HR" hidden="1">"[CORR"</definedName>
    <definedName name="EV__MEMORYCVW__LIBRO10_DEPARTMENT" hidden="1">"[DEP_RRHH_021700"</definedName>
    <definedName name="EV__MEMORYCVW__LIBRO10_ENTITY" hidden="1">"[GRUPO_CONS"</definedName>
    <definedName name="EV__MEMORYCVW__LIBRO10_FLOW_RRHH" hidden="1">"[F_VAR"</definedName>
    <definedName name="EV__MEMORYCVW__LIBRO10_GROUPS" hidden="1">"[NON_GROUP"</definedName>
    <definedName name="EV__MEMORYCVW__LIBRO10_INTCO_INONE" hidden="1">"[I_NONE"</definedName>
    <definedName name="EV__MEMORYCVW__LIBRO10_MEASURES" hidden="1">"[PERIODIC"</definedName>
    <definedName name="EV__MEMORYCVW__LIBRO10_RPTCURRENCY" hidden="1">"[EUR"</definedName>
    <definedName name="EV__MEMORYCVW__LIBRO10_SECTOR" hidden="1">"[SECTORS"</definedName>
    <definedName name="EV__MEMORYCVW__LIBRO10_SEX" hidden="1">"[TOT_SEX"</definedName>
    <definedName name="EV__MEMORYCVW__LIBRO10_TIME" hidden="1">"[SELECT_TIME"</definedName>
    <definedName name="EV__MEMORYCVW__LIBRO2" hidden="1">"[FINANCE"</definedName>
    <definedName name="EV__MEMORYCVW__LIBRO2_ACCOUNT_ACT" hidden="1">"[ACC_ACT_000001"</definedName>
    <definedName name="EV__MEMORYCVW__LIBRO2_ACCOUNT_FIN" hidden="1">"[BS"</definedName>
    <definedName name="EV__MEMORYCVW__LIBRO2_ACCOUNT_RRHH" hidden="1">"[ACC_RRHH_000200"</definedName>
    <definedName name="EV__MEMORYCVW__LIBRO2_CATEGORY" hidden="1">"[IG_CATEGORY"</definedName>
    <definedName name="EV__MEMORYCVW__LIBRO2_COUNTRY" hidden="1">"[JER_1"</definedName>
    <definedName name="EV__MEMORYCVW__LIBRO2_CUSTOM_1" hidden="1">"[DUMMY_C1"</definedName>
    <definedName name="EV__MEMORYCVW__LIBRO2_CUSTOM_2" hidden="1">"[DUMMY_C2"</definedName>
    <definedName name="EV__MEMORYCVW__LIBRO2_DATASRC" hidden="1">"[CONSO"</definedName>
    <definedName name="EV__MEMORYCVW__LIBRO2_DATASRC_ACT" hidden="1">"[INPUT_CORR"</definedName>
    <definedName name="EV__MEMORYCVW__LIBRO2_DATASRC_I_HR" hidden="1">"[CONSO"</definedName>
    <definedName name="EV__MEMORYCVW__LIBRO2_DEPARTMENT" hidden="1">"[DEP_RRHH_021700"</definedName>
    <definedName name="EV__MEMORYCVW__LIBRO2_ENTITY" hidden="1">"[DUME"</definedName>
    <definedName name="EV__MEMORYCVW__LIBRO2_FLOW" hidden="1">"[SF"</definedName>
    <definedName name="EV__MEMORYCVW__LIBRO2_FLOW_RRHH" hidden="1">"[F_VAR"</definedName>
    <definedName name="EV__MEMORYCVW__LIBRO2_GROUPS" hidden="1">"[NON_GROUP"</definedName>
    <definedName name="EV__MEMORYCVW__LIBRO2_INTCO" hidden="1">"[ALL_IC"</definedName>
    <definedName name="EV__MEMORYCVW__LIBRO2_MEASURES" hidden="1">"[YTD"</definedName>
    <definedName name="EV__MEMORYCVW__LIBRO2_RPTCURRENCY" hidden="1">"[EUR"</definedName>
    <definedName name="EV__MEMORYCVW__LIBRO2_SECTIONS" hidden="1">"[TRMODUMMY"</definedName>
    <definedName name="EV__MEMORYCVW__LIBRO2_SECTOR" hidden="1">"[SECTORS"</definedName>
    <definedName name="EV__MEMORYCVW__LIBRO2_SEX" hidden="1">"[TOT_SEX"</definedName>
    <definedName name="EV__MEMORYCVW__LIBRO2_TIME" hidden="1">"[2012.JUN"</definedName>
    <definedName name="EV__MEMORYCVW__LIBRO3" hidden="1">"[FINANCE"</definedName>
    <definedName name="EV__MEMORYCVW__LIBRO3_ACCOUNT_ACT" hidden="1">"[ACC_ACT_000001"</definedName>
    <definedName name="EV__MEMORYCVW__LIBRO3_ACCOUNT_FIN" hidden="1">"[BS"</definedName>
    <definedName name="EV__MEMORYCVW__LIBRO3_CATEGORY" hidden="1">"[IG_CATEGORY"</definedName>
    <definedName name="EV__MEMORYCVW__LIBRO3_COUNTRY" hidden="1">"[JER_1"</definedName>
    <definedName name="EV__MEMORYCVW__LIBRO3_CUSTOM_1" hidden="1">"[DUMMY_C1"</definedName>
    <definedName name="EV__MEMORYCVW__LIBRO3_CUSTOM_2" hidden="1">"[DUMMY_C2"</definedName>
    <definedName name="EV__MEMORYCVW__LIBRO3_DATASRC" hidden="1">"[CONSO"</definedName>
    <definedName name="EV__MEMORYCVW__LIBRO3_DATASRC_ACT" hidden="1">"[INPUT_CORR"</definedName>
    <definedName name="EV__MEMORYCVW__LIBRO3_ENTITY" hidden="1">"[GRUPO_CONS"</definedName>
    <definedName name="EV__MEMORYCVW__LIBRO3_FLOW" hidden="1">"[SF"</definedName>
    <definedName name="EV__MEMORYCVW__LIBRO3_GROUPS" hidden="1">"[NON_GROUP"</definedName>
    <definedName name="EV__MEMORYCVW__LIBRO3_INTCO" hidden="1">"[ALL_IC"</definedName>
    <definedName name="EV__MEMORYCVW__LIBRO3_MEASURES" hidden="1">"[YTD"</definedName>
    <definedName name="EV__MEMORYCVW__LIBRO3_RPTCURRENCY" hidden="1">"[EUR"</definedName>
    <definedName name="EV__MEMORYCVW__LIBRO3_SECTIONS" hidden="1">"[TRMODUMMY"</definedName>
    <definedName name="EV__MEMORYCVW__LIBRO3_SECTOR" hidden="1">"[SECTORS"</definedName>
    <definedName name="EV__MEMORYCVW__LIBRO3_TIME" hidden="1">"[SELECT_TIME"</definedName>
    <definedName name="EV__MEMORYCVW__LIBRO4" hidden="1">"[FINANCE"</definedName>
    <definedName name="EV__MEMORYCVW__LIBRO6" hidden="1">"[FINANCE"</definedName>
    <definedName name="EV__MEMORYCVW__LIBRO6_ACCOUNT_FIN" hidden="1">"[RDOGRUPO"</definedName>
    <definedName name="EV__MEMORYCVW__LIBRO6_CATEGORY" hidden="1">"[TOT_CATEGORY"</definedName>
    <definedName name="EV__MEMORYCVW__LIBRO6_COUNTRY" hidden="1">"[JER_1"</definedName>
    <definedName name="EV__MEMORYCVW__LIBRO6_CUSTOM_1" hidden="1">"[DUMMY_C1"</definedName>
    <definedName name="EV__MEMORYCVW__LIBRO6_CUSTOM_2" hidden="1">"[DUMMY_C2"</definedName>
    <definedName name="EV__MEMORYCVW__LIBRO6_DATASRC" hidden="1">"[INPUT"</definedName>
    <definedName name="EV__MEMORYCVW__LIBRO6_ENTITY" hidden="1">"[WORKSTATUS"</definedName>
    <definedName name="EV__MEMORYCVW__LIBRO6_FLOW" hidden="1">"[SF"</definedName>
    <definedName name="EV__MEMORYCVW__LIBRO6_GROUPS" hidden="1">"[G_001"</definedName>
    <definedName name="EV__MEMORYCVW__LIBRO6_INTCO" hidden="1">"[ALL_IC"</definedName>
    <definedName name="EV__MEMORYCVW__LIBRO6_MEASURES" hidden="1">"[YTD"</definedName>
    <definedName name="EV__MEMORYCVW__LIBRO6_RPTCURRENCY" hidden="1">"[EUR"</definedName>
    <definedName name="EV__MEMORYCVW__LIBRO6_SECTOR" hidden="1">"[SECTORS"</definedName>
    <definedName name="EV__MEMORYCVW__LIBRO6_TIME" hidden="1">"[2005.TOTAL"</definedName>
    <definedName name="EV__MEMORYCVW__NOVA_PESTANYA_RRHH.XLSM" hidden="1">"[FINANCE"</definedName>
    <definedName name="EV__MEMORYCVW__PERFIL_CIAS_V3.XLSX" hidden="1">"[FINANCE"</definedName>
    <definedName name="EV__MEMORYCVW__PERFIL_CIAS_V3.XLSX_ACCOUNT_FIN" hidden="1">"[220100"</definedName>
    <definedName name="EV__MEMORYCVW__PERFIL_CIAS_V3.XLSX_CATEGORY" hidden="1">"[ACTUAL"</definedName>
    <definedName name="EV__MEMORYCVW__PERFIL_CIAS_V3.XLSX_COUNTRY" hidden="1">"[JER_1"</definedName>
    <definedName name="EV__MEMORYCVW__PERFIL_CIAS_V3.XLSX_CUSTOM_1" hidden="1">"[DUMMY_C1"</definedName>
    <definedName name="EV__MEMORYCVW__PERFIL_CIAS_V3.XLSX_CUSTOM_2" hidden="1">"[DUMMY_C2"</definedName>
    <definedName name="EV__MEMORYCVW__PERFIL_CIAS_V3.XLSX_DATASRC" hidden="1">"[AJ_POST"</definedName>
    <definedName name="EV__MEMORYCVW__PERFIL_CIAS_V3.XLSX_ENTITY" hidden="1">"[1138"</definedName>
    <definedName name="EV__MEMORYCVW__PERFIL_CIAS_V3.XLSX_FLOW" hidden="1">"[SF"</definedName>
    <definedName name="EV__MEMORYCVW__PERFIL_CIAS_V3.XLSX_GROUPS" hidden="1">"[G_001"</definedName>
    <definedName name="EV__MEMORYCVW__PERFIL_CIAS_V3.XLSX_INTCO" hidden="1">"[ALL_IC"</definedName>
    <definedName name="EV__MEMORYCVW__PERFIL_CIAS_V3.XLSX_MEASURES" hidden="1">"[YTD"</definedName>
    <definedName name="EV__MEMORYCVW__PERFIL_CIAS_V3.XLSX_RPTCURRENCY" hidden="1">"[GBP"</definedName>
    <definedName name="EV__MEMORYCVW__PERFIL_CIAS_V3.XLSX_SECTOR" hidden="1">"[SECTORS"</definedName>
    <definedName name="EV__MEMORYCVW__PERFIL_CIAS_V3.XLSX_TIME" hidden="1">"[2011.JUN"</definedName>
    <definedName name="EV__MEMORYCVW__PLP_AGOSTO.XLSX" hidden="1">"[CGI_ARTERIS"</definedName>
    <definedName name="EV__MEMORYCVW__PLP_JANEIRO.XLSX" hidden="1">"[CGI_ARTERIS"</definedName>
    <definedName name="EV__MEMORYCVW__PLP_JANEIRO.XLSX_BASEYEARVALUE" hidden="1">"[0000.01"</definedName>
    <definedName name="EV__MEMORYCVW__PLP_JANEIRO.XLSX_CATEGORY" hidden="1">"[PLAN"</definedName>
    <definedName name="EV__MEMORYCVW__PLP_JANEIRO.XLSX_CGI_MEASURE" hidden="1">"[MONEDA"</definedName>
    <definedName name="EV__MEMORYCVW__PLP_JANEIRO.XLSX_CGI_OBJECT" hidden="1">"[Aux_object"</definedName>
    <definedName name="EV__MEMORYCVW__PLP_JANEIRO.XLSX_DATASRC" hidden="1">"[TOTAL"</definedName>
    <definedName name="EV__MEMORYCVW__PLP_JANEIRO.XLSX_DETAIL" hidden="1">"[TOT_DET"</definedName>
    <definedName name="EV__MEMORYCVW__PLP_JANEIRO.XLSX_EMPREENDIMENTO" hidden="1">"[I_NONE"</definedName>
    <definedName name="EV__MEMORYCVW__PLP_JANEIRO.XLSX_ENTITY" hidden="1">"[1268"</definedName>
    <definedName name="EV__MEMORYCVW__PLP_JANEIRO.XLSX_ITEM" hidden="1">"[P_NONE"</definedName>
    <definedName name="EV__MEMORYCVW__PLP_JANEIRO.XLSX_MEASURES" hidden="1">"[PERIODIC"</definedName>
    <definedName name="EV__MEMORYCVW__PLP_JANEIRO.XLSX_TIME" hidden="1">"[SELECT_TIME"</definedName>
    <definedName name="EV__MEMORYCVW__PLP_JANEIRO_REAJUSTADO.XLSX" hidden="1">"[CGI_ARTERIS"</definedName>
    <definedName name="EV__MEMORYCVW__PLP_JANEIRO_REAJUSTADO.XLSX_BASEYEARVALUE" hidden="1">"[0000.01"</definedName>
    <definedName name="EV__MEMORYCVW__PLP_JANEIRO_REAJUSTADO.XLSX_CATEGORY" hidden="1">"[PLAN"</definedName>
    <definedName name="EV__MEMORYCVW__PLP_JANEIRO_REAJUSTADO.XLSX_CGI_MEASURE" hidden="1">"[MONEDA"</definedName>
    <definedName name="EV__MEMORYCVW__PLP_JANEIRO_REAJUSTADO.XLSX_CGI_OBJECT" hidden="1">"[Aux_object"</definedName>
    <definedName name="EV__MEMORYCVW__PLP_JANEIRO_REAJUSTADO.XLSX_DATASRC" hidden="1">"[TOTAL"</definedName>
    <definedName name="EV__MEMORYCVW__PLP_JANEIRO_REAJUSTADO.XLSX_DETAIL" hidden="1">"[TOT_DET"</definedName>
    <definedName name="EV__MEMORYCVW__PLP_JANEIRO_REAJUSTADO.XLSX_EMPREENDIMENTO" hidden="1">"[I_NONE"</definedName>
    <definedName name="EV__MEMORYCVW__PLP_JANEIRO_REAJUSTADO.XLSX_ENTITY" hidden="1">"[1268"</definedName>
    <definedName name="EV__MEMORYCVW__PLP_JANEIRO_REAJUSTADO.XLSX_ITEM" hidden="1">"[P_NONE"</definedName>
    <definedName name="EV__MEMORYCVW__PLP_JANEIRO_REAJUSTADO.XLSX_MEASURES" hidden="1">"[PERIODIC"</definedName>
    <definedName name="EV__MEMORYCVW__PLP_JANEIRO_REAJUSTADO.XLSX_TIME" hidden="1">"[SELECT_TIME"</definedName>
    <definedName name="EV__MEMORYCVW__PLP_SETEMBRO.XLSX" hidden="1">"[CGI_ARTERIS"</definedName>
    <definedName name="EV__MEMORYCVW__PRIORIZACIÓN_TAREAS_BPC_20120127.XLS" hidden="1">"[FINANCE"</definedName>
    <definedName name="EV__MEMORYCVW__PRIORIZACIÓN_TAREAS_BPC_20120127.XLS_ACCOUNT_FIN" hidden="1">"[BS"</definedName>
    <definedName name="EV__MEMORYCVW__PRIORIZACIÓN_TAREAS_BPC_20120127.XLS_CATEGORY" hidden="1">"[ACTUAL"</definedName>
    <definedName name="EV__MEMORYCVW__PRIORIZACIÓN_TAREAS_BPC_20120127.XLS_COUNTRY" hidden="1">"[JER_1"</definedName>
    <definedName name="EV__MEMORYCVW__PRIORIZACIÓN_TAREAS_BPC_20120127.XLS_CUSTOM_1" hidden="1">"[DUMMY_C1"</definedName>
    <definedName name="EV__MEMORYCVW__PRIORIZACIÓN_TAREAS_BPC_20120127.XLS_CUSTOM_2" hidden="1">"[DUMMY_C2"</definedName>
    <definedName name="EV__MEMORYCVW__PRIORIZACIÓN_TAREAS_BPC_20120127.XLS_DATASRC" hidden="1">"[CONSO"</definedName>
    <definedName name="EV__MEMORYCVW__PRIORIZACIÓN_TAREAS_BPC_20120127.XLS_ENTITY" hidden="1">"[1231"</definedName>
    <definedName name="EV__MEMORYCVW__PRIORIZACIÓN_TAREAS_BPC_20120127.XLS_FLOW" hidden="1">"[SF"</definedName>
    <definedName name="EV__MEMORYCVW__PRIORIZACIÓN_TAREAS_BPC_20120127.XLS_GROUPS" hidden="1">"[G_001"</definedName>
    <definedName name="EV__MEMORYCVW__PRIORIZACIÓN_TAREAS_BPC_20120127.XLS_INTCO" hidden="1">"[ALL_IC"</definedName>
    <definedName name="EV__MEMORYCVW__PRIORIZACIÓN_TAREAS_BPC_20120127.XLS_MEASURES" hidden="1">"[YTD"</definedName>
    <definedName name="EV__MEMORYCVW__PRIORIZACIÓN_TAREAS_BPC_20120127.XLS_RPTCURRENCY" hidden="1">"[GBP"</definedName>
    <definedName name="EV__MEMORYCVW__PRIORIZACIÓN_TAREAS_BPC_20120127.XLS_SECTOR" hidden="1">"[CONC_ESP"</definedName>
    <definedName name="EV__MEMORYCVW__PRIORIZACIÓN_TAREAS_BPC_20120127.XLS_TIME" hidden="1">"[2010.DEC"</definedName>
    <definedName name="EV__MEMORYCVW__TEST.XLSM" hidden="1">"[FINANCE"</definedName>
    <definedName name="EV__MEMORYCVW__TEST.XLSM_ACCOUNT_FIN" hidden="1">"[RDOGRUPO"</definedName>
    <definedName name="EV__MEMORYCVW__TEST.XLSM_CATEGORY" hidden="1">"[ACTUAL"</definedName>
    <definedName name="EV__MEMORYCVW__TEST.XLSM_COUNTRY" hidden="1">"[JER_1"</definedName>
    <definedName name="EV__MEMORYCVW__TEST.XLSM_CUSTOM_1" hidden="1">"[DUMMY_C1"</definedName>
    <definedName name="EV__MEMORYCVW__TEST.XLSM_CUSTOM_2" hidden="1">"[DUMMY_C2"</definedName>
    <definedName name="EV__MEMORYCVW__TEST.XLSM_DATASRC" hidden="1">"[AJ_POST"</definedName>
    <definedName name="EV__MEMORYCVW__TEST.XLSM_ENTITY" hidden="1">"[1113"</definedName>
    <definedName name="EV__MEMORYCVW__TEST.XLSM_FLOW" hidden="1">"[SF"</definedName>
    <definedName name="EV__MEMORYCVW__TEST.XLSM_GROUPS" hidden="1">"[G_001"</definedName>
    <definedName name="EV__MEMORYCVW__TEST.XLSM_INTCO" hidden="1">"[ALL_IC"</definedName>
    <definedName name="EV__MEMORYCVW__TEST.XLSM_MEASURES" hidden="1">"[YTD"</definedName>
    <definedName name="EV__MEMORYCVW__TEST.XLSM_RPTCURRENCY" hidden="1">"[GBP"</definedName>
    <definedName name="EV__MEMORYCVW__TEST.XLSM_SECTOR" hidden="1">"[SECTORS"</definedName>
    <definedName name="EV__MEMORYCVW__TEST.XLSM_TIME" hidden="1">"[2013.FEB"</definedName>
    <definedName name="EV__MEMORYCVW__TESTV31.XLSM" hidden="1">"[FINANCE"</definedName>
    <definedName name="EV__MEMORYCVW__TESTV31.XLSM_ACCOUNT_FIN" hidden="1">"[RDOGRUPO"</definedName>
    <definedName name="EV__MEMORYCVW__TESTV31.XLSM_CATEGORY" hidden="1">"[ACTUAL"</definedName>
    <definedName name="EV__MEMORYCVW__TESTV31.XLSM_COUNTRY" hidden="1">"[JER_1"</definedName>
    <definedName name="EV__MEMORYCVW__TESTV31.XLSM_CUSTOM_1" hidden="1">"[DUMMY_C1"</definedName>
    <definedName name="EV__MEMORYCVW__TESTV31.XLSM_CUSTOM_2" hidden="1">"[DUMMY_C2"</definedName>
    <definedName name="EV__MEMORYCVW__TESTV31.XLSM_DATASRC" hidden="1">"[AJ_POST"</definedName>
    <definedName name="EV__MEMORYCVW__TESTV31.XLSM_ENTITY" hidden="1">"[1042"</definedName>
    <definedName name="EV__MEMORYCVW__TESTV31.XLSM_FLOW" hidden="1">"[SF"</definedName>
    <definedName name="EV__MEMORYCVW__TESTV31.XLSM_GROUPS" hidden="1">"[G_001"</definedName>
    <definedName name="EV__MEMORYCVW__TESTV31.XLSM_INTCO" hidden="1">"[ALL_IC"</definedName>
    <definedName name="EV__MEMORYCVW__TESTV31.XLSM_MEASURES" hidden="1">"[YTD"</definedName>
    <definedName name="EV__MEMORYCVW__TESTV31.XLSM_RPTCURRENCY" hidden="1">"[GBP"</definedName>
    <definedName name="EV__MEMORYCVW__TESTV31.XLSM_SECTOR" hidden="1">"[SECTORS"</definedName>
    <definedName name="EV__MEMORYCVW__TESTV31.XLSM_TIME" hidden="1">"[2012.JUN"</definedName>
    <definedName name="EV__MEMORYCVW__TRAMS2.XLSX" hidden="1">"[ACTIVITY"</definedName>
    <definedName name="EV__MEMORYCVW__TRAMS2.XLSX_ACCOUNT_ACT" hidden="1">"[ACC_ACT_000001"</definedName>
    <definedName name="EV__MEMORYCVW__TRAMS2.XLSX_CATEGORY" hidden="1">"[ACTUAL"</definedName>
    <definedName name="EV__MEMORYCVW__TRAMS2.XLSX_COUNTRY" hidden="1">"[JER_1"</definedName>
    <definedName name="EV__MEMORYCVW__TRAMS2.XLSX_CUSTOM_1" hidden="1">"[DUMMY_C1"</definedName>
    <definedName name="EV__MEMORYCVW__TRAMS2.XLSX_CUSTOM_2" hidden="1">"[DUMMY_C2"</definedName>
    <definedName name="EV__MEMORYCVW__TRAMS2.XLSX_DATASRC_ACT" hidden="1">"[INPUT_CORR"</definedName>
    <definedName name="EV__MEMORYCVW__TRAMS2.XLSX_ENTITY" hidden="1">"[1113"</definedName>
    <definedName name="EV__MEMORYCVW__TRAMS2.XLSX_MEASURES" hidden="1">"[YTD"</definedName>
    <definedName name="EV__MEMORYCVW__TRAMS2.XLSX_SECTIONS" hidden="1">"[TRMODUMMY"</definedName>
    <definedName name="EV__MEMORYCVW__TRAMS2.XLSX_SECTOR" hidden="1">"[SECTORS"</definedName>
    <definedName name="EV__MEMORYCVW__TRAMS2.XLSX_TIME" hidden="1">"[2011.JUN"</definedName>
    <definedName name="EV__WBEVMODE__" hidden="1">1</definedName>
    <definedName name="EV__WBREFOPTIONS__" hidden="1">134217735</definedName>
    <definedName name="EV__WBVERSION__" hidden="1">0</definedName>
    <definedName name="EV__WSINFO__" hidden="1">"asd"</definedName>
    <definedName name="EVDCXFDBVGRVF">#N/A</definedName>
    <definedName name="ewde" hidden="1">1</definedName>
    <definedName name="ewew">#REF!</definedName>
    <definedName name="ewt" localSheetId="6">#REF!</definedName>
    <definedName name="ewt" localSheetId="7">#REF!</definedName>
    <definedName name="ewt" localSheetId="13">#REF!</definedName>
    <definedName name="ewt">#REF!</definedName>
    <definedName name="ex">#REF!</definedName>
    <definedName name="EXA" localSheetId="6">#REF!</definedName>
    <definedName name="EXA" localSheetId="7">#REF!</definedName>
    <definedName name="EXA" localSheetId="13">#REF!</definedName>
    <definedName name="EXA">#REF!</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24">#REF!</definedName>
    <definedName name="EXA_25">#REF!</definedName>
    <definedName name="EXA_26">#REF!</definedName>
    <definedName name="EXA_27">#REF!</definedName>
    <definedName name="EXA_29">#REF!</definedName>
    <definedName name="EXA_5">#N/A</definedName>
    <definedName name="EXA_6">#N/A</definedName>
    <definedName name="EXA_7">#N/A</definedName>
    <definedName name="EXA_8">#N/A</definedName>
    <definedName name="EXA_9">#N/A</definedName>
    <definedName name="Excel_BuiltIn__FilterDatabase_1" localSheetId="9">#REF!</definedName>
    <definedName name="Excel_BuiltIn__FilterDatabase_1" localSheetId="8">#REF!</definedName>
    <definedName name="Excel_BuiltIn__FilterDatabase_1" localSheetId="13">#REF!</definedName>
    <definedName name="Excel_BuiltIn__FilterDatabase_1">#REF!</definedName>
    <definedName name="Excel_BuiltIn__FilterDatabase_1_1" localSheetId="9">#REF!</definedName>
    <definedName name="Excel_BuiltIn__FilterDatabase_1_1" localSheetId="8">#REF!</definedName>
    <definedName name="Excel_BuiltIn__FilterDatabase_1_1" localSheetId="13">#REF!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0">#REF!</definedName>
    <definedName name="Excel_BuiltIn__FilterDatabase_11" localSheetId="9">#REF!</definedName>
    <definedName name="Excel_BuiltIn__FilterDatabase_11" localSheetId="8">#REF!</definedName>
    <definedName name="Excel_BuiltIn__FilterDatabase_11" localSheetId="12">#REF!</definedName>
    <definedName name="Excel_BuiltIn__FilterDatabase_11" localSheetId="10">#REF!</definedName>
    <definedName name="Excel_BuiltIn__FilterDatabase_11" localSheetId="11">#REF!</definedName>
    <definedName name="Excel_BuiltIn__FilterDatabase_11" localSheetId="13">#REF!</definedName>
    <definedName name="Excel_BuiltIn__FilterDatabase_11">#REF!</definedName>
    <definedName name="Excel_BuiltIn__FilterDatabase_12">#REF!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3">#REF!</definedName>
    <definedName name="Excel_BuiltIn__FilterDatabase_14">#REF!</definedName>
    <definedName name="Excel_BuiltIn__FilterDatabase_15">#REF!</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#REF!</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17">#REF!</definedName>
    <definedName name="Excel_BuiltIn__FilterDatabase_18">#REF!</definedName>
    <definedName name="Excel_BuiltIn__FilterDatabase_19">#REF!</definedName>
    <definedName name="Excel_BuiltIn__FilterDatabase_2" localSheetId="9">#REF!</definedName>
    <definedName name="Excel_BuiltIn__FilterDatabase_2" localSheetId="8">#REF!</definedName>
    <definedName name="Excel_BuiltIn__FilterDatabase_2" localSheetId="13">#REF!</definedName>
    <definedName name="Excel_BuiltIn__FilterDatabase_2">#REF!</definedName>
    <definedName name="Excel_BuiltIn__FilterDatabase_2_1" localSheetId="7">NA()</definedName>
    <definedName name="Excel_BuiltIn__FilterDatabase_2_1">"#N/A"</definedName>
    <definedName name="Excel_BuiltIn__FilterDatabase_2_1_1" localSheetId="9">#REF!</definedName>
    <definedName name="Excel_BuiltIn__FilterDatabase_2_1_1" localSheetId="8">#REF!</definedName>
    <definedName name="Excel_BuiltIn__FilterDatabase_2_1_1" localSheetId="13">#REF!</definedName>
    <definedName name="Excel_BuiltIn__FilterDatabase_2_1_1">#REF!</definedName>
    <definedName name="Excel_BuiltIn__FilterDatabase_2_1_1_1" localSheetId="9">#REF!</definedName>
    <definedName name="Excel_BuiltIn__FilterDatabase_2_1_1_1" localSheetId="8">#REF!</definedName>
    <definedName name="Excel_BuiltIn__FilterDatabase_2_1_1_1" localSheetId="13">#REF!</definedName>
    <definedName name="Excel_BuiltIn__FilterDatabase_2_1_1_1">#REF!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26" localSheetId="6">#REF!</definedName>
    <definedName name="Excel_BuiltIn__FilterDatabase_26">#REF!</definedName>
    <definedName name="Excel_BuiltIn__FilterDatabase_27" localSheetId="6">#REF!</definedName>
    <definedName name="Excel_BuiltIn__FilterDatabase_27">#REF!</definedName>
    <definedName name="Excel_BuiltIn__FilterDatabase_29" localSheetId="6">#REF!</definedName>
    <definedName name="Excel_BuiltIn__FilterDatabase_29">#REF!</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_FilterDatabase_30" localSheetId="6">#REF!</definedName>
    <definedName name="Excel_BuiltIn__FilterDatabase_30">#REF!</definedName>
    <definedName name="Excel_BuiltIn__FilterDatabase_4" localSheetId="9">#REF!</definedName>
    <definedName name="Excel_BuiltIn__FilterDatabase_4" localSheetId="8">#REF!</definedName>
    <definedName name="Excel_BuiltIn__FilterDatabase_4" localSheetId="12">#REF!</definedName>
    <definedName name="Excel_BuiltIn__FilterDatabase_4" localSheetId="10">#REF!</definedName>
    <definedName name="Excel_BuiltIn__FilterDatabase_4" localSheetId="11">#REF!</definedName>
    <definedName name="Excel_BuiltIn__FilterDatabase_4" localSheetId="13">#REF!</definedName>
    <definedName name="Excel_BuiltIn__FilterDatabase_4">#REF!</definedName>
    <definedName name="Excel_BuiltIn__FilterDatabase_4_1" localSheetId="9">#REF!</definedName>
    <definedName name="Excel_BuiltIn__FilterDatabase_4_1" localSheetId="8">#REF!</definedName>
    <definedName name="Excel_BuiltIn__FilterDatabase_4_1" localSheetId="13">#REF!</definedName>
    <definedName name="Excel_BuiltIn__FilterDatabase_4_1">#REF!</definedName>
    <definedName name="Excel_BuiltIn__FilterDatabase_4_1_1" localSheetId="9">#REF!</definedName>
    <definedName name="Excel_BuiltIn__FilterDatabase_4_1_1" localSheetId="8">#REF!</definedName>
    <definedName name="Excel_BuiltIn__FilterDatabase_4_1_1" localSheetId="13">#REF!</definedName>
    <definedName name="Excel_BuiltIn__FilterDatabase_4_1_1">#REF!</definedName>
    <definedName name="Excel_BuiltIn__FilterDatabase_4_1_1_1" localSheetId="9">#REF!</definedName>
    <definedName name="Excel_BuiltIn__FilterDatabase_4_1_1_1" localSheetId="8">#REF!</definedName>
    <definedName name="Excel_BuiltIn__FilterDatabase_4_1_1_1" localSheetId="13">#REF!</definedName>
    <definedName name="Excel_BuiltIn__FilterDatabase_4_1_1_1">#REF!</definedName>
    <definedName name="Excel_BuiltIn__FilterDatabase_4_2" localSheetId="9">#REF!</definedName>
    <definedName name="Excel_BuiltIn__FilterDatabase_4_2" localSheetId="8">#REF!</definedName>
    <definedName name="Excel_BuiltIn__FilterDatabase_4_2" localSheetId="13">#REF!</definedName>
    <definedName name="Excel_BuiltIn__FilterDatabase_4_2">#REF!</definedName>
    <definedName name="Excel_BuiltIn__FilterDatabase_44">#REF!</definedName>
    <definedName name="Excel_BuiltIn__FilterDatabase_44_1">#REF!</definedName>
    <definedName name="Excel_BuiltIn__FilterDatabase_45">#REF!</definedName>
    <definedName name="Excel_BuiltIn__FilterDatabase_45_1">#REF!</definedName>
    <definedName name="Excel_BuiltIn__FilterDatabase_5">#REF!</definedName>
    <definedName name="Excel_BuiltIn__FilterDatabase_5_1" localSheetId="9">#REF!</definedName>
    <definedName name="Excel_BuiltIn__FilterDatabase_5_1" localSheetId="8">#REF!</definedName>
    <definedName name="Excel_BuiltIn__FilterDatabase_5_1" localSheetId="13">#REF!</definedName>
    <definedName name="Excel_BuiltIn__FilterDatabase_5_1">#REF!</definedName>
    <definedName name="Excel_BuiltIn__FilterDatabase_51">"$#REF!.$B$14:$C$44"</definedName>
    <definedName name="Excel_BuiltIn__FilterDatabase_6" localSheetId="9">#REF!</definedName>
    <definedName name="Excel_BuiltIn__FilterDatabase_6" localSheetId="8">#REF!</definedName>
    <definedName name="Excel_BuiltIn__FilterDatabase_6" localSheetId="13">#REF!</definedName>
    <definedName name="Excel_BuiltIn__FilterDatabase_6">#REF!</definedName>
    <definedName name="Excel_BuiltIn__FilterDatabase_68" localSheetId="6">#REF!</definedName>
    <definedName name="Excel_BuiltIn__FilterDatabase_68">#REF!</definedName>
    <definedName name="Excel_BuiltIn__FilterDatabase_69" localSheetId="6">#REF!</definedName>
    <definedName name="Excel_BuiltIn__FilterDatabase_69">#REF!</definedName>
    <definedName name="Excel_BuiltIn__FilterDatabase_7">#REF!</definedName>
    <definedName name="Excel_BuiltIn__FilterDatabase_8">#REF!</definedName>
    <definedName name="Excel_BuiltIn__FilterDatabase_9">#REF!</definedName>
    <definedName name="Excel_BuiltIn_Criteria" localSheetId="6">#REF!</definedName>
    <definedName name="Excel_BuiltIn_Criteria" localSheetId="7">#REF!</definedName>
    <definedName name="Excel_BuiltIn_Criteria" localSheetId="13">#REF!</definedName>
    <definedName name="Excel_BuiltIn_Criteria">#REF!</definedName>
    <definedName name="Excel_BuiltIn_Criteria_1">#REF!</definedName>
    <definedName name="Excel_BuiltIn_Criteria_10">#REF!</definedName>
    <definedName name="Excel_BuiltIn_Criteria_10_1">#REF!</definedName>
    <definedName name="Excel_BuiltIn_Criteria_11">#REF!</definedName>
    <definedName name="Excel_BuiltIn_Criteria_12">#REF!</definedName>
    <definedName name="Excel_BuiltIn_Criteria_12_1">#REF!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3_1">#REF!</definedName>
    <definedName name="Excel_BuiltIn_Criteria_4">#REF!</definedName>
    <definedName name="Excel_BuiltIn_Criteria_7">#REF!</definedName>
    <definedName name="Excel_BuiltIn_Criteria_9">#REF!</definedName>
    <definedName name="Excel_BuiltIn_Criteria_9_1">#REF!</definedName>
    <definedName name="Excel_BuiltIn_Database" localSheetId="9">#REF!</definedName>
    <definedName name="Excel_BuiltIn_Database" localSheetId="8">#REF!</definedName>
    <definedName name="Excel_BuiltIn_Database" localSheetId="12">#REF!</definedName>
    <definedName name="Excel_BuiltIn_Database" localSheetId="10">#REF!</definedName>
    <definedName name="Excel_BuiltIn_Database" localSheetId="11">#REF!</definedName>
    <definedName name="Excel_BuiltIn_Database" localSheetId="13">#REF!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#N/A</definedName>
    <definedName name="Excel_BuiltIn_Database_10">"$#REF!.$F$1"</definedName>
    <definedName name="Excel_BuiltIn_Database_10_1">#REF!</definedName>
    <definedName name="Excel_BuiltIn_Database_12">#REF!</definedName>
    <definedName name="Excel_BuiltIn_Database_12_1">#REF!</definedName>
    <definedName name="Excel_BuiltIn_Database_15">#REF!</definedName>
    <definedName name="Excel_BuiltIn_Database_2">#N/A</definedName>
    <definedName name="Excel_BuiltIn_Database_2_1">#N/A</definedName>
    <definedName name="Excel_BuiltIn_Database_25">#REF!</definedName>
    <definedName name="Excel_BuiltIn_Database_4" localSheetId="9">#REF!</definedName>
    <definedName name="Excel_BuiltIn_Database_4" localSheetId="8">#REF!</definedName>
    <definedName name="Excel_BuiltIn_Database_4" localSheetId="12">#REF!</definedName>
    <definedName name="Excel_BuiltIn_Database_4" localSheetId="10">#REF!</definedName>
    <definedName name="Excel_BuiltIn_Database_4" localSheetId="11">#REF!</definedName>
    <definedName name="Excel_BuiltIn_Database_4" localSheetId="13">#REF!</definedName>
    <definedName name="Excel_BuiltIn_Database_4">#REF!</definedName>
    <definedName name="Excel_BuiltIn_Database_4_2">#N/A</definedName>
    <definedName name="Excel_BuiltIn_Database_6" localSheetId="9">#REF!</definedName>
    <definedName name="Excel_BuiltIn_Database_6" localSheetId="8">#REF!</definedName>
    <definedName name="Excel_BuiltIn_Database_6" localSheetId="13">#REF!</definedName>
    <definedName name="Excel_BuiltIn_Database_6">#REF!</definedName>
    <definedName name="Excel_BuiltIn_Database_6_2">#N/A</definedName>
    <definedName name="Excel_BuiltIn_Database_7" localSheetId="9">#REF!</definedName>
    <definedName name="Excel_BuiltIn_Database_7" localSheetId="8">#REF!</definedName>
    <definedName name="Excel_BuiltIn_Database_7" localSheetId="13">#REF!</definedName>
    <definedName name="Excel_BuiltIn_Database_7">#REF!</definedName>
    <definedName name="Excel_BuiltIn_Database_7_2">#N/A</definedName>
    <definedName name="Excel_BuiltIn_Database_8" localSheetId="9">#REF!</definedName>
    <definedName name="Excel_BuiltIn_Database_8" localSheetId="8">#REF!</definedName>
    <definedName name="Excel_BuiltIn_Database_8" localSheetId="13">#REF!</definedName>
    <definedName name="Excel_BuiltIn_Database_8">#REF!</definedName>
    <definedName name="Excel_BuiltIn_Database_8_2">#N/A</definedName>
    <definedName name="Excel_BuiltIn_Database_9" localSheetId="9">#REF!</definedName>
    <definedName name="Excel_BuiltIn_Database_9" localSheetId="8">#REF!</definedName>
    <definedName name="Excel_BuiltIn_Database_9" localSheetId="13">#REF!</definedName>
    <definedName name="Excel_BuiltIn_Database_9">#REF!</definedName>
    <definedName name="Excel_BuiltIn_Database_9_1">#REF!</definedName>
    <definedName name="Excel_BuiltIn_Database_9_2">#N/A</definedName>
    <definedName name="Excel_BuiltIn_Print_Area" localSheetId="6">#REF!</definedName>
    <definedName name="Excel_BuiltIn_Print_Area" localSheetId="7">#REF!</definedName>
    <definedName name="Excel_BuiltIn_Print_Area" localSheetId="13">#REF!</definedName>
    <definedName name="Excel_BuiltIn_Print_Area">#REF!</definedName>
    <definedName name="Excel_BuiltIn_Print_Area_1" localSheetId="7">#REF!</definedName>
    <definedName name="Excel_BuiltIn_Print_Area_1">"#REF!"</definedName>
    <definedName name="Excel_BuiltIn_Print_Area_1_1" localSheetId="7">#REF!</definedName>
    <definedName name="Excel_BuiltIn_Print_Area_1_1">#REF!</definedName>
    <definedName name="Excel_BuiltIn_Print_Area_1_1_1">#REF!</definedName>
    <definedName name="Excel_BuiltIn_Print_Area_1_1_1_1" localSheetId="7">NA()</definedName>
    <definedName name="Excel_BuiltIn_Print_Area_1_1_1_1">#REF!</definedName>
    <definedName name="Excel_BuiltIn_Print_Area_1_1_1_1_1" localSheetId="7">#REF!</definedName>
    <definedName name="Excel_BuiltIn_Print_Area_1_1_1_1_1">#REF!</definedName>
    <definedName name="Excel_BuiltIn_Print_Area_1_1_1_1_1_1" localSheetId="7">#REF!</definedName>
    <definedName name="Excel_BuiltIn_Print_Area_1_1_1_1_1_1">#REF!</definedName>
    <definedName name="Excel_BuiltIn_Print_Area_1_1_1_1_1_1_1" localSheetId="7">#REF!</definedName>
    <definedName name="Excel_BuiltIn_Print_Area_1_1_1_1_1_1_1">#REF!</definedName>
    <definedName name="Excel_BuiltIn_Print_Area_1_1_1_1_1_1_1_1">#REF!</definedName>
    <definedName name="Excel_BuiltIn_Print_Area_1_1_1_1_1_1_1_1_1" localSheetId="7">"$#REF!.$C$1:$L$291"</definedName>
    <definedName name="Excel_BuiltIn_Print_Area_1_1_1_1_1_1_1_1_1">#REF!</definedName>
    <definedName name="Excel_BuiltIn_Print_Area_1_1_1_1_1_1_1_1_1_1" localSheetId="7">NA()</definedName>
    <definedName name="Excel_BuiltIn_Print_Area_1_1_1_1_1_1_1_1_1_1">#REF!</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18">#N/A</definedName>
    <definedName name="Excel_BuiltIn_Print_Area_1_1_1_1_2">"#REF!"</definedName>
    <definedName name="Excel_BuiltIn_Print_Area_1_1_1_1_3">NA()</definedName>
    <definedName name="Excel_BuiltIn_Print_Area_1_1_1_1_4">NA()</definedName>
    <definedName name="Excel_BuiltIn_Print_Area_1_1_1_18">#N/A</definedName>
    <definedName name="Excel_BuiltIn_Print_Area_1_1_1_19">#N/A</definedName>
    <definedName name="Excel_BuiltIn_Print_Area_1_1_1_2">"#REF!"</definedName>
    <definedName name="Excel_BuiltIn_Print_Area_1_1_1_21">#REF!</definedName>
    <definedName name="Excel_BuiltIn_Print_Area_1_1_1_3">NA()</definedName>
    <definedName name="Excel_BuiltIn_Print_Area_1_1_1_4">NA()</definedName>
    <definedName name="Excel_BuiltIn_Print_Area_1_1_18">#N/A</definedName>
    <definedName name="Excel_BuiltIn_Print_Area_1_1_19">#N/A</definedName>
    <definedName name="Excel_BuiltIn_Print_Area_1_1_21">#REF!</definedName>
    <definedName name="Excel_BuiltIn_Print_Area_1_1_3">NA()</definedName>
    <definedName name="Excel_BuiltIn_Print_Area_1_1_3_1">NA()</definedName>
    <definedName name="Excel_BuiltIn_Print_Area_1_1_4">NA()</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 localSheetId="7">"$#REF!.$A$1:$X$22"</definedName>
    <definedName name="Excel_BuiltIn_Print_Area_10">#N/A</definedName>
    <definedName name="Excel_BuiltIn_Print_Area_10_1" localSheetId="7">"$#REF!.$A$1:$X$22"</definedName>
    <definedName name="Excel_BuiltIn_Print_Area_10_1">#REF!</definedName>
    <definedName name="Excel_BuiltIn_Print_Area_10_1_1">#REF!</definedName>
    <definedName name="Excel_BuiltIn_Print_Area_10_10">#REF!</definedName>
    <definedName name="Excel_BuiltIn_Print_Area_10_12">#REF!</definedName>
    <definedName name="Excel_BuiltIn_Print_Area_10_15">#REF!</definedName>
    <definedName name="Excel_BuiltIn_Print_Area_10_3">#REF!</definedName>
    <definedName name="Excel_BuiltIn_Print_Area_10_9">#REF!</definedName>
    <definedName name="Excel_BuiltIn_Print_Area_100">#REF!</definedName>
    <definedName name="Excel_BuiltIn_Print_Area_102">#REF!</definedName>
    <definedName name="Excel_BuiltIn_Print_Area_103">#REF!</definedName>
    <definedName name="Excel_BuiltIn_Print_Area_104">#REF!</definedName>
    <definedName name="Excel_BuiltIn_Print_Area_105">#REF!</definedName>
    <definedName name="Excel_BuiltIn_Print_Area_107">#REF!</definedName>
    <definedName name="Excel_BuiltIn_Print_Area_108">#REF!</definedName>
    <definedName name="Excel_BuiltIn_Print_Area_109">#REF!</definedName>
    <definedName name="Excel_BuiltIn_Print_Area_11" localSheetId="7">"$#REF!.$A$1:$X$22"</definedName>
    <definedName name="Excel_BuiltIn_Print_Area_11">#REF!</definedName>
    <definedName name="Excel_BuiltIn_Print_Area_11_1" localSheetId="9">#REF!</definedName>
    <definedName name="Excel_BuiltIn_Print_Area_11_1" localSheetId="8">#REF!</definedName>
    <definedName name="Excel_BuiltIn_Print_Area_11_1" localSheetId="12">#REF!</definedName>
    <definedName name="Excel_BuiltIn_Print_Area_11_1" localSheetId="10">#REF!</definedName>
    <definedName name="Excel_BuiltIn_Print_Area_11_1" localSheetId="11">#REF!</definedName>
    <definedName name="Excel_BuiltIn_Print_Area_11_1" localSheetId="13">#REF!</definedName>
    <definedName name="Excel_BuiltIn_Print_Area_11_1">#REF!</definedName>
    <definedName name="Excel_BuiltIn_Print_Area_11_1_1">#REF!</definedName>
    <definedName name="Excel_BuiltIn_Print_Area_11_1_16">#REF!</definedName>
    <definedName name="Excel_BuiltIn_Print_Area_110">#REF!</definedName>
    <definedName name="Excel_BuiltIn_Print_Area_111">#REF!</definedName>
    <definedName name="Excel_BuiltIn_Print_Area_112">#REF!</definedName>
    <definedName name="Excel_BuiltIn_Print_Area_113">#REF!</definedName>
    <definedName name="Excel_BuiltIn_Print_Area_114">#REF!</definedName>
    <definedName name="Excel_BuiltIn_Print_Area_115">#REF!</definedName>
    <definedName name="Excel_BuiltIn_Print_Area_116">#REF!</definedName>
    <definedName name="Excel_BuiltIn_Print_Area_117">#REF!</definedName>
    <definedName name="Excel_BuiltIn_Print_Area_118">#REF!</definedName>
    <definedName name="Excel_BuiltIn_Print_Area_119">#REF!</definedName>
    <definedName name="Excel_BuiltIn_Print_Area_12">#N/A</definedName>
    <definedName name="Excel_BuiltIn_Print_Area_12_1">#REF!</definedName>
    <definedName name="Excel_BuiltIn_Print_Area_12_1_1">#REF!</definedName>
    <definedName name="Excel_BuiltIn_Print_Area_12_1_1_1">#REF!</definedName>
    <definedName name="Excel_BuiltIn_Print_Area_120">#REF!</definedName>
    <definedName name="Excel_BuiltIn_Print_Area_121">#REF!</definedName>
    <definedName name="Excel_BuiltIn_Print_Area_122">#REF!</definedName>
    <definedName name="Excel_BuiltIn_Print_Area_123">#REF!</definedName>
    <definedName name="Excel_BuiltIn_Print_Area_124">#REF!</definedName>
    <definedName name="Excel_BuiltIn_Print_Area_125">#REF!</definedName>
    <definedName name="Excel_BuiltIn_Print_Area_126">#REF!</definedName>
    <definedName name="Excel_BuiltIn_Print_Area_127">#REF!</definedName>
    <definedName name="Excel_BuiltIn_Print_Area_128">#REF!</definedName>
    <definedName name="Excel_BuiltIn_Print_Area_129">#REF!</definedName>
    <definedName name="Excel_BuiltIn_Print_Area_13">#REF!</definedName>
    <definedName name="Excel_BuiltIn_Print_Area_13_1">#REF!</definedName>
    <definedName name="Excel_BuiltIn_Print_Area_13_1_1">#REF!</definedName>
    <definedName name="Excel_BuiltIn_Print_Area_130">#REF!</definedName>
    <definedName name="Excel_BuiltIn_Print_Area_131">#REF!</definedName>
    <definedName name="Excel_BuiltIn_Print_Area_132">#REF!</definedName>
    <definedName name="Excel_BuiltIn_Print_Area_134">#REF!</definedName>
    <definedName name="Excel_BuiltIn_Print_Area_135">#REF!</definedName>
    <definedName name="Excel_BuiltIn_Print_Area_136">#REF!</definedName>
    <definedName name="Excel_BuiltIn_Print_Area_137">#REF!</definedName>
    <definedName name="Excel_BuiltIn_Print_Area_138">#REF!</definedName>
    <definedName name="Excel_BuiltIn_Print_Area_139">#REF!</definedName>
    <definedName name="Excel_BuiltIn_Print_Area_14" localSheetId="9">#REF!</definedName>
    <definedName name="Excel_BuiltIn_Print_Area_14" localSheetId="8">#REF!</definedName>
    <definedName name="Excel_BuiltIn_Print_Area_14" localSheetId="12">#REF!</definedName>
    <definedName name="Excel_BuiltIn_Print_Area_14" localSheetId="10">#REF!</definedName>
    <definedName name="Excel_BuiltIn_Print_Area_14" localSheetId="11">#REF!</definedName>
    <definedName name="Excel_BuiltIn_Print_Area_14" localSheetId="13">#REF!</definedName>
    <definedName name="Excel_BuiltIn_Print_Area_14">#REF!</definedName>
    <definedName name="Excel_BuiltIn_Print_Area_14_1">#REF!</definedName>
    <definedName name="Excel_BuiltIn_Print_Area_14_1_1">#REF!</definedName>
    <definedName name="Excel_BuiltIn_Print_Area_14_16">#REF!</definedName>
    <definedName name="Excel_BuiltIn_Print_Area_140">#REF!</definedName>
    <definedName name="Excel_BuiltIn_Print_Area_141">#REF!</definedName>
    <definedName name="Excel_BuiltIn_Print_Area_142">#REF!</definedName>
    <definedName name="Excel_BuiltIn_Print_Area_143">#REF!</definedName>
    <definedName name="Excel_BuiltIn_Print_Area_15">#REF!</definedName>
    <definedName name="Excel_BuiltIn_Print_Area_15_1" localSheetId="9">#REF!</definedName>
    <definedName name="Excel_BuiltIn_Print_Area_15_1" localSheetId="8">#REF!</definedName>
    <definedName name="Excel_BuiltIn_Print_Area_15_1" localSheetId="12">#REF!</definedName>
    <definedName name="Excel_BuiltIn_Print_Area_15_1" localSheetId="10">#REF!</definedName>
    <definedName name="Excel_BuiltIn_Print_Area_15_1" localSheetId="11">#REF!</definedName>
    <definedName name="Excel_BuiltIn_Print_Area_15_1" localSheetId="13">#REF!</definedName>
    <definedName name="Excel_BuiltIn_Print_Area_15_1">#REF!</definedName>
    <definedName name="Excel_BuiltIn_Print_Area_15_1_1">#REF!</definedName>
    <definedName name="Excel_BuiltIn_Print_Area_15_1_16">#REF!</definedName>
    <definedName name="Excel_BuiltIn_Print_Area_16" localSheetId="9">#REF!</definedName>
    <definedName name="Excel_BuiltIn_Print_Area_16" localSheetId="8">#REF!</definedName>
    <definedName name="Excel_BuiltIn_Print_Area_16" localSheetId="12">#REF!</definedName>
    <definedName name="Excel_BuiltIn_Print_Area_16" localSheetId="10">#REF!</definedName>
    <definedName name="Excel_BuiltIn_Print_Area_16" localSheetId="11">#REF!</definedName>
    <definedName name="Excel_BuiltIn_Print_Area_16" localSheetId="13">#REF!</definedName>
    <definedName name="Excel_BuiltIn_Print_Area_16">#REF!</definedName>
    <definedName name="Excel_BuiltIn_Print_Area_16_1" localSheetId="9">#REF!</definedName>
    <definedName name="Excel_BuiltIn_Print_Area_16_1" localSheetId="8">#REF!</definedName>
    <definedName name="Excel_BuiltIn_Print_Area_16_1" localSheetId="13">#REF!</definedName>
    <definedName name="Excel_BuiltIn_Print_Area_16_1">#REF!</definedName>
    <definedName name="Excel_BuiltIn_Print_Area_16_1_1">#REF!</definedName>
    <definedName name="Excel_BuiltIn_Print_Area_16_16">#REF!</definedName>
    <definedName name="Excel_BuiltIn_Print_Area_17">#REF!</definedName>
    <definedName name="Excel_BuiltIn_Print_Area_17_1" localSheetId="9">#REF!</definedName>
    <definedName name="Excel_BuiltIn_Print_Area_17_1" localSheetId="8">#REF!</definedName>
    <definedName name="Excel_BuiltIn_Print_Area_17_1" localSheetId="13">#REF!</definedName>
    <definedName name="Excel_BuiltIn_Print_Area_17_1">#REF!</definedName>
    <definedName name="Excel_BuiltIn_Print_Area_17_1_1">#REF!</definedName>
    <definedName name="Excel_BuiltIn_Print_Area_18">#N/A</definedName>
    <definedName name="Excel_BuiltIn_Print_Area_18_1">"#REF!"</definedName>
    <definedName name="Excel_BuiltIn_Print_Area_18_1_1">#REF!</definedName>
    <definedName name="Excel_BuiltIn_Print_Area_19_1">"#REF!"</definedName>
    <definedName name="Excel_BuiltIn_Print_Area_19_1_1">#REF!</definedName>
    <definedName name="Excel_BuiltIn_Print_Area_2" localSheetId="7">NA()</definedName>
    <definedName name="Excel_BuiltIn_Print_Area_2">#REF!</definedName>
    <definedName name="Excel_BuiltIn_Print_Area_2_1" localSheetId="7">NA()</definedName>
    <definedName name="Excel_BuiltIn_Print_Area_2_1">"$Quad_Quant_.$#REF!$#REF!:$#REF!$#REF!"</definedName>
    <definedName name="Excel_BuiltIn_Print_Area_2_1_1" localSheetId="7">NA()</definedName>
    <definedName name="Excel_BuiltIn_Print_Area_2_1_1">"'file:///P:/cad/casan/104_11/projeto/orc/ORC%2012052015%20-%20REV-E/Planilha%20Or%C3%A7ament%C3%A1ria%20-%20ETE%20Ingleses%20-%2019052015%20-%20REV-E%20-%20Biz.xls'#$''.$A$1:$B$11"</definedName>
    <definedName name="Excel_BuiltIn_Print_Area_2_1_1_1" localSheetId="7">"$#REF!.$A$1:$BN$17"</definedName>
    <definedName name="Excel_BuiltIn_Print_Area_2_1_1_1">#REF!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10">#REF!</definedName>
    <definedName name="Excel_BuiltIn_Print_Area_2_12">#REF!</definedName>
    <definedName name="Excel_BuiltIn_Print_Area_2_21">#REF!</definedName>
    <definedName name="Excel_BuiltIn_Print_Area_2_9">#REF!</definedName>
    <definedName name="Excel_BuiltIn_Print_Area_20">#REF!</definedName>
    <definedName name="Excel_BuiltIn_Print_Area_20_1">"#REF!"</definedName>
    <definedName name="Excel_BuiltIn_Print_Area_20_1_1">#REF!</definedName>
    <definedName name="Excel_BuiltIn_Print_Area_21">#REF!</definedName>
    <definedName name="Excel_BuiltIn_Print_Area_21_1" localSheetId="9">#REF!</definedName>
    <definedName name="Excel_BuiltIn_Print_Area_21_1" localSheetId="8">#REF!</definedName>
    <definedName name="Excel_BuiltIn_Print_Area_21_1" localSheetId="12">#REF!</definedName>
    <definedName name="Excel_BuiltIn_Print_Area_21_1" localSheetId="10">#REF!</definedName>
    <definedName name="Excel_BuiltIn_Print_Area_21_1" localSheetId="11">#REF!</definedName>
    <definedName name="Excel_BuiltIn_Print_Area_21_1" localSheetId="13">#REF!</definedName>
    <definedName name="Excel_BuiltIn_Print_Area_21_1">#REF!</definedName>
    <definedName name="Excel_BuiltIn_Print_Area_21_1_1">#REF!</definedName>
    <definedName name="Excel_BuiltIn_Print_Area_21_1_16">#REF!</definedName>
    <definedName name="Excel_BuiltIn_Print_Area_22">#REF!</definedName>
    <definedName name="Excel_BuiltIn_Print_Area_22_1">"#REF!"</definedName>
    <definedName name="Excel_BuiltIn_Print_Area_22_1_1">#REF!</definedName>
    <definedName name="Excel_BuiltIn_Print_Area_23" localSheetId="9">#REF!</definedName>
    <definedName name="Excel_BuiltIn_Print_Area_23" localSheetId="8">#REF!</definedName>
    <definedName name="Excel_BuiltIn_Print_Area_23" localSheetId="13">#REF!</definedName>
    <definedName name="Excel_BuiltIn_Print_Area_23">#REF!</definedName>
    <definedName name="Excel_BuiltIn_Print_Area_23_1">"#REF!"</definedName>
    <definedName name="Excel_BuiltIn_Print_Area_24">#REF!</definedName>
    <definedName name="Excel_BuiltIn_Print_Area_24_1">#REF!</definedName>
    <definedName name="Excel_BuiltIn_Print_Area_24_1_1">#REF!</definedName>
    <definedName name="Excel_BuiltIn_Print_Area_25_1">#REF!</definedName>
    <definedName name="Excel_BuiltIn_Print_Area_25_1_1">#REF!</definedName>
    <definedName name="Excel_BuiltIn_Print_Area_26" localSheetId="9">#REF!</definedName>
    <definedName name="Excel_BuiltIn_Print_Area_26" localSheetId="8">#REF!</definedName>
    <definedName name="Excel_BuiltIn_Print_Area_26" localSheetId="12">#REF!</definedName>
    <definedName name="Excel_BuiltIn_Print_Area_26" localSheetId="10">#REF!</definedName>
    <definedName name="Excel_BuiltIn_Print_Area_26" localSheetId="11">#REF!</definedName>
    <definedName name="Excel_BuiltIn_Print_Area_26" localSheetId="13">#REF!</definedName>
    <definedName name="Excel_BuiltIn_Print_Area_26">#REF!</definedName>
    <definedName name="Excel_BuiltIn_Print_Area_26_1" localSheetId="9">#REF!</definedName>
    <definedName name="Excel_BuiltIn_Print_Area_26_1" localSheetId="8">#REF!</definedName>
    <definedName name="Excel_BuiltIn_Print_Area_26_1" localSheetId="12">#REF!</definedName>
    <definedName name="Excel_BuiltIn_Print_Area_26_1" localSheetId="10">#REF!</definedName>
    <definedName name="Excel_BuiltIn_Print_Area_26_1" localSheetId="11">#REF!</definedName>
    <definedName name="Excel_BuiltIn_Print_Area_26_1" localSheetId="13">#REF!</definedName>
    <definedName name="Excel_BuiltIn_Print_Area_26_1">#REF!</definedName>
    <definedName name="Excel_BuiltIn_Print_Area_26_1_16">#REF!</definedName>
    <definedName name="Excel_BuiltIn_Print_Area_26_16">#REF!</definedName>
    <definedName name="Excel_BuiltIn_Print_Area_27">"$#REF!.$A$1:$F$78"</definedName>
    <definedName name="Excel_BuiltIn_Print_Area_27_1" localSheetId="9">#REF!</definedName>
    <definedName name="Excel_BuiltIn_Print_Area_27_1" localSheetId="8">#REF!</definedName>
    <definedName name="Excel_BuiltIn_Print_Area_27_1" localSheetId="12">#REF!</definedName>
    <definedName name="Excel_BuiltIn_Print_Area_27_1" localSheetId="10">#REF!</definedName>
    <definedName name="Excel_BuiltIn_Print_Area_27_1" localSheetId="11">#REF!</definedName>
    <definedName name="Excel_BuiltIn_Print_Area_27_1" localSheetId="13">#REF!</definedName>
    <definedName name="Excel_BuiltIn_Print_Area_27_1">#REF!</definedName>
    <definedName name="Excel_BuiltIn_Print_Area_27_1_1">#REF!</definedName>
    <definedName name="Excel_BuiltIn_Print_Area_27_1_16">#REF!</definedName>
    <definedName name="Excel_BuiltIn_Print_Area_28">#REF!</definedName>
    <definedName name="Excel_BuiltIn_Print_Area_28_1">#REF!</definedName>
    <definedName name="Excel_BuiltIn_Print_Area_29" localSheetId="6">#REF!</definedName>
    <definedName name="Excel_BuiltIn_Print_Area_29" localSheetId="7">#REF!</definedName>
    <definedName name="Excel_BuiltIn_Print_Area_29" localSheetId="13">#REF!</definedName>
    <definedName name="Excel_BuiltIn_Print_Area_29">#REF!</definedName>
    <definedName name="Excel_BuiltIn_Print_Area_29_1" localSheetId="9">#REF!</definedName>
    <definedName name="Excel_BuiltIn_Print_Area_29_1" localSheetId="8">#REF!</definedName>
    <definedName name="Excel_BuiltIn_Print_Area_29_1" localSheetId="12">#REF!</definedName>
    <definedName name="Excel_BuiltIn_Print_Area_29_1" localSheetId="10">#REF!</definedName>
    <definedName name="Excel_BuiltIn_Print_Area_29_1" localSheetId="11">#REF!</definedName>
    <definedName name="Excel_BuiltIn_Print_Area_29_1" localSheetId="13">#REF!</definedName>
    <definedName name="Excel_BuiltIn_Print_Area_29_1">#REF!</definedName>
    <definedName name="Excel_BuiltIn_Print_Area_29_1_1">#REF!</definedName>
    <definedName name="Excel_BuiltIn_Print_Area_29_1_16">#REF!</definedName>
    <definedName name="Excel_BuiltIn_Print_Area_3" localSheetId="7">NA()</definedName>
    <definedName name="Excel_BuiltIn_Print_Area_3">#REF!</definedName>
    <definedName name="Excel_BuiltIn_Print_Area_3_1">#REF!</definedName>
    <definedName name="Excel_BuiltIn_Print_Area_3_1_1">#REF!</definedName>
    <definedName name="Excel_BuiltIn_Print_Area_3_1_1_1" localSheetId="7">NA()</definedName>
    <definedName name="Excel_BuiltIn_Print_Area_3_1_1_1">#REF!</definedName>
    <definedName name="Excel_BuiltIn_Print_Area_3_1_1_1_1">#REF!</definedName>
    <definedName name="Excel_BuiltIn_Print_Area_3_1_1_1_1_1">#REF!</definedName>
    <definedName name="Excel_BuiltIn_Print_Area_3_1_2">NA()</definedName>
    <definedName name="Excel_BuiltIn_Print_Area_3_3">"$#REF!.$A$1:$BN$17"</definedName>
    <definedName name="Excel_BuiltIn_Print_Area_30">#REF!</definedName>
    <definedName name="Excel_BuiltIn_Print_Area_30_1" localSheetId="9">#REF!</definedName>
    <definedName name="Excel_BuiltIn_Print_Area_30_1" localSheetId="8">#REF!</definedName>
    <definedName name="Excel_BuiltIn_Print_Area_30_1" localSheetId="12">#REF!</definedName>
    <definedName name="Excel_BuiltIn_Print_Area_30_1" localSheetId="10">#REF!</definedName>
    <definedName name="Excel_BuiltIn_Print_Area_30_1" localSheetId="11">#REF!</definedName>
    <definedName name="Excel_BuiltIn_Print_Area_30_1" localSheetId="13">#REF!</definedName>
    <definedName name="Excel_BuiltIn_Print_Area_30_1">#REF!</definedName>
    <definedName name="Excel_BuiltIn_Print_Area_30_1_1">#REF!</definedName>
    <definedName name="Excel_BuiltIn_Print_Area_30_1_16">#REF!</definedName>
    <definedName name="Excel_BuiltIn_Print_Area_31">#REF!</definedName>
    <definedName name="Excel_BuiltIn_Print_Area_31_1" localSheetId="9">#REF!</definedName>
    <definedName name="Excel_BuiltIn_Print_Area_31_1" localSheetId="8">#REF!</definedName>
    <definedName name="Excel_BuiltIn_Print_Area_31_1" localSheetId="12">#REF!</definedName>
    <definedName name="Excel_BuiltIn_Print_Area_31_1" localSheetId="10">#REF!</definedName>
    <definedName name="Excel_BuiltIn_Print_Area_31_1" localSheetId="11">#REF!</definedName>
    <definedName name="Excel_BuiltIn_Print_Area_31_1" localSheetId="13">#REF!</definedName>
    <definedName name="Excel_BuiltIn_Print_Area_31_1">#REF!</definedName>
    <definedName name="Excel_BuiltIn_Print_Area_31_1_1">#REF!</definedName>
    <definedName name="Excel_BuiltIn_Print_Area_31_1_16">#REF!</definedName>
    <definedName name="Excel_BuiltIn_Print_Area_33">#REF!</definedName>
    <definedName name="Excel_BuiltIn_Print_Area_34">#REF!</definedName>
    <definedName name="Excel_BuiltIn_Print_Area_35">#REF!</definedName>
    <definedName name="Excel_BuiltIn_Print_Area_36">#REF!</definedName>
    <definedName name="Excel_BuiltIn_Print_Area_37">#REF!</definedName>
    <definedName name="Excel_BuiltIn_Print_Area_38">#REF!</definedName>
    <definedName name="Excel_BuiltIn_Print_Area_39">#REF!</definedName>
    <definedName name="Excel_BuiltIn_Print_Area_39_1">#REF!</definedName>
    <definedName name="Excel_BuiltIn_Print_Area_4" localSheetId="13">#REF!</definedName>
    <definedName name="Excel_BuiltIn_Print_Area_4">#REF!</definedName>
    <definedName name="Excel_BuiltIn_Print_Area_4_1" localSheetId="9">#REF!</definedName>
    <definedName name="Excel_BuiltIn_Print_Area_4_1" localSheetId="8">#REF!</definedName>
    <definedName name="Excel_BuiltIn_Print_Area_4_1" localSheetId="12">#REF!</definedName>
    <definedName name="Excel_BuiltIn_Print_Area_4_1" localSheetId="10">#REF!</definedName>
    <definedName name="Excel_BuiltIn_Print_Area_4_1" localSheetId="11">#REF!</definedName>
    <definedName name="Excel_BuiltIn_Print_Area_4_1" localSheetId="13">#REF!</definedName>
    <definedName name="Excel_BuiltIn_Print_Area_4_1">#REF!</definedName>
    <definedName name="Excel_BuiltIn_Print_Area_4_1_1">#REF!</definedName>
    <definedName name="Excel_BuiltIn_Print_Area_4_1_1_1">#REF!</definedName>
    <definedName name="Excel_BuiltIn_Print_Area_4_1_1_10">#REF!</definedName>
    <definedName name="Excel_BuiltIn_Print_Area_4_1_1_12">#REF!</definedName>
    <definedName name="Excel_BuiltIn_Print_Area_4_1_1_9">#REF!</definedName>
    <definedName name="Excel_BuiltIn_Print_Area_4_1_10">#REF!</definedName>
    <definedName name="Excel_BuiltIn_Print_Area_4_1_12">#REF!</definedName>
    <definedName name="Excel_BuiltIn_Print_Area_4_1_21">#REF!</definedName>
    <definedName name="Excel_BuiltIn_Print_Area_4_1_9">#REF!</definedName>
    <definedName name="Excel_BuiltIn_Print_Area_40">#REF!</definedName>
    <definedName name="Excel_BuiltIn_Print_Area_40_1">#REF!</definedName>
    <definedName name="Excel_BuiltIn_Print_Area_40_1_1">#REF!</definedName>
    <definedName name="Excel_BuiltIn_Print_Area_40_55">#REF!</definedName>
    <definedName name="Excel_BuiltIn_Print_Area_41">#REF!</definedName>
    <definedName name="Excel_BuiltIn_Print_Area_41_1">#REF!</definedName>
    <definedName name="Excel_BuiltIn_Print_Area_41_1_1">#REF!</definedName>
    <definedName name="Excel_BuiltIn_Print_Area_41_1_1_1">#REF!</definedName>
    <definedName name="Excel_BuiltIn_Print_Area_42">#REF!</definedName>
    <definedName name="Excel_BuiltIn_Print_Area_42_1">#REF!</definedName>
    <definedName name="Excel_BuiltIn_Print_Area_43">#REF!</definedName>
    <definedName name="Excel_BuiltIn_Print_Area_43_1">#REF!</definedName>
    <definedName name="Excel_BuiltIn_Print_Area_44">#REF!</definedName>
    <definedName name="Excel_BuiltIn_Print_Area_45">#REF!</definedName>
    <definedName name="Excel_BuiltIn_Print_Area_45_1">#REF!</definedName>
    <definedName name="Excel_BuiltIn_Print_Area_46">#REF!</definedName>
    <definedName name="Excel_BuiltIn_Print_Area_47">#REF!</definedName>
    <definedName name="Excel_BuiltIn_Print_Area_48">#REF!</definedName>
    <definedName name="Excel_BuiltIn_Print_Area_49" localSheetId="9">#REF!</definedName>
    <definedName name="Excel_BuiltIn_Print_Area_49" localSheetId="8">#REF!</definedName>
    <definedName name="Excel_BuiltIn_Print_Area_49" localSheetId="12">#REF!</definedName>
    <definedName name="Excel_BuiltIn_Print_Area_49" localSheetId="10">#REF!</definedName>
    <definedName name="Excel_BuiltIn_Print_Area_49" localSheetId="11">#REF!</definedName>
    <definedName name="Excel_BuiltIn_Print_Area_49" localSheetId="13">#REF!</definedName>
    <definedName name="Excel_BuiltIn_Print_Area_49">#REF!</definedName>
    <definedName name="Excel_BuiltIn_Print_Area_49_1">#REF!</definedName>
    <definedName name="Excel_BuiltIn_Print_Area_49_16">#REF!</definedName>
    <definedName name="Excel_BuiltIn_Print_Area_5" localSheetId="7">"$#REF!.$A$1:$X$22"</definedName>
    <definedName name="Excel_BuiltIn_Print_Area_5">#REF!</definedName>
    <definedName name="Excel_BuiltIn_Print_Area_5_1" localSheetId="9">#REF!</definedName>
    <definedName name="Excel_BuiltIn_Print_Area_5_1" localSheetId="8">#REF!</definedName>
    <definedName name="Excel_BuiltIn_Print_Area_5_1" localSheetId="12">#REF!</definedName>
    <definedName name="Excel_BuiltIn_Print_Area_5_1" localSheetId="10">#REF!</definedName>
    <definedName name="Excel_BuiltIn_Print_Area_5_1" localSheetId="7">"$#REF!.$A$1:$X$22"</definedName>
    <definedName name="Excel_BuiltIn_Print_Area_5_1" localSheetId="11">#REF!</definedName>
    <definedName name="Excel_BuiltIn_Print_Area_5_1" localSheetId="13">#REF!</definedName>
    <definedName name="Excel_BuiltIn_Print_Area_5_1">#REF!</definedName>
    <definedName name="Excel_BuiltIn_Print_Area_5_1_1" localSheetId="7">"$#REF!.$A$1:$X$22"</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16">#REF!</definedName>
    <definedName name="Excel_BuiltIn_Print_Area_5_1_28">NA()</definedName>
    <definedName name="Excel_BuiltIn_Print_Area_50">#REF!</definedName>
    <definedName name="Excel_BuiltIn_Print_Area_51">#REF!</definedName>
    <definedName name="Excel_BuiltIn_Print_Area_51_1">"$#REF!.$B$1:$R$44"</definedName>
    <definedName name="Excel_BuiltIn_Print_Area_51_1_1">"$#REF!.$B$1:$R$44"</definedName>
    <definedName name="Excel_BuiltIn_Print_Area_51_1_1_1">"$#REF!.$B$1:$R$44"</definedName>
    <definedName name="Excel_BuiltIn_Print_Area_51_1_1_55">#REF!</definedName>
    <definedName name="Excel_BuiltIn_Print_Area_51_1_5">"$#REF!.$B$1:$R$44"</definedName>
    <definedName name="Excel_BuiltIn_Print_Area_51_1_5_1">"$#REF!.$B$1:$R$44"</definedName>
    <definedName name="Excel_BuiltIn_Print_Area_52">#REF!</definedName>
    <definedName name="Excel_BuiltIn_Print_Area_52_1">#REF!</definedName>
    <definedName name="Excel_BuiltIn_Print_Area_52_1_55">#REF!</definedName>
    <definedName name="Excel_BuiltIn_Print_Area_53">#REF!</definedName>
    <definedName name="Excel_BuiltIn_Print_Area_53_1">#REF!</definedName>
    <definedName name="Excel_BuiltIn_Print_Area_53_1_1">#REF!</definedName>
    <definedName name="Excel_BuiltIn_Print_Area_53_1_1_1">#REF!</definedName>
    <definedName name="Excel_BuiltIn_Print_Area_53_1_1_1_1">#REF!</definedName>
    <definedName name="Excel_BuiltIn_Print_Area_53_1_1_1_1_55">#REF!</definedName>
    <definedName name="Excel_BuiltIn_Print_Area_53_1_1_1_55">#REF!</definedName>
    <definedName name="Excel_BuiltIn_Print_Area_53_1_1_55">#REF!</definedName>
    <definedName name="Excel_BuiltIn_Print_Area_53_1_55">#REF!</definedName>
    <definedName name="Excel_BuiltIn_Print_Area_54">#REF!</definedName>
    <definedName name="Excel_BuiltIn_Print_Area_54_1">#REF!</definedName>
    <definedName name="Excel_BuiltIn_Print_Area_54_1_1">#REF!</definedName>
    <definedName name="Excel_BuiltIn_Print_Area_54_1_1_1">#REF!</definedName>
    <definedName name="Excel_BuiltIn_Print_Area_54_1_1_1_1">#REF!</definedName>
    <definedName name="Excel_BuiltIn_Print_Area_54_1_1_1_1_1">#REF!</definedName>
    <definedName name="Excel_BuiltIn_Print_Area_54_1_1_1_1_1_1">#REF!</definedName>
    <definedName name="Excel_BuiltIn_Print_Area_54_1_1_1_55">#REF!</definedName>
    <definedName name="Excel_BuiltIn_Print_Area_54_1_1_55">#REF!</definedName>
    <definedName name="Excel_BuiltIn_Print_Area_54_1_55">#REF!</definedName>
    <definedName name="Excel_BuiltIn_Print_Area_54_1_55_1">#REF!</definedName>
    <definedName name="Excel_BuiltIn_Print_Area_55">#REF!</definedName>
    <definedName name="Excel_BuiltIn_Print_Area_55_1">#REF!</definedName>
    <definedName name="Excel_BuiltIn_Print_Area_55_1_1">#REF!</definedName>
    <definedName name="Excel_BuiltIn_Print_Area_55_1_1_55">#REF!</definedName>
    <definedName name="Excel_BuiltIn_Print_Area_55_1_55">#REF!</definedName>
    <definedName name="Excel_BuiltIn_Print_Area_56">#REF!</definedName>
    <definedName name="Excel_BuiltIn_Print_Area_56_1">#REF!</definedName>
    <definedName name="Excel_BuiltIn_Print_Area_56_1_55">#REF!</definedName>
    <definedName name="Excel_BuiltIn_Print_Area_57">#REF!</definedName>
    <definedName name="Excel_BuiltIn_Print_Area_57_1">#REF!</definedName>
    <definedName name="Excel_BuiltIn_Print_Area_57_1_55">#REF!</definedName>
    <definedName name="Excel_BuiltIn_Print_Area_58">#REF!</definedName>
    <definedName name="Excel_BuiltIn_Print_Area_58_1">#REF!</definedName>
    <definedName name="Excel_BuiltIn_Print_Area_58_1_1">#REF!</definedName>
    <definedName name="Excel_BuiltIn_Print_Area_58_55">#REF!</definedName>
    <definedName name="Excel_BuiltIn_Print_Area_59">#REF!</definedName>
    <definedName name="Excel_BuiltIn_Print_Area_6" localSheetId="7">"$#REF!.$A$1:$X$22"</definedName>
    <definedName name="Excel_BuiltIn_Print_Area_6">#N/A</definedName>
    <definedName name="Excel_BuiltIn_Print_Area_6_1">#REF!</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#REF!</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6_1_1_1_10">#REF!</definedName>
    <definedName name="Excel_BuiltIn_Print_Area_6_1_1_1_12">#REF!</definedName>
    <definedName name="Excel_BuiltIn_Print_Area_6_1_1_1_9">#REF!</definedName>
    <definedName name="Excel_BuiltIn_Print_Area_6_1_1_10">#REF!</definedName>
    <definedName name="Excel_BuiltIn_Print_Area_6_1_1_12">#REF!</definedName>
    <definedName name="Excel_BuiltIn_Print_Area_6_1_1_9">#REF!</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69">#REF!</definedName>
    <definedName name="Excel_BuiltIn_Print_Area_7" localSheetId="9">#REF!</definedName>
    <definedName name="Excel_BuiltIn_Print_Area_7" localSheetId="8">#REF!</definedName>
    <definedName name="Excel_BuiltIn_Print_Area_7" localSheetId="13">#REF!</definedName>
    <definedName name="Excel_BuiltIn_Print_Area_7">#REF!</definedName>
    <definedName name="Excel_BuiltIn_Print_Area_7_1" localSheetId="9">#REF!</definedName>
    <definedName name="Excel_BuiltIn_Print_Area_7_1" localSheetId="8">#REF!</definedName>
    <definedName name="Excel_BuiltIn_Print_Area_7_1" localSheetId="13">#REF!</definedName>
    <definedName name="Excel_BuiltIn_Print_Area_7_1">#REF!</definedName>
    <definedName name="Excel_BuiltIn_Print_Area_7_1_1" localSheetId="9">#REF!</definedName>
    <definedName name="Excel_BuiltIn_Print_Area_7_1_1" localSheetId="8">#REF!</definedName>
    <definedName name="Excel_BuiltIn_Print_Area_7_1_1" localSheetId="13">#REF!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14">#REF!</definedName>
    <definedName name="Excel_BuiltIn_Print_Area_7_15">#REF!</definedName>
    <definedName name="Excel_BuiltIn_Print_Area_7_19">#REF!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5">#REF!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27">#REF!</definedName>
    <definedName name="Excel_BuiltIn_Print_Area_7_28">#REF!</definedName>
    <definedName name="Excel_BuiltIn_Print_Area_7_29">#REF!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1">#REF!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70">#REF!</definedName>
    <definedName name="Excel_BuiltIn_Print_Area_71">#REF!</definedName>
    <definedName name="Excel_BuiltIn_Print_Area_72">#REF!</definedName>
    <definedName name="Excel_BuiltIn_Print_Area_74">#REF!</definedName>
    <definedName name="Excel_BuiltIn_Print_Area_75">#REF!</definedName>
    <definedName name="Excel_BuiltIn_Print_Area_76">#REF!</definedName>
    <definedName name="Excel_BuiltIn_Print_Area_77">#REF!</definedName>
    <definedName name="Excel_BuiltIn_Print_Area_78">#REF!</definedName>
    <definedName name="Excel_BuiltIn_Print_Area_79">#REF!</definedName>
    <definedName name="Excel_BuiltIn_Print_Area_8">#N/A</definedName>
    <definedName name="Excel_BuiltIn_Print_Area_8_1">#REF!</definedName>
    <definedName name="Excel_BuiltIn_Print_Area_8_1_1">#REF!</definedName>
    <definedName name="Excel_BuiltIn_Print_Area_8_1_10">#REF!</definedName>
    <definedName name="Excel_BuiltIn_Print_Area_80">#REF!</definedName>
    <definedName name="Excel_BuiltIn_Print_Area_81">#REF!</definedName>
    <definedName name="Excel_BuiltIn_Print_Area_82">#REF!</definedName>
    <definedName name="Excel_BuiltIn_Print_Area_83">#REF!</definedName>
    <definedName name="Excel_BuiltIn_Print_Area_84">#REF!</definedName>
    <definedName name="Excel_BuiltIn_Print_Area_86">#REF!</definedName>
    <definedName name="Excel_BuiltIn_Print_Area_87">#REF!</definedName>
    <definedName name="Excel_BuiltIn_Print_Area_88">#REF!</definedName>
    <definedName name="Excel_BuiltIn_Print_Area_89">#REF!</definedName>
    <definedName name="Excel_BuiltIn_Print_Area_9" localSheetId="7">"$#REF!.$A$1:$X$22"</definedName>
    <definedName name="Excel_BuiltIn_Print_Area_9">#REF!</definedName>
    <definedName name="Excel_BuiltIn_Print_Area_9_1" localSheetId="9">#REF!</definedName>
    <definedName name="Excel_BuiltIn_Print_Area_9_1" localSheetId="8">#REF!</definedName>
    <definedName name="Excel_BuiltIn_Print_Area_9_1" localSheetId="12">#REF!</definedName>
    <definedName name="Excel_BuiltIn_Print_Area_9_1" localSheetId="10">#REF!</definedName>
    <definedName name="Excel_BuiltIn_Print_Area_9_1" localSheetId="11">#REF!</definedName>
    <definedName name="Excel_BuiltIn_Print_Area_9_1" localSheetId="13">#REF!</definedName>
    <definedName name="Excel_BuiltIn_Print_Area_9_1">#REF!</definedName>
    <definedName name="Excel_BuiltIn_Print_Area_9_1_1">#REF!</definedName>
    <definedName name="Excel_BuiltIn_Print_Area_9_1_16">#REF!</definedName>
    <definedName name="Excel_BuiltIn_Print_Area_90">#REF!</definedName>
    <definedName name="Excel_BuiltIn_Print_Area_94">#REF!</definedName>
    <definedName name="Excel_BuiltIn_Print_Area_95">#REF!</definedName>
    <definedName name="Excel_BuiltIn_Print_Area_96">#REF!</definedName>
    <definedName name="Excel_BuiltIn_Print_Area_97">#REF!</definedName>
    <definedName name="Excel_BuiltIn_Print_Area_98">#REF!</definedName>
    <definedName name="Excel_BuiltIn_Print_Area_99">#REF!</definedName>
    <definedName name="Excel_BuiltIn_Print_Titles_1" localSheetId="6">(#REF!,#REF!)</definedName>
    <definedName name="Excel_BuiltIn_Print_Titles_1" localSheetId="7">#REF!</definedName>
    <definedName name="Excel_BuiltIn_Print_Titles_1" localSheetId="13">(#REF!,#REF!)</definedName>
    <definedName name="Excel_BuiltIn_Print_Titles_1">(#REF!,#REF!)</definedName>
    <definedName name="Excel_BuiltIn_Print_Titles_1_1" localSheetId="9">#REF!</definedName>
    <definedName name="Excel_BuiltIn_Print_Titles_1_1" localSheetId="8">#REF!</definedName>
    <definedName name="Excel_BuiltIn_Print_Titles_1_1" localSheetId="7">"$#REF!.$B$1:$C$9"</definedName>
    <definedName name="Excel_BuiltIn_Print_Titles_1_1" localSheetId="13">#REF!</definedName>
    <definedName name="Excel_BuiltIn_Print_Titles_1_1">#REF!</definedName>
    <definedName name="Excel_BuiltIn_Print_Titles_1_1_1" localSheetId="7">"$#REF!.$A$1:$C$291"</definedName>
    <definedName name="Excel_BuiltIn_Print_Titles_1_1_1">#REF!</definedName>
    <definedName name="Excel_BuiltIn_Print_Titles_1_1_1_1">#REF!</definedName>
    <definedName name="Excel_BuiltIn_Print_Titles_1_1_2">NA()</definedName>
    <definedName name="Excel_BuiltIn_Print_Titles_1_10">#REF!</definedName>
    <definedName name="Excel_BuiltIn_Print_Titles_1_12">#REF!</definedName>
    <definedName name="Excel_BuiltIn_Print_Titles_1_3">#REF!</definedName>
    <definedName name="Excel_BuiltIn_Print_Titles_1_9">#REF!</definedName>
    <definedName name="Excel_BuiltIn_Print_Titles_10" localSheetId="9">#REF!</definedName>
    <definedName name="Excel_BuiltIn_Print_Titles_10" localSheetId="8">#REF!</definedName>
    <definedName name="Excel_BuiltIn_Print_Titles_10" localSheetId="13">#REF!</definedName>
    <definedName name="Excel_BuiltIn_Print_Titles_10">#REF!</definedName>
    <definedName name="Excel_BuiltIn_Print_Titles_11">#REF!</definedName>
    <definedName name="Excel_BuiltIn_Print_Titles_12">#REF!</definedName>
    <definedName name="Excel_BuiltIn_Print_Titles_12_1">#REF!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13">#REF!</definedName>
    <definedName name="Excel_BuiltIn_Print_Titles_13_1">#REF!</definedName>
    <definedName name="Excel_BuiltIn_Print_Titles_14" localSheetId="9">#REF!</definedName>
    <definedName name="Excel_BuiltIn_Print_Titles_14" localSheetId="8">#REF!</definedName>
    <definedName name="Excel_BuiltIn_Print_Titles_14" localSheetId="12">#REF!</definedName>
    <definedName name="Excel_BuiltIn_Print_Titles_14" localSheetId="10">#REF!</definedName>
    <definedName name="Excel_BuiltIn_Print_Titles_14" localSheetId="11">#REF!</definedName>
    <definedName name="Excel_BuiltIn_Print_Titles_14" localSheetId="13">#REF!</definedName>
    <definedName name="Excel_BuiltIn_Print_Titles_14">#REF!</definedName>
    <definedName name="Excel_BuiltIn_Print_Titles_14_1">#REF!</definedName>
    <definedName name="Excel_BuiltIn_Print_Titles_14_16">#REF!</definedName>
    <definedName name="Excel_BuiltIn_Print_Titles_15" localSheetId="9">#REF!</definedName>
    <definedName name="Excel_BuiltIn_Print_Titles_15" localSheetId="8">#REF!</definedName>
    <definedName name="Excel_BuiltIn_Print_Titles_15" localSheetId="12">#REF!</definedName>
    <definedName name="Excel_BuiltIn_Print_Titles_15" localSheetId="10">#REF!</definedName>
    <definedName name="Excel_BuiltIn_Print_Titles_15" localSheetId="11">#REF!</definedName>
    <definedName name="Excel_BuiltIn_Print_Titles_15" localSheetId="13">#REF!</definedName>
    <definedName name="Excel_BuiltIn_Print_Titles_15">#REF!</definedName>
    <definedName name="Excel_BuiltIn_Print_Titles_15_1">#REF!</definedName>
    <definedName name="Excel_BuiltIn_Print_Titles_15_16">#REF!</definedName>
    <definedName name="Excel_BuiltIn_Print_Titles_16" localSheetId="9">#REF!</definedName>
    <definedName name="Excel_BuiltIn_Print_Titles_16" localSheetId="8">#REF!</definedName>
    <definedName name="Excel_BuiltIn_Print_Titles_16" localSheetId="12">#REF!</definedName>
    <definedName name="Excel_BuiltIn_Print_Titles_16" localSheetId="10">#REF!</definedName>
    <definedName name="Excel_BuiltIn_Print_Titles_16" localSheetId="11">#REF!</definedName>
    <definedName name="Excel_BuiltIn_Print_Titles_16" localSheetId="13">#REF!</definedName>
    <definedName name="Excel_BuiltIn_Print_Titles_16">#REF!</definedName>
    <definedName name="Excel_BuiltIn_Print_Titles_16_16">#REF!</definedName>
    <definedName name="Excel_BuiltIn_Print_Titles_17">#REF!</definedName>
    <definedName name="Excel_BuiltIn_Print_Titles_2">#REF!</definedName>
    <definedName name="Excel_BuiltIn_Print_Titles_2_1" localSheetId="7">"$#REF!.$A$9:$AMJ$17"</definedName>
    <definedName name="Excel_BuiltIn_Print_Titles_2_1">#REF!</definedName>
    <definedName name="Excel_BuiltIn_Print_Titles_2_1_1">#REF!,#REF!</definedName>
    <definedName name="Excel_BuiltIn_Print_Titles_2_10">#REF!</definedName>
    <definedName name="Excel_BuiltIn_Print_Titles_2_12">#REF!</definedName>
    <definedName name="Excel_BuiltIn_Print_Titles_2_3">#REF!</definedName>
    <definedName name="Excel_BuiltIn_Print_Titles_2_9">#REF!</definedName>
    <definedName name="Excel_BuiltIn_Print_Titles_20">(#REF!,#REF!)</definedName>
    <definedName name="Excel_BuiltIn_Print_Titles_22">(#REF!,#REF!)</definedName>
    <definedName name="Excel_BuiltIn_Print_Titles_27">"$#REF!.$A$1:$IV$7"</definedName>
    <definedName name="Excel_BuiltIn_Print_Titles_28">(#REF!,#REF!)</definedName>
    <definedName name="Excel_BuiltIn_Print_Titles_3" localSheetId="9">#REF!</definedName>
    <definedName name="Excel_BuiltIn_Print_Titles_3" localSheetId="8">#REF!</definedName>
    <definedName name="Excel_BuiltIn_Print_Titles_3" localSheetId="12">#REF!</definedName>
    <definedName name="Excel_BuiltIn_Print_Titles_3" localSheetId="10">#REF!</definedName>
    <definedName name="Excel_BuiltIn_Print_Titles_3" localSheetId="11">#REF!</definedName>
    <definedName name="Excel_BuiltIn_Print_Titles_3" localSheetId="13">#REF!</definedName>
    <definedName name="Excel_BuiltIn_Print_Titles_3">#REF!</definedName>
    <definedName name="Excel_BuiltIn_Print_Titles_3_1" localSheetId="7">"$#REF!.$A$1:$AMJ$17"</definedName>
    <definedName name="Excel_BuiltIn_Print_Titles_3_1">#REF!</definedName>
    <definedName name="Excel_BuiltIn_Print_Titles_3_1_1" localSheetId="7">"$#REF!.$A$9:$AMJ$17"</definedName>
    <definedName name="Excel_BuiltIn_Print_Titles_3_1_1">NA()</definedName>
    <definedName name="Excel_BuiltIn_Print_Titles_3_1_1_1">NA()</definedName>
    <definedName name="Excel_BuiltIn_Print_Titles_3_1_1_1_1">#REF!,#REF!</definedName>
    <definedName name="Excel_BuiltIn_Print_Titles_3_1_1_1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 localSheetId="9">#REF!</definedName>
    <definedName name="Excel_BuiltIn_Print_Titles_4" localSheetId="8">#REF!</definedName>
    <definedName name="Excel_BuiltIn_Print_Titles_4" localSheetId="12">#REF!</definedName>
    <definedName name="Excel_BuiltIn_Print_Titles_4" localSheetId="10">#REF!</definedName>
    <definedName name="Excel_BuiltIn_Print_Titles_4" localSheetId="11">#REF!</definedName>
    <definedName name="Excel_BuiltIn_Print_Titles_4" localSheetId="13">#REF!</definedName>
    <definedName name="Excel_BuiltIn_Print_Titles_4">#REF!</definedName>
    <definedName name="Excel_BuiltIn_Print_Titles_4_1">#REF!</definedName>
    <definedName name="Excel_BuiltIn_Print_Titles_4_10">#REF!</definedName>
    <definedName name="Excel_BuiltIn_Print_Titles_4_12">#REF!</definedName>
    <definedName name="Excel_BuiltIn_Print_Titles_4_9">#REF!</definedName>
    <definedName name="Excel_BuiltIn_Print_Titles_5">#REF!</definedName>
    <definedName name="Excel_BuiltIn_Print_Titles_5_1">#REF!</definedName>
    <definedName name="Excel_BuiltIn_Print_Titles_5_1_15">(#REF!,#REF!)</definedName>
    <definedName name="Excel_BuiltIn_Print_Titles_6">#REF!</definedName>
    <definedName name="Excel_BuiltIn_Print_Titles_6_1">#REF!</definedName>
    <definedName name="Excel_BuiltIn_Print_Titles_6_1_1">#REF!</definedName>
    <definedName name="Excel_BuiltIn_Print_Titles_6_1_1_1_1">#REF!</definedName>
    <definedName name="Excel_BuiltIn_Print_Titles_6_1_1_1_1_10">#REF!</definedName>
    <definedName name="Excel_BuiltIn_Print_Titles_6_1_1_1_1_12">#REF!</definedName>
    <definedName name="Excel_BuiltIn_Print_Titles_6_1_1_1_1_9">#REF!</definedName>
    <definedName name="Excel_BuiltIn_Print_Titles_6_1_1_10">#REF!</definedName>
    <definedName name="Excel_BuiltIn_Print_Titles_6_1_1_12">#REF!</definedName>
    <definedName name="Excel_BuiltIn_Print_Titles_6_1_1_9">#REF!</definedName>
    <definedName name="Excel_BuiltIn_Print_Titles_6_1_10">#REF!</definedName>
    <definedName name="Excel_BuiltIn_Print_Titles_6_1_12">#REF!</definedName>
    <definedName name="Excel_BuiltIn_Print_Titles_6_1_9">#REF!</definedName>
    <definedName name="Excel_BuiltIn_Print_Titles_64">#REF!</definedName>
    <definedName name="Excel_BuiltIn_Print_Titles_7">#REF!</definedName>
    <definedName name="Excel_BuiltIn_Print_Titles_7_1" localSheetId="9">#REF!</definedName>
    <definedName name="Excel_BuiltIn_Print_Titles_7_1" localSheetId="8">#REF!</definedName>
    <definedName name="Excel_BuiltIn_Print_Titles_7_1" localSheetId="13">#REF!</definedName>
    <definedName name="Excel_BuiltIn_Print_Titles_7_1">#REF!</definedName>
    <definedName name="Excel_BuiltIn_Print_Titles_7_1_1">#REF!</definedName>
    <definedName name="Excel_BuiltIn_Print_Titles_8">#REF!</definedName>
    <definedName name="Excel_BuiltIn_Print_Titles_8_1">#REF!</definedName>
    <definedName name="Excel_BuiltIn_Print_Titles_9">#REF!</definedName>
    <definedName name="Excel_BuiltIn_Print_Titles_9_1" localSheetId="9">#REF!</definedName>
    <definedName name="Excel_BuiltIn_Print_Titles_9_1" localSheetId="8">#REF!</definedName>
    <definedName name="Excel_BuiltIn_Print_Titles_9_1" localSheetId="12">#REF!</definedName>
    <definedName name="Excel_BuiltIn_Print_Titles_9_1" localSheetId="10">#REF!</definedName>
    <definedName name="Excel_BuiltIn_Print_Titles_9_1" localSheetId="11">#REF!</definedName>
    <definedName name="Excel_BuiltIn_Print_Titles_9_1" localSheetId="13">#REF!</definedName>
    <definedName name="Excel_BuiltIn_Print_Titles_9_1">#REF!</definedName>
    <definedName name="Excel_BuiltIn_Print_Titles_9_1_16">#REF!</definedName>
    <definedName name="EXDED">#N/A</definedName>
    <definedName name="execução" localSheetId="9">'BDI DIFER_SEM DESON.'!Plan1</definedName>
    <definedName name="execução" localSheetId="8">'BDI_SEM DESON.'!Plan1</definedName>
    <definedName name="execução" localSheetId="6">Plan1</definedName>
    <definedName name="execução" localSheetId="7">Plan1</definedName>
    <definedName name="execução" localSheetId="13">Plan1</definedName>
    <definedName name="execução">Plan1</definedName>
    <definedName name="exibir_1000" localSheetId="9">#REF!</definedName>
    <definedName name="exibir_1000" localSheetId="12">#REF!</definedName>
    <definedName name="exibir_1000" localSheetId="6">#REF!</definedName>
    <definedName name="exibir_1000" localSheetId="10">#REF!</definedName>
    <definedName name="exibir_1000" localSheetId="7">#REF!</definedName>
    <definedName name="exibir_1000" localSheetId="11">#REF!</definedName>
    <definedName name="exibir_1000" localSheetId="13">#REF!</definedName>
    <definedName name="exibir_1000">#REF!</definedName>
    <definedName name="Exibir_Dat_Com" localSheetId="9">#REF!</definedName>
    <definedName name="Exibir_Dat_Com" localSheetId="8">#REF!</definedName>
    <definedName name="Exibir_Dat_Com" localSheetId="12">#REF!</definedName>
    <definedName name="Exibir_Dat_Com" localSheetId="10">#REF!</definedName>
    <definedName name="Exibir_Dat_Com" localSheetId="11">#REF!</definedName>
    <definedName name="Exibir_Dat_Com" localSheetId="13">#REF!</definedName>
    <definedName name="Exibir_Dat_Com">#REF!</definedName>
    <definedName name="Exibir_Fer_EUA" localSheetId="9">#REF!</definedName>
    <definedName name="Exibir_Fer_EUA" localSheetId="8">#REF!</definedName>
    <definedName name="Exibir_Fer_EUA" localSheetId="12">#REF!</definedName>
    <definedName name="Exibir_Fer_EUA" localSheetId="10">#REF!</definedName>
    <definedName name="Exibir_Fer_EUA" localSheetId="11">#REF!</definedName>
    <definedName name="Exibir_Fer_EUA" localSheetId="13">#REF!</definedName>
    <definedName name="Exibir_Fer_EUA">#REF!</definedName>
    <definedName name="Exibir_Fer_Nac" localSheetId="9">#REF!</definedName>
    <definedName name="Exibir_Fer_Nac" localSheetId="8">#REF!</definedName>
    <definedName name="Exibir_Fer_Nac" localSheetId="12">#REF!</definedName>
    <definedName name="Exibir_Fer_Nac" localSheetId="10">#REF!</definedName>
    <definedName name="Exibir_Fer_Nac" localSheetId="11">#REF!</definedName>
    <definedName name="Exibir_Fer_Nac" localSheetId="13">#REF!</definedName>
    <definedName name="Exibir_Fer_Nac">#REF!</definedName>
    <definedName name="ExibirTudo">#N/A</definedName>
    <definedName name="EXPJAZIDA">#REF!</definedName>
    <definedName name="EXPLOSIVOS" localSheetId="6" hidden="1">{#N/A,#N/A,FALSE,"GERAL";#N/A,#N/A,FALSE,"012-96";#N/A,#N/A,FALSE,"018-96";#N/A,#N/A,FALSE,"027-96";#N/A,#N/A,FALSE,"059-96";#N/A,#N/A,FALSE,"076-96";#N/A,#N/A,FALSE,"019-97";#N/A,#N/A,FALSE,"021-97";#N/A,#N/A,FALSE,"022-97";#N/A,#N/A,FALSE,"028-97"}</definedName>
    <definedName name="EXPLOSIVOS" localSheetId="7" hidden="1">{#N/A,#N/A,FALSE,"GERAL";#N/A,#N/A,FALSE,"012-96";#N/A,#N/A,FALSE,"018-96";#N/A,#N/A,FALSE,"027-96";#N/A,#N/A,FALSE,"059-96";#N/A,#N/A,FALSE,"076-96";#N/A,#N/A,FALSE,"019-97";#N/A,#N/A,FALSE,"021-97";#N/A,#N/A,FALSE,"022-97";#N/A,#N/A,FALSE,"028-97"}</definedName>
    <definedName name="EXPLOSIVOS" hidden="1">{#N/A,#N/A,FALSE,"GERAL";#N/A,#N/A,FALSE,"012-96";#N/A,#N/A,FALSE,"018-96";#N/A,#N/A,FALSE,"027-96";#N/A,#N/A,FALSE,"059-96";#N/A,#N/A,FALSE,"076-96";#N/A,#N/A,FALSE,"019-97";#N/A,#N/A,FALSE,"021-97";#N/A,#N/A,FALSE,"022-97";#N/A,#N/A,FALSE,"028-97"}</definedName>
    <definedName name="EXPU">#REF!</definedName>
    <definedName name="Ext" localSheetId="9">#REF!</definedName>
    <definedName name="Ext" localSheetId="8">#REF!</definedName>
    <definedName name="Ext" localSheetId="12">#REF!</definedName>
    <definedName name="Ext" localSheetId="10">#REF!</definedName>
    <definedName name="Ext" localSheetId="11">#REF!</definedName>
    <definedName name="Ext" localSheetId="13">#REF!</definedName>
    <definedName name="Ext">#REF!</definedName>
    <definedName name="ext." localSheetId="9">#REF!</definedName>
    <definedName name="ext." localSheetId="8">#REF!</definedName>
    <definedName name="ext." localSheetId="12">#REF!</definedName>
    <definedName name="ext." localSheetId="10">#REF!</definedName>
    <definedName name="ext." localSheetId="11">#REF!</definedName>
    <definedName name="ext." localSheetId="13">#REF!</definedName>
    <definedName name="ext.">#REF!</definedName>
    <definedName name="Ext.__pista_simples" localSheetId="9">#REF!</definedName>
    <definedName name="Ext.__pista_simples" localSheetId="8">#REF!</definedName>
    <definedName name="Ext.__pista_simples" localSheetId="12">#REF!</definedName>
    <definedName name="Ext.__pista_simples" localSheetId="10">#REF!</definedName>
    <definedName name="Ext.__pista_simples" localSheetId="11">#REF!</definedName>
    <definedName name="Ext.__pista_simples" localSheetId="13">#REF!</definedName>
    <definedName name="Ext.__pista_simples">#REF!</definedName>
    <definedName name="Ext._de_pista_dupla" localSheetId="9">#REF!</definedName>
    <definedName name="Ext._de_pista_dupla" localSheetId="8">#REF!</definedName>
    <definedName name="Ext._de_pista_dupla" localSheetId="12">#REF!</definedName>
    <definedName name="Ext._de_pista_dupla" localSheetId="10">#REF!</definedName>
    <definedName name="Ext._de_pista_dupla" localSheetId="11">#REF!</definedName>
    <definedName name="Ext._de_pista_dupla" localSheetId="13">#REF!</definedName>
    <definedName name="Ext._de_pista_dupla">#REF!</definedName>
    <definedName name="EXT.BUEIRO">#REF!</definedName>
    <definedName name="EXT.DESCIDA">#REF!</definedName>
    <definedName name="EXT.MEIOFIO">#REF!</definedName>
    <definedName name="EXT.PONTES">#REF!</definedName>
    <definedName name="EXT.SARJETA">#REF!</definedName>
    <definedName name="EXT.TOTAL">#REF!</definedName>
    <definedName name="EXT.VALA">#REF!</definedName>
    <definedName name="EXT__m" localSheetId="12">#REF!</definedName>
    <definedName name="EXT__m" localSheetId="6">#REF!</definedName>
    <definedName name="EXT__m" localSheetId="10">#REF!</definedName>
    <definedName name="EXT__m" localSheetId="7">#REF!</definedName>
    <definedName name="EXT__m" localSheetId="11">#REF!</definedName>
    <definedName name="EXT__m" localSheetId="13">#REF!</definedName>
    <definedName name="EXT__m">#REF!</definedName>
    <definedName name="Ext_1" localSheetId="6">#REF!</definedName>
    <definedName name="Ext_1" localSheetId="7">#REF!</definedName>
    <definedName name="Ext_1" localSheetId="13">#REF!</definedName>
    <definedName name="Ext_1">#REF!</definedName>
    <definedName name="EXT_10">#REF!</definedName>
    <definedName name="EXT_10_13">#REF!</definedName>
    <definedName name="EXT_10_39">#REF!</definedName>
    <definedName name="EXT_10_6">#REF!</definedName>
    <definedName name="EXT_11">#REF!</definedName>
    <definedName name="EXT_11_13">#REF!</definedName>
    <definedName name="EXT_11_39">#REF!</definedName>
    <definedName name="EXT_11_6">#REF!</definedName>
    <definedName name="EXT_12">#REF!</definedName>
    <definedName name="EXT_12_13">#REF!</definedName>
    <definedName name="EXT_12_39">#REF!</definedName>
    <definedName name="EXT_12_6">#REF!</definedName>
    <definedName name="EXT_13">#REF!</definedName>
    <definedName name="EXT_13_13">#REF!</definedName>
    <definedName name="EXT_13_39">#REF!</definedName>
    <definedName name="EXT_13_6">#REF!</definedName>
    <definedName name="EXT_14">#REF!</definedName>
    <definedName name="EXT_14_13">#REF!</definedName>
    <definedName name="EXT_14_39">#REF!</definedName>
    <definedName name="EXT_14_6">#REF!</definedName>
    <definedName name="EXT_15">#REF!</definedName>
    <definedName name="EXT_15_13">#REF!</definedName>
    <definedName name="EXT_15_39">#REF!</definedName>
    <definedName name="EXT_15_6">#REF!</definedName>
    <definedName name="EXT_16">#REF!</definedName>
    <definedName name="EXT_16_13">#REF!</definedName>
    <definedName name="EXT_16_39">#REF!</definedName>
    <definedName name="EXT_16_6">#REF!</definedName>
    <definedName name="EXT_17">#REF!</definedName>
    <definedName name="EXT_17_13">#REF!</definedName>
    <definedName name="EXT_17_39">#REF!</definedName>
    <definedName name="EXT_17_6">#REF!</definedName>
    <definedName name="EXT_18">#REF!</definedName>
    <definedName name="EXT_18_13">#REF!</definedName>
    <definedName name="EXT_18_39">#REF!</definedName>
    <definedName name="EXT_18_6">#REF!</definedName>
    <definedName name="EXT_19">#REF!</definedName>
    <definedName name="EXT_19_13">#REF!</definedName>
    <definedName name="EXT_19_39">#REF!</definedName>
    <definedName name="EXT_19_6">#REF!</definedName>
    <definedName name="Ext_2">"'file:///A:/ARQUIVOS R96/EXCEL/PATOs/Pato PRRTN - BR476.xls'#$'P A T O 99 B'.$#REF!$#REF!"</definedName>
    <definedName name="EXT_2_13">#REF!</definedName>
    <definedName name="EXT_2_39">#REF!</definedName>
    <definedName name="EXT_2_6">#REF!</definedName>
    <definedName name="EXT_20">#REF!</definedName>
    <definedName name="EXT_20_13">#REF!</definedName>
    <definedName name="EXT_20_39">#REF!</definedName>
    <definedName name="EXT_20_6">#REF!</definedName>
    <definedName name="EXT_21">#REF!</definedName>
    <definedName name="EXT_21_13">#REF!</definedName>
    <definedName name="EXT_21_39">#REF!</definedName>
    <definedName name="EXT_21_6">#REF!</definedName>
    <definedName name="EXT_22">#REF!</definedName>
    <definedName name="EXT_22_13">#REF!</definedName>
    <definedName name="EXT_22_39">#REF!</definedName>
    <definedName name="EXT_22_6">#REF!</definedName>
    <definedName name="EXT_23">#REF!</definedName>
    <definedName name="EXT_23_13">#REF!</definedName>
    <definedName name="EXT_23_39">#REF!</definedName>
    <definedName name="EXT_23_6">#REF!</definedName>
    <definedName name="EXT_24">#REF!</definedName>
    <definedName name="EXT_24_13">#REF!</definedName>
    <definedName name="EXT_24_39">#REF!</definedName>
    <definedName name="EXT_24_6">#REF!</definedName>
    <definedName name="EXT_25">#REF!</definedName>
    <definedName name="EXT_25_13">#REF!</definedName>
    <definedName name="EXT_25_39">#REF!</definedName>
    <definedName name="EXT_25_6">#REF!</definedName>
    <definedName name="EXT_26">#REF!</definedName>
    <definedName name="EXT_26_13">#REF!</definedName>
    <definedName name="EXT_26_39">#REF!</definedName>
    <definedName name="EXT_26_6">#REF!</definedName>
    <definedName name="EXT_27">#REF!</definedName>
    <definedName name="EXT_27_13">#REF!</definedName>
    <definedName name="EXT_27_39">#REF!</definedName>
    <definedName name="EXT_27_6">#REF!</definedName>
    <definedName name="EXT_28">#REF!</definedName>
    <definedName name="EXT_28_13">#REF!</definedName>
    <definedName name="EXT_28_39">#REF!</definedName>
    <definedName name="EXT_28_6">#REF!</definedName>
    <definedName name="ext_29" localSheetId="9">'BDI DIFER_SEM DESON.'!ext_29</definedName>
    <definedName name="ext_29" localSheetId="8">'BDI_SEM DESON.'!ext_29</definedName>
    <definedName name="ext_29" localSheetId="12">ext_29</definedName>
    <definedName name="ext_29" localSheetId="6">#N/A</definedName>
    <definedName name="ext_29" localSheetId="10">#N/A</definedName>
    <definedName name="ext_29" localSheetId="7">#N/A</definedName>
    <definedName name="ext_29" localSheetId="11">#N/A</definedName>
    <definedName name="ext_29" localSheetId="13">#N/A</definedName>
    <definedName name="ext_29">'BDI DIFER_SEM DESON.'!ext_29</definedName>
    <definedName name="EXT_29_13">#REF!</definedName>
    <definedName name="EXT_29_39">#REF!</definedName>
    <definedName name="EXT_29_6">#REF!</definedName>
    <definedName name="Ext_3" localSheetId="6">#REF!</definedName>
    <definedName name="Ext_3" localSheetId="7">#REF!</definedName>
    <definedName name="Ext_3" localSheetId="13">#REF!</definedName>
    <definedName name="Ext_3">#REF!</definedName>
    <definedName name="EXT_30">#REF!</definedName>
    <definedName name="EXT_30_13">#REF!</definedName>
    <definedName name="EXT_30_39">#REF!</definedName>
    <definedName name="EXT_30_6">#REF!</definedName>
    <definedName name="EXT_31">#REF!</definedName>
    <definedName name="EXT_32">#REF!</definedName>
    <definedName name="EXT_32_13">#REF!</definedName>
    <definedName name="EXT_32_39">#REF!</definedName>
    <definedName name="EXT_32_6">#REF!</definedName>
    <definedName name="EXT_33">#REF!</definedName>
    <definedName name="EXT_33_13">#REF!</definedName>
    <definedName name="EXT_33_39">#REF!</definedName>
    <definedName name="EXT_33_6">#REF!</definedName>
    <definedName name="EXT_34">#REF!</definedName>
    <definedName name="EXT_34_13">#REF!</definedName>
    <definedName name="EXT_34_39">#REF!</definedName>
    <definedName name="EXT_34_6">#REF!</definedName>
    <definedName name="Ext_4" localSheetId="6">#REF!</definedName>
    <definedName name="Ext_4" localSheetId="7">#REF!</definedName>
    <definedName name="Ext_4" localSheetId="13">#REF!</definedName>
    <definedName name="Ext_4">#REF!</definedName>
    <definedName name="EXT_40">#REF!</definedName>
    <definedName name="EXT_40_13">#REF!</definedName>
    <definedName name="EXT_40_39">#REF!</definedName>
    <definedName name="EXT_40_6">#REF!</definedName>
    <definedName name="EXT_41">#REF!</definedName>
    <definedName name="EXT_41_13">#REF!</definedName>
    <definedName name="EXT_41_39">#REF!</definedName>
    <definedName name="EXT_41_6">#REF!</definedName>
    <definedName name="EXT_43">#REF!</definedName>
    <definedName name="EXT_43_13">#REF!</definedName>
    <definedName name="EXT_43_39">#REF!</definedName>
    <definedName name="EXT_43_6">#REF!</definedName>
    <definedName name="EXT_44">#REF!</definedName>
    <definedName name="EXT_44_13">#REF!</definedName>
    <definedName name="EXT_44_39">#REF!</definedName>
    <definedName name="EXT_44_6">#REF!</definedName>
    <definedName name="EXT_45">#REF!</definedName>
    <definedName name="EXT_45_13">#REF!</definedName>
    <definedName name="EXT_45_39">#REF!</definedName>
    <definedName name="EXT_45_6">#REF!</definedName>
    <definedName name="EXT_46">#REF!</definedName>
    <definedName name="EXT_46_13">#REF!</definedName>
    <definedName name="EXT_46_39">#REF!</definedName>
    <definedName name="EXT_46_6">#REF!</definedName>
    <definedName name="EXT_47">#REF!</definedName>
    <definedName name="EXT_47_13">#REF!</definedName>
    <definedName name="EXT_47_39">#REF!</definedName>
    <definedName name="EXT_47_6">#REF!</definedName>
    <definedName name="EXT_48">#REF!</definedName>
    <definedName name="EXT_48_13">#REF!</definedName>
    <definedName name="EXT_48_39">#REF!</definedName>
    <definedName name="EXT_48_6">#REF!</definedName>
    <definedName name="EXT_49">#REF!</definedName>
    <definedName name="EXT_49_13">#REF!</definedName>
    <definedName name="EXT_49_39">#REF!</definedName>
    <definedName name="EXT_49_6">#REF!</definedName>
    <definedName name="Ext_5" localSheetId="6">#REF!</definedName>
    <definedName name="Ext_5" localSheetId="7">#REF!</definedName>
    <definedName name="Ext_5" localSheetId="13">#REF!</definedName>
    <definedName name="Ext_5">#REF!</definedName>
    <definedName name="EXT_50">#REF!</definedName>
    <definedName name="EXT_50_13">#REF!</definedName>
    <definedName name="EXT_50_39">#REF!</definedName>
    <definedName name="EXT_50_6">#REF!</definedName>
    <definedName name="EXT_51">#REF!</definedName>
    <definedName name="EXT_51_13">#REF!</definedName>
    <definedName name="EXT_51_39">#REF!</definedName>
    <definedName name="EXT_51_6">#REF!</definedName>
    <definedName name="EXT_52">#REF!</definedName>
    <definedName name="EXT_52_13">#REF!</definedName>
    <definedName name="EXT_52_39">#REF!</definedName>
    <definedName name="EXT_52_6">#REF!</definedName>
    <definedName name="Ext_6">"$'C _ Transporte'.$#REF!$#REF!"</definedName>
    <definedName name="EXT_6_13">#REF!</definedName>
    <definedName name="EXT_6_39">#REF!</definedName>
    <definedName name="EXT_6_6">#REF!</definedName>
    <definedName name="Ext_7">"$'D _ Material Betuminoso'.$#REF!$#REF!"</definedName>
    <definedName name="EXT_7_13">#REF!</definedName>
    <definedName name="EXT_7_39">#REF!</definedName>
    <definedName name="EXT_7_6">#REF!</definedName>
    <definedName name="Ext_8">"$'E _ Cronograma'.$#REF!$#REF!"</definedName>
    <definedName name="EXT_8_13">#REF!</definedName>
    <definedName name="EXT_8_39">#REF!</definedName>
    <definedName name="EXT_8_6">#REF!</definedName>
    <definedName name="EXT_9">#REF!</definedName>
    <definedName name="EXT_9_13">#REF!</definedName>
    <definedName name="EXT_9_39">#REF!</definedName>
    <definedName name="EXT_9_6">#REF!</definedName>
    <definedName name="Ext_R_Ext" localSheetId="6">#REF!</definedName>
    <definedName name="Ext_R_Ext" localSheetId="7">#REF!</definedName>
    <definedName name="Ext_R_Ext">#REF!</definedName>
    <definedName name="Ext_R_Ext2" localSheetId="6">#REF!</definedName>
    <definedName name="Ext_R_Ext2" localSheetId="7">#REF!</definedName>
    <definedName name="Ext_R_Ext2">#REF!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9">#REF!</definedName>
    <definedName name="EXTE" localSheetId="8">#REF!</definedName>
    <definedName name="EXTE" localSheetId="12">#REF!</definedName>
    <definedName name="EXTE" localSheetId="10">#REF!</definedName>
    <definedName name="EXTE" localSheetId="11">#REF!</definedName>
    <definedName name="EXTE" localSheetId="13">#REF!</definedName>
    <definedName name="EXTE">#REF!</definedName>
    <definedName name="EXTE1">#REF!</definedName>
    <definedName name="EXTE2">#REF!</definedName>
    <definedName name="EXTEN" localSheetId="6">#REF!</definedName>
    <definedName name="EXTEN" localSheetId="7">#REF!</definedName>
    <definedName name="EXTEN" localSheetId="13">#REF!</definedName>
    <definedName name="EXTEN">#REF!</definedName>
    <definedName name="Extens" localSheetId="6">#REF!</definedName>
    <definedName name="Extens" localSheetId="7">#REF!</definedName>
    <definedName name="Extens" localSheetId="13">#REF!</definedName>
    <definedName name="Extens">#REF!</definedName>
    <definedName name="Extens_1">"'file:///C:/Documents and Settings/mauricio.ferrao/Desktop/ARQUIVOS R-9-6/Excel/PATOs/BR153_98.XLS'#$'P A T O 98 D'.$#REF!$#REF!"</definedName>
    <definedName name="Extens_3" localSheetId="6">#REF!</definedName>
    <definedName name="Extens_3" localSheetId="7">#REF!</definedName>
    <definedName name="Extens_3" localSheetId="13">#REF!</definedName>
    <definedName name="Extens_3">#REF!</definedName>
    <definedName name="Extens_4" localSheetId="6">#REF!</definedName>
    <definedName name="Extens_4" localSheetId="7">#REF!</definedName>
    <definedName name="Extens_4" localSheetId="13">#REF!</definedName>
    <definedName name="Extens_4">#REF!</definedName>
    <definedName name="Extens_5" localSheetId="6">#REF!</definedName>
    <definedName name="Extens_5" localSheetId="7">#REF!</definedName>
    <definedName name="Extens_5" localSheetId="13">#REF!</definedName>
    <definedName name="Extens_5">#REF!</definedName>
    <definedName name="Extensao" localSheetId="6">#REF!</definedName>
    <definedName name="Extensao" localSheetId="7">#REF!</definedName>
    <definedName name="Extensao" localSheetId="13">#REF!</definedName>
    <definedName name="Extensao">#REF!</definedName>
    <definedName name="Extensão" localSheetId="9">#REF!</definedName>
    <definedName name="Extensão" localSheetId="8">#REF!</definedName>
    <definedName name="Extensão" localSheetId="12">#REF!</definedName>
    <definedName name="Extensão" localSheetId="10">#REF!</definedName>
    <definedName name="Extensão" localSheetId="11">#REF!</definedName>
    <definedName name="Extensão" localSheetId="13">#REF!</definedName>
    <definedName name="Extensão">#REF!</definedName>
    <definedName name="Extensao_1">"'file:///C:/Documents and Settings/mauricio.ferrao/Desktop/ARQUIVOS R96/EXCEL/PATOs/BR153_99.XLS'#$'P A T O  D'.$#REF!$#REF!"</definedName>
    <definedName name="Extensão_1" localSheetId="9">#REF!</definedName>
    <definedName name="Extensão_1" localSheetId="8">#REF!</definedName>
    <definedName name="Extensão_1" localSheetId="13">#REF!</definedName>
    <definedName name="Extensão_1">#REF!</definedName>
    <definedName name="extensao_10">#REF!</definedName>
    <definedName name="Extensão_10">#REF!</definedName>
    <definedName name="Extensão_11">#REF!</definedName>
    <definedName name="extensao_12">#REF!</definedName>
    <definedName name="Extensão_13">#REF!</definedName>
    <definedName name="Extensão_14" localSheetId="9">#REF!</definedName>
    <definedName name="Extensão_14" localSheetId="8">#REF!</definedName>
    <definedName name="Extensão_14" localSheetId="13">#REF!</definedName>
    <definedName name="Extensão_14">#REF!</definedName>
    <definedName name="Extensão_15" localSheetId="9">#REF!</definedName>
    <definedName name="Extensão_15" localSheetId="8">#REF!</definedName>
    <definedName name="Extensão_15" localSheetId="13">#REF!</definedName>
    <definedName name="Extensão_15">#REF!</definedName>
    <definedName name="Extensão_17" localSheetId="9">#REF!</definedName>
    <definedName name="Extensão_17" localSheetId="8">#REF!</definedName>
    <definedName name="Extensão_17" localSheetId="13">#REF!</definedName>
    <definedName name="Extensão_17">#REF!</definedName>
    <definedName name="Extensão_2" localSheetId="9">#REF!</definedName>
    <definedName name="Extensão_2" localSheetId="8">#REF!</definedName>
    <definedName name="Extensão_2" localSheetId="13">#REF!</definedName>
    <definedName name="Extensão_2">#REF!</definedName>
    <definedName name="Extensão_21" localSheetId="9">#REF!</definedName>
    <definedName name="Extensão_21" localSheetId="8">#REF!</definedName>
    <definedName name="Extensão_21" localSheetId="13">#REF!</definedName>
    <definedName name="Extensão_21">#REF!</definedName>
    <definedName name="Extensao_3" localSheetId="6">#REF!</definedName>
    <definedName name="Extensao_3" localSheetId="7">#REF!</definedName>
    <definedName name="Extensao_3" localSheetId="13">#REF!</definedName>
    <definedName name="Extensao_3">#REF!</definedName>
    <definedName name="Extensão_3" localSheetId="9">#REF!</definedName>
    <definedName name="Extensão_3" localSheetId="8">#REF!</definedName>
    <definedName name="Extensão_3" localSheetId="13">#REF!</definedName>
    <definedName name="Extensão_3">#REF!</definedName>
    <definedName name="Extensao_4" localSheetId="6">#REF!</definedName>
    <definedName name="Extensao_4" localSheetId="7">#REF!</definedName>
    <definedName name="Extensao_4" localSheetId="13">#REF!</definedName>
    <definedName name="Extensao_4">#REF!</definedName>
    <definedName name="Extensão_4" localSheetId="9">#REF!</definedName>
    <definedName name="Extensão_4" localSheetId="8">#REF!</definedName>
    <definedName name="Extensão_4" localSheetId="13">#REF!</definedName>
    <definedName name="Extensão_4">#REF!</definedName>
    <definedName name="Extensão_4_1" localSheetId="9">#REF!</definedName>
    <definedName name="Extensão_4_1" localSheetId="8">#REF!</definedName>
    <definedName name="Extensão_4_1" localSheetId="13">#REF!</definedName>
    <definedName name="Extensão_4_1">#REF!</definedName>
    <definedName name="Extensão_4_1_2">#N/A</definedName>
    <definedName name="Extensao_5" localSheetId="6">#REF!</definedName>
    <definedName name="Extensao_5" localSheetId="7">#REF!</definedName>
    <definedName name="Extensao_5" localSheetId="13">#REF!</definedName>
    <definedName name="Extensao_5">#REF!</definedName>
    <definedName name="Extensão_6">"$#REF!.$L$5"</definedName>
    <definedName name="Extensão_7">#REF!</definedName>
    <definedName name="Extensão_8" localSheetId="9">#REF!</definedName>
    <definedName name="Extensão_8" localSheetId="8">#REF!</definedName>
    <definedName name="Extensão_8" localSheetId="13">#REF!</definedName>
    <definedName name="Extensão_8">#REF!</definedName>
    <definedName name="extensao_9">#REF!</definedName>
    <definedName name="Extensão_9" localSheetId="9">#REF!</definedName>
    <definedName name="Extensão_9" localSheetId="8">#REF!</definedName>
    <definedName name="Extensão_9" localSheetId="13">#REF!</definedName>
    <definedName name="Extensão_9">#REF!</definedName>
    <definedName name="EXTENSÃO_OFICIAL" localSheetId="6">#REF!</definedName>
    <definedName name="EXTENSÃO_OFICIAL" localSheetId="7">#REF!</definedName>
    <definedName name="EXTENSÃO_OFICIAL">#REF!</definedName>
    <definedName name="EXTENSÃO_PATO" localSheetId="6">#REF!</definedName>
    <definedName name="EXTENSÃO_PATO" localSheetId="7">#REF!</definedName>
    <definedName name="EXTENSÃO_PATO">#REF!</definedName>
    <definedName name="Extensão_Percent">OFFSET(#REF!,0,MATCH(#REF!,#REF!,0)-1,COUNTA(#REF!),1)</definedName>
    <definedName name="EXTENSÃO1" localSheetId="6">#REF!</definedName>
    <definedName name="EXTENSÃO1" localSheetId="7">#REF!</definedName>
    <definedName name="EXTENSÃO1">#REF!</definedName>
    <definedName name="Extensaoo" localSheetId="6">#REF!</definedName>
    <definedName name="Extensaoo" localSheetId="7">#REF!</definedName>
    <definedName name="Extensaoo" localSheetId="13">#REF!</definedName>
    <definedName name="Extensaoo">#REF!</definedName>
    <definedName name="Extenso" localSheetId="9">'BDI DIFER_SEM DESON.'!Extenso</definedName>
    <definedName name="Extenso" localSheetId="8">'BDI_SEM DESON.'!Extenso</definedName>
    <definedName name="Extenso" localSheetId="12">Extenso</definedName>
    <definedName name="Extenso" localSheetId="6">#N/A</definedName>
    <definedName name="Extenso" localSheetId="10">#N/A</definedName>
    <definedName name="Extenso" localSheetId="7">#N/A</definedName>
    <definedName name="Extenso" localSheetId="11">#N/A</definedName>
    <definedName name="Extenso" localSheetId="13">#N/A</definedName>
    <definedName name="Extenso">'BDI DIFER_SEM DESON.'!Extenso</definedName>
    <definedName name="Extenso_1" localSheetId="9">'BDI DIFER_SEM DESON.'!Extenso_1</definedName>
    <definedName name="Extenso_1" localSheetId="8">'BDI_SEM DESON.'!Extenso_1</definedName>
    <definedName name="Extenso_1" localSheetId="12">Extenso_1</definedName>
    <definedName name="Extenso_1" localSheetId="6">#N/A</definedName>
    <definedName name="Extenso_1" localSheetId="10">#N/A</definedName>
    <definedName name="Extenso_1" localSheetId="7">#N/A</definedName>
    <definedName name="Extenso_1" localSheetId="11">#N/A</definedName>
    <definedName name="Extenso_1" localSheetId="13">#N/A</definedName>
    <definedName name="Extenso_1">'BDI DIFER_SEM DESON.'!Extenso_1</definedName>
    <definedName name="Extenso_10" localSheetId="9">'BDI DIFER_SEM DESON.'!Extenso_10</definedName>
    <definedName name="Extenso_10" localSheetId="8">'BDI_SEM DESON.'!Extenso_10</definedName>
    <definedName name="Extenso_10" localSheetId="12">Extenso_10</definedName>
    <definedName name="Extenso_10" localSheetId="6">#N/A</definedName>
    <definedName name="Extenso_10" localSheetId="10">#N/A</definedName>
    <definedName name="Extenso_10" localSheetId="7">#N/A</definedName>
    <definedName name="Extenso_10" localSheetId="11">#N/A</definedName>
    <definedName name="Extenso_10" localSheetId="13">#N/A</definedName>
    <definedName name="Extenso_10">'BDI DIFER_SEM DESON.'!Extenso_10</definedName>
    <definedName name="Extenso_12" localSheetId="9">'BDI DIFER_SEM DESON.'!Extenso_12</definedName>
    <definedName name="Extenso_12" localSheetId="8">'BDI_SEM DESON.'!Extenso_12</definedName>
    <definedName name="Extenso_12" localSheetId="12">Extenso_12</definedName>
    <definedName name="Extenso_12" localSheetId="6">#N/A</definedName>
    <definedName name="Extenso_12" localSheetId="10">#N/A</definedName>
    <definedName name="Extenso_12" localSheetId="7">#N/A</definedName>
    <definedName name="Extenso_12" localSheetId="11">#N/A</definedName>
    <definedName name="Extenso_12" localSheetId="13">#N/A</definedName>
    <definedName name="Extenso_12">'BDI DIFER_SEM DESON.'!Extenso_12</definedName>
    <definedName name="Extenso_13" localSheetId="9">'BDI DIFER_SEM DESON.'!Extenso_13</definedName>
    <definedName name="Extenso_13" localSheetId="8">'BDI_SEM DESON.'!Extenso_13</definedName>
    <definedName name="Extenso_13" localSheetId="12">Extenso_13</definedName>
    <definedName name="Extenso_13" localSheetId="6">#N/A</definedName>
    <definedName name="Extenso_13" localSheetId="10">#N/A</definedName>
    <definedName name="Extenso_13" localSheetId="7">#N/A</definedName>
    <definedName name="Extenso_13" localSheetId="11">#N/A</definedName>
    <definedName name="Extenso_13" localSheetId="13">#N/A</definedName>
    <definedName name="Extenso_13">'BDI DIFER_SEM DESON.'!Extenso_13</definedName>
    <definedName name="Extenso_14">#N/A</definedName>
    <definedName name="Extenso_19" localSheetId="9">'BDI DIFER_SEM DESON.'!Extenso_19</definedName>
    <definedName name="Extenso_19" localSheetId="8">'BDI_SEM DESON.'!Extenso_19</definedName>
    <definedName name="Extenso_19" localSheetId="12">Extenso_19</definedName>
    <definedName name="Extenso_19" localSheetId="6">#N/A</definedName>
    <definedName name="Extenso_19" localSheetId="10">#N/A</definedName>
    <definedName name="Extenso_19" localSheetId="7">#N/A</definedName>
    <definedName name="Extenso_19" localSheetId="11">#N/A</definedName>
    <definedName name="Extenso_19" localSheetId="13">#N/A</definedName>
    <definedName name="Extenso_19">'BDI DIFER_SEM DESON.'!Extenso_19</definedName>
    <definedName name="Extenso_2" localSheetId="9">'BDI DIFER_SEM DESON.'!Extenso_2</definedName>
    <definedName name="Extenso_2" localSheetId="8">'BDI_SEM DESON.'!Extenso_2</definedName>
    <definedName name="Extenso_2" localSheetId="12">Extenso_2</definedName>
    <definedName name="Extenso_2" localSheetId="6">#N/A</definedName>
    <definedName name="Extenso_2" localSheetId="10">#N/A</definedName>
    <definedName name="Extenso_2" localSheetId="7">#N/A</definedName>
    <definedName name="Extenso_2" localSheetId="11">#N/A</definedName>
    <definedName name="Extenso_2" localSheetId="13">#N/A</definedName>
    <definedName name="Extenso_2">'BDI DIFER_SEM DESON.'!Extenso_2</definedName>
    <definedName name="Extenso_20">#N/A</definedName>
    <definedName name="Extenso_21" localSheetId="9">'BDI DIFER_SEM DESON.'!Extenso_21</definedName>
    <definedName name="Extenso_21" localSheetId="8">'BDI_SEM DESON.'!Extenso_21</definedName>
    <definedName name="Extenso_21" localSheetId="12">Extenso_21</definedName>
    <definedName name="Extenso_21" localSheetId="6">#N/A</definedName>
    <definedName name="Extenso_21" localSheetId="10">#N/A</definedName>
    <definedName name="Extenso_21" localSheetId="7">#N/A</definedName>
    <definedName name="Extenso_21" localSheetId="11">#N/A</definedName>
    <definedName name="Extenso_21" localSheetId="13">#N/A</definedName>
    <definedName name="Extenso_21">'BDI DIFER_SEM DESON.'!Extenso_21</definedName>
    <definedName name="Extenso_22">#N/A</definedName>
    <definedName name="Extenso_23" localSheetId="9">'BDI DIFER_SEM DESON.'!Extenso_23</definedName>
    <definedName name="Extenso_23" localSheetId="8">'BDI_SEM DESON.'!Extenso_23</definedName>
    <definedName name="Extenso_23" localSheetId="12">Extenso_23</definedName>
    <definedName name="Extenso_23" localSheetId="6">#N/A</definedName>
    <definedName name="Extenso_23" localSheetId="10">#N/A</definedName>
    <definedName name="Extenso_23" localSheetId="7">#N/A</definedName>
    <definedName name="Extenso_23" localSheetId="11">#N/A</definedName>
    <definedName name="Extenso_23" localSheetId="13">#N/A</definedName>
    <definedName name="Extenso_23">'BDI DIFER_SEM DESON.'!Extenso_23</definedName>
    <definedName name="Extenso_24" localSheetId="9">'BDI DIFER_SEM DESON.'!Extenso_24</definedName>
    <definedName name="Extenso_24" localSheetId="8">'BDI_SEM DESON.'!Extenso_24</definedName>
    <definedName name="Extenso_24" localSheetId="12">Extenso_24</definedName>
    <definedName name="Extenso_24" localSheetId="6">#N/A</definedName>
    <definedName name="Extenso_24" localSheetId="10">#N/A</definedName>
    <definedName name="Extenso_24" localSheetId="7">#N/A</definedName>
    <definedName name="Extenso_24" localSheetId="11">#N/A</definedName>
    <definedName name="Extenso_24" localSheetId="13">#N/A</definedName>
    <definedName name="Extenso_24">'BDI DIFER_SEM DESON.'!Extenso_24</definedName>
    <definedName name="Extenso_25">#N/A</definedName>
    <definedName name="Extenso_26" localSheetId="9">'BDI DIFER_SEM DESON.'!Extenso_26</definedName>
    <definedName name="Extenso_26" localSheetId="8">'BDI_SEM DESON.'!Extenso_26</definedName>
    <definedName name="Extenso_26" localSheetId="12">Extenso_26</definedName>
    <definedName name="Extenso_26" localSheetId="6">#N/A</definedName>
    <definedName name="Extenso_26" localSheetId="10">#N/A</definedName>
    <definedName name="Extenso_26" localSheetId="7">#N/A</definedName>
    <definedName name="Extenso_26" localSheetId="11">#N/A</definedName>
    <definedName name="Extenso_26" localSheetId="13">#N/A</definedName>
    <definedName name="Extenso_26">'BDI DIFER_SEM DESON.'!Extenso_26</definedName>
    <definedName name="Extenso_27" localSheetId="9">'BDI DIFER_SEM DESON.'!Extenso_27</definedName>
    <definedName name="Extenso_27" localSheetId="8">'BDI_SEM DESON.'!Extenso_27</definedName>
    <definedName name="Extenso_27" localSheetId="12">Extenso_27</definedName>
    <definedName name="Extenso_27" localSheetId="6">#N/A</definedName>
    <definedName name="Extenso_27" localSheetId="10">#N/A</definedName>
    <definedName name="Extenso_27" localSheetId="7">#N/A</definedName>
    <definedName name="Extenso_27" localSheetId="11">#N/A</definedName>
    <definedName name="Extenso_27" localSheetId="13">#N/A</definedName>
    <definedName name="Extenso_27">'BDI DIFER_SEM DESON.'!Extenso_27</definedName>
    <definedName name="Extenso_28">#N/A</definedName>
    <definedName name="Extenso_29" localSheetId="9">'BDI DIFER_SEM DESON.'!Extenso_29</definedName>
    <definedName name="Extenso_29" localSheetId="8">'BDI_SEM DESON.'!Extenso_29</definedName>
    <definedName name="Extenso_29" localSheetId="12">Extenso_29</definedName>
    <definedName name="Extenso_29" localSheetId="6">#N/A</definedName>
    <definedName name="Extenso_29" localSheetId="10">#N/A</definedName>
    <definedName name="Extenso_29" localSheetId="7">#N/A</definedName>
    <definedName name="Extenso_29" localSheetId="11">#N/A</definedName>
    <definedName name="Extenso_29" localSheetId="13">#N/A</definedName>
    <definedName name="Extenso_29">'BDI DIFER_SEM DESON.'!Extenso_29</definedName>
    <definedName name="Extenso_3">#N/A</definedName>
    <definedName name="Extenso_30" localSheetId="9">'BDI DIFER_SEM DESON.'!Extenso_30</definedName>
    <definedName name="Extenso_30" localSheetId="8">'BDI_SEM DESON.'!Extenso_30</definedName>
    <definedName name="Extenso_30" localSheetId="12">Extenso_30</definedName>
    <definedName name="Extenso_30" localSheetId="6">#N/A</definedName>
    <definedName name="Extenso_30" localSheetId="10">#N/A</definedName>
    <definedName name="Extenso_30" localSheetId="7">#N/A</definedName>
    <definedName name="Extenso_30" localSheetId="11">#N/A</definedName>
    <definedName name="Extenso_30" localSheetId="13">#N/A</definedName>
    <definedName name="Extenso_30">'BDI DIFER_SEM DESON.'!Extenso_30</definedName>
    <definedName name="Extenso_31" localSheetId="9">'BDI DIFER_SEM DESON.'!Extenso_31</definedName>
    <definedName name="Extenso_31" localSheetId="8">'BDI_SEM DESON.'!Extenso_31</definedName>
    <definedName name="Extenso_31" localSheetId="12">Extenso_31</definedName>
    <definedName name="Extenso_31" localSheetId="6">#N/A</definedName>
    <definedName name="Extenso_31" localSheetId="10">#N/A</definedName>
    <definedName name="Extenso_31" localSheetId="7">#N/A</definedName>
    <definedName name="Extenso_31" localSheetId="11">#N/A</definedName>
    <definedName name="Extenso_31" localSheetId="13">#N/A</definedName>
    <definedName name="Extenso_31">'BDI DIFER_SEM DESON.'!Extenso_31</definedName>
    <definedName name="Extenso_32">#N/A</definedName>
    <definedName name="Extenso_33" localSheetId="9">'BDI DIFER_SEM DESON.'!Extenso_33</definedName>
    <definedName name="Extenso_33" localSheetId="8">'BDI_SEM DESON.'!Extenso_33</definedName>
    <definedName name="Extenso_33" localSheetId="12">Extenso_33</definedName>
    <definedName name="Extenso_33" localSheetId="6">#N/A</definedName>
    <definedName name="Extenso_33" localSheetId="10">#N/A</definedName>
    <definedName name="Extenso_33" localSheetId="7">#N/A</definedName>
    <definedName name="Extenso_33" localSheetId="11">#N/A</definedName>
    <definedName name="Extenso_33" localSheetId="13">#N/A</definedName>
    <definedName name="Extenso_33">'BDI DIFER_SEM DESON.'!Extenso_33</definedName>
    <definedName name="Extenso_34" localSheetId="9">'BDI DIFER_SEM DESON.'!Extenso_34</definedName>
    <definedName name="Extenso_34" localSheetId="8">'BDI_SEM DESON.'!Extenso_34</definedName>
    <definedName name="Extenso_34" localSheetId="12">Extenso_34</definedName>
    <definedName name="Extenso_34" localSheetId="6">#N/A</definedName>
    <definedName name="Extenso_34" localSheetId="10">#N/A</definedName>
    <definedName name="Extenso_34" localSheetId="7">#N/A</definedName>
    <definedName name="Extenso_34" localSheetId="11">#N/A</definedName>
    <definedName name="Extenso_34" localSheetId="13">#N/A</definedName>
    <definedName name="Extenso_34">'BDI DIFER_SEM DESON.'!Extenso_34</definedName>
    <definedName name="Extenso_35" localSheetId="9">'BDI DIFER_SEM DESON.'!Extenso_35</definedName>
    <definedName name="Extenso_35" localSheetId="8">'BDI_SEM DESON.'!Extenso_35</definedName>
    <definedName name="Extenso_35" localSheetId="12">Extenso_35</definedName>
    <definedName name="Extenso_35" localSheetId="6">#N/A</definedName>
    <definedName name="Extenso_35" localSheetId="10">#N/A</definedName>
    <definedName name="Extenso_35" localSheetId="7">#N/A</definedName>
    <definedName name="Extenso_35" localSheetId="11">#N/A</definedName>
    <definedName name="Extenso_35" localSheetId="13">#N/A</definedName>
    <definedName name="Extenso_35">'BDI DIFER_SEM DESON.'!Extenso_35</definedName>
    <definedName name="Extenso_36" localSheetId="9">'BDI DIFER_SEM DESON.'!Extenso_36</definedName>
    <definedName name="Extenso_36" localSheetId="8">'BDI_SEM DESON.'!Extenso_36</definedName>
    <definedName name="Extenso_36" localSheetId="12">Extenso_36</definedName>
    <definedName name="Extenso_36" localSheetId="6">#N/A</definedName>
    <definedName name="Extenso_36" localSheetId="10">#N/A</definedName>
    <definedName name="Extenso_36" localSheetId="7">#N/A</definedName>
    <definedName name="Extenso_36" localSheetId="11">#N/A</definedName>
    <definedName name="Extenso_36" localSheetId="13">#N/A</definedName>
    <definedName name="Extenso_36">'BDI DIFER_SEM DESON.'!Extenso_36</definedName>
    <definedName name="Extenso_37" localSheetId="9">'BDI DIFER_SEM DESON.'!Extenso_37</definedName>
    <definedName name="Extenso_37" localSheetId="8">'BDI_SEM DESON.'!Extenso_37</definedName>
    <definedName name="Extenso_37" localSheetId="12">Extenso_37</definedName>
    <definedName name="Extenso_37" localSheetId="6">#N/A</definedName>
    <definedName name="Extenso_37" localSheetId="10">#N/A</definedName>
    <definedName name="Extenso_37" localSheetId="7">#N/A</definedName>
    <definedName name="Extenso_37" localSheetId="11">#N/A</definedName>
    <definedName name="Extenso_37" localSheetId="13">#N/A</definedName>
    <definedName name="Extenso_37">'BDI DIFER_SEM DESON.'!Extenso_37</definedName>
    <definedName name="Extenso_38" localSheetId="9">'BDI DIFER_SEM DESON.'!Extenso_38</definedName>
    <definedName name="Extenso_38" localSheetId="8">'BDI_SEM DESON.'!Extenso_38</definedName>
    <definedName name="Extenso_38" localSheetId="12">Extenso_38</definedName>
    <definedName name="Extenso_38" localSheetId="6">#N/A</definedName>
    <definedName name="Extenso_38" localSheetId="10">#N/A</definedName>
    <definedName name="Extenso_38" localSheetId="7">#N/A</definedName>
    <definedName name="Extenso_38" localSheetId="11">#N/A</definedName>
    <definedName name="Extenso_38" localSheetId="13">#N/A</definedName>
    <definedName name="Extenso_38">'BDI DIFER_SEM DESON.'!Extenso_38</definedName>
    <definedName name="Extenso_39" localSheetId="9">'BDI DIFER_SEM DESON.'!Extenso_39</definedName>
    <definedName name="Extenso_39" localSheetId="8">'BDI_SEM DESON.'!Extenso_39</definedName>
    <definedName name="Extenso_39" localSheetId="12">Extenso_39</definedName>
    <definedName name="Extenso_39" localSheetId="6">#N/A</definedName>
    <definedName name="Extenso_39" localSheetId="10">#N/A</definedName>
    <definedName name="Extenso_39" localSheetId="7">#N/A</definedName>
    <definedName name="Extenso_39" localSheetId="11">#N/A</definedName>
    <definedName name="Extenso_39" localSheetId="13">#N/A</definedName>
    <definedName name="Extenso_39">'BDI DIFER_SEM DESON.'!Extenso_39</definedName>
    <definedName name="Extenso_4" localSheetId="9">'BDI DIFER_SEM DESON.'!Extenso_4</definedName>
    <definedName name="Extenso_4" localSheetId="8">'BDI_SEM DESON.'!Extenso_4</definedName>
    <definedName name="Extenso_4" localSheetId="12">Extenso_4</definedName>
    <definedName name="Extenso_4" localSheetId="6">#N/A</definedName>
    <definedName name="Extenso_4" localSheetId="10">#N/A</definedName>
    <definedName name="Extenso_4" localSheetId="7">#N/A</definedName>
    <definedName name="Extenso_4" localSheetId="11">#N/A</definedName>
    <definedName name="Extenso_4" localSheetId="13">#N/A</definedName>
    <definedName name="Extenso_4">'BDI DIFER_SEM DESON.'!Extenso_4</definedName>
    <definedName name="Extenso_40" localSheetId="9">'BDI DIFER_SEM DESON.'!Extenso_40</definedName>
    <definedName name="Extenso_40" localSheetId="8">'BDI_SEM DESON.'!Extenso_40</definedName>
    <definedName name="Extenso_40" localSheetId="12">Extenso_40</definedName>
    <definedName name="Extenso_40" localSheetId="6">#N/A</definedName>
    <definedName name="Extenso_40" localSheetId="10">#N/A</definedName>
    <definedName name="Extenso_40" localSheetId="7">#N/A</definedName>
    <definedName name="Extenso_40" localSheetId="11">#N/A</definedName>
    <definedName name="Extenso_40" localSheetId="13">#N/A</definedName>
    <definedName name="Extenso_40">'BDI DIFER_SEM DESON.'!Extenso_40</definedName>
    <definedName name="Extenso_41" localSheetId="9">'BDI DIFER_SEM DESON.'!Extenso_41</definedName>
    <definedName name="Extenso_41" localSheetId="8">'BDI_SEM DESON.'!Extenso_41</definedName>
    <definedName name="Extenso_41" localSheetId="12">Extenso_41</definedName>
    <definedName name="Extenso_41" localSheetId="6">#N/A</definedName>
    <definedName name="Extenso_41" localSheetId="10">#N/A</definedName>
    <definedName name="Extenso_41" localSheetId="7">#N/A</definedName>
    <definedName name="Extenso_41" localSheetId="11">#N/A</definedName>
    <definedName name="Extenso_41" localSheetId="13">#N/A</definedName>
    <definedName name="Extenso_41">'BDI DIFER_SEM DESON.'!Extenso_41</definedName>
    <definedName name="Extenso_42" localSheetId="9">'BDI DIFER_SEM DESON.'!Extenso_42</definedName>
    <definedName name="Extenso_42" localSheetId="8">'BDI_SEM DESON.'!Extenso_42</definedName>
    <definedName name="Extenso_42" localSheetId="12">Extenso_42</definedName>
    <definedName name="Extenso_42" localSheetId="6">#N/A</definedName>
    <definedName name="Extenso_42" localSheetId="10">#N/A</definedName>
    <definedName name="Extenso_42" localSheetId="7">#N/A</definedName>
    <definedName name="Extenso_42" localSheetId="11">#N/A</definedName>
    <definedName name="Extenso_42" localSheetId="13">#N/A</definedName>
    <definedName name="Extenso_42">'BDI DIFER_SEM DESON.'!Extenso_42</definedName>
    <definedName name="Extenso_43" localSheetId="9">'BDI DIFER_SEM DESON.'!Extenso_43</definedName>
    <definedName name="Extenso_43" localSheetId="8">'BDI_SEM DESON.'!Extenso_43</definedName>
    <definedName name="Extenso_43" localSheetId="12">Extenso_43</definedName>
    <definedName name="Extenso_43" localSheetId="6">#N/A</definedName>
    <definedName name="Extenso_43" localSheetId="10">#N/A</definedName>
    <definedName name="Extenso_43" localSheetId="7">#N/A</definedName>
    <definedName name="Extenso_43" localSheetId="11">#N/A</definedName>
    <definedName name="Extenso_43" localSheetId="13">#N/A</definedName>
    <definedName name="Extenso_43">'BDI DIFER_SEM DESON.'!Extenso_43</definedName>
    <definedName name="Extenso_44" localSheetId="9">'BDI DIFER_SEM DESON.'!Extenso_44</definedName>
    <definedName name="Extenso_44" localSheetId="8">'BDI_SEM DESON.'!Extenso_44</definedName>
    <definedName name="Extenso_44" localSheetId="12">Extenso_44</definedName>
    <definedName name="Extenso_44" localSheetId="6">#N/A</definedName>
    <definedName name="Extenso_44" localSheetId="10">#N/A</definedName>
    <definedName name="Extenso_44" localSheetId="7">#N/A</definedName>
    <definedName name="Extenso_44" localSheetId="11">#N/A</definedName>
    <definedName name="Extenso_44" localSheetId="13">#N/A</definedName>
    <definedName name="Extenso_44">'BDI DIFER_SEM DESON.'!Extenso_44</definedName>
    <definedName name="Extenso_45" localSheetId="9">'BDI DIFER_SEM DESON.'!Extenso_45</definedName>
    <definedName name="Extenso_45" localSheetId="8">'BDI_SEM DESON.'!Extenso_45</definedName>
    <definedName name="Extenso_45" localSheetId="12">Extenso_45</definedName>
    <definedName name="Extenso_45" localSheetId="6">#N/A</definedName>
    <definedName name="Extenso_45" localSheetId="10">#N/A</definedName>
    <definedName name="Extenso_45" localSheetId="7">#N/A</definedName>
    <definedName name="Extenso_45" localSheetId="11">#N/A</definedName>
    <definedName name="Extenso_45" localSheetId="13">#N/A</definedName>
    <definedName name="Extenso_45">'BDI DIFER_SEM DESON.'!Extenso_45</definedName>
    <definedName name="Extenso_46" localSheetId="9">'BDI DIFER_SEM DESON.'!Extenso_46</definedName>
    <definedName name="Extenso_46" localSheetId="8">'BDI_SEM DESON.'!Extenso_46</definedName>
    <definedName name="Extenso_46" localSheetId="12">Extenso_46</definedName>
    <definedName name="Extenso_46" localSheetId="6">#N/A</definedName>
    <definedName name="Extenso_46" localSheetId="10">#N/A</definedName>
    <definedName name="Extenso_46" localSheetId="7">#N/A</definedName>
    <definedName name="Extenso_46" localSheetId="11">#N/A</definedName>
    <definedName name="Extenso_46" localSheetId="13">#N/A</definedName>
    <definedName name="Extenso_46">'BDI DIFER_SEM DESON.'!Extenso_46</definedName>
    <definedName name="Extenso_47" localSheetId="9">'BDI DIFER_SEM DESON.'!Extenso_47</definedName>
    <definedName name="Extenso_47" localSheetId="8">'BDI_SEM DESON.'!Extenso_47</definedName>
    <definedName name="Extenso_47" localSheetId="12">Extenso_47</definedName>
    <definedName name="Extenso_47" localSheetId="6">#N/A</definedName>
    <definedName name="Extenso_47" localSheetId="10">#N/A</definedName>
    <definedName name="Extenso_47" localSheetId="7">#N/A</definedName>
    <definedName name="Extenso_47" localSheetId="11">#N/A</definedName>
    <definedName name="Extenso_47" localSheetId="13">#N/A</definedName>
    <definedName name="Extenso_47">'BDI DIFER_SEM DESON.'!Extenso_47</definedName>
    <definedName name="Extenso_48" localSheetId="9">'BDI DIFER_SEM DESON.'!Extenso_48</definedName>
    <definedName name="Extenso_48" localSheetId="8">'BDI_SEM DESON.'!Extenso_48</definedName>
    <definedName name="Extenso_48" localSheetId="12">Extenso_48</definedName>
    <definedName name="Extenso_48" localSheetId="6">#N/A</definedName>
    <definedName name="Extenso_48" localSheetId="10">#N/A</definedName>
    <definedName name="Extenso_48" localSheetId="7">#N/A</definedName>
    <definedName name="Extenso_48" localSheetId="11">#N/A</definedName>
    <definedName name="Extenso_48" localSheetId="13">#N/A</definedName>
    <definedName name="Extenso_48">'BDI DIFER_SEM DESON.'!Extenso_48</definedName>
    <definedName name="Extenso_5">#N/A</definedName>
    <definedName name="Extenso_51" localSheetId="9">'BDI DIFER_SEM DESON.'!Extenso_51</definedName>
    <definedName name="Extenso_51" localSheetId="8">'BDI_SEM DESON.'!Extenso_51</definedName>
    <definedName name="Extenso_51" localSheetId="12">Extenso_51</definedName>
    <definedName name="Extenso_51" localSheetId="6">#N/A</definedName>
    <definedName name="Extenso_51" localSheetId="10">#N/A</definedName>
    <definedName name="Extenso_51" localSheetId="7">#N/A</definedName>
    <definedName name="Extenso_51" localSheetId="11">#N/A</definedName>
    <definedName name="Extenso_51" localSheetId="13">#N/A</definedName>
    <definedName name="Extenso_51">'BDI DIFER_SEM DESON.'!Extenso_51</definedName>
    <definedName name="Extenso_52" localSheetId="9">'BDI DIFER_SEM DESON.'!Extenso_52</definedName>
    <definedName name="Extenso_52" localSheetId="8">'BDI_SEM DESON.'!Extenso_52</definedName>
    <definedName name="Extenso_52" localSheetId="12">Extenso_52</definedName>
    <definedName name="Extenso_52" localSheetId="6">#N/A</definedName>
    <definedName name="Extenso_52" localSheetId="10">#N/A</definedName>
    <definedName name="Extenso_52" localSheetId="7">#N/A</definedName>
    <definedName name="Extenso_52" localSheetId="11">#N/A</definedName>
    <definedName name="Extenso_52" localSheetId="13">#N/A</definedName>
    <definedName name="Extenso_52">'BDI DIFER_SEM DESON.'!Extenso_52</definedName>
    <definedName name="Extenso_53" localSheetId="9">'BDI DIFER_SEM DESON.'!Extenso_53</definedName>
    <definedName name="Extenso_53" localSheetId="8">'BDI_SEM DESON.'!Extenso_53</definedName>
    <definedName name="Extenso_53" localSheetId="12">Extenso_53</definedName>
    <definedName name="Extenso_53" localSheetId="6">#N/A</definedName>
    <definedName name="Extenso_53" localSheetId="10">#N/A</definedName>
    <definedName name="Extenso_53" localSheetId="7">#N/A</definedName>
    <definedName name="Extenso_53" localSheetId="11">#N/A</definedName>
    <definedName name="Extenso_53" localSheetId="13">#N/A</definedName>
    <definedName name="Extenso_53">'BDI DIFER_SEM DESON.'!Extenso_53</definedName>
    <definedName name="Extenso_54" localSheetId="9">'BDI DIFER_SEM DESON.'!Extenso_54</definedName>
    <definedName name="Extenso_54" localSheetId="8">'BDI_SEM DESON.'!Extenso_54</definedName>
    <definedName name="Extenso_54" localSheetId="12">Extenso_54</definedName>
    <definedName name="Extenso_54" localSheetId="6">#N/A</definedName>
    <definedName name="Extenso_54" localSheetId="10">#N/A</definedName>
    <definedName name="Extenso_54" localSheetId="7">#N/A</definedName>
    <definedName name="Extenso_54" localSheetId="11">#N/A</definedName>
    <definedName name="Extenso_54" localSheetId="13">#N/A</definedName>
    <definedName name="Extenso_54">'BDI DIFER_SEM DESON.'!Extenso_54</definedName>
    <definedName name="Extenso_55" localSheetId="9">'BDI DIFER_SEM DESON.'!Extenso_55</definedName>
    <definedName name="Extenso_55" localSheetId="8">'BDI_SEM DESON.'!Extenso_55</definedName>
    <definedName name="Extenso_55" localSheetId="12">Extenso_55</definedName>
    <definedName name="Extenso_55" localSheetId="6">#N/A</definedName>
    <definedName name="Extenso_55" localSheetId="10">#N/A</definedName>
    <definedName name="Extenso_55" localSheetId="7">#N/A</definedName>
    <definedName name="Extenso_55" localSheetId="11">#N/A</definedName>
    <definedName name="Extenso_55" localSheetId="13">#N/A</definedName>
    <definedName name="Extenso_55">'BDI DIFER_SEM DESON.'!Extenso_55</definedName>
    <definedName name="Extenso_56" localSheetId="9">'BDI DIFER_SEM DESON.'!Extenso_56</definedName>
    <definedName name="Extenso_56" localSheetId="8">'BDI_SEM DESON.'!Extenso_56</definedName>
    <definedName name="Extenso_56" localSheetId="12">Extenso_56</definedName>
    <definedName name="Extenso_56" localSheetId="6">#N/A</definedName>
    <definedName name="Extenso_56" localSheetId="10">#N/A</definedName>
    <definedName name="Extenso_56" localSheetId="7">#N/A</definedName>
    <definedName name="Extenso_56" localSheetId="11">#N/A</definedName>
    <definedName name="Extenso_56" localSheetId="13">#N/A</definedName>
    <definedName name="Extenso_56">'BDI DIFER_SEM DESON.'!Extenso_56</definedName>
    <definedName name="Extenso_57" localSheetId="9">'BDI DIFER_SEM DESON.'!Extenso_57</definedName>
    <definedName name="Extenso_57" localSheetId="8">'BDI_SEM DESON.'!Extenso_57</definedName>
    <definedName name="Extenso_57" localSheetId="12">Extenso_57</definedName>
    <definedName name="Extenso_57" localSheetId="6">#N/A</definedName>
    <definedName name="Extenso_57" localSheetId="10">#N/A</definedName>
    <definedName name="Extenso_57" localSheetId="7">#N/A</definedName>
    <definedName name="Extenso_57" localSheetId="11">#N/A</definedName>
    <definedName name="Extenso_57" localSheetId="13">#N/A</definedName>
    <definedName name="Extenso_57">'BDI DIFER_SEM DESON.'!Extenso_57</definedName>
    <definedName name="Extenso_58" localSheetId="9">'BDI DIFER_SEM DESON.'!Extenso_58</definedName>
    <definedName name="Extenso_58" localSheetId="8">'BDI_SEM DESON.'!Extenso_58</definedName>
    <definedName name="Extenso_58" localSheetId="12">Extenso_58</definedName>
    <definedName name="Extenso_58" localSheetId="6">#N/A</definedName>
    <definedName name="Extenso_58" localSheetId="10">#N/A</definedName>
    <definedName name="Extenso_58" localSheetId="7">#N/A</definedName>
    <definedName name="Extenso_58" localSheetId="11">#N/A</definedName>
    <definedName name="Extenso_58" localSheetId="13">#N/A</definedName>
    <definedName name="Extenso_58">'BDI DIFER_SEM DESON.'!Extenso_58</definedName>
    <definedName name="Extenso_59" localSheetId="9">'BDI DIFER_SEM DESON.'!Extenso_59</definedName>
    <definedName name="Extenso_59" localSheetId="8">'BDI_SEM DESON.'!Extenso_59</definedName>
    <definedName name="Extenso_59" localSheetId="12">Extenso_59</definedName>
    <definedName name="Extenso_59" localSheetId="6">#N/A</definedName>
    <definedName name="Extenso_59" localSheetId="10">#N/A</definedName>
    <definedName name="Extenso_59" localSheetId="7">#N/A</definedName>
    <definedName name="Extenso_59" localSheetId="11">#N/A</definedName>
    <definedName name="Extenso_59" localSheetId="13">#N/A</definedName>
    <definedName name="Extenso_59">'BDI DIFER_SEM DESON.'!Extenso_59</definedName>
    <definedName name="Extenso_6">#N/A</definedName>
    <definedName name="Extenso_60" localSheetId="9">'BDI DIFER_SEM DESON.'!Extenso_60</definedName>
    <definedName name="Extenso_60" localSheetId="8">'BDI_SEM DESON.'!Extenso_60</definedName>
    <definedName name="Extenso_60" localSheetId="12">Extenso_60</definedName>
    <definedName name="Extenso_60" localSheetId="6">#N/A</definedName>
    <definedName name="Extenso_60" localSheetId="10">#N/A</definedName>
    <definedName name="Extenso_60" localSheetId="7">#N/A</definedName>
    <definedName name="Extenso_60" localSheetId="11">#N/A</definedName>
    <definedName name="Extenso_60" localSheetId="13">#N/A</definedName>
    <definedName name="Extenso_60">'BDI DIFER_SEM DESON.'!Extenso_60</definedName>
    <definedName name="Extenso_61" localSheetId="9">'BDI DIFER_SEM DESON.'!Extenso_61</definedName>
    <definedName name="Extenso_61" localSheetId="8">'BDI_SEM DESON.'!Extenso_61</definedName>
    <definedName name="Extenso_61" localSheetId="12">Extenso_61</definedName>
    <definedName name="Extenso_61" localSheetId="6">#N/A</definedName>
    <definedName name="Extenso_61" localSheetId="10">#N/A</definedName>
    <definedName name="Extenso_61" localSheetId="7">#N/A</definedName>
    <definedName name="Extenso_61" localSheetId="11">#N/A</definedName>
    <definedName name="Extenso_61" localSheetId="13">#N/A</definedName>
    <definedName name="Extenso_61">'BDI DIFER_SEM DESON.'!Extenso_61</definedName>
    <definedName name="Extenso_62" localSheetId="9">'BDI DIFER_SEM DESON.'!Extenso_62</definedName>
    <definedName name="Extenso_62" localSheetId="8">'BDI_SEM DESON.'!Extenso_62</definedName>
    <definedName name="Extenso_62" localSheetId="12">Extenso_62</definedName>
    <definedName name="Extenso_62" localSheetId="6">#N/A</definedName>
    <definedName name="Extenso_62" localSheetId="10">#N/A</definedName>
    <definedName name="Extenso_62" localSheetId="7">#N/A</definedName>
    <definedName name="Extenso_62" localSheetId="11">#N/A</definedName>
    <definedName name="Extenso_62" localSheetId="13">#N/A</definedName>
    <definedName name="Extenso_62">'BDI DIFER_SEM DESON.'!Extenso_62</definedName>
    <definedName name="Extenso_63" localSheetId="9">'BDI DIFER_SEM DESON.'!Extenso_63</definedName>
    <definedName name="Extenso_63" localSheetId="8">'BDI_SEM DESON.'!Extenso_63</definedName>
    <definedName name="Extenso_63" localSheetId="12">Extenso_63</definedName>
    <definedName name="Extenso_63" localSheetId="6">#N/A</definedName>
    <definedName name="Extenso_63" localSheetId="10">#N/A</definedName>
    <definedName name="Extenso_63" localSheetId="7">#N/A</definedName>
    <definedName name="Extenso_63" localSheetId="11">#N/A</definedName>
    <definedName name="Extenso_63" localSheetId="13">#N/A</definedName>
    <definedName name="Extenso_63">'BDI DIFER_SEM DESON.'!Extenso_63</definedName>
    <definedName name="Extenso_64" localSheetId="9">'BDI DIFER_SEM DESON.'!Extenso_64</definedName>
    <definedName name="Extenso_64" localSheetId="8">'BDI_SEM DESON.'!Extenso_64</definedName>
    <definedName name="Extenso_64" localSheetId="12">Extenso_64</definedName>
    <definedName name="Extenso_64" localSheetId="6">#N/A</definedName>
    <definedName name="Extenso_64" localSheetId="10">#N/A</definedName>
    <definedName name="Extenso_64" localSheetId="7">#N/A</definedName>
    <definedName name="Extenso_64" localSheetId="11">#N/A</definedName>
    <definedName name="Extenso_64" localSheetId="13">#N/A</definedName>
    <definedName name="Extenso_64">'BDI DIFER_SEM DESON.'!Extenso_64</definedName>
    <definedName name="Extenso_65" localSheetId="9">'BDI DIFER_SEM DESON.'!Extenso_65</definedName>
    <definedName name="Extenso_65" localSheetId="8">'BDI_SEM DESON.'!Extenso_65</definedName>
    <definedName name="Extenso_65" localSheetId="12">Extenso_65</definedName>
    <definedName name="Extenso_65" localSheetId="6">#N/A</definedName>
    <definedName name="Extenso_65" localSheetId="10">#N/A</definedName>
    <definedName name="Extenso_65" localSheetId="7">#N/A</definedName>
    <definedName name="Extenso_65" localSheetId="11">#N/A</definedName>
    <definedName name="Extenso_65" localSheetId="13">#N/A</definedName>
    <definedName name="Extenso_65">'BDI DIFER_SEM DESON.'!Extenso_65</definedName>
    <definedName name="Extenso_66" localSheetId="9">'BDI DIFER_SEM DESON.'!Extenso_66</definedName>
    <definedName name="Extenso_66" localSheetId="8">'BDI_SEM DESON.'!Extenso_66</definedName>
    <definedName name="Extenso_66" localSheetId="12">Extenso_66</definedName>
    <definedName name="Extenso_66" localSheetId="6">#N/A</definedName>
    <definedName name="Extenso_66" localSheetId="10">#N/A</definedName>
    <definedName name="Extenso_66" localSheetId="7">#N/A</definedName>
    <definedName name="Extenso_66" localSheetId="11">#N/A</definedName>
    <definedName name="Extenso_66" localSheetId="13">#N/A</definedName>
    <definedName name="Extenso_66">'BDI DIFER_SEM DESON.'!Extenso_66</definedName>
    <definedName name="Extenso_67" localSheetId="9">'BDI DIFER_SEM DESON.'!Extenso_67</definedName>
    <definedName name="Extenso_67" localSheetId="8">'BDI_SEM DESON.'!Extenso_67</definedName>
    <definedName name="Extenso_67" localSheetId="12">Extenso_67</definedName>
    <definedName name="Extenso_67" localSheetId="6">#N/A</definedName>
    <definedName name="Extenso_67" localSheetId="10">#N/A</definedName>
    <definedName name="Extenso_67" localSheetId="7">#N/A</definedName>
    <definedName name="Extenso_67" localSheetId="11">#N/A</definedName>
    <definedName name="Extenso_67" localSheetId="13">#N/A</definedName>
    <definedName name="Extenso_67">'BDI DIFER_SEM DESON.'!Extenso_67</definedName>
    <definedName name="Extenso_68" localSheetId="9">'BDI DIFER_SEM DESON.'!Extenso_68</definedName>
    <definedName name="Extenso_68" localSheetId="8">'BDI_SEM DESON.'!Extenso_68</definedName>
    <definedName name="Extenso_68" localSheetId="12">Extenso_68</definedName>
    <definedName name="Extenso_68" localSheetId="6">#N/A</definedName>
    <definedName name="Extenso_68" localSheetId="10">#N/A</definedName>
    <definedName name="Extenso_68" localSheetId="7">#N/A</definedName>
    <definedName name="Extenso_68" localSheetId="11">#N/A</definedName>
    <definedName name="Extenso_68" localSheetId="13">#N/A</definedName>
    <definedName name="Extenso_68">'BDI DIFER_SEM DESON.'!Extenso_68</definedName>
    <definedName name="Extenso_69" localSheetId="9">'BDI DIFER_SEM DESON.'!Extenso_69</definedName>
    <definedName name="Extenso_69" localSheetId="8">'BDI_SEM DESON.'!Extenso_69</definedName>
    <definedName name="Extenso_69" localSheetId="12">Extenso_69</definedName>
    <definedName name="Extenso_69" localSheetId="6">#N/A</definedName>
    <definedName name="Extenso_69" localSheetId="10">#N/A</definedName>
    <definedName name="Extenso_69" localSheetId="7">#N/A</definedName>
    <definedName name="Extenso_69" localSheetId="11">#N/A</definedName>
    <definedName name="Extenso_69" localSheetId="13">#N/A</definedName>
    <definedName name="Extenso_69">'BDI DIFER_SEM DESON.'!Extenso_69</definedName>
    <definedName name="Extenso_7" localSheetId="9">'BDI DIFER_SEM DESON.'!Extenso_7</definedName>
    <definedName name="Extenso_7" localSheetId="8">'BDI_SEM DESON.'!Extenso_7</definedName>
    <definedName name="Extenso_7" localSheetId="12">Extenso_7</definedName>
    <definedName name="Extenso_7" localSheetId="6">#N/A</definedName>
    <definedName name="Extenso_7" localSheetId="10">#N/A</definedName>
    <definedName name="Extenso_7" localSheetId="7">#N/A</definedName>
    <definedName name="Extenso_7" localSheetId="11">#N/A</definedName>
    <definedName name="Extenso_7" localSheetId="13">#N/A</definedName>
    <definedName name="Extenso_7">'BDI DIFER_SEM DESON.'!Extenso_7</definedName>
    <definedName name="Extenso_70" localSheetId="9">'BDI DIFER_SEM DESON.'!Extenso_70</definedName>
    <definedName name="Extenso_70" localSheetId="8">'BDI_SEM DESON.'!Extenso_70</definedName>
    <definedName name="Extenso_70" localSheetId="12">Extenso_70</definedName>
    <definedName name="Extenso_70" localSheetId="6">#N/A</definedName>
    <definedName name="Extenso_70" localSheetId="10">#N/A</definedName>
    <definedName name="Extenso_70" localSheetId="7">#N/A</definedName>
    <definedName name="Extenso_70" localSheetId="11">#N/A</definedName>
    <definedName name="Extenso_70" localSheetId="13">#N/A</definedName>
    <definedName name="Extenso_70">'BDI DIFER_SEM DESON.'!Extenso_70</definedName>
    <definedName name="Extenso_71" localSheetId="9">'BDI DIFER_SEM DESON.'!Extenso_71</definedName>
    <definedName name="Extenso_71" localSheetId="8">'BDI_SEM DESON.'!Extenso_71</definedName>
    <definedName name="Extenso_71" localSheetId="12">Extenso_71</definedName>
    <definedName name="Extenso_71" localSheetId="6">#N/A</definedName>
    <definedName name="Extenso_71" localSheetId="10">#N/A</definedName>
    <definedName name="Extenso_71" localSheetId="7">#N/A</definedName>
    <definedName name="Extenso_71" localSheetId="11">#N/A</definedName>
    <definedName name="Extenso_71" localSheetId="13">#N/A</definedName>
    <definedName name="Extenso_71">'BDI DIFER_SEM DESON.'!Extenso_71</definedName>
    <definedName name="Extenso_72" localSheetId="9">'BDI DIFER_SEM DESON.'!Extenso_72</definedName>
    <definedName name="Extenso_72" localSheetId="8">'BDI_SEM DESON.'!Extenso_72</definedName>
    <definedName name="Extenso_72" localSheetId="12">Extenso_72</definedName>
    <definedName name="Extenso_72" localSheetId="6">#N/A</definedName>
    <definedName name="Extenso_72" localSheetId="10">#N/A</definedName>
    <definedName name="Extenso_72" localSheetId="7">#N/A</definedName>
    <definedName name="Extenso_72" localSheetId="11">#N/A</definedName>
    <definedName name="Extenso_72" localSheetId="13">#N/A</definedName>
    <definedName name="Extenso_72">'BDI DIFER_SEM DESON.'!Extenso_72</definedName>
    <definedName name="Extenso_8" localSheetId="9">'BDI DIFER_SEM DESON.'!Extenso_8</definedName>
    <definedName name="Extenso_8" localSheetId="8">'BDI_SEM DESON.'!Extenso_8</definedName>
    <definedName name="Extenso_8" localSheetId="12">Extenso_8</definedName>
    <definedName name="Extenso_8" localSheetId="6">#N/A</definedName>
    <definedName name="Extenso_8" localSheetId="10">#N/A</definedName>
    <definedName name="Extenso_8" localSheetId="7">#N/A</definedName>
    <definedName name="Extenso_8" localSheetId="11">#N/A</definedName>
    <definedName name="Extenso_8" localSheetId="13">#N/A</definedName>
    <definedName name="Extenso_8">'BDI DIFER_SEM DESON.'!Extenso_8</definedName>
    <definedName name="Extenso_9">#N/A</definedName>
    <definedName name="ExtensoPassa">#REF!</definedName>
    <definedName name="Extenss" localSheetId="6">#REF!</definedName>
    <definedName name="Extenss" localSheetId="7">#REF!</definedName>
    <definedName name="Extenss" localSheetId="13">#REF!</definedName>
    <definedName name="Extenss">#REF!</definedName>
    <definedName name="ExtFaixa" localSheetId="9">#REF!</definedName>
    <definedName name="ExtFaixa" localSheetId="8">#REF!</definedName>
    <definedName name="ExtFaixa" localSheetId="12">#REF!</definedName>
    <definedName name="ExtFaixa" localSheetId="10">#REF!</definedName>
    <definedName name="ExtFaixa" localSheetId="11">#REF!</definedName>
    <definedName name="ExtFaixa" localSheetId="13">#REF!</definedName>
    <definedName name="ExtFaixa">#REF!</definedName>
    <definedName name="ExtFaixa_1" localSheetId="6">#REF!</definedName>
    <definedName name="ExtFaixa_1" localSheetId="7">#REF!</definedName>
    <definedName name="ExtFaixa_1" localSheetId="13">#REF!</definedName>
    <definedName name="ExtFaixa_1">#REF!</definedName>
    <definedName name="ExtFaixa_2">"'file:///A:/ARQUIVOS R96/EXCEL/PATOs/Pato PRRTN - BR476.xls'#$'P A T O 99 B'.$#REF!$#REF!"</definedName>
    <definedName name="ExtFaixa_3" localSheetId="6">#REF!</definedName>
    <definedName name="ExtFaixa_3" localSheetId="7">#REF!</definedName>
    <definedName name="ExtFaixa_3" localSheetId="13">#REF!</definedName>
    <definedName name="ExtFaixa_3">#REF!</definedName>
    <definedName name="ExtFaixa_4" localSheetId="6">#REF!</definedName>
    <definedName name="ExtFaixa_4" localSheetId="7">#REF!</definedName>
    <definedName name="ExtFaixa_4" localSheetId="13">#REF!</definedName>
    <definedName name="ExtFaixa_4">#REF!</definedName>
    <definedName name="ExtFaixa_5" localSheetId="6">#REF!</definedName>
    <definedName name="ExtFaixa_5" localSheetId="7">#REF!</definedName>
    <definedName name="ExtFaixa_5" localSheetId="13">#REF!</definedName>
    <definedName name="ExtFaixa_5">#REF!</definedName>
    <definedName name="ExtFaixa_6">"$'C _ Transporte'.$#REF!$#REF!"</definedName>
    <definedName name="ExtFaixa_7">"$'D _ Material Betuminoso'.$#REF!$#REF!"</definedName>
    <definedName name="ExtFaixa_8">"$'E _ Cronograma'.$#REF!$#REF!"</definedName>
    <definedName name="ExtFaixa2" localSheetId="12">#REF!</definedName>
    <definedName name="ExtFaixa2" localSheetId="6">#REF!</definedName>
    <definedName name="ExtFaixa2" localSheetId="10">#REF!</definedName>
    <definedName name="ExtFaixa2" localSheetId="7">#REF!</definedName>
    <definedName name="ExtFaixa2" localSheetId="11">#REF!</definedName>
    <definedName name="ExtFaixa2" localSheetId="13">#REF!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 localSheetId="12">#REF!</definedName>
    <definedName name="ExtFaixa2_3" localSheetId="6">#REF!</definedName>
    <definedName name="ExtFaixa2_3" localSheetId="10">#REF!</definedName>
    <definedName name="ExtFaixa2_3" localSheetId="7">#REF!</definedName>
    <definedName name="ExtFaixa2_3" localSheetId="11">#REF!</definedName>
    <definedName name="ExtFaixa2_3" localSheetId="13">#REF!</definedName>
    <definedName name="ExtFaixa2_3">#REF!</definedName>
    <definedName name="ExtFaixa2_4" localSheetId="12">#REF!</definedName>
    <definedName name="ExtFaixa2_4" localSheetId="6">#REF!</definedName>
    <definedName name="ExtFaixa2_4" localSheetId="10">#REF!</definedName>
    <definedName name="ExtFaixa2_4" localSheetId="7">#REF!</definedName>
    <definedName name="ExtFaixa2_4" localSheetId="11">#REF!</definedName>
    <definedName name="ExtFaixa2_4" localSheetId="13">#REF!</definedName>
    <definedName name="ExtFaixa2_4">#REF!</definedName>
    <definedName name="ExtFaixa2_5" localSheetId="12">#REF!</definedName>
    <definedName name="ExtFaixa2_5" localSheetId="6">#REF!</definedName>
    <definedName name="ExtFaixa2_5" localSheetId="10">#REF!</definedName>
    <definedName name="ExtFaixa2_5" localSheetId="7">#REF!</definedName>
    <definedName name="ExtFaixa2_5" localSheetId="11">#REF!</definedName>
    <definedName name="ExtFaixa2_5" localSheetId="13">#REF!</definedName>
    <definedName name="ExtFaixa2_5">#REF!</definedName>
    <definedName name="ExtFaixa22" localSheetId="12">#REF!</definedName>
    <definedName name="ExtFaixa22" localSheetId="6">#REF!</definedName>
    <definedName name="ExtFaixa22" localSheetId="10">#REF!</definedName>
    <definedName name="ExtFaixa22" localSheetId="7">#REF!</definedName>
    <definedName name="ExtFaixa22" localSheetId="11">#REF!</definedName>
    <definedName name="ExtFaixa22" localSheetId="13">#REF!</definedName>
    <definedName name="ExtFaixa22">#REF!</definedName>
    <definedName name="ExtFaixaa" localSheetId="6">#REF!</definedName>
    <definedName name="ExtFaixaa" localSheetId="7">#REF!</definedName>
    <definedName name="ExtFaixaa" localSheetId="13">#REF!</definedName>
    <definedName name="ExtFaixaa">#REF!</definedName>
    <definedName name="EXTRA_CONTRATUAL" localSheetId="9">#REF!</definedName>
    <definedName name="EXTRA_CONTRATUAL" localSheetId="8">#REF!</definedName>
    <definedName name="EXTRA_CONTRATUAL" localSheetId="12">#REF!</definedName>
    <definedName name="EXTRA_CONTRATUAL" localSheetId="10">#REF!</definedName>
    <definedName name="EXTRA_CONTRATUAL" localSheetId="11">#REF!</definedName>
    <definedName name="EXTRA_CONTRATUAL" localSheetId="13">#REF!</definedName>
    <definedName name="EXTRA_CONTRATUAL">#REF!</definedName>
    <definedName name="EXTRA_CONTRATUAL_10" localSheetId="9">#REF!</definedName>
    <definedName name="EXTRA_CONTRATUAL_10" localSheetId="8">#REF!</definedName>
    <definedName name="EXTRA_CONTRATUAL_10" localSheetId="12">#REF!</definedName>
    <definedName name="EXTRA_CONTRATUAL_10" localSheetId="10">#REF!</definedName>
    <definedName name="EXTRA_CONTRATUAL_10" localSheetId="11">#REF!</definedName>
    <definedName name="EXTRA_CONTRATUAL_10" localSheetId="13">#REF!</definedName>
    <definedName name="EXTRA_CONTRATUAL_10">#REF!</definedName>
    <definedName name="EXTRA_CONTRATUAL_10_16">#REF!</definedName>
    <definedName name="EXTRA_CONTRATUAL_10_19" localSheetId="9">#REF!</definedName>
    <definedName name="EXTRA_CONTRATUAL_10_19" localSheetId="8">#REF!</definedName>
    <definedName name="EXTRA_CONTRATUAL_10_19" localSheetId="12">#REF!</definedName>
    <definedName name="EXTRA_CONTRATUAL_10_19" localSheetId="10">#REF!</definedName>
    <definedName name="EXTRA_CONTRATUAL_10_19" localSheetId="11">#REF!</definedName>
    <definedName name="EXTRA_CONTRATUAL_10_19" localSheetId="13">#REF!</definedName>
    <definedName name="EXTRA_CONTRATUAL_10_19">#REF!</definedName>
    <definedName name="EXTRA_CONTRATUAL_10_19_16">#REF!</definedName>
    <definedName name="EXTRA_CONTRATUAL_16">#REF!</definedName>
    <definedName name="EXTRA_CONTRATUAL_17" localSheetId="9">#REF!</definedName>
    <definedName name="EXTRA_CONTRATUAL_17" localSheetId="8">#REF!</definedName>
    <definedName name="EXTRA_CONTRATUAL_17" localSheetId="12">#REF!</definedName>
    <definedName name="EXTRA_CONTRATUAL_17" localSheetId="10">#REF!</definedName>
    <definedName name="EXTRA_CONTRATUAL_17" localSheetId="11">#REF!</definedName>
    <definedName name="EXTRA_CONTRATUAL_17" localSheetId="13">#REF!</definedName>
    <definedName name="EXTRA_CONTRATUAL_17">#REF!</definedName>
    <definedName name="EXTRA_CONTRATUAL_17_16">#REF!</definedName>
    <definedName name="EXTRA_CONTRATUAL_17_19" localSheetId="9">#REF!</definedName>
    <definedName name="EXTRA_CONTRATUAL_17_19" localSheetId="8">#REF!</definedName>
    <definedName name="EXTRA_CONTRATUAL_17_19" localSheetId="12">#REF!</definedName>
    <definedName name="EXTRA_CONTRATUAL_17_19" localSheetId="10">#REF!</definedName>
    <definedName name="EXTRA_CONTRATUAL_17_19" localSheetId="11">#REF!</definedName>
    <definedName name="EXTRA_CONTRATUAL_17_19" localSheetId="13">#REF!</definedName>
    <definedName name="EXTRA_CONTRATUAL_17_19">#REF!</definedName>
    <definedName name="EXTRA_CONTRATUAL_17_19_16">#REF!</definedName>
    <definedName name="EXTRA_CONTRATUAL_19" localSheetId="9">#REF!</definedName>
    <definedName name="EXTRA_CONTRATUAL_19" localSheetId="8">#REF!</definedName>
    <definedName name="EXTRA_CONTRATUAL_19" localSheetId="12">#REF!</definedName>
    <definedName name="EXTRA_CONTRATUAL_19" localSheetId="10">#REF!</definedName>
    <definedName name="EXTRA_CONTRATUAL_19" localSheetId="11">#REF!</definedName>
    <definedName name="EXTRA_CONTRATUAL_19" localSheetId="13">#REF!</definedName>
    <definedName name="EXTRA_CONTRATUAL_19">#REF!</definedName>
    <definedName name="EXTRA_CONTRATUAL_19_16">#REF!</definedName>
    <definedName name="EXTRA_CONTRATUAL_6" localSheetId="9">#REF!</definedName>
    <definedName name="EXTRA_CONTRATUAL_6" localSheetId="8">#REF!</definedName>
    <definedName name="EXTRA_CONTRATUAL_6" localSheetId="12">#REF!</definedName>
    <definedName name="EXTRA_CONTRATUAL_6" localSheetId="10">#REF!</definedName>
    <definedName name="EXTRA_CONTRATUAL_6" localSheetId="11">#REF!</definedName>
    <definedName name="EXTRA_CONTRATUAL_6" localSheetId="13">#REF!</definedName>
    <definedName name="EXTRA_CONTRATUAL_6">#REF!</definedName>
    <definedName name="EXTRA_CONTRATUAL_6_16">#REF!</definedName>
    <definedName name="EXTRA_CONTRATUAL_6_19" localSheetId="9">#REF!</definedName>
    <definedName name="EXTRA_CONTRATUAL_6_19" localSheetId="8">#REF!</definedName>
    <definedName name="EXTRA_CONTRATUAL_6_19" localSheetId="12">#REF!</definedName>
    <definedName name="EXTRA_CONTRATUAL_6_19" localSheetId="10">#REF!</definedName>
    <definedName name="EXTRA_CONTRATUAL_6_19" localSheetId="11">#REF!</definedName>
    <definedName name="EXTRA_CONTRATUAL_6_19" localSheetId="13">#REF!</definedName>
    <definedName name="EXTRA_CONTRATUAL_6_19">#REF!</definedName>
    <definedName name="EXTRA_CONTRATUAL_6_19_16">#REF!</definedName>
    <definedName name="EXTRA_CONTRATUAL_7" localSheetId="9">#REF!</definedName>
    <definedName name="EXTRA_CONTRATUAL_7" localSheetId="8">#REF!</definedName>
    <definedName name="EXTRA_CONTRATUAL_7" localSheetId="12">#REF!</definedName>
    <definedName name="EXTRA_CONTRATUAL_7" localSheetId="10">#REF!</definedName>
    <definedName name="EXTRA_CONTRATUAL_7" localSheetId="11">#REF!</definedName>
    <definedName name="EXTRA_CONTRATUAL_7" localSheetId="13">#REF!</definedName>
    <definedName name="EXTRA_CONTRATUAL_7">#REF!</definedName>
    <definedName name="EXTRA_CONTRATUAL_7_16">#REF!</definedName>
    <definedName name="EXTRA_CONTRATUAL_7_19" localSheetId="9">#REF!</definedName>
    <definedName name="EXTRA_CONTRATUAL_7_19" localSheetId="8">#REF!</definedName>
    <definedName name="EXTRA_CONTRATUAL_7_19" localSheetId="12">#REF!</definedName>
    <definedName name="EXTRA_CONTRATUAL_7_19" localSheetId="10">#REF!</definedName>
    <definedName name="EXTRA_CONTRATUAL_7_19" localSheetId="11">#REF!</definedName>
    <definedName name="EXTRA_CONTRATUAL_7_19" localSheetId="13">#REF!</definedName>
    <definedName name="EXTRA_CONTRATUAL_7_19">#REF!</definedName>
    <definedName name="EXTRA_CONTRATUAL_7_19_16">#REF!</definedName>
    <definedName name="EXTRA_CONTRATUAL_8" localSheetId="9">#REF!</definedName>
    <definedName name="EXTRA_CONTRATUAL_8" localSheetId="8">#REF!</definedName>
    <definedName name="EXTRA_CONTRATUAL_8" localSheetId="12">#REF!</definedName>
    <definedName name="EXTRA_CONTRATUAL_8" localSheetId="10">#REF!</definedName>
    <definedName name="EXTRA_CONTRATUAL_8" localSheetId="11">#REF!</definedName>
    <definedName name="EXTRA_CONTRATUAL_8" localSheetId="13">#REF!</definedName>
    <definedName name="EXTRA_CONTRATUAL_8">#REF!</definedName>
    <definedName name="EXTRA_CONTRATUAL_8_16">#REF!</definedName>
    <definedName name="EXTRA_CONTRATUAL_8_19" localSheetId="9">#REF!</definedName>
    <definedName name="EXTRA_CONTRATUAL_8_19" localSheetId="8">#REF!</definedName>
    <definedName name="EXTRA_CONTRATUAL_8_19" localSheetId="12">#REF!</definedName>
    <definedName name="EXTRA_CONTRATUAL_8_19" localSheetId="10">#REF!</definedName>
    <definedName name="EXTRA_CONTRATUAL_8_19" localSheetId="11">#REF!</definedName>
    <definedName name="EXTRA_CONTRATUAL_8_19" localSheetId="13">#REF!</definedName>
    <definedName name="EXTRA_CONTRATUAL_8_19">#REF!</definedName>
    <definedName name="EXTRA_CONTRATUAL_8_19_16">#REF!</definedName>
    <definedName name="EXTRA_CONTRATUAL_9" localSheetId="9">#REF!</definedName>
    <definedName name="EXTRA_CONTRATUAL_9" localSheetId="8">#REF!</definedName>
    <definedName name="EXTRA_CONTRATUAL_9" localSheetId="12">#REF!</definedName>
    <definedName name="EXTRA_CONTRATUAL_9" localSheetId="10">#REF!</definedName>
    <definedName name="EXTRA_CONTRATUAL_9" localSheetId="11">#REF!</definedName>
    <definedName name="EXTRA_CONTRATUAL_9" localSheetId="13">#REF!</definedName>
    <definedName name="EXTRA_CONTRATUAL_9">#REF!</definedName>
    <definedName name="EXTRA_CONTRATUAL_9_16">#REF!</definedName>
    <definedName name="EXTRA_CONTRATUAL_9_19" localSheetId="9">#REF!</definedName>
    <definedName name="EXTRA_CONTRATUAL_9_19" localSheetId="8">#REF!</definedName>
    <definedName name="EXTRA_CONTRATUAL_9_19" localSheetId="12">#REF!</definedName>
    <definedName name="EXTRA_CONTRATUAL_9_19" localSheetId="10">#REF!</definedName>
    <definedName name="EXTRA_CONTRATUAL_9_19" localSheetId="11">#REF!</definedName>
    <definedName name="EXTRA_CONTRATUAL_9_19" localSheetId="13">#REF!</definedName>
    <definedName name="EXTRA_CONTRATUAL_9_19">#REF!</definedName>
    <definedName name="EXTRA_CONTRATUAL_9_19_16">#REF!</definedName>
    <definedName name="Extract">#REF!</definedName>
    <definedName name="extred100">#REF!</definedName>
    <definedName name="EXTREDE">#REF!</definedName>
    <definedName name="EXTREDE_1">#REF!</definedName>
    <definedName name="Extt" localSheetId="6">#REF!</definedName>
    <definedName name="Extt" localSheetId="7">#REF!</definedName>
    <definedName name="Extt" localSheetId="13">#REF!</definedName>
    <definedName name="Extt">#REF!</definedName>
    <definedName name="ezfrafrf">#N/A</definedName>
    <definedName name="f" localSheetId="9">#REF!</definedName>
    <definedName name="f" localSheetId="8">#REF!</definedName>
    <definedName name="f" localSheetId="12">#REF!</definedName>
    <definedName name="f" localSheetId="10">#REF!</definedName>
    <definedName name="f" localSheetId="11">#REF!</definedName>
    <definedName name="f" localSheetId="13">#REF!</definedName>
    <definedName name="f">#REF!</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801m">#REF!</definedName>
    <definedName name="f801p">#REF!</definedName>
    <definedName name="f802m">#REF!</definedName>
    <definedName name="f802p">#REF!</definedName>
    <definedName name="f803m">#REF!</definedName>
    <definedName name="f803p">#REF!</definedName>
    <definedName name="f804m">#REF!</definedName>
    <definedName name="f804p">#REF!</definedName>
    <definedName name="f805m">#REF!</definedName>
    <definedName name="f805p">#REF!</definedName>
    <definedName name="f807m">#REF!</definedName>
    <definedName name="f807p">#REF!</definedName>
    <definedName name="f808m">#REF!</definedName>
    <definedName name="f808p">#REF!</definedName>
    <definedName name="f809m">#REF!</definedName>
    <definedName name="f809p">#REF!</definedName>
    <definedName name="f810m">#REF!</definedName>
    <definedName name="f810p">#REF!</definedName>
    <definedName name="f811m">#REF!</definedName>
    <definedName name="f811p">#REF!</definedName>
    <definedName name="f812m">#REF!</definedName>
    <definedName name="f812p">#REF!</definedName>
    <definedName name="f813m">#REF!</definedName>
    <definedName name="f813p">#REF!</definedName>
    <definedName name="f814m">#REF!</definedName>
    <definedName name="f814p">#REF!</definedName>
    <definedName name="f943m">#REF!</definedName>
    <definedName name="f943p">#REF!</definedName>
    <definedName name="FA" localSheetId="9">#REF!</definedName>
    <definedName name="FA" localSheetId="8">#REF!</definedName>
    <definedName name="FA" localSheetId="12">#REF!</definedName>
    <definedName name="FA" localSheetId="10">#REF!</definedName>
    <definedName name="FA" localSheetId="11">#REF!</definedName>
    <definedName name="FA" localSheetId="13">#REF!</definedName>
    <definedName name="FA">#REF!</definedName>
    <definedName name="FAB">"Figura 3"</definedName>
    <definedName name="FABRICIO" localSheetId="9">'BDI DIFER_SEM DESON.'!Plan1</definedName>
    <definedName name="FABRICIO" localSheetId="8">'BDI_SEM DESON.'!Plan1</definedName>
    <definedName name="FABRICIO" localSheetId="6">Plan1</definedName>
    <definedName name="FABRICIO" localSheetId="7">Plan1</definedName>
    <definedName name="FABRICIO" localSheetId="13">Plan1</definedName>
    <definedName name="FABRICIO">Plan1</definedName>
    <definedName name="FADO">#REF!</definedName>
    <definedName name="FADO1">#REF!</definedName>
    <definedName name="Fae_08" localSheetId="6">#REF!</definedName>
    <definedName name="Fae_08" localSheetId="7">#REF!</definedName>
    <definedName name="Fae_08">#REF!</definedName>
    <definedName name="Faixa" localSheetId="6">#REF!</definedName>
    <definedName name="Faixa" localSheetId="7">#REF!</definedName>
    <definedName name="Faixa" localSheetId="13">#REF!</definedName>
    <definedName name="Faixa">#REF!</definedName>
    <definedName name="Faixa_1">"'file:///C:/Documents and Settings/mauricio.ferrao/Desktop/ARQUIVOS R-9-6/Excel/PATOs/BR153_98.XLS'#$'P A T O 98 D'.$#REF!$#REF!"</definedName>
    <definedName name="Faixa_3" localSheetId="6">#REF!</definedName>
    <definedName name="Faixa_3" localSheetId="7">#REF!</definedName>
    <definedName name="Faixa_3" localSheetId="13">#REF!</definedName>
    <definedName name="Faixa_3">#REF!</definedName>
    <definedName name="Faixa_4" localSheetId="6">#REF!</definedName>
    <definedName name="Faixa_4" localSheetId="7">#REF!</definedName>
    <definedName name="Faixa_4" localSheetId="13">#REF!</definedName>
    <definedName name="Faixa_4">#REF!</definedName>
    <definedName name="Faixa_5" localSheetId="6">#REF!</definedName>
    <definedName name="Faixa_5" localSheetId="7">#REF!</definedName>
    <definedName name="Faixa_5" localSheetId="13">#REF!</definedName>
    <definedName name="Faixa_5">#REF!</definedName>
    <definedName name="faixa2">#REF!</definedName>
    <definedName name="Faixaa" localSheetId="6">#REF!</definedName>
    <definedName name="Faixaa" localSheetId="7">#REF!</definedName>
    <definedName name="Faixaa" localSheetId="13">#REF!</definedName>
    <definedName name="Faixaa">#REF!</definedName>
    <definedName name="FAL" localSheetId="9">'BDI DIFER_SEM DESON.'!Plan1</definedName>
    <definedName name="FAL" localSheetId="8">'BDI_SEM DESON.'!Plan1</definedName>
    <definedName name="FAL" localSheetId="6">Plan1</definedName>
    <definedName name="FAL" localSheetId="7">Plan1</definedName>
    <definedName name="FAL" localSheetId="13">Plan1</definedName>
    <definedName name="FAL">Plan1</definedName>
    <definedName name="FASDFA">#N/A</definedName>
    <definedName name="Fase_07" localSheetId="6">#REF!</definedName>
    <definedName name="Fase_07" localSheetId="7">#REF!</definedName>
    <definedName name="Fase_07" localSheetId="13">#REF!</definedName>
    <definedName name="Fase_07">#REF!</definedName>
    <definedName name="FAT">"$#REF!.$H$#REF!"</definedName>
    <definedName name="FAT1_10">#REF!</definedName>
    <definedName name="FAT1_11">#REF!</definedName>
    <definedName name="FAT2_10">#REF!</definedName>
    <definedName name="FAT2_10_12">#REF!</definedName>
    <definedName name="FAT2_11">#REF!</definedName>
    <definedName name="FATELE">#REF!</definedName>
    <definedName name="FATMEC">#REF!</definedName>
    <definedName name="fator" localSheetId="9">#REF!</definedName>
    <definedName name="fator" localSheetId="8">#REF!</definedName>
    <definedName name="fator" localSheetId="12">#REF!</definedName>
    <definedName name="fator" localSheetId="10">#REF!</definedName>
    <definedName name="fator" localSheetId="11">#REF!</definedName>
    <definedName name="fator" localSheetId="13">#REF!</definedName>
    <definedName name="fator">#REF!</definedName>
    <definedName name="FATOR_K" localSheetId="13">#REF!</definedName>
    <definedName name="FATOR_K">#REF!</definedName>
    <definedName name="FATOR_K1" localSheetId="7">#REF!</definedName>
    <definedName name="FATOR_K1">#REF!</definedName>
    <definedName name="FATOR_K10">#REF!</definedName>
    <definedName name="FATOR_K11">#REF!</definedName>
    <definedName name="FATOR_K2">#REF!</definedName>
    <definedName name="FATOR_K3">#REF!</definedName>
    <definedName name="FATOR_K4">#REF!</definedName>
    <definedName name="FATOR_K5">#REF!</definedName>
    <definedName name="FATOR_K6">#REF!</definedName>
    <definedName name="FATOR_K7">#REF!</definedName>
    <definedName name="FATOR_K8">#REF!</definedName>
    <definedName name="FATOR_K9">#REF!</definedName>
    <definedName name="FATOR1" localSheetId="6">#REF!</definedName>
    <definedName name="FATOR1" localSheetId="7">#REF!</definedName>
    <definedName name="FATOR1">#REF!</definedName>
    <definedName name="fator100">#REF!</definedName>
    <definedName name="FATOR2" localSheetId="6">#REF!</definedName>
    <definedName name="FATOR2" localSheetId="7">#REF!</definedName>
    <definedName name="FATOR2" localSheetId="13">#REF!</definedName>
    <definedName name="FATOR2">#REF!</definedName>
    <definedName name="FATOR3" localSheetId="6">#REF!</definedName>
    <definedName name="FATOR3" localSheetId="7">#REF!</definedName>
    <definedName name="FATOR3" localSheetId="13">#REF!</definedName>
    <definedName name="FATOR3">#REF!</definedName>
    <definedName name="FATOR4" localSheetId="6">#REF!</definedName>
    <definedName name="FATOR4" localSheetId="7">#REF!</definedName>
    <definedName name="FATOR4" localSheetId="13">#REF!</definedName>
    <definedName name="FATOR4">#REF!</definedName>
    <definedName name="fator50">#REF!</definedName>
    <definedName name="fatorg">#REF!</definedName>
    <definedName name="FatSabadoOut">#REF!</definedName>
    <definedName name="FatSextaOut">#REF!</definedName>
    <definedName name="FATTML">#REF!</definedName>
    <definedName name="FATURAS2002" localSheetId="9" hidden="1">{#N/A,#N/A,TRUE,"Serviços"}</definedName>
    <definedName name="FATURAS2002" localSheetId="8" hidden="1">{#N/A,#N/A,TRUE,"Serviços"}</definedName>
    <definedName name="FATURAS2002" localSheetId="12">{#N/A,#N/A,TRUE,"Serviços"}</definedName>
    <definedName name="FATURAS2002" localSheetId="3" hidden="1">{#N/A,#N/A,TRUE,"Serviços"}</definedName>
    <definedName name="FATURAS2002" localSheetId="6">{#N/A,#N/A,TRUE,"Serviços"}</definedName>
    <definedName name="FATURAS2002" localSheetId="10">{#N/A,#N/A,TRUE,"Serviços"}</definedName>
    <definedName name="FATURAS2002" localSheetId="7" hidden="1">{#N/A,#N/A,TRUE,"Serviços"}</definedName>
    <definedName name="FATURAS2002" localSheetId="11">{#N/A,#N/A,TRUE,"Serviços"}</definedName>
    <definedName name="FATURAS2002" localSheetId="13">{#N/A,#N/A,TRUE,"Serviços"}</definedName>
    <definedName name="FATURAS2002">{#N/A,#N/A,TRUE,"Serviços"}</definedName>
    <definedName name="FATURAS20022" localSheetId="9" hidden="1">{#N/A,#N/A,TRUE,"Serviços"}</definedName>
    <definedName name="FATURAS20022" localSheetId="8" hidden="1">{#N/A,#N/A,TRUE,"Serviços"}</definedName>
    <definedName name="FATURAS20022" localSheetId="12">{#N/A,#N/A,TRUE,"Serviços"}</definedName>
    <definedName name="FATURAS20022" localSheetId="6">{#N/A,#N/A,TRUE,"Serviços"}</definedName>
    <definedName name="FATURAS20022" localSheetId="10">{#N/A,#N/A,TRUE,"Serviços"}</definedName>
    <definedName name="FATURAS20022" localSheetId="7">{#N/A,#N/A,TRUE,"Serviços"}</definedName>
    <definedName name="FATURAS20022" localSheetId="11">{#N/A,#N/A,TRUE,"Serviços"}</definedName>
    <definedName name="FATURAS20022" localSheetId="13">{#N/A,#N/A,TRUE,"Serviços"}</definedName>
    <definedName name="FATURAS20022">{#N/A,#N/A,TRUE,"Serviços"}</definedName>
    <definedName name="FBFFF" localSheetId="6" hidden="1">{#N/A,#N/A,FALSE,"IR E CS 1997";#N/A,#N/A,FALSE,"PR ND";#N/A,#N/A,FALSE,"8191";#N/A,#N/A,FALSE,"8383";#N/A,#N/A,FALSE,"MP 1024";#N/A,#N/A,FALSE,"AD_EX_97";#N/A,#N/A,FALSE,"BD 97"}</definedName>
    <definedName name="FBFFF" localSheetId="7" hidden="1">{#N/A,#N/A,FALSE,"IR E CS 1997";#N/A,#N/A,FALSE,"PR ND";#N/A,#N/A,FALSE,"8191";#N/A,#N/A,FALSE,"8383";#N/A,#N/A,FALSE,"MP 1024";#N/A,#N/A,FALSE,"AD_EX_97";#N/A,#N/A,FALSE,"BD 97"}</definedName>
    <definedName name="FBFFF" hidden="1">{#N/A,#N/A,FALSE,"IR E CS 1997";#N/A,#N/A,FALSE,"PR ND";#N/A,#N/A,FALSE,"8191";#N/A,#N/A,FALSE,"8383";#N/A,#N/A,FALSE,"MP 1024";#N/A,#N/A,FALSE,"AD_EX_97";#N/A,#N/A,FALSE,"BD 97"}</definedName>
    <definedName name="fc1a" localSheetId="6">#REF!</definedName>
    <definedName name="fc1a" localSheetId="7">#REF!</definedName>
    <definedName name="fc1a" localSheetId="13">#REF!</definedName>
    <definedName name="fc1a">#REF!</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24">#REF!</definedName>
    <definedName name="fc1a_25">#REF!</definedName>
    <definedName name="fc1a_26">#REF!</definedName>
    <definedName name="fc1a_27">#REF!</definedName>
    <definedName name="fc1a_29">#REF!</definedName>
    <definedName name="fc1a_5">#N/A</definedName>
    <definedName name="fc1a_6">#N/A</definedName>
    <definedName name="fc1a_7">#N/A</definedName>
    <definedName name="fc1a_8">#N/A</definedName>
    <definedName name="fc1a_9">#N/A</definedName>
    <definedName name="FC2A" localSheetId="6">#REF!</definedName>
    <definedName name="FC2A" localSheetId="7">#REF!</definedName>
    <definedName name="FC2A" localSheetId="13">#REF!</definedName>
    <definedName name="FC2A">#REF!</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24">#REF!</definedName>
    <definedName name="FC2A_25">#REF!</definedName>
    <definedName name="FC2A_26">#REF!</definedName>
    <definedName name="FC2A_27">#REF!</definedName>
    <definedName name="FC2A_29">#REF!</definedName>
    <definedName name="FC2A_5">#N/A</definedName>
    <definedName name="FC2A_6">#N/A</definedName>
    <definedName name="FC2A_7">#N/A</definedName>
    <definedName name="FC2A_8">#N/A</definedName>
    <definedName name="FC2A_9">#N/A</definedName>
    <definedName name="FC3A" localSheetId="6">#REF!</definedName>
    <definedName name="FC3A" localSheetId="7">#REF!</definedName>
    <definedName name="FC3A" localSheetId="13">#REF!</definedName>
    <definedName name="FC3A">#REF!</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24">#REF!</definedName>
    <definedName name="FC3A_25">#REF!</definedName>
    <definedName name="FC3A_26">#REF!</definedName>
    <definedName name="FC3A_27">#REF!</definedName>
    <definedName name="FC3A_29">#REF!</definedName>
    <definedName name="FC3A_5">#N/A</definedName>
    <definedName name="FC3A_6">#N/A</definedName>
    <definedName name="FC3A_7">#N/A</definedName>
    <definedName name="FC3A_8">#N/A</definedName>
    <definedName name="FC3A_9">#N/A</definedName>
    <definedName name="FCDD"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C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CT">"$#REF!.$N$#REF!"</definedName>
    <definedName name="FD" localSheetId="9">#REF!</definedName>
    <definedName name="FD" localSheetId="8">#REF!</definedName>
    <definedName name="FD" localSheetId="12">#REF!</definedName>
    <definedName name="FD" localSheetId="10">#REF!</definedName>
    <definedName name="FD" localSheetId="11">#REF!</definedName>
    <definedName name="FD" localSheetId="13">#REF!</definedName>
    <definedName name="FD">#REF!</definedName>
    <definedName name="fda" localSheetId="6">{"total","SUM(total)","YNNNN",FALSE}</definedName>
    <definedName name="fda" localSheetId="7">{"total","SUM(total)","YNNNN",FALSE}</definedName>
    <definedName name="fda">{"total","SUM(total)","YNNNN",FALSE}</definedName>
    <definedName name="FDD_0_0" hidden="1">"A30681"</definedName>
    <definedName name="FDD_0_1" hidden="1">"A31047"</definedName>
    <definedName name="FDD_0_10" hidden="1">"A34334"</definedName>
    <definedName name="FDD_0_11" hidden="1">"A34699"</definedName>
    <definedName name="FDD_0_12" hidden="1">"A35064"</definedName>
    <definedName name="FDD_0_13" hidden="1">"A35430"</definedName>
    <definedName name="FDD_0_14" hidden="1">"A35795"</definedName>
    <definedName name="FDD_0_2" hidden="1">"A31412"</definedName>
    <definedName name="FDD_0_3" hidden="1">"A31777"</definedName>
    <definedName name="FDD_0_4" hidden="1">"A32142"</definedName>
    <definedName name="FDD_0_5" hidden="1">"A32508"</definedName>
    <definedName name="FDD_0_6" hidden="1">"A32873"</definedName>
    <definedName name="FDD_0_7" hidden="1">"A33238"</definedName>
    <definedName name="FDD_0_8" hidden="1">"A33603"</definedName>
    <definedName name="FDD_0_9" hidden="1">"A33969"</definedName>
    <definedName name="FDD_1_0" hidden="1">"U25569"</definedName>
    <definedName name="FDD_10_0" hidden="1">"A25569"</definedName>
    <definedName name="FDD_100_0" hidden="1">"A25569"</definedName>
    <definedName name="FDD_101_0" hidden="1">"A25569"</definedName>
    <definedName name="FDD_102_0" hidden="1">"A25569"</definedName>
    <definedName name="FDD_103_0" hidden="1">"A25569"</definedName>
    <definedName name="FDD_104_0" hidden="1">"A25569"</definedName>
    <definedName name="FDD_105_0" hidden="1">"A25569"</definedName>
    <definedName name="FDD_106_0" hidden="1">"A25569"</definedName>
    <definedName name="FDD_107_0" hidden="1">"A25569"</definedName>
    <definedName name="FDD_108_0" hidden="1">"A25569"</definedName>
    <definedName name="FDD_109_0" hidden="1">"A25569"</definedName>
    <definedName name="FDD_11_0" hidden="1">"A25569"</definedName>
    <definedName name="FDD_110_0" hidden="1">"A25569"</definedName>
    <definedName name="FDD_111_0" hidden="1">"A25569"</definedName>
    <definedName name="FDD_112_0" hidden="1">"A25569"</definedName>
    <definedName name="FDD_113_0" hidden="1">"A25569"</definedName>
    <definedName name="FDD_114_0" hidden="1">"A25569"</definedName>
    <definedName name="FDD_115_0" hidden="1">"A25569"</definedName>
    <definedName name="FDD_116_0" hidden="1">"A25569"</definedName>
    <definedName name="FDD_117_0" hidden="1">"A30681"</definedName>
    <definedName name="FDD_117_1" hidden="1">"A31047"</definedName>
    <definedName name="FDD_117_10" hidden="1">"A34334"</definedName>
    <definedName name="FDD_117_11" hidden="1">"A34699"</definedName>
    <definedName name="FDD_117_12" hidden="1">"A35064"</definedName>
    <definedName name="FDD_117_13" hidden="1">"A35430"</definedName>
    <definedName name="FDD_117_14" hidden="1">"A35795"</definedName>
    <definedName name="FDD_117_2" hidden="1">"A31412"</definedName>
    <definedName name="FDD_117_3" hidden="1">"A31777"</definedName>
    <definedName name="FDD_117_4" hidden="1">"A32142"</definedName>
    <definedName name="FDD_117_5" hidden="1">"A32508"</definedName>
    <definedName name="FDD_117_6" hidden="1">"A32873"</definedName>
    <definedName name="FDD_117_7" hidden="1">"A33238"</definedName>
    <definedName name="FDD_117_8" hidden="1">"A33603"</definedName>
    <definedName name="FDD_117_9" hidden="1">"A33969"</definedName>
    <definedName name="FDD_118_0" hidden="1">"A30681"</definedName>
    <definedName name="FDD_118_1" hidden="1">"A31047"</definedName>
    <definedName name="FDD_118_10" hidden="1">"A34334"</definedName>
    <definedName name="FDD_118_11" hidden="1">"A34699"</definedName>
    <definedName name="FDD_118_12" hidden="1">"A35064"</definedName>
    <definedName name="FDD_118_13" hidden="1">"A35430"</definedName>
    <definedName name="FDD_118_14" hidden="1">"A35795"</definedName>
    <definedName name="FDD_118_2" hidden="1">"A31412"</definedName>
    <definedName name="FDD_118_3" hidden="1">"A31777"</definedName>
    <definedName name="FDD_118_4" hidden="1">"A32142"</definedName>
    <definedName name="FDD_118_5" hidden="1">"A32508"</definedName>
    <definedName name="FDD_118_6" hidden="1">"A32873"</definedName>
    <definedName name="FDD_118_7" hidden="1">"A33238"</definedName>
    <definedName name="FDD_118_8" hidden="1">"A33603"</definedName>
    <definedName name="FDD_118_9" hidden="1">"A33969"</definedName>
    <definedName name="FDD_119_0" hidden="1">"A30681"</definedName>
    <definedName name="FDD_119_1" hidden="1">"A31047"</definedName>
    <definedName name="FDD_119_10" hidden="1">"A34334"</definedName>
    <definedName name="FDD_119_11" hidden="1">"A34699"</definedName>
    <definedName name="FDD_119_12" hidden="1">"A35064"</definedName>
    <definedName name="FDD_119_13" hidden="1">"A35430"</definedName>
    <definedName name="FDD_119_14" hidden="1">"A35795"</definedName>
    <definedName name="FDD_119_2" hidden="1">"A31412"</definedName>
    <definedName name="FDD_119_3" hidden="1">"A31777"</definedName>
    <definedName name="FDD_119_4" hidden="1">"A32142"</definedName>
    <definedName name="FDD_119_5" hidden="1">"A32508"</definedName>
    <definedName name="FDD_119_6" hidden="1">"A32873"</definedName>
    <definedName name="FDD_119_7" hidden="1">"A33238"</definedName>
    <definedName name="FDD_119_8" hidden="1">"A33603"</definedName>
    <definedName name="FDD_119_9" hidden="1">"A33969"</definedName>
    <definedName name="FDD_12_0" hidden="1">"A25569"</definedName>
    <definedName name="FDD_120_0" hidden="1">"A30681"</definedName>
    <definedName name="FDD_120_1" hidden="1">"A31047"</definedName>
    <definedName name="FDD_120_10" hidden="1">"A34334"</definedName>
    <definedName name="FDD_120_11" hidden="1">"A34699"</definedName>
    <definedName name="FDD_120_12" hidden="1">"A35064"</definedName>
    <definedName name="FDD_120_13" hidden="1">"A35430"</definedName>
    <definedName name="FDD_120_14" hidden="1">"A35795"</definedName>
    <definedName name="FDD_120_2" hidden="1">"A31412"</definedName>
    <definedName name="FDD_120_3" hidden="1">"A31777"</definedName>
    <definedName name="FDD_120_4" hidden="1">"A32142"</definedName>
    <definedName name="FDD_120_5" hidden="1">"A32508"</definedName>
    <definedName name="FDD_120_6" hidden="1">"A32873"</definedName>
    <definedName name="FDD_120_7" hidden="1">"A33238"</definedName>
    <definedName name="FDD_120_8" hidden="1">"A33603"</definedName>
    <definedName name="FDD_120_9" hidden="1">"A33969"</definedName>
    <definedName name="FDD_121_0" hidden="1">"A30681"</definedName>
    <definedName name="FDD_121_1" hidden="1">"A31047"</definedName>
    <definedName name="FDD_121_10" hidden="1">"A34334"</definedName>
    <definedName name="FDD_121_11" hidden="1">"A34699"</definedName>
    <definedName name="FDD_121_12" hidden="1">"A35064"</definedName>
    <definedName name="FDD_121_13" hidden="1">"A35430"</definedName>
    <definedName name="FDD_121_14" hidden="1">"A35795"</definedName>
    <definedName name="FDD_121_2" hidden="1">"A31412"</definedName>
    <definedName name="FDD_121_3" hidden="1">"A31777"</definedName>
    <definedName name="FDD_121_4" hidden="1">"A32142"</definedName>
    <definedName name="FDD_121_5" hidden="1">"A32508"</definedName>
    <definedName name="FDD_121_6" hidden="1">"A32873"</definedName>
    <definedName name="FDD_121_7" hidden="1">"A33238"</definedName>
    <definedName name="FDD_121_8" hidden="1">"A33603"</definedName>
    <definedName name="FDD_121_9" hidden="1">"A33969"</definedName>
    <definedName name="FDD_122_0" hidden="1">"A30681"</definedName>
    <definedName name="FDD_122_1" hidden="1">"A31047"</definedName>
    <definedName name="FDD_122_10" hidden="1">"A34334"</definedName>
    <definedName name="FDD_122_11" hidden="1">"A34699"</definedName>
    <definedName name="FDD_122_12" hidden="1">"A35064"</definedName>
    <definedName name="FDD_122_13" hidden="1">"A35430"</definedName>
    <definedName name="FDD_122_14" hidden="1">"A35795"</definedName>
    <definedName name="FDD_122_2" hidden="1">"A31412"</definedName>
    <definedName name="FDD_122_3" hidden="1">"A31777"</definedName>
    <definedName name="FDD_122_4" hidden="1">"A32142"</definedName>
    <definedName name="FDD_122_5" hidden="1">"A32508"</definedName>
    <definedName name="FDD_122_6" hidden="1">"A32873"</definedName>
    <definedName name="FDD_122_7" hidden="1">"A33238"</definedName>
    <definedName name="FDD_122_8" hidden="1">"A33603"</definedName>
    <definedName name="FDD_122_9" hidden="1">"A33969"</definedName>
    <definedName name="FDD_123_0" hidden="1">"A30681"</definedName>
    <definedName name="FDD_123_1" hidden="1">"A31047"</definedName>
    <definedName name="FDD_123_10" hidden="1">"A34334"</definedName>
    <definedName name="FDD_123_11" hidden="1">"A34699"</definedName>
    <definedName name="FDD_123_12" hidden="1">"A35064"</definedName>
    <definedName name="FDD_123_13" hidden="1">"A35430"</definedName>
    <definedName name="FDD_123_14" hidden="1">"A35795"</definedName>
    <definedName name="FDD_123_2" hidden="1">"A31412"</definedName>
    <definedName name="FDD_123_3" hidden="1">"A31777"</definedName>
    <definedName name="FDD_123_4" hidden="1">"A32142"</definedName>
    <definedName name="FDD_123_5" hidden="1">"A32508"</definedName>
    <definedName name="FDD_123_6" hidden="1">"A32873"</definedName>
    <definedName name="FDD_123_7" hidden="1">"A33238"</definedName>
    <definedName name="FDD_123_8" hidden="1">"A33603"</definedName>
    <definedName name="FDD_123_9" hidden="1">"A33969"</definedName>
    <definedName name="FDD_124_0" hidden="1">"A30681"</definedName>
    <definedName name="FDD_124_1" hidden="1">"A31047"</definedName>
    <definedName name="FDD_124_10" hidden="1">"A34334"</definedName>
    <definedName name="FDD_124_11" hidden="1">"A34699"</definedName>
    <definedName name="FDD_124_12" hidden="1">"A35064"</definedName>
    <definedName name="FDD_124_13" hidden="1">"A35430"</definedName>
    <definedName name="FDD_124_14" hidden="1">"A35795"</definedName>
    <definedName name="FDD_124_2" hidden="1">"A31412"</definedName>
    <definedName name="FDD_124_3" hidden="1">"A31777"</definedName>
    <definedName name="FDD_124_4" hidden="1">"A32142"</definedName>
    <definedName name="FDD_124_5" hidden="1">"A32508"</definedName>
    <definedName name="FDD_124_6" hidden="1">"A32873"</definedName>
    <definedName name="FDD_124_7" hidden="1">"A33238"</definedName>
    <definedName name="FDD_124_8" hidden="1">"A33603"</definedName>
    <definedName name="FDD_124_9" hidden="1">"A33969"</definedName>
    <definedName name="FDD_125_0" hidden="1">"A30681"</definedName>
    <definedName name="FDD_125_1" hidden="1">"A31047"</definedName>
    <definedName name="FDD_125_10" hidden="1">"A34334"</definedName>
    <definedName name="FDD_125_11" hidden="1">"A34699"</definedName>
    <definedName name="FDD_125_12" hidden="1">"A35064"</definedName>
    <definedName name="FDD_125_13" hidden="1">"A35430"</definedName>
    <definedName name="FDD_125_14" hidden="1">"A35795"</definedName>
    <definedName name="FDD_125_2" hidden="1">"A31412"</definedName>
    <definedName name="FDD_125_3" hidden="1">"A31777"</definedName>
    <definedName name="FDD_125_4" hidden="1">"A32142"</definedName>
    <definedName name="FDD_125_5" hidden="1">"A32508"</definedName>
    <definedName name="FDD_125_6" hidden="1">"A32873"</definedName>
    <definedName name="FDD_125_7" hidden="1">"A33238"</definedName>
    <definedName name="FDD_125_8" hidden="1">"A33603"</definedName>
    <definedName name="FDD_125_9" hidden="1">"A33969"</definedName>
    <definedName name="FDD_126_0" hidden="1">"A30681"</definedName>
    <definedName name="FDD_126_1" hidden="1">"A31047"</definedName>
    <definedName name="FDD_126_10" hidden="1">"A34334"</definedName>
    <definedName name="FDD_126_11" hidden="1">"A34699"</definedName>
    <definedName name="FDD_126_12" hidden="1">"A35064"</definedName>
    <definedName name="FDD_126_13" hidden="1">"A35430"</definedName>
    <definedName name="FDD_126_14" hidden="1">"A35795"</definedName>
    <definedName name="FDD_126_2" hidden="1">"A31412"</definedName>
    <definedName name="FDD_126_3" hidden="1">"A31777"</definedName>
    <definedName name="FDD_126_4" hidden="1">"A32142"</definedName>
    <definedName name="FDD_126_5" hidden="1">"A32508"</definedName>
    <definedName name="FDD_126_6" hidden="1">"A32873"</definedName>
    <definedName name="FDD_126_7" hidden="1">"A33238"</definedName>
    <definedName name="FDD_126_8" hidden="1">"A33603"</definedName>
    <definedName name="FDD_126_9" hidden="1">"A33969"</definedName>
    <definedName name="FDD_127_0" hidden="1">"A30681"</definedName>
    <definedName name="FDD_127_1" hidden="1">"A31047"</definedName>
    <definedName name="FDD_127_10" hidden="1">"A34334"</definedName>
    <definedName name="FDD_127_11" hidden="1">"A34699"</definedName>
    <definedName name="FDD_127_12" hidden="1">"A35064"</definedName>
    <definedName name="FDD_127_13" hidden="1">"A35430"</definedName>
    <definedName name="FDD_127_14" hidden="1">"A35795"</definedName>
    <definedName name="FDD_127_2" hidden="1">"A31412"</definedName>
    <definedName name="FDD_127_3" hidden="1">"A31777"</definedName>
    <definedName name="FDD_127_4" hidden="1">"A32142"</definedName>
    <definedName name="FDD_127_5" hidden="1">"A32508"</definedName>
    <definedName name="FDD_127_6" hidden="1">"A32873"</definedName>
    <definedName name="FDD_127_7" hidden="1">"A33238"</definedName>
    <definedName name="FDD_127_8" hidden="1">"A33603"</definedName>
    <definedName name="FDD_127_9" hidden="1">"A33969"</definedName>
    <definedName name="FDD_128_0" hidden="1">"A30681"</definedName>
    <definedName name="FDD_128_1" hidden="1">"A31047"</definedName>
    <definedName name="FDD_128_10" hidden="1">"A34334"</definedName>
    <definedName name="FDD_128_11" hidden="1">"A34699"</definedName>
    <definedName name="FDD_128_12" hidden="1">"A35064"</definedName>
    <definedName name="FDD_128_13" hidden="1">"A35430"</definedName>
    <definedName name="FDD_128_14" hidden="1">"A35795"</definedName>
    <definedName name="FDD_128_2" hidden="1">"A31412"</definedName>
    <definedName name="FDD_128_3" hidden="1">"A31777"</definedName>
    <definedName name="FDD_128_4" hidden="1">"A32142"</definedName>
    <definedName name="FDD_128_5" hidden="1">"A32508"</definedName>
    <definedName name="FDD_128_6" hidden="1">"A32873"</definedName>
    <definedName name="FDD_128_7" hidden="1">"A33238"</definedName>
    <definedName name="FDD_128_8" hidden="1">"A33603"</definedName>
    <definedName name="FDD_128_9" hidden="1">"A33969"</definedName>
    <definedName name="FDD_129_0" hidden="1">"A30681"</definedName>
    <definedName name="FDD_129_1" hidden="1">"A31047"</definedName>
    <definedName name="FDD_129_10" hidden="1">"A34334"</definedName>
    <definedName name="FDD_129_11" hidden="1">"A34699"</definedName>
    <definedName name="FDD_129_12" hidden="1">"A35064"</definedName>
    <definedName name="FDD_129_13" hidden="1">"A35430"</definedName>
    <definedName name="FDD_129_14" hidden="1">"A35795"</definedName>
    <definedName name="FDD_129_2" hidden="1">"A31412"</definedName>
    <definedName name="FDD_129_3" hidden="1">"A31777"</definedName>
    <definedName name="FDD_129_4" hidden="1">"A32142"</definedName>
    <definedName name="FDD_129_5" hidden="1">"A32508"</definedName>
    <definedName name="FDD_129_6" hidden="1">"A32873"</definedName>
    <definedName name="FDD_129_7" hidden="1">"A33238"</definedName>
    <definedName name="FDD_129_8" hidden="1">"A33603"</definedName>
    <definedName name="FDD_129_9" hidden="1">"A33969"</definedName>
    <definedName name="FDD_13_0" hidden="1">"A25569"</definedName>
    <definedName name="FDD_130_0" hidden="1">"A30681"</definedName>
    <definedName name="FDD_130_1" hidden="1">"A31047"</definedName>
    <definedName name="FDD_130_10" hidden="1">"A34334"</definedName>
    <definedName name="FDD_130_11" hidden="1">"A34699"</definedName>
    <definedName name="FDD_130_12" hidden="1">"A35064"</definedName>
    <definedName name="FDD_130_13" hidden="1">"A35430"</definedName>
    <definedName name="FDD_130_14" hidden="1">"A35795"</definedName>
    <definedName name="FDD_130_2" hidden="1">"A31412"</definedName>
    <definedName name="FDD_130_3" hidden="1">"A31777"</definedName>
    <definedName name="FDD_130_4" hidden="1">"A32142"</definedName>
    <definedName name="FDD_130_5" hidden="1">"A32508"</definedName>
    <definedName name="FDD_130_6" hidden="1">"A32873"</definedName>
    <definedName name="FDD_130_7" hidden="1">"A33238"</definedName>
    <definedName name="FDD_130_8" hidden="1">"A33603"</definedName>
    <definedName name="FDD_130_9" hidden="1">"A33969"</definedName>
    <definedName name="FDD_131_0" hidden="1">"A30681"</definedName>
    <definedName name="FDD_131_1" hidden="1">"A31047"</definedName>
    <definedName name="FDD_131_10" hidden="1">"A34334"</definedName>
    <definedName name="FDD_131_11" hidden="1">"A34699"</definedName>
    <definedName name="FDD_131_12" hidden="1">"A35064"</definedName>
    <definedName name="FDD_131_13" hidden="1">"A35430"</definedName>
    <definedName name="FDD_131_14" hidden="1">"A35795"</definedName>
    <definedName name="FDD_131_2" hidden="1">"A31412"</definedName>
    <definedName name="FDD_131_3" hidden="1">"A31777"</definedName>
    <definedName name="FDD_131_4" hidden="1">"A32142"</definedName>
    <definedName name="FDD_131_5" hidden="1">"A32508"</definedName>
    <definedName name="FDD_131_6" hidden="1">"A32873"</definedName>
    <definedName name="FDD_131_7" hidden="1">"A33238"</definedName>
    <definedName name="FDD_131_8" hidden="1">"A33603"</definedName>
    <definedName name="FDD_131_9" hidden="1">"A33969"</definedName>
    <definedName name="FDD_132_0" hidden="1">"U30681"</definedName>
    <definedName name="FDD_132_1" hidden="1">"U31047"</definedName>
    <definedName name="FDD_132_10" hidden="1">"U34334"</definedName>
    <definedName name="FDD_132_11" hidden="1">"U34699"</definedName>
    <definedName name="FDD_132_12" hidden="1">"U35064"</definedName>
    <definedName name="FDD_132_13" hidden="1">"U35430"</definedName>
    <definedName name="FDD_132_14" hidden="1">"U35795"</definedName>
    <definedName name="FDD_132_2" hidden="1">"U31412"</definedName>
    <definedName name="FDD_132_3" hidden="1">"U31777"</definedName>
    <definedName name="FDD_132_4" hidden="1">"U32142"</definedName>
    <definedName name="FDD_132_5" hidden="1">"U32508"</definedName>
    <definedName name="FDD_132_6" hidden="1">"U32873"</definedName>
    <definedName name="FDD_132_7" hidden="1">"U33238"</definedName>
    <definedName name="FDD_132_8" hidden="1">"U33603"</definedName>
    <definedName name="FDD_132_9" hidden="1">"U33969"</definedName>
    <definedName name="FDD_133_0" hidden="1">"A30681"</definedName>
    <definedName name="FDD_133_1" hidden="1">"A31047"</definedName>
    <definedName name="FDD_133_10" hidden="1">"A34334"</definedName>
    <definedName name="FDD_133_11" hidden="1">"A34699"</definedName>
    <definedName name="FDD_133_12" hidden="1">"A35064"</definedName>
    <definedName name="FDD_133_13" hidden="1">"A35430"</definedName>
    <definedName name="FDD_133_14" hidden="1">"A35795"</definedName>
    <definedName name="FDD_133_2" hidden="1">"A31412"</definedName>
    <definedName name="FDD_133_3" hidden="1">"A31777"</definedName>
    <definedName name="FDD_133_4" hidden="1">"A32142"</definedName>
    <definedName name="FDD_133_5" hidden="1">"A32508"</definedName>
    <definedName name="FDD_133_6" hidden="1">"A32873"</definedName>
    <definedName name="FDD_133_7" hidden="1">"A33238"</definedName>
    <definedName name="FDD_133_8" hidden="1">"A33603"</definedName>
    <definedName name="FDD_133_9" hidden="1">"A33969"</definedName>
    <definedName name="FDD_134_0" hidden="1">"A30681"</definedName>
    <definedName name="FDD_134_1" hidden="1">"A31047"</definedName>
    <definedName name="FDD_134_10" hidden="1">"A34334"</definedName>
    <definedName name="FDD_134_11" hidden="1">"A34699"</definedName>
    <definedName name="FDD_134_12" hidden="1">"A35064"</definedName>
    <definedName name="FDD_134_13" hidden="1">"A35430"</definedName>
    <definedName name="FDD_134_14" hidden="1">"A35795"</definedName>
    <definedName name="FDD_134_2" hidden="1">"A31412"</definedName>
    <definedName name="FDD_134_3" hidden="1">"A31777"</definedName>
    <definedName name="FDD_134_4" hidden="1">"A32142"</definedName>
    <definedName name="FDD_134_5" hidden="1">"A32508"</definedName>
    <definedName name="FDD_134_6" hidden="1">"A32873"</definedName>
    <definedName name="FDD_134_7" hidden="1">"A33238"</definedName>
    <definedName name="FDD_134_8" hidden="1">"A33603"</definedName>
    <definedName name="FDD_134_9" hidden="1">"A33969"</definedName>
    <definedName name="FDD_135_0" hidden="1">"A30681"</definedName>
    <definedName name="FDD_135_1" hidden="1">"A31047"</definedName>
    <definedName name="FDD_135_10" hidden="1">"A34334"</definedName>
    <definedName name="FDD_135_11" hidden="1">"A34699"</definedName>
    <definedName name="FDD_135_12" hidden="1">"A35064"</definedName>
    <definedName name="FDD_135_13" hidden="1">"A35430"</definedName>
    <definedName name="FDD_135_14" hidden="1">"A35795"</definedName>
    <definedName name="FDD_135_2" hidden="1">"A31412"</definedName>
    <definedName name="FDD_135_3" hidden="1">"A31777"</definedName>
    <definedName name="FDD_135_4" hidden="1">"A32142"</definedName>
    <definedName name="FDD_135_5" hidden="1">"A32508"</definedName>
    <definedName name="FDD_135_6" hidden="1">"A32873"</definedName>
    <definedName name="FDD_135_7" hidden="1">"A33238"</definedName>
    <definedName name="FDD_135_8" hidden="1">"A33603"</definedName>
    <definedName name="FDD_135_9" hidden="1">"A33969"</definedName>
    <definedName name="FDD_136_0" hidden="1">"A30681"</definedName>
    <definedName name="FDD_136_1" hidden="1">"A31047"</definedName>
    <definedName name="FDD_136_10" hidden="1">"A34334"</definedName>
    <definedName name="FDD_136_11" hidden="1">"A34699"</definedName>
    <definedName name="FDD_136_12" hidden="1">"A35064"</definedName>
    <definedName name="FDD_136_13" hidden="1">"A35430"</definedName>
    <definedName name="FDD_136_14" hidden="1">"A35795"</definedName>
    <definedName name="FDD_136_2" hidden="1">"A31412"</definedName>
    <definedName name="FDD_136_3" hidden="1">"A31777"</definedName>
    <definedName name="FDD_136_4" hidden="1">"A32142"</definedName>
    <definedName name="FDD_136_5" hidden="1">"A32508"</definedName>
    <definedName name="FDD_136_6" hidden="1">"A32873"</definedName>
    <definedName name="FDD_136_7" hidden="1">"A33238"</definedName>
    <definedName name="FDD_136_8" hidden="1">"A33603"</definedName>
    <definedName name="FDD_136_9" hidden="1">"A33969"</definedName>
    <definedName name="FDD_137_0" hidden="1">"A30681"</definedName>
    <definedName name="FDD_137_1" hidden="1">"A31047"</definedName>
    <definedName name="FDD_137_10" hidden="1">"A34334"</definedName>
    <definedName name="FDD_137_11" hidden="1">"A34699"</definedName>
    <definedName name="FDD_137_12" hidden="1">"A35064"</definedName>
    <definedName name="FDD_137_13" hidden="1">"A35430"</definedName>
    <definedName name="FDD_137_14" hidden="1">"A35795"</definedName>
    <definedName name="FDD_137_2" hidden="1">"A31412"</definedName>
    <definedName name="FDD_137_3" hidden="1">"A31777"</definedName>
    <definedName name="FDD_137_4" hidden="1">"A32142"</definedName>
    <definedName name="FDD_137_5" hidden="1">"A32508"</definedName>
    <definedName name="FDD_137_6" hidden="1">"A32873"</definedName>
    <definedName name="FDD_137_7" hidden="1">"A33238"</definedName>
    <definedName name="FDD_137_8" hidden="1">"A33603"</definedName>
    <definedName name="FDD_137_9" hidden="1">"A33969"</definedName>
    <definedName name="FDD_138_0" hidden="1">"A30681"</definedName>
    <definedName name="FDD_138_1" hidden="1">"A31047"</definedName>
    <definedName name="FDD_138_10" hidden="1">"A34334"</definedName>
    <definedName name="FDD_138_11" hidden="1">"A34699"</definedName>
    <definedName name="FDD_138_12" hidden="1">"A35064"</definedName>
    <definedName name="FDD_138_13" hidden="1">"A35430"</definedName>
    <definedName name="FDD_138_14" hidden="1">"A35795"</definedName>
    <definedName name="FDD_138_2" hidden="1">"A31412"</definedName>
    <definedName name="FDD_138_3" hidden="1">"A31777"</definedName>
    <definedName name="FDD_138_4" hidden="1">"A32142"</definedName>
    <definedName name="FDD_138_5" hidden="1">"A32508"</definedName>
    <definedName name="FDD_138_6" hidden="1">"A32873"</definedName>
    <definedName name="FDD_138_7" hidden="1">"A33238"</definedName>
    <definedName name="FDD_138_8" hidden="1">"A33603"</definedName>
    <definedName name="FDD_138_9" hidden="1">"A33969"</definedName>
    <definedName name="FDD_139_0" hidden="1">"A30681"</definedName>
    <definedName name="FDD_139_1" hidden="1">"A31047"</definedName>
    <definedName name="FDD_139_10" hidden="1">"U34334"</definedName>
    <definedName name="FDD_139_11" hidden="1">"U34699"</definedName>
    <definedName name="FDD_139_12" hidden="1">"U35064"</definedName>
    <definedName name="FDD_139_13" hidden="1">"U35430"</definedName>
    <definedName name="FDD_139_14" hidden="1">"U35795"</definedName>
    <definedName name="FDD_139_2" hidden="1">"A31412"</definedName>
    <definedName name="FDD_139_3" hidden="1">"U31777"</definedName>
    <definedName name="FDD_139_4" hidden="1">"U32142"</definedName>
    <definedName name="FDD_139_5" hidden="1">"U32508"</definedName>
    <definedName name="FDD_139_6" hidden="1">"U32873"</definedName>
    <definedName name="FDD_139_7" hidden="1">"U33238"</definedName>
    <definedName name="FDD_139_8" hidden="1">"U33603"</definedName>
    <definedName name="FDD_139_9" hidden="1">"U33969"</definedName>
    <definedName name="FDD_14_0" hidden="1">"A25569"</definedName>
    <definedName name="FDD_140_0" hidden="1">"A25569"</definedName>
    <definedName name="FDD_141_0" hidden="1">"A30681"</definedName>
    <definedName name="FDD_141_1" hidden="1">"A31047"</definedName>
    <definedName name="FDD_141_10" hidden="1">"A34334"</definedName>
    <definedName name="FDD_141_11" hidden="1">"A34699"</definedName>
    <definedName name="FDD_141_12" hidden="1">"A35064"</definedName>
    <definedName name="FDD_141_13" hidden="1">"A35430"</definedName>
    <definedName name="FDD_141_14" hidden="1">"A35795"</definedName>
    <definedName name="FDD_141_2" hidden="1">"A31412"</definedName>
    <definedName name="FDD_141_3" hidden="1">"A31777"</definedName>
    <definedName name="FDD_141_4" hidden="1">"A32142"</definedName>
    <definedName name="FDD_141_5" hidden="1">"A32508"</definedName>
    <definedName name="FDD_141_6" hidden="1">"A32873"</definedName>
    <definedName name="FDD_141_7" hidden="1">"A33238"</definedName>
    <definedName name="FDD_141_8" hidden="1">"A33603"</definedName>
    <definedName name="FDD_141_9" hidden="1">"A33969"</definedName>
    <definedName name="FDD_142_0" hidden="1">"A30681"</definedName>
    <definedName name="FDD_142_1" hidden="1">"A31047"</definedName>
    <definedName name="FDD_142_10" hidden="1">"A34334"</definedName>
    <definedName name="FDD_142_11" hidden="1">"A34699"</definedName>
    <definedName name="FDD_142_12" hidden="1">"A35064"</definedName>
    <definedName name="FDD_142_13" hidden="1">"A35430"</definedName>
    <definedName name="FDD_142_14" hidden="1">"A35795"</definedName>
    <definedName name="FDD_142_2" hidden="1">"A31412"</definedName>
    <definedName name="FDD_142_3" hidden="1">"A31777"</definedName>
    <definedName name="FDD_142_4" hidden="1">"A32142"</definedName>
    <definedName name="FDD_142_5" hidden="1">"A32508"</definedName>
    <definedName name="FDD_142_6" hidden="1">"A32873"</definedName>
    <definedName name="FDD_142_7" hidden="1">"A33238"</definedName>
    <definedName name="FDD_142_8" hidden="1">"A33603"</definedName>
    <definedName name="FDD_142_9" hidden="1">"A33969"</definedName>
    <definedName name="FDD_143_0" hidden="1">"A30681"</definedName>
    <definedName name="FDD_143_1" hidden="1">"A31047"</definedName>
    <definedName name="FDD_143_10" hidden="1">"A34334"</definedName>
    <definedName name="FDD_143_11" hidden="1">"A34699"</definedName>
    <definedName name="FDD_143_12" hidden="1">"A35064"</definedName>
    <definedName name="FDD_143_13" hidden="1">"A35430"</definedName>
    <definedName name="FDD_143_14" hidden="1">"A35795"</definedName>
    <definedName name="FDD_143_2" hidden="1">"A31412"</definedName>
    <definedName name="FDD_143_3" hidden="1">"A31777"</definedName>
    <definedName name="FDD_143_4" hidden="1">"A32142"</definedName>
    <definedName name="FDD_143_5" hidden="1">"A32508"</definedName>
    <definedName name="FDD_143_6" hidden="1">"A32873"</definedName>
    <definedName name="FDD_143_7" hidden="1">"A33238"</definedName>
    <definedName name="FDD_143_8" hidden="1">"A33603"</definedName>
    <definedName name="FDD_143_9" hidden="1">"A33969"</definedName>
    <definedName name="FDD_144_0" hidden="1">"A30681"</definedName>
    <definedName name="FDD_144_1" hidden="1">"A31047"</definedName>
    <definedName name="FDD_144_10" hidden="1">"A34334"</definedName>
    <definedName name="FDD_144_11" hidden="1">"A34699"</definedName>
    <definedName name="FDD_144_12" hidden="1">"A35064"</definedName>
    <definedName name="FDD_144_13" hidden="1">"A35430"</definedName>
    <definedName name="FDD_144_14" hidden="1">"A35795"</definedName>
    <definedName name="FDD_144_2" hidden="1">"A31412"</definedName>
    <definedName name="FDD_144_3" hidden="1">"A31777"</definedName>
    <definedName name="FDD_144_4" hidden="1">"A32142"</definedName>
    <definedName name="FDD_144_5" hidden="1">"A32508"</definedName>
    <definedName name="FDD_144_6" hidden="1">"A32873"</definedName>
    <definedName name="FDD_144_7" hidden="1">"A33238"</definedName>
    <definedName name="FDD_144_8" hidden="1">"A33603"</definedName>
    <definedName name="FDD_144_9" hidden="1">"A33969"</definedName>
    <definedName name="FDD_145_0" hidden="1">"A30681"</definedName>
    <definedName name="FDD_145_1" hidden="1">"A31047"</definedName>
    <definedName name="FDD_145_10" hidden="1">"A34334"</definedName>
    <definedName name="FDD_145_11" hidden="1">"A34699"</definedName>
    <definedName name="FDD_145_12" hidden="1">"A35064"</definedName>
    <definedName name="FDD_145_13" hidden="1">"A35430"</definedName>
    <definedName name="FDD_145_14" hidden="1">"A35795"</definedName>
    <definedName name="FDD_145_2" hidden="1">"A31412"</definedName>
    <definedName name="FDD_145_3" hidden="1">"A31777"</definedName>
    <definedName name="FDD_145_4" hidden="1">"A32142"</definedName>
    <definedName name="FDD_145_5" hidden="1">"A32508"</definedName>
    <definedName name="FDD_145_6" hidden="1">"A32873"</definedName>
    <definedName name="FDD_145_7" hidden="1">"A33238"</definedName>
    <definedName name="FDD_145_8" hidden="1">"A33603"</definedName>
    <definedName name="FDD_145_9" hidden="1">"A33969"</definedName>
    <definedName name="FDD_146_0" hidden="1">"A30681"</definedName>
    <definedName name="FDD_146_1" hidden="1">"A31047"</definedName>
    <definedName name="FDD_146_10" hidden="1">"A34334"</definedName>
    <definedName name="FDD_146_11" hidden="1">"A34699"</definedName>
    <definedName name="FDD_146_12" hidden="1">"A35064"</definedName>
    <definedName name="FDD_146_13" hidden="1">"A35430"</definedName>
    <definedName name="FDD_146_14" hidden="1">"A35795"</definedName>
    <definedName name="FDD_146_2" hidden="1">"A31412"</definedName>
    <definedName name="FDD_146_3" hidden="1">"A31777"</definedName>
    <definedName name="FDD_146_4" hidden="1">"A32142"</definedName>
    <definedName name="FDD_146_5" hidden="1">"A32508"</definedName>
    <definedName name="FDD_146_6" hidden="1">"A32873"</definedName>
    <definedName name="FDD_146_7" hidden="1">"A33238"</definedName>
    <definedName name="FDD_146_8" hidden="1">"A33603"</definedName>
    <definedName name="FDD_146_9" hidden="1">"A33969"</definedName>
    <definedName name="FDD_147_0" hidden="1">"U30681"</definedName>
    <definedName name="FDD_147_1" hidden="1">"U31047"</definedName>
    <definedName name="FDD_147_10" hidden="1">"U34334"</definedName>
    <definedName name="FDD_147_11" hidden="1">"U34699"</definedName>
    <definedName name="FDD_147_12" hidden="1">"U35064"</definedName>
    <definedName name="FDD_147_13" hidden="1">"U35430"</definedName>
    <definedName name="FDD_147_14" hidden="1">"U35795"</definedName>
    <definedName name="FDD_147_2" hidden="1">"U31412"</definedName>
    <definedName name="FDD_147_3" hidden="1">"U31777"</definedName>
    <definedName name="FDD_147_4" hidden="1">"U32142"</definedName>
    <definedName name="FDD_147_5" hidden="1">"U32508"</definedName>
    <definedName name="FDD_147_6" hidden="1">"U32873"</definedName>
    <definedName name="FDD_147_7" hidden="1">"U33238"</definedName>
    <definedName name="FDD_147_8" hidden="1">"U33603"</definedName>
    <definedName name="FDD_147_9" hidden="1">"U33969"</definedName>
    <definedName name="FDD_148_0" hidden="1">"A30681"</definedName>
    <definedName name="FDD_148_1" hidden="1">"A31047"</definedName>
    <definedName name="FDD_148_10" hidden="1">"A34334"</definedName>
    <definedName name="FDD_148_11" hidden="1">"A34699"</definedName>
    <definedName name="FDD_148_12" hidden="1">"A35064"</definedName>
    <definedName name="FDD_148_13" hidden="1">"A35430"</definedName>
    <definedName name="FDD_148_14" hidden="1">"A35795"</definedName>
    <definedName name="FDD_148_2" hidden="1">"A31412"</definedName>
    <definedName name="FDD_148_3" hidden="1">"A31777"</definedName>
    <definedName name="FDD_148_4" hidden="1">"A32142"</definedName>
    <definedName name="FDD_148_5" hidden="1">"A32508"</definedName>
    <definedName name="FDD_148_6" hidden="1">"A32873"</definedName>
    <definedName name="FDD_148_7" hidden="1">"A33238"</definedName>
    <definedName name="FDD_148_8" hidden="1">"A33603"</definedName>
    <definedName name="FDD_148_9" hidden="1">"A33969"</definedName>
    <definedName name="FDD_149_0" hidden="1">"U30681"</definedName>
    <definedName name="FDD_149_1" hidden="1">"U31047"</definedName>
    <definedName name="FDD_149_10" hidden="1">"U34334"</definedName>
    <definedName name="FDD_149_11" hidden="1">"U34699"</definedName>
    <definedName name="FDD_149_12" hidden="1">"U35064"</definedName>
    <definedName name="FDD_149_13" hidden="1">"U35430"</definedName>
    <definedName name="FDD_149_14" hidden="1">"A35795"</definedName>
    <definedName name="FDD_149_2" hidden="1">"U31412"</definedName>
    <definedName name="FDD_149_3" hidden="1">"U31777"</definedName>
    <definedName name="FDD_149_4" hidden="1">"U32142"</definedName>
    <definedName name="FDD_149_5" hidden="1">"U32508"</definedName>
    <definedName name="FDD_149_6" hidden="1">"U32873"</definedName>
    <definedName name="FDD_149_7" hidden="1">"U33238"</definedName>
    <definedName name="FDD_149_8" hidden="1">"U33603"</definedName>
    <definedName name="FDD_149_9" hidden="1">"U33969"</definedName>
    <definedName name="FDD_15_0" hidden="1">"A25569"</definedName>
    <definedName name="FDD_151_0" hidden="1">"A30681"</definedName>
    <definedName name="FDD_151_1" hidden="1">"A31047"</definedName>
    <definedName name="FDD_151_10" hidden="1">"A34334"</definedName>
    <definedName name="FDD_151_11" hidden="1">"A34699"</definedName>
    <definedName name="FDD_151_12" hidden="1">"A35064"</definedName>
    <definedName name="FDD_151_13" hidden="1">"A35430"</definedName>
    <definedName name="FDD_151_14" hidden="1">"A35795"</definedName>
    <definedName name="FDD_151_2" hidden="1">"A31412"</definedName>
    <definedName name="FDD_151_3" hidden="1">"A31777"</definedName>
    <definedName name="FDD_151_4" hidden="1">"A32142"</definedName>
    <definedName name="FDD_151_5" hidden="1">"A32508"</definedName>
    <definedName name="FDD_151_6" hidden="1">"A32873"</definedName>
    <definedName name="FDD_151_7" hidden="1">"A33238"</definedName>
    <definedName name="FDD_151_8" hidden="1">"A33603"</definedName>
    <definedName name="FDD_151_9" hidden="1">"A33969"</definedName>
    <definedName name="FDD_152_0" hidden="1">"A30681"</definedName>
    <definedName name="FDD_152_1" hidden="1">"A31047"</definedName>
    <definedName name="FDD_152_10" hidden="1">"A34334"</definedName>
    <definedName name="FDD_152_11" hidden="1">"A34699"</definedName>
    <definedName name="FDD_152_12" hidden="1">"A35064"</definedName>
    <definedName name="FDD_152_13" hidden="1">"A35430"</definedName>
    <definedName name="FDD_152_14" hidden="1">"A35795"</definedName>
    <definedName name="FDD_152_15" hidden="1">"E36160"</definedName>
    <definedName name="FDD_152_2" hidden="1">"A31412"</definedName>
    <definedName name="FDD_152_3" hidden="1">"A31777"</definedName>
    <definedName name="FDD_152_4" hidden="1">"A32142"</definedName>
    <definedName name="FDD_152_5" hidden="1">"A32508"</definedName>
    <definedName name="FDD_152_6" hidden="1">"A32873"</definedName>
    <definedName name="FDD_152_7" hidden="1">"A33238"</definedName>
    <definedName name="FDD_152_8" hidden="1">"A33603"</definedName>
    <definedName name="FDD_152_9" hidden="1">"A33969"</definedName>
    <definedName name="FDD_153_0" hidden="1">"A30681"</definedName>
    <definedName name="FDD_153_1" hidden="1">"A31047"</definedName>
    <definedName name="FDD_153_10" hidden="1">"A34334"</definedName>
    <definedName name="FDD_153_11" hidden="1">"A34699"</definedName>
    <definedName name="FDD_153_12" hidden="1">"A35064"</definedName>
    <definedName name="FDD_153_13" hidden="1">"A35430"</definedName>
    <definedName name="FDD_153_14" hidden="1">"A35795"</definedName>
    <definedName name="FDD_153_2" hidden="1">"A31412"</definedName>
    <definedName name="FDD_153_3" hidden="1">"A31777"</definedName>
    <definedName name="FDD_153_4" hidden="1">"A32142"</definedName>
    <definedName name="FDD_153_5" hidden="1">"A32508"</definedName>
    <definedName name="FDD_153_6" hidden="1">"A32873"</definedName>
    <definedName name="FDD_153_7" hidden="1">"A33238"</definedName>
    <definedName name="FDD_153_8" hidden="1">"A33603"</definedName>
    <definedName name="FDD_153_9" hidden="1">"A33969"</definedName>
    <definedName name="FDD_154_0" hidden="1">"A30681"</definedName>
    <definedName name="FDD_154_1" hidden="1">"A31047"</definedName>
    <definedName name="FDD_154_10" hidden="1">"A34334"</definedName>
    <definedName name="FDD_154_11" hidden="1">"A34699"</definedName>
    <definedName name="FDD_154_12" hidden="1">"A35064"</definedName>
    <definedName name="FDD_154_13" hidden="1">"A35430"</definedName>
    <definedName name="FDD_154_14" hidden="1">"A35795"</definedName>
    <definedName name="FDD_154_2" hidden="1">"A31412"</definedName>
    <definedName name="FDD_154_3" hidden="1">"A31777"</definedName>
    <definedName name="FDD_154_4" hidden="1">"A32142"</definedName>
    <definedName name="FDD_154_5" hidden="1">"A32508"</definedName>
    <definedName name="FDD_154_6" hidden="1">"A32873"</definedName>
    <definedName name="FDD_154_7" hidden="1">"A33238"</definedName>
    <definedName name="FDD_154_8" hidden="1">"A33603"</definedName>
    <definedName name="FDD_154_9" hidden="1">"A33969"</definedName>
    <definedName name="FDD_155_0" hidden="1">"A25569"</definedName>
    <definedName name="FDD_156_0" hidden="1">"A30681"</definedName>
    <definedName name="FDD_156_1" hidden="1">"A31047"</definedName>
    <definedName name="FDD_156_10" hidden="1">"A34334"</definedName>
    <definedName name="FDD_156_11" hidden="1">"A34699"</definedName>
    <definedName name="FDD_156_12" hidden="1">"A35064"</definedName>
    <definedName name="FDD_156_13" hidden="1">"A35430"</definedName>
    <definedName name="FDD_156_14" hidden="1">"A35795"</definedName>
    <definedName name="FDD_156_15" hidden="1">"E36160"</definedName>
    <definedName name="FDD_156_2" hidden="1">"A31412"</definedName>
    <definedName name="FDD_156_3" hidden="1">"A31777"</definedName>
    <definedName name="FDD_156_4" hidden="1">"A32142"</definedName>
    <definedName name="FDD_156_5" hidden="1">"A32508"</definedName>
    <definedName name="FDD_156_6" hidden="1">"A32873"</definedName>
    <definedName name="FDD_156_7" hidden="1">"A33238"</definedName>
    <definedName name="FDD_156_8" hidden="1">"A33603"</definedName>
    <definedName name="FDD_156_9" hidden="1">"A33969"</definedName>
    <definedName name="FDD_157_0" hidden="1">"A30681"</definedName>
    <definedName name="FDD_157_1" hidden="1">"A31047"</definedName>
    <definedName name="FDD_157_10" hidden="1">"A34334"</definedName>
    <definedName name="FDD_157_11" hidden="1">"A34699"</definedName>
    <definedName name="FDD_157_12" hidden="1">"A35064"</definedName>
    <definedName name="FDD_157_13" hidden="1">"A35430"</definedName>
    <definedName name="FDD_157_14" hidden="1">"A35795"</definedName>
    <definedName name="FDD_157_2" hidden="1">"A31412"</definedName>
    <definedName name="FDD_157_3" hidden="1">"A31777"</definedName>
    <definedName name="FDD_157_4" hidden="1">"A32142"</definedName>
    <definedName name="FDD_157_5" hidden="1">"A32508"</definedName>
    <definedName name="FDD_157_6" hidden="1">"A32873"</definedName>
    <definedName name="FDD_157_7" hidden="1">"A33238"</definedName>
    <definedName name="FDD_157_8" hidden="1">"A33603"</definedName>
    <definedName name="FDD_157_9" hidden="1">"A33969"</definedName>
    <definedName name="FDD_158_0" hidden="1">"A30681"</definedName>
    <definedName name="FDD_158_1" hidden="1">"A31047"</definedName>
    <definedName name="FDD_158_10" hidden="1">"A34334"</definedName>
    <definedName name="FDD_158_11" hidden="1">"A34699"</definedName>
    <definedName name="FDD_158_12" hidden="1">"A35064"</definedName>
    <definedName name="FDD_158_13" hidden="1">"A35430"</definedName>
    <definedName name="FDD_158_14" hidden="1">"A35795"</definedName>
    <definedName name="FDD_158_15" hidden="1">"E36160"</definedName>
    <definedName name="FDD_158_2" hidden="1">"A31412"</definedName>
    <definedName name="FDD_158_3" hidden="1">"A31777"</definedName>
    <definedName name="FDD_158_4" hidden="1">"A32142"</definedName>
    <definedName name="FDD_158_5" hidden="1">"A32508"</definedName>
    <definedName name="FDD_158_6" hidden="1">"A32873"</definedName>
    <definedName name="FDD_158_7" hidden="1">"A33238"</definedName>
    <definedName name="FDD_158_8" hidden="1">"A33603"</definedName>
    <definedName name="FDD_158_9" hidden="1">"A33969"</definedName>
    <definedName name="FDD_159_0" hidden="1">"A30681"</definedName>
    <definedName name="FDD_159_1" hidden="1">"A31047"</definedName>
    <definedName name="FDD_159_10" hidden="1">"A34334"</definedName>
    <definedName name="FDD_159_11" hidden="1">"A34699"</definedName>
    <definedName name="FDD_159_12" hidden="1">"A35064"</definedName>
    <definedName name="FDD_159_13" hidden="1">"A35430"</definedName>
    <definedName name="FDD_159_14" hidden="1">"A35795"</definedName>
    <definedName name="FDD_159_2" hidden="1">"A31412"</definedName>
    <definedName name="FDD_159_3" hidden="1">"A31777"</definedName>
    <definedName name="FDD_159_4" hidden="1">"A32142"</definedName>
    <definedName name="FDD_159_5" hidden="1">"A32508"</definedName>
    <definedName name="FDD_159_6" hidden="1">"A32873"</definedName>
    <definedName name="FDD_159_7" hidden="1">"A33238"</definedName>
    <definedName name="FDD_159_8" hidden="1">"A33603"</definedName>
    <definedName name="FDD_159_9" hidden="1">"A33969"</definedName>
    <definedName name="FDD_16_0" hidden="1">"A25569"</definedName>
    <definedName name="FDD_160_0" hidden="1">"A30681"</definedName>
    <definedName name="FDD_160_1" hidden="1">"A31047"</definedName>
    <definedName name="FDD_160_10" hidden="1">"A34334"</definedName>
    <definedName name="FDD_160_11" hidden="1">"A34699"</definedName>
    <definedName name="FDD_160_12" hidden="1">"A35064"</definedName>
    <definedName name="FDD_160_13" hidden="1">"A35430"</definedName>
    <definedName name="FDD_160_14" hidden="1">"A35795"</definedName>
    <definedName name="FDD_160_15" hidden="1">"E36160"</definedName>
    <definedName name="FDD_160_2" hidden="1">"A31412"</definedName>
    <definedName name="FDD_160_3" hidden="1">"A31777"</definedName>
    <definedName name="FDD_160_4" hidden="1">"A32142"</definedName>
    <definedName name="FDD_160_5" hidden="1">"A32508"</definedName>
    <definedName name="FDD_160_6" hidden="1">"A32873"</definedName>
    <definedName name="FDD_160_7" hidden="1">"A33238"</definedName>
    <definedName name="FDD_160_8" hidden="1">"A33603"</definedName>
    <definedName name="FDD_160_9" hidden="1">"A33969"</definedName>
    <definedName name="FDD_161_0" hidden="1">"A30681"</definedName>
    <definedName name="FDD_161_1" hidden="1">"A31047"</definedName>
    <definedName name="FDD_161_10" hidden="1">"A34334"</definedName>
    <definedName name="FDD_161_11" hidden="1">"A34699"</definedName>
    <definedName name="FDD_161_12" hidden="1">"A35064"</definedName>
    <definedName name="FDD_161_13" hidden="1">"A35430"</definedName>
    <definedName name="FDD_161_14" hidden="1">"A35795"</definedName>
    <definedName name="FDD_161_2" hidden="1">"A31412"</definedName>
    <definedName name="FDD_161_3" hidden="1">"A31777"</definedName>
    <definedName name="FDD_161_4" hidden="1">"A32142"</definedName>
    <definedName name="FDD_161_5" hidden="1">"A32508"</definedName>
    <definedName name="FDD_161_6" hidden="1">"A32873"</definedName>
    <definedName name="FDD_161_7" hidden="1">"A33238"</definedName>
    <definedName name="FDD_161_8" hidden="1">"A33603"</definedName>
    <definedName name="FDD_161_9" hidden="1">"A33969"</definedName>
    <definedName name="FDD_162_0" hidden="1">"A30681"</definedName>
    <definedName name="FDD_162_1" hidden="1">"A31047"</definedName>
    <definedName name="FDD_162_10" hidden="1">"A34334"</definedName>
    <definedName name="FDD_162_11" hidden="1">"A34699"</definedName>
    <definedName name="FDD_162_12" hidden="1">"A35064"</definedName>
    <definedName name="FDD_162_13" hidden="1">"A35430"</definedName>
    <definedName name="FDD_162_14" hidden="1">"A35795"</definedName>
    <definedName name="FDD_162_2" hidden="1">"A31412"</definedName>
    <definedName name="FDD_162_3" hidden="1">"A31777"</definedName>
    <definedName name="FDD_162_4" hidden="1">"A32142"</definedName>
    <definedName name="FDD_162_5" hidden="1">"A32508"</definedName>
    <definedName name="FDD_162_6" hidden="1">"A32873"</definedName>
    <definedName name="FDD_162_7" hidden="1">"A33238"</definedName>
    <definedName name="FDD_162_8" hidden="1">"A33603"</definedName>
    <definedName name="FDD_162_9" hidden="1">"A33969"</definedName>
    <definedName name="FDD_163_0" hidden="1">"A30681"</definedName>
    <definedName name="FDD_163_1" hidden="1">"A31047"</definedName>
    <definedName name="FDD_163_10" hidden="1">"A34334"</definedName>
    <definedName name="FDD_163_11" hidden="1">"A34699"</definedName>
    <definedName name="FDD_163_12" hidden="1">"A35064"</definedName>
    <definedName name="FDD_163_13" hidden="1">"A35430"</definedName>
    <definedName name="FDD_163_14" hidden="1">"A35795"</definedName>
    <definedName name="FDD_163_2" hidden="1">"A31412"</definedName>
    <definedName name="FDD_163_3" hidden="1">"A31777"</definedName>
    <definedName name="FDD_163_4" hidden="1">"A32142"</definedName>
    <definedName name="FDD_163_5" hidden="1">"A32508"</definedName>
    <definedName name="FDD_163_6" hidden="1">"A32873"</definedName>
    <definedName name="FDD_163_7" hidden="1">"A33238"</definedName>
    <definedName name="FDD_163_8" hidden="1">"A33603"</definedName>
    <definedName name="FDD_163_9" hidden="1">"A33969"</definedName>
    <definedName name="FDD_164_0" hidden="1">"A25569"</definedName>
    <definedName name="FDD_165_0" hidden="1">"A30681"</definedName>
    <definedName name="FDD_165_1" hidden="1">"A31047"</definedName>
    <definedName name="FDD_165_10" hidden="1">"A34334"</definedName>
    <definedName name="FDD_165_11" hidden="1">"A34699"</definedName>
    <definedName name="FDD_165_12" hidden="1">"A35064"</definedName>
    <definedName name="FDD_165_13" hidden="1">"A35430"</definedName>
    <definedName name="FDD_165_14" hidden="1">"A35795"</definedName>
    <definedName name="FDD_165_2" hidden="1">"A31412"</definedName>
    <definedName name="FDD_165_3" hidden="1">"A31777"</definedName>
    <definedName name="FDD_165_4" hidden="1">"A32142"</definedName>
    <definedName name="FDD_165_5" hidden="1">"A32508"</definedName>
    <definedName name="FDD_165_6" hidden="1">"A32873"</definedName>
    <definedName name="FDD_165_7" hidden="1">"A33238"</definedName>
    <definedName name="FDD_165_8" hidden="1">"A33603"</definedName>
    <definedName name="FDD_165_9" hidden="1">"A33969"</definedName>
    <definedName name="FDD_166_0" hidden="1">"A30681"</definedName>
    <definedName name="FDD_166_1" hidden="1">"A31047"</definedName>
    <definedName name="FDD_166_10" hidden="1">"A34334"</definedName>
    <definedName name="FDD_166_11" hidden="1">"A34699"</definedName>
    <definedName name="FDD_166_12" hidden="1">"A35064"</definedName>
    <definedName name="FDD_166_13" hidden="1">"A35430"</definedName>
    <definedName name="FDD_166_14" hidden="1">"A35795"</definedName>
    <definedName name="FDD_166_2" hidden="1">"A31412"</definedName>
    <definedName name="FDD_166_3" hidden="1">"A31777"</definedName>
    <definedName name="FDD_166_4" hidden="1">"A32142"</definedName>
    <definedName name="FDD_166_5" hidden="1">"A32508"</definedName>
    <definedName name="FDD_166_6" hidden="1">"A32873"</definedName>
    <definedName name="FDD_166_7" hidden="1">"A33238"</definedName>
    <definedName name="FDD_166_8" hidden="1">"A33603"</definedName>
    <definedName name="FDD_166_9" hidden="1">"A33969"</definedName>
    <definedName name="FDD_167_0" hidden="1">"A30681"</definedName>
    <definedName name="FDD_167_1" hidden="1">"A31047"</definedName>
    <definedName name="FDD_167_10" hidden="1">"A34334"</definedName>
    <definedName name="FDD_167_11" hidden="1">"A34699"</definedName>
    <definedName name="FDD_167_12" hidden="1">"A35064"</definedName>
    <definedName name="FDD_167_13" hidden="1">"A35430"</definedName>
    <definedName name="FDD_167_14" hidden="1">"A35795"</definedName>
    <definedName name="FDD_167_2" hidden="1">"A31412"</definedName>
    <definedName name="FDD_167_3" hidden="1">"A31777"</definedName>
    <definedName name="FDD_167_4" hidden="1">"A32142"</definedName>
    <definedName name="FDD_167_5" hidden="1">"A32508"</definedName>
    <definedName name="FDD_167_6" hidden="1">"A32873"</definedName>
    <definedName name="FDD_167_7" hidden="1">"A33238"</definedName>
    <definedName name="FDD_167_8" hidden="1">"A33603"</definedName>
    <definedName name="FDD_167_9" hidden="1">"A33969"</definedName>
    <definedName name="FDD_168_0" hidden="1">"E36160"</definedName>
    <definedName name="FDD_168_1" hidden="1">"E36525"</definedName>
    <definedName name="FDD_168_2" hidden="1">"E36891"</definedName>
    <definedName name="FDD_169_0" hidden="1">"A30681"</definedName>
    <definedName name="FDD_169_1" hidden="1">"A31047"</definedName>
    <definedName name="FDD_169_10" hidden="1">"A34334"</definedName>
    <definedName name="FDD_169_11" hidden="1">"A34699"</definedName>
    <definedName name="FDD_169_12" hidden="1">"A35064"</definedName>
    <definedName name="FDD_169_13" hidden="1">"A35430"</definedName>
    <definedName name="FDD_169_14" hidden="1">"A35795"</definedName>
    <definedName name="FDD_169_2" hidden="1">"A31412"</definedName>
    <definedName name="FDD_169_3" hidden="1">"A31777"</definedName>
    <definedName name="FDD_169_4" hidden="1">"A32142"</definedName>
    <definedName name="FDD_169_5" hidden="1">"A32508"</definedName>
    <definedName name="FDD_169_6" hidden="1">"A32873"</definedName>
    <definedName name="FDD_169_7" hidden="1">"A33238"</definedName>
    <definedName name="FDD_169_8" hidden="1">"A33603"</definedName>
    <definedName name="FDD_169_9" hidden="1">"A33969"</definedName>
    <definedName name="FDD_17_0" hidden="1">"A25569"</definedName>
    <definedName name="FDD_170_0" hidden="1">"A30681"</definedName>
    <definedName name="FDD_170_1" hidden="1">"A31047"</definedName>
    <definedName name="FDD_170_10" hidden="1">"A34334"</definedName>
    <definedName name="FDD_170_11" hidden="1">"A34699"</definedName>
    <definedName name="FDD_170_12" hidden="1">"A35064"</definedName>
    <definedName name="FDD_170_13" hidden="1">"A35430"</definedName>
    <definedName name="FDD_170_14" hidden="1">"A35795"</definedName>
    <definedName name="FDD_170_2" hidden="1">"A31412"</definedName>
    <definedName name="FDD_170_3" hidden="1">"A31777"</definedName>
    <definedName name="FDD_170_4" hidden="1">"A32142"</definedName>
    <definedName name="FDD_170_5" hidden="1">"A32508"</definedName>
    <definedName name="FDD_170_6" hidden="1">"A32873"</definedName>
    <definedName name="FDD_170_7" hidden="1">"A33238"</definedName>
    <definedName name="FDD_170_8" hidden="1">"A33603"</definedName>
    <definedName name="FDD_170_9" hidden="1">"A33969"</definedName>
    <definedName name="FDD_171_0" hidden="1">"A30681"</definedName>
    <definedName name="FDD_171_1" hidden="1">"A31047"</definedName>
    <definedName name="FDD_171_10" hidden="1">"A34334"</definedName>
    <definedName name="FDD_171_11" hidden="1">"A34699"</definedName>
    <definedName name="FDD_171_12" hidden="1">"A35064"</definedName>
    <definedName name="FDD_171_13" hidden="1">"A35430"</definedName>
    <definedName name="FDD_171_14" hidden="1">"A35795"</definedName>
    <definedName name="FDD_171_2" hidden="1">"A31412"</definedName>
    <definedName name="FDD_171_3" hidden="1">"A31777"</definedName>
    <definedName name="FDD_171_4" hidden="1">"A32142"</definedName>
    <definedName name="FDD_171_5" hidden="1">"A32508"</definedName>
    <definedName name="FDD_171_6" hidden="1">"A32873"</definedName>
    <definedName name="FDD_171_7" hidden="1">"A33238"</definedName>
    <definedName name="FDD_171_8" hidden="1">"A33603"</definedName>
    <definedName name="FDD_171_9" hidden="1">"A33969"</definedName>
    <definedName name="FDD_172_0" hidden="1">"A30681"</definedName>
    <definedName name="FDD_172_1" hidden="1">"A31047"</definedName>
    <definedName name="FDD_172_10" hidden="1">"A34334"</definedName>
    <definedName name="FDD_172_11" hidden="1">"A34699"</definedName>
    <definedName name="FDD_172_12" hidden="1">"A35064"</definedName>
    <definedName name="FDD_172_13" hidden="1">"A35430"</definedName>
    <definedName name="FDD_172_14" hidden="1">"A35795"</definedName>
    <definedName name="FDD_172_2" hidden="1">"A31412"</definedName>
    <definedName name="FDD_172_3" hidden="1">"A31777"</definedName>
    <definedName name="FDD_172_4" hidden="1">"A32142"</definedName>
    <definedName name="FDD_172_5" hidden="1">"A32508"</definedName>
    <definedName name="FDD_172_6" hidden="1">"A32873"</definedName>
    <definedName name="FDD_172_7" hidden="1">"A33238"</definedName>
    <definedName name="FDD_172_8" hidden="1">"A33603"</definedName>
    <definedName name="FDD_172_9" hidden="1">"A33969"</definedName>
    <definedName name="FDD_173_0" hidden="1">"A30681"</definedName>
    <definedName name="FDD_173_1" hidden="1">"A31047"</definedName>
    <definedName name="FDD_173_10" hidden="1">"A34334"</definedName>
    <definedName name="FDD_173_11" hidden="1">"A34699"</definedName>
    <definedName name="FDD_173_12" hidden="1">"A35064"</definedName>
    <definedName name="FDD_173_13" hidden="1">"A35430"</definedName>
    <definedName name="FDD_173_14" hidden="1">"A35795"</definedName>
    <definedName name="FDD_173_2" hidden="1">"A31412"</definedName>
    <definedName name="FDD_173_3" hidden="1">"A31777"</definedName>
    <definedName name="FDD_173_4" hidden="1">"A32142"</definedName>
    <definedName name="FDD_173_5" hidden="1">"A32508"</definedName>
    <definedName name="FDD_173_6" hidden="1">"A32873"</definedName>
    <definedName name="FDD_173_7" hidden="1">"A33238"</definedName>
    <definedName name="FDD_173_8" hidden="1">"A33603"</definedName>
    <definedName name="FDD_173_9" hidden="1">"A33969"</definedName>
    <definedName name="FDD_174_0" hidden="1">"A30681"</definedName>
    <definedName name="FDD_174_1" hidden="1">"A31047"</definedName>
    <definedName name="FDD_174_10" hidden="1">"A34334"</definedName>
    <definedName name="FDD_174_11" hidden="1">"A34699"</definedName>
    <definedName name="FDD_174_12" hidden="1">"A35064"</definedName>
    <definedName name="FDD_174_13" hidden="1">"A35430"</definedName>
    <definedName name="FDD_174_14" hidden="1">"A35795"</definedName>
    <definedName name="FDD_174_2" hidden="1">"A31412"</definedName>
    <definedName name="FDD_174_3" hidden="1">"A31777"</definedName>
    <definedName name="FDD_174_4" hidden="1">"A32142"</definedName>
    <definedName name="FDD_174_5" hidden="1">"A32508"</definedName>
    <definedName name="FDD_174_6" hidden="1">"A32873"</definedName>
    <definedName name="FDD_174_7" hidden="1">"A33238"</definedName>
    <definedName name="FDD_174_8" hidden="1">"A33603"</definedName>
    <definedName name="FDD_174_9" hidden="1">"A33969"</definedName>
    <definedName name="FDD_175_0" hidden="1">"E36160"</definedName>
    <definedName name="FDD_175_1" hidden="1">"E36525"</definedName>
    <definedName name="FDD_175_2" hidden="1">"E36891"</definedName>
    <definedName name="FDD_176_0" hidden="1">"E36160"</definedName>
    <definedName name="FDD_176_1" hidden="1">"E36525"</definedName>
    <definedName name="FDD_176_2" hidden="1">"E36891"</definedName>
    <definedName name="FDD_177_0" hidden="1">"E36160"</definedName>
    <definedName name="FDD_177_1" hidden="1">"E36525"</definedName>
    <definedName name="FDD_177_2" hidden="1">"E36891"</definedName>
    <definedName name="FDD_178_0" hidden="1">"E36160"</definedName>
    <definedName name="FDD_178_1" hidden="1">"E36525"</definedName>
    <definedName name="FDD_178_2" hidden="1">"E36891"</definedName>
    <definedName name="FDD_179_0" hidden="1">"E36160"</definedName>
    <definedName name="FDD_179_1" hidden="1">"E36525"</definedName>
    <definedName name="FDD_179_2" hidden="1">"E36891"</definedName>
    <definedName name="FDD_18_0" hidden="1">"A25569"</definedName>
    <definedName name="FDD_180_0" hidden="1">"E36160"</definedName>
    <definedName name="FDD_180_1" hidden="1">"E36525"</definedName>
    <definedName name="FDD_180_2" hidden="1">"E36891"</definedName>
    <definedName name="FDD_181_0" hidden="1">"E36160"</definedName>
    <definedName name="FDD_181_1" hidden="1">"E36525"</definedName>
    <definedName name="FDD_181_2" hidden="1">"E36891"</definedName>
    <definedName name="FDD_182_0" hidden="1">"E36160"</definedName>
    <definedName name="FDD_182_1" hidden="1">"E36525"</definedName>
    <definedName name="FDD_182_2" hidden="1">"E36891"</definedName>
    <definedName name="FDD_183_0" hidden="1">"E36160"</definedName>
    <definedName name="FDD_183_1" hidden="1">"E36525"</definedName>
    <definedName name="FDD_183_2" hidden="1">"E36891"</definedName>
    <definedName name="FDD_184_0" hidden="1">"E36160"</definedName>
    <definedName name="FDD_184_1" hidden="1">"E36525"</definedName>
    <definedName name="FDD_184_2" hidden="1">"E36891"</definedName>
    <definedName name="FDD_185_0" hidden="1">"E36160"</definedName>
    <definedName name="FDD_185_1" hidden="1">"E36525"</definedName>
    <definedName name="FDD_185_2" hidden="1">"E36891"</definedName>
    <definedName name="FDD_186_0" hidden="1">"E36160"</definedName>
    <definedName name="FDD_186_1" hidden="1">"E36525"</definedName>
    <definedName name="FDD_186_2" hidden="1">"E36891"</definedName>
    <definedName name="FDD_187_0" hidden="1">"E36160"</definedName>
    <definedName name="FDD_187_1" hidden="1">"E36525"</definedName>
    <definedName name="FDD_187_2" hidden="1">"E36891"</definedName>
    <definedName name="FDD_188_0" hidden="1">"A30681"</definedName>
    <definedName name="FDD_188_1" hidden="1">"A31047"</definedName>
    <definedName name="FDD_188_10" hidden="1">"A34334"</definedName>
    <definedName name="FDD_188_11" hidden="1">"A34699"</definedName>
    <definedName name="FDD_188_12" hidden="1">"A35064"</definedName>
    <definedName name="FDD_188_13" hidden="1">"A35430"</definedName>
    <definedName name="FDD_188_14" hidden="1">"A35795"</definedName>
    <definedName name="FDD_188_2" hidden="1">"A31412"</definedName>
    <definedName name="FDD_188_3" hidden="1">"A31777"</definedName>
    <definedName name="FDD_188_4" hidden="1">"A32142"</definedName>
    <definedName name="FDD_188_5" hidden="1">"A32508"</definedName>
    <definedName name="FDD_188_6" hidden="1">"A32873"</definedName>
    <definedName name="FDD_188_7" hidden="1">"A33238"</definedName>
    <definedName name="FDD_188_8" hidden="1">"A33603"</definedName>
    <definedName name="FDD_188_9" hidden="1">"A33969"</definedName>
    <definedName name="FDD_189_0" hidden="1">"A30681"</definedName>
    <definedName name="FDD_189_1" hidden="1">"A31047"</definedName>
    <definedName name="FDD_189_10" hidden="1">"A34334"</definedName>
    <definedName name="FDD_189_11" hidden="1">"A34699"</definedName>
    <definedName name="FDD_189_12" hidden="1">"A35064"</definedName>
    <definedName name="FDD_189_13" hidden="1">"A35430"</definedName>
    <definedName name="FDD_189_14" hidden="1">"A35795"</definedName>
    <definedName name="FDD_189_2" hidden="1">"A31412"</definedName>
    <definedName name="FDD_189_3" hidden="1">"A31777"</definedName>
    <definedName name="FDD_189_4" hidden="1">"A32142"</definedName>
    <definedName name="FDD_189_5" hidden="1">"A32508"</definedName>
    <definedName name="FDD_189_6" hidden="1">"A32873"</definedName>
    <definedName name="FDD_189_7" hidden="1">"A33238"</definedName>
    <definedName name="FDD_189_8" hidden="1">"A33603"</definedName>
    <definedName name="FDD_189_9" hidden="1">"A33969"</definedName>
    <definedName name="FDD_19_0" hidden="1">"A25569"</definedName>
    <definedName name="FDD_190_0" hidden="1">"A30681"</definedName>
    <definedName name="FDD_190_1" hidden="1">"A31047"</definedName>
    <definedName name="FDD_190_10" hidden="1">"A34334"</definedName>
    <definedName name="FDD_190_11" hidden="1">"A34699"</definedName>
    <definedName name="FDD_190_12" hidden="1">"A35064"</definedName>
    <definedName name="FDD_190_13" hidden="1">"A35430"</definedName>
    <definedName name="FDD_190_14" hidden="1">"A35795"</definedName>
    <definedName name="FDD_190_2" hidden="1">"A31412"</definedName>
    <definedName name="FDD_190_3" hidden="1">"A31777"</definedName>
    <definedName name="FDD_190_4" hidden="1">"A32142"</definedName>
    <definedName name="FDD_190_5" hidden="1">"A32508"</definedName>
    <definedName name="FDD_190_6" hidden="1">"A32873"</definedName>
    <definedName name="FDD_190_7" hidden="1">"A33238"</definedName>
    <definedName name="FDD_190_8" hidden="1">"A33603"</definedName>
    <definedName name="FDD_190_9" hidden="1">"A33969"</definedName>
    <definedName name="FDD_191_0" hidden="1">"A30681"</definedName>
    <definedName name="FDD_191_1" hidden="1">"A31047"</definedName>
    <definedName name="FDD_191_10" hidden="1">"A34334"</definedName>
    <definedName name="FDD_191_11" hidden="1">"A34699"</definedName>
    <definedName name="FDD_191_12" hidden="1">"A35064"</definedName>
    <definedName name="FDD_191_13" hidden="1">"A35430"</definedName>
    <definedName name="FDD_191_14" hidden="1">"A35795"</definedName>
    <definedName name="FDD_191_2" hidden="1">"A31412"</definedName>
    <definedName name="FDD_191_3" hidden="1">"A31777"</definedName>
    <definedName name="FDD_191_4" hidden="1">"A32142"</definedName>
    <definedName name="FDD_191_5" hidden="1">"A32508"</definedName>
    <definedName name="FDD_191_6" hidden="1">"A32873"</definedName>
    <definedName name="FDD_191_7" hidden="1">"A33238"</definedName>
    <definedName name="FDD_191_8" hidden="1">"A33603"</definedName>
    <definedName name="FDD_191_9" hidden="1">"A33969"</definedName>
    <definedName name="FDD_192_0" hidden="1">"E36160"</definedName>
    <definedName name="FDD_192_1" hidden="1">"E36525"</definedName>
    <definedName name="FDD_192_2" hidden="1">"E36891"</definedName>
    <definedName name="FDD_193_0" hidden="1">"A30681"</definedName>
    <definedName name="FDD_193_1" hidden="1">"A31047"</definedName>
    <definedName name="FDD_193_10" hidden="1">"A34334"</definedName>
    <definedName name="FDD_193_11" hidden="1">"A34699"</definedName>
    <definedName name="FDD_193_12" hidden="1">"A35064"</definedName>
    <definedName name="FDD_193_13" hidden="1">"A35430"</definedName>
    <definedName name="FDD_193_14" hidden="1">"A35795"</definedName>
    <definedName name="FDD_193_2" hidden="1">"A31412"</definedName>
    <definedName name="FDD_193_3" hidden="1">"A31777"</definedName>
    <definedName name="FDD_193_4" hidden="1">"A32142"</definedName>
    <definedName name="FDD_193_5" hidden="1">"A32508"</definedName>
    <definedName name="FDD_193_6" hidden="1">"A32873"</definedName>
    <definedName name="FDD_193_7" hidden="1">"A33238"</definedName>
    <definedName name="FDD_193_8" hidden="1">"A33603"</definedName>
    <definedName name="FDD_193_9" hidden="1">"A33969"</definedName>
    <definedName name="FDD_194_0" hidden="1">"A30681"</definedName>
    <definedName name="FDD_194_1" hidden="1">"A31047"</definedName>
    <definedName name="FDD_194_10" hidden="1">"A34334"</definedName>
    <definedName name="FDD_194_11" hidden="1">"A34699"</definedName>
    <definedName name="FDD_194_12" hidden="1">"A35064"</definedName>
    <definedName name="FDD_194_13" hidden="1">"A35430"</definedName>
    <definedName name="FDD_194_14" hidden="1">"A35795"</definedName>
    <definedName name="FDD_194_2" hidden="1">"A31412"</definedName>
    <definedName name="FDD_194_3" hidden="1">"A31777"</definedName>
    <definedName name="FDD_194_4" hidden="1">"A32142"</definedName>
    <definedName name="FDD_194_5" hidden="1">"A32508"</definedName>
    <definedName name="FDD_194_6" hidden="1">"A32873"</definedName>
    <definedName name="FDD_194_7" hidden="1">"A33238"</definedName>
    <definedName name="FDD_194_8" hidden="1">"A33603"</definedName>
    <definedName name="FDD_194_9" hidden="1">"A33969"</definedName>
    <definedName name="FDD_195_0" hidden="1">"A30681"</definedName>
    <definedName name="FDD_195_1" hidden="1">"A31047"</definedName>
    <definedName name="FDD_195_10" hidden="1">"A34334"</definedName>
    <definedName name="FDD_195_11" hidden="1">"A34699"</definedName>
    <definedName name="FDD_195_12" hidden="1">"A35064"</definedName>
    <definedName name="FDD_195_13" hidden="1">"A35430"</definedName>
    <definedName name="FDD_195_14" hidden="1">"A35795"</definedName>
    <definedName name="FDD_195_2" hidden="1">"A31412"</definedName>
    <definedName name="FDD_195_3" hidden="1">"A31777"</definedName>
    <definedName name="FDD_195_4" hidden="1">"A32142"</definedName>
    <definedName name="FDD_195_5" hidden="1">"A32508"</definedName>
    <definedName name="FDD_195_6" hidden="1">"A32873"</definedName>
    <definedName name="FDD_195_7" hidden="1">"A33238"</definedName>
    <definedName name="FDD_195_8" hidden="1">"A33603"</definedName>
    <definedName name="FDD_195_9" hidden="1">"A33969"</definedName>
    <definedName name="FDD_196_0" hidden="1">"E36160"</definedName>
    <definedName name="FDD_196_1" hidden="1">"E36525"</definedName>
    <definedName name="FDD_196_2" hidden="1">"E36891"</definedName>
    <definedName name="FDD_197_0" hidden="1">"A30681"</definedName>
    <definedName name="FDD_197_1" hidden="1">"A31047"</definedName>
    <definedName name="FDD_197_10" hidden="1">"A34334"</definedName>
    <definedName name="FDD_197_11" hidden="1">"A34699"</definedName>
    <definedName name="FDD_197_12" hidden="1">"A35064"</definedName>
    <definedName name="FDD_197_13" hidden="1">"A35430"</definedName>
    <definedName name="FDD_197_14" hidden="1">"A35795"</definedName>
    <definedName name="FDD_197_2" hidden="1">"A31412"</definedName>
    <definedName name="FDD_197_3" hidden="1">"A31777"</definedName>
    <definedName name="FDD_197_4" hidden="1">"A32142"</definedName>
    <definedName name="FDD_197_5" hidden="1">"A32508"</definedName>
    <definedName name="FDD_197_6" hidden="1">"A32873"</definedName>
    <definedName name="FDD_197_7" hidden="1">"A33238"</definedName>
    <definedName name="FDD_197_8" hidden="1">"A33603"</definedName>
    <definedName name="FDD_197_9" hidden="1">"A33969"</definedName>
    <definedName name="FDD_198_0" hidden="1">"A30681"</definedName>
    <definedName name="FDD_198_1" hidden="1">"A31047"</definedName>
    <definedName name="FDD_198_10" hidden="1">"U34334"</definedName>
    <definedName name="FDD_198_11" hidden="1">"U34699"</definedName>
    <definedName name="FDD_198_12" hidden="1">"U35064"</definedName>
    <definedName name="FDD_198_13" hidden="1">"U35430"</definedName>
    <definedName name="FDD_198_14" hidden="1">"U35795"</definedName>
    <definedName name="FDD_198_2" hidden="1">"A31412"</definedName>
    <definedName name="FDD_198_3" hidden="1">"U31777"</definedName>
    <definedName name="FDD_198_4" hidden="1">"U32142"</definedName>
    <definedName name="FDD_198_5" hidden="1">"U32508"</definedName>
    <definedName name="FDD_198_6" hidden="1">"U32873"</definedName>
    <definedName name="FDD_198_7" hidden="1">"U33238"</definedName>
    <definedName name="FDD_198_8" hidden="1">"U33603"</definedName>
    <definedName name="FDD_198_9" hidden="1">"U33969"</definedName>
    <definedName name="FDD_199_0" hidden="1">"E36160"</definedName>
    <definedName name="FDD_199_1" hidden="1">"E36525"</definedName>
    <definedName name="FDD_199_2" hidden="1">"E36891"</definedName>
    <definedName name="FDD_2_0" hidden="1">"A25569"</definedName>
    <definedName name="FDD_20_0" hidden="1">"A25569"</definedName>
    <definedName name="FDD_200_0" hidden="1">"E36160"</definedName>
    <definedName name="FDD_200_1" hidden="1">"E36525"</definedName>
    <definedName name="FDD_200_2" hidden="1">"E36891"</definedName>
    <definedName name="FDD_201_0" hidden="1">"A30681"</definedName>
    <definedName name="FDD_201_1" hidden="1">"A31047"</definedName>
    <definedName name="FDD_201_10" hidden="1">"A34334"</definedName>
    <definedName name="FDD_201_11" hidden="1">"A34699"</definedName>
    <definedName name="FDD_201_12" hidden="1">"A35064"</definedName>
    <definedName name="FDD_201_13" hidden="1">"A35430"</definedName>
    <definedName name="FDD_201_14" hidden="1">"A35795"</definedName>
    <definedName name="FDD_201_2" hidden="1">"A31412"</definedName>
    <definedName name="FDD_201_3" hidden="1">"A31777"</definedName>
    <definedName name="FDD_201_4" hidden="1">"A32142"</definedName>
    <definedName name="FDD_201_5" hidden="1">"A32508"</definedName>
    <definedName name="FDD_201_6" hidden="1">"A32873"</definedName>
    <definedName name="FDD_201_7" hidden="1">"A33238"</definedName>
    <definedName name="FDD_201_8" hidden="1">"A33603"</definedName>
    <definedName name="FDD_201_9" hidden="1">"A33969"</definedName>
    <definedName name="FDD_202_0" hidden="1">"A30681"</definedName>
    <definedName name="FDD_202_1" hidden="1">"A31047"</definedName>
    <definedName name="FDD_202_10" hidden="1">"A34334"</definedName>
    <definedName name="FDD_202_11" hidden="1">"A34699"</definedName>
    <definedName name="FDD_202_12" hidden="1">"A35064"</definedName>
    <definedName name="FDD_202_13" hidden="1">"A35430"</definedName>
    <definedName name="FDD_202_14" hidden="1">"A35795"</definedName>
    <definedName name="FDD_202_2" hidden="1">"A31412"</definedName>
    <definedName name="FDD_202_3" hidden="1">"A31777"</definedName>
    <definedName name="FDD_202_4" hidden="1">"A32142"</definedName>
    <definedName name="FDD_202_5" hidden="1">"A32508"</definedName>
    <definedName name="FDD_202_6" hidden="1">"A32873"</definedName>
    <definedName name="FDD_202_7" hidden="1">"A33238"</definedName>
    <definedName name="FDD_202_8" hidden="1">"A33603"</definedName>
    <definedName name="FDD_202_9" hidden="1">"A33969"</definedName>
    <definedName name="FDD_203_0" hidden="1">"E36160"</definedName>
    <definedName name="FDD_203_1" hidden="1">"E36525"</definedName>
    <definedName name="FDD_203_2" hidden="1">"E36891"</definedName>
    <definedName name="FDD_204_0" hidden="1">"A25569"</definedName>
    <definedName name="FDD_205_0" hidden="1">"A25569"</definedName>
    <definedName name="FDD_206_0" hidden="1">"A25569"</definedName>
    <definedName name="FDD_207_0" hidden="1">"A25569"</definedName>
    <definedName name="FDD_208_0" hidden="1">"E36160"</definedName>
    <definedName name="FDD_208_1" hidden="1">"E36525"</definedName>
    <definedName name="FDD_208_2" hidden="1">"E36891"</definedName>
    <definedName name="FDD_209_0" hidden="1">"A25569"</definedName>
    <definedName name="FDD_21_0" hidden="1">"A25569"</definedName>
    <definedName name="FDD_210_0" hidden="1">"A25569"</definedName>
    <definedName name="FDD_211_0" hidden="1">"A25569"</definedName>
    <definedName name="FDD_212_0" hidden="1">"A25569"</definedName>
    <definedName name="FDD_213_0" hidden="1">"E36160"</definedName>
    <definedName name="FDD_213_1" hidden="1">"E36525"</definedName>
    <definedName name="FDD_213_2" hidden="1">"E36891"</definedName>
    <definedName name="FDD_214_0" hidden="1">"A25569"</definedName>
    <definedName name="FDD_215_0" hidden="1">"A25569"</definedName>
    <definedName name="FDD_216_0" hidden="1">"A25569"</definedName>
    <definedName name="FDD_217_0" hidden="1">"A25569"</definedName>
    <definedName name="FDD_218_0" hidden="1">"E36160"</definedName>
    <definedName name="FDD_218_1" hidden="1">"E36525"</definedName>
    <definedName name="FDD_218_2" hidden="1">"E36891"</definedName>
    <definedName name="FDD_219_0" hidden="1">"U25569"</definedName>
    <definedName name="FDD_22_0" hidden="1">"A25569"</definedName>
    <definedName name="FDD_220_0" hidden="1">"U25569"</definedName>
    <definedName name="FDD_221_0" hidden="1">"U25569"</definedName>
    <definedName name="FDD_222_0" hidden="1">"U25569"</definedName>
    <definedName name="FDD_223_0" hidden="1">"E36160"</definedName>
    <definedName name="FDD_223_1" hidden="1">"E36525"</definedName>
    <definedName name="FDD_223_2" hidden="1">"E36891"</definedName>
    <definedName name="FDD_224_0" hidden="1">"A25569"</definedName>
    <definedName name="FDD_225_0" hidden="1">"A25569"</definedName>
    <definedName name="FDD_226_0" hidden="1">"A25569"</definedName>
    <definedName name="FDD_227_0" hidden="1">"A25569"</definedName>
    <definedName name="FDD_228_0" hidden="1">"E36160"</definedName>
    <definedName name="FDD_228_1" hidden="1">"E36525"</definedName>
    <definedName name="FDD_228_2" hidden="1">"E36891"</definedName>
    <definedName name="FDD_229_0" hidden="1">"A25569"</definedName>
    <definedName name="FDD_23_0" hidden="1">"A25569"</definedName>
    <definedName name="FDD_230_0" hidden="1">"A25569"</definedName>
    <definedName name="FDD_231_0" hidden="1">"A25569"</definedName>
    <definedName name="FDD_232_0" hidden="1">"A25569"</definedName>
    <definedName name="FDD_233_0" hidden="1">"A25569"</definedName>
    <definedName name="FDD_234_0" hidden="1">"A25569"</definedName>
    <definedName name="FDD_235_0" hidden="1">"A25569"</definedName>
    <definedName name="FDD_236_0" hidden="1">"A25569"</definedName>
    <definedName name="FDD_237_0" hidden="1">"A25569"</definedName>
    <definedName name="FDD_238_0" hidden="1">"A30681"</definedName>
    <definedName name="FDD_238_1" hidden="1">"A31047"</definedName>
    <definedName name="FDD_238_10" hidden="1">"A34334"</definedName>
    <definedName name="FDD_238_11" hidden="1">"A34699"</definedName>
    <definedName name="FDD_238_12" hidden="1">"A35064"</definedName>
    <definedName name="FDD_238_13" hidden="1">"A35430"</definedName>
    <definedName name="FDD_238_14" hidden="1">"A35795"</definedName>
    <definedName name="FDD_238_2" hidden="1">"A31412"</definedName>
    <definedName name="FDD_238_3" hidden="1">"A31777"</definedName>
    <definedName name="FDD_238_4" hidden="1">"A32142"</definedName>
    <definedName name="FDD_238_5" hidden="1">"A32508"</definedName>
    <definedName name="FDD_238_6" hidden="1">"A32873"</definedName>
    <definedName name="FDD_238_7" hidden="1">"A33238"</definedName>
    <definedName name="FDD_238_8" hidden="1">"A33603"</definedName>
    <definedName name="FDD_238_9" hidden="1">"A33969"</definedName>
    <definedName name="FDD_24_0" hidden="1">"A25569"</definedName>
    <definedName name="FDD_243_0" hidden="1">"E36160"</definedName>
    <definedName name="FDD_243_1" hidden="1">"E36525"</definedName>
    <definedName name="FDD_243_2" hidden="1">"E36891"</definedName>
    <definedName name="FDD_244_0" hidden="1">"A25569"</definedName>
    <definedName name="FDD_245_0" hidden="1">"A25569"</definedName>
    <definedName name="FDD_246_0" hidden="1">"A25569"</definedName>
    <definedName name="FDD_247_0" hidden="1">"A25569"</definedName>
    <definedName name="FDD_248_0" hidden="1">"E36160"</definedName>
    <definedName name="FDD_248_1" hidden="1">"E36525"</definedName>
    <definedName name="FDD_248_2" hidden="1">"E36891"</definedName>
    <definedName name="FDD_249_0" hidden="1">"A25569"</definedName>
    <definedName name="FDD_25_0" hidden="1">"A25569"</definedName>
    <definedName name="FDD_250_0" hidden="1">"A25569"</definedName>
    <definedName name="FDD_251_0" hidden="1">"A25569"</definedName>
    <definedName name="FDD_252_0" hidden="1">"A25569"</definedName>
    <definedName name="FDD_253_0" hidden="1">"E36160"</definedName>
    <definedName name="FDD_253_1" hidden="1">"E36525"</definedName>
    <definedName name="FDD_253_2" hidden="1">"E36891"</definedName>
    <definedName name="FDD_254_0" hidden="1">"E36160"</definedName>
    <definedName name="FDD_254_1" hidden="1">"E36525"</definedName>
    <definedName name="FDD_254_2" hidden="1">"E36891"</definedName>
    <definedName name="FDD_255_0" hidden="1">"E36160"</definedName>
    <definedName name="FDD_255_1" hidden="1">"E36525"</definedName>
    <definedName name="FDD_255_2" hidden="1">"E36891"</definedName>
    <definedName name="FDD_256_0" hidden="1">"U36160"</definedName>
    <definedName name="FDD_256_1" hidden="1">"U36525"</definedName>
    <definedName name="FDD_256_2" hidden="1">"U36891"</definedName>
    <definedName name="FDD_257_0" hidden="1">"E36160"</definedName>
    <definedName name="FDD_257_1" hidden="1">"E36525"</definedName>
    <definedName name="FDD_257_2" hidden="1">"E36891"</definedName>
    <definedName name="FDD_258_0" hidden="1">"E36160"</definedName>
    <definedName name="FDD_258_1" hidden="1">"E36525"</definedName>
    <definedName name="FDD_258_2" hidden="1">"E36891"</definedName>
    <definedName name="FDD_259_0" hidden="1">"E36160"</definedName>
    <definedName name="FDD_259_1" hidden="1">"E36525"</definedName>
    <definedName name="FDD_259_2" hidden="1">"E36891"</definedName>
    <definedName name="FDD_26_0" hidden="1">"A25569"</definedName>
    <definedName name="FDD_260_0" hidden="1">"E36160"</definedName>
    <definedName name="FDD_260_1" hidden="1">"E36525"</definedName>
    <definedName name="FDD_260_2" hidden="1">"E36891"</definedName>
    <definedName name="FDD_261_0" hidden="1">"E36160"</definedName>
    <definedName name="FDD_261_1" hidden="1">"E36525"</definedName>
    <definedName name="FDD_261_2" hidden="1">"E36891"</definedName>
    <definedName name="FDD_264_0" hidden="1">"E36160"</definedName>
    <definedName name="FDD_264_1" hidden="1">"E36525"</definedName>
    <definedName name="FDD_264_2" hidden="1">"E36891"</definedName>
    <definedName name="FDD_265_0" hidden="1">"A25569"</definedName>
    <definedName name="FDD_266_0" hidden="1">"A25569"</definedName>
    <definedName name="FDD_267_0" hidden="1">"A25569"</definedName>
    <definedName name="FDD_268_0" hidden="1">"A25569"</definedName>
    <definedName name="FDD_269_0" hidden="1">"E36160"</definedName>
    <definedName name="FDD_269_1" hidden="1">"E36525"</definedName>
    <definedName name="FDD_269_2" hidden="1">"E36891"</definedName>
    <definedName name="FDD_27_0" hidden="1">"A25569"</definedName>
    <definedName name="FDD_270_0" hidden="1">"A25569"</definedName>
    <definedName name="FDD_271_0" hidden="1">"A25569"</definedName>
    <definedName name="FDD_272_0" hidden="1">"A25569"</definedName>
    <definedName name="FDD_273_0" hidden="1">"A25569"</definedName>
    <definedName name="FDD_274_0" hidden="1">"E36160"</definedName>
    <definedName name="FDD_274_1" hidden="1">"E36525"</definedName>
    <definedName name="FDD_274_2" hidden="1">"E36891"</definedName>
    <definedName name="FDD_275_0" hidden="1">"A25569"</definedName>
    <definedName name="FDD_276_0" hidden="1">"A25569"</definedName>
    <definedName name="FDD_277_0" hidden="1">"A25569"</definedName>
    <definedName name="FDD_278_0" hidden="1">"A25569"</definedName>
    <definedName name="FDD_279_0" hidden="1">"E36160"</definedName>
    <definedName name="FDD_279_1" hidden="1">"E36525"</definedName>
    <definedName name="FDD_279_2" hidden="1">"E36891"</definedName>
    <definedName name="FDD_28_0" hidden="1">"A25569"</definedName>
    <definedName name="FDD_280_0" hidden="1">"E36160"</definedName>
    <definedName name="FDD_280_1" hidden="1">"E36525"</definedName>
    <definedName name="FDD_280_2" hidden="1">"E36891"</definedName>
    <definedName name="FDD_281_0" hidden="1">"E36160"</definedName>
    <definedName name="FDD_281_1" hidden="1">"E36525"</definedName>
    <definedName name="FDD_281_2" hidden="1">"E36891"</definedName>
    <definedName name="FDD_282_0" hidden="1">"E36160"</definedName>
    <definedName name="FDD_282_1" hidden="1">"E36525"</definedName>
    <definedName name="FDD_282_2" hidden="1">"E36891"</definedName>
    <definedName name="FDD_283_0" hidden="1">"E36160"</definedName>
    <definedName name="FDD_283_1" hidden="1">"E36525"</definedName>
    <definedName name="FDD_283_2" hidden="1">"E36891"</definedName>
    <definedName name="FDD_284_0" hidden="1">"A30681"</definedName>
    <definedName name="FDD_284_1" hidden="1">"A31047"</definedName>
    <definedName name="FDD_284_10" hidden="1">"A34334"</definedName>
    <definedName name="FDD_284_11" hidden="1">"A34699"</definedName>
    <definedName name="FDD_284_12" hidden="1">"A35064"</definedName>
    <definedName name="FDD_284_13" hidden="1">"A35430"</definedName>
    <definedName name="FDD_284_14" hidden="1">"A35795"</definedName>
    <definedName name="FDD_284_2" hidden="1">"A31412"</definedName>
    <definedName name="FDD_284_3" hidden="1">"A31777"</definedName>
    <definedName name="FDD_284_4" hidden="1">"A32142"</definedName>
    <definedName name="FDD_284_5" hidden="1">"A32508"</definedName>
    <definedName name="FDD_284_6" hidden="1">"A32873"</definedName>
    <definedName name="FDD_284_7" hidden="1">"A33238"</definedName>
    <definedName name="FDD_284_8" hidden="1">"A33603"</definedName>
    <definedName name="FDD_284_9" hidden="1">"A33969"</definedName>
    <definedName name="FDD_285_0" hidden="1">"A35795"</definedName>
    <definedName name="FDD_285_1" hidden="1">"E36160"</definedName>
    <definedName name="FDD_285_10" hidden="1">"E39447"</definedName>
    <definedName name="FDD_285_11" hidden="1">"E39813"</definedName>
    <definedName name="FDD_285_12" hidden="1">"E40178"</definedName>
    <definedName name="FDD_285_13" hidden="1">"E40543"</definedName>
    <definedName name="FDD_285_14" hidden="1">"E40908"</definedName>
    <definedName name="FDD_285_15" hidden="1">"E41274"</definedName>
    <definedName name="FDD_285_16" hidden="1">"E41639"</definedName>
    <definedName name="FDD_285_17" hidden="1">"E42004"</definedName>
    <definedName name="FDD_285_18" hidden="1">"E42369"</definedName>
    <definedName name="FDD_285_19" hidden="1">"E42735"</definedName>
    <definedName name="FDD_285_2" hidden="1">"E36525"</definedName>
    <definedName name="FDD_285_20" hidden="1">"E43100"</definedName>
    <definedName name="FDD_285_21" hidden="1">"E43465"</definedName>
    <definedName name="FDD_285_22" hidden="1">"E43830"</definedName>
    <definedName name="FDD_285_23" hidden="1">"E44196"</definedName>
    <definedName name="FDD_285_24" hidden="1">"E44561"</definedName>
    <definedName name="FDD_285_25" hidden="1">"E44926"</definedName>
    <definedName name="FDD_285_3" hidden="1">"E36891"</definedName>
    <definedName name="FDD_285_4" hidden="1">"E37256"</definedName>
    <definedName name="FDD_285_5" hidden="1">"E37621"</definedName>
    <definedName name="FDD_285_6" hidden="1">"E37986"</definedName>
    <definedName name="FDD_285_7" hidden="1">"E38352"</definedName>
    <definedName name="FDD_285_8" hidden="1">"E38717"</definedName>
    <definedName name="FDD_285_9" hidden="1">"E39082"</definedName>
    <definedName name="FDD_286_0" hidden="1">"E36160"</definedName>
    <definedName name="FDD_286_1" hidden="1">"E36525"</definedName>
    <definedName name="FDD_286_10" hidden="1">"E39813"</definedName>
    <definedName name="FDD_286_11" hidden="1">"E40178"</definedName>
    <definedName name="FDD_286_12" hidden="1">"E40543"</definedName>
    <definedName name="FDD_286_13" hidden="1">"E40908"</definedName>
    <definedName name="FDD_286_14" hidden="1">"E41274"</definedName>
    <definedName name="FDD_286_15" hidden="1">"E41639"</definedName>
    <definedName name="FDD_286_16" hidden="1">"E42004"</definedName>
    <definedName name="FDD_286_17" hidden="1">"E42369"</definedName>
    <definedName name="FDD_286_18" hidden="1">"E42735"</definedName>
    <definedName name="FDD_286_19" hidden="1">"E43100"</definedName>
    <definedName name="FDD_286_2" hidden="1">"E36891"</definedName>
    <definedName name="FDD_286_20" hidden="1">"E43465"</definedName>
    <definedName name="FDD_286_21" hidden="1">"E43830"</definedName>
    <definedName name="FDD_286_22" hidden="1">"E44196"</definedName>
    <definedName name="FDD_286_23" hidden="1">"E44561"</definedName>
    <definedName name="FDD_286_24" hidden="1">"E44926"</definedName>
    <definedName name="FDD_286_3" hidden="1">"E37256"</definedName>
    <definedName name="FDD_286_4" hidden="1">"E37621"</definedName>
    <definedName name="FDD_286_5" hidden="1">"E37986"</definedName>
    <definedName name="FDD_286_6" hidden="1">"E38352"</definedName>
    <definedName name="FDD_286_7" hidden="1">"E38717"</definedName>
    <definedName name="FDD_286_8" hidden="1">"E39082"</definedName>
    <definedName name="FDD_286_9" hidden="1">"E39447"</definedName>
    <definedName name="FDD_287_0" hidden="1">"A25569"</definedName>
    <definedName name="FDD_288_0" hidden="1">"A25569"</definedName>
    <definedName name="FDD_289_0" hidden="1">"A36890"</definedName>
    <definedName name="FDD_29_0" hidden="1">"A25569"</definedName>
    <definedName name="FDD_290_0" hidden="1">"A36890"</definedName>
    <definedName name="FDD_291_0" hidden="1">"A25569"</definedName>
    <definedName name="FDD_295_0" hidden="1">"U25569"</definedName>
    <definedName name="FDD_296_0" hidden="1">"A25569"</definedName>
    <definedName name="FDD_297_0" hidden="1">"A25569"</definedName>
    <definedName name="FDD_298_0" hidden="1">"A25569"</definedName>
    <definedName name="FDD_299_0" hidden="1">"A25569"</definedName>
    <definedName name="FDD_3_0" hidden="1">"A25569"</definedName>
    <definedName name="FDD_30_0" hidden="1">"A25569"</definedName>
    <definedName name="FDD_300_0" hidden="1">"U25569"</definedName>
    <definedName name="FDD_301_0" hidden="1">"U35795"</definedName>
    <definedName name="FDD_301_1" hidden="1">"U36160"</definedName>
    <definedName name="FDD_301_2" hidden="1">"U36525"</definedName>
    <definedName name="FDD_302_0" hidden="1">"U35795"</definedName>
    <definedName name="FDD_302_1" hidden="1">"U36160"</definedName>
    <definedName name="FDD_302_2" hidden="1">"U36525"</definedName>
    <definedName name="FDD_303_0" hidden="1">"U35795"</definedName>
    <definedName name="FDD_303_1" hidden="1">"U36160"</definedName>
    <definedName name="FDD_303_2" hidden="1">"U36525"</definedName>
    <definedName name="FDD_304_0" hidden="1">"U35795"</definedName>
    <definedName name="FDD_304_1" hidden="1">"U36160"</definedName>
    <definedName name="FDD_304_2" hidden="1">"U36525"</definedName>
    <definedName name="FDD_305_0" hidden="1">"A30681"</definedName>
    <definedName name="FDD_305_1" hidden="1">"A31047"</definedName>
    <definedName name="FDD_305_10" hidden="1">"U34334"</definedName>
    <definedName name="FDD_305_11" hidden="1">"U34699"</definedName>
    <definedName name="FDD_305_12" hidden="1">"U35064"</definedName>
    <definedName name="FDD_305_13" hidden="1">"U35430"</definedName>
    <definedName name="FDD_305_14" hidden="1">"U35795"</definedName>
    <definedName name="FDD_305_2" hidden="1">"A31412"</definedName>
    <definedName name="FDD_305_3" hidden="1">"U31777"</definedName>
    <definedName name="FDD_305_4" hidden="1">"U32142"</definedName>
    <definedName name="FDD_305_5" hidden="1">"U32508"</definedName>
    <definedName name="FDD_305_6" hidden="1">"U32873"</definedName>
    <definedName name="FDD_305_7" hidden="1">"U33238"</definedName>
    <definedName name="FDD_305_8" hidden="1">"U33603"</definedName>
    <definedName name="FDD_305_9" hidden="1">"U33969"</definedName>
    <definedName name="FDD_306_0" hidden="1">"U35795"</definedName>
    <definedName name="FDD_306_1" hidden="1">"E36160"</definedName>
    <definedName name="FDD_306_2" hidden="1">"U36525"</definedName>
    <definedName name="FDD_307_0" hidden="1">"A35795"</definedName>
    <definedName name="FDD_307_1" hidden="1">"U36160"</definedName>
    <definedName name="FDD_307_2" hidden="1">"U36525"</definedName>
    <definedName name="FDD_31_0" hidden="1">"A25569"</definedName>
    <definedName name="FDD_32_0" hidden="1">"A25569"</definedName>
    <definedName name="FDD_33_0" hidden="1">"A25569"</definedName>
    <definedName name="FDD_34_0" hidden="1">"A25569"</definedName>
    <definedName name="FDD_35_0" hidden="1">"A25569"</definedName>
    <definedName name="FDD_36_0" hidden="1">"A25569"</definedName>
    <definedName name="FDD_37_0" hidden="1">"A25569"</definedName>
    <definedName name="FDD_38_0" hidden="1">"A25569"</definedName>
    <definedName name="FDD_39_0" hidden="1">"A25569"</definedName>
    <definedName name="FDD_4_0" hidden="1">"A25569"</definedName>
    <definedName name="FDD_40_0" hidden="1">"A25569"</definedName>
    <definedName name="FDD_41_0" hidden="1">"U25569"</definedName>
    <definedName name="FDD_42_0" hidden="1">"U25569"</definedName>
    <definedName name="FDD_43_0" hidden="1">"A25569"</definedName>
    <definedName name="FDD_44_0" hidden="1">"A30681"</definedName>
    <definedName name="FDD_44_1" hidden="1">"A31047"</definedName>
    <definedName name="FDD_44_10" hidden="1">"A34334"</definedName>
    <definedName name="FDD_44_11" hidden="1">"A34699"</definedName>
    <definedName name="FDD_44_12" hidden="1">"A35064"</definedName>
    <definedName name="FDD_44_13" hidden="1">"A35430"</definedName>
    <definedName name="FDD_44_14" hidden="1">"A35795"</definedName>
    <definedName name="FDD_44_2" hidden="1">"A31412"</definedName>
    <definedName name="FDD_44_3" hidden="1">"A31777"</definedName>
    <definedName name="FDD_44_4" hidden="1">"A32142"</definedName>
    <definedName name="FDD_44_5" hidden="1">"A32508"</definedName>
    <definedName name="FDD_44_6" hidden="1">"A32873"</definedName>
    <definedName name="FDD_44_7" hidden="1">"A33238"</definedName>
    <definedName name="FDD_44_8" hidden="1">"A33603"</definedName>
    <definedName name="FDD_44_9" hidden="1">"A33969"</definedName>
    <definedName name="FDD_45_0" hidden="1">"A30681"</definedName>
    <definedName name="FDD_45_1" hidden="1">"A31047"</definedName>
    <definedName name="FDD_45_10" hidden="1">"A34334"</definedName>
    <definedName name="FDD_45_11" hidden="1">"A34699"</definedName>
    <definedName name="FDD_45_12" hidden="1">"A35064"</definedName>
    <definedName name="FDD_45_13" hidden="1">"A35430"</definedName>
    <definedName name="FDD_45_14" hidden="1">"A35795"</definedName>
    <definedName name="FDD_45_2" hidden="1">"A31412"</definedName>
    <definedName name="FDD_45_3" hidden="1">"A31777"</definedName>
    <definedName name="FDD_45_4" hidden="1">"A32142"</definedName>
    <definedName name="FDD_45_5" hidden="1">"A32508"</definedName>
    <definedName name="FDD_45_6" hidden="1">"A32873"</definedName>
    <definedName name="FDD_45_7" hidden="1">"A33238"</definedName>
    <definedName name="FDD_45_8" hidden="1">"A33603"</definedName>
    <definedName name="FDD_45_9" hidden="1">"A33969"</definedName>
    <definedName name="FDD_46_0" hidden="1">"A30681"</definedName>
    <definedName name="FDD_46_1" hidden="1">"A31047"</definedName>
    <definedName name="FDD_46_10" hidden="1">"A34334"</definedName>
    <definedName name="FDD_46_11" hidden="1">"A34699"</definedName>
    <definedName name="FDD_46_12" hidden="1">"A35064"</definedName>
    <definedName name="FDD_46_13" hidden="1">"A35430"</definedName>
    <definedName name="FDD_46_14" hidden="1">"A35795"</definedName>
    <definedName name="FDD_46_2" hidden="1">"A31412"</definedName>
    <definedName name="FDD_46_3" hidden="1">"A31777"</definedName>
    <definedName name="FDD_46_4" hidden="1">"A32142"</definedName>
    <definedName name="FDD_46_5" hidden="1">"A32508"</definedName>
    <definedName name="FDD_46_6" hidden="1">"A32873"</definedName>
    <definedName name="FDD_46_7" hidden="1">"A33238"</definedName>
    <definedName name="FDD_46_8" hidden="1">"A33603"</definedName>
    <definedName name="FDD_46_9" hidden="1">"A33969"</definedName>
    <definedName name="FDD_47_0" hidden="1">"A30681"</definedName>
    <definedName name="FDD_47_1" hidden="1">"A31047"</definedName>
    <definedName name="FDD_47_10" hidden="1">"A34334"</definedName>
    <definedName name="FDD_47_11" hidden="1">"A34699"</definedName>
    <definedName name="FDD_47_12" hidden="1">"A35064"</definedName>
    <definedName name="FDD_47_13" hidden="1">"A35430"</definedName>
    <definedName name="FDD_47_14" hidden="1">"A35795"</definedName>
    <definedName name="FDD_47_2" hidden="1">"A31412"</definedName>
    <definedName name="FDD_47_3" hidden="1">"A31777"</definedName>
    <definedName name="FDD_47_4" hidden="1">"A32142"</definedName>
    <definedName name="FDD_47_5" hidden="1">"A32508"</definedName>
    <definedName name="FDD_47_6" hidden="1">"A32873"</definedName>
    <definedName name="FDD_47_7" hidden="1">"A33238"</definedName>
    <definedName name="FDD_47_8" hidden="1">"A33603"</definedName>
    <definedName name="FDD_47_9" hidden="1">"A33969"</definedName>
    <definedName name="FDD_48_0" hidden="1">"A30681"</definedName>
    <definedName name="FDD_48_1" hidden="1">"A31047"</definedName>
    <definedName name="FDD_48_10" hidden="1">"A34334"</definedName>
    <definedName name="FDD_48_11" hidden="1">"A34699"</definedName>
    <definedName name="FDD_48_12" hidden="1">"A35064"</definedName>
    <definedName name="FDD_48_13" hidden="1">"A35430"</definedName>
    <definedName name="FDD_48_14" hidden="1">"A35795"</definedName>
    <definedName name="FDD_48_2" hidden="1">"A31412"</definedName>
    <definedName name="FDD_48_3" hidden="1">"A31777"</definedName>
    <definedName name="FDD_48_4" hidden="1">"A32142"</definedName>
    <definedName name="FDD_48_5" hidden="1">"A32508"</definedName>
    <definedName name="FDD_48_6" hidden="1">"A32873"</definedName>
    <definedName name="FDD_48_7" hidden="1">"A33238"</definedName>
    <definedName name="FDD_48_8" hidden="1">"A33603"</definedName>
    <definedName name="FDD_48_9" hidden="1">"A33969"</definedName>
    <definedName name="FDD_49_0" hidden="1">"A30681"</definedName>
    <definedName name="FDD_49_1" hidden="1">"A31047"</definedName>
    <definedName name="FDD_49_10" hidden="1">"A34334"</definedName>
    <definedName name="FDD_49_11" hidden="1">"A34699"</definedName>
    <definedName name="FDD_49_12" hidden="1">"A35064"</definedName>
    <definedName name="FDD_49_13" hidden="1">"A35430"</definedName>
    <definedName name="FDD_49_14" hidden="1">"A35795"</definedName>
    <definedName name="FDD_49_2" hidden="1">"A31412"</definedName>
    <definedName name="FDD_49_3" hidden="1">"A31777"</definedName>
    <definedName name="FDD_49_4" hidden="1">"A32142"</definedName>
    <definedName name="FDD_49_5" hidden="1">"A32508"</definedName>
    <definedName name="FDD_49_6" hidden="1">"A32873"</definedName>
    <definedName name="FDD_49_7" hidden="1">"A33238"</definedName>
    <definedName name="FDD_49_8" hidden="1">"A33603"</definedName>
    <definedName name="FDD_49_9" hidden="1">"A33969"</definedName>
    <definedName name="FDD_5_0" hidden="1">"A25569"</definedName>
    <definedName name="FDD_50_0" hidden="1">"A30681"</definedName>
    <definedName name="FDD_50_1" hidden="1">"A31047"</definedName>
    <definedName name="FDD_50_10" hidden="1">"A34334"</definedName>
    <definedName name="FDD_50_11" hidden="1">"A34699"</definedName>
    <definedName name="FDD_50_12" hidden="1">"A35064"</definedName>
    <definedName name="FDD_50_13" hidden="1">"A35430"</definedName>
    <definedName name="FDD_50_14" hidden="1">"A35795"</definedName>
    <definedName name="FDD_50_2" hidden="1">"A31412"</definedName>
    <definedName name="FDD_50_3" hidden="1">"A31777"</definedName>
    <definedName name="FDD_50_4" hidden="1">"A32142"</definedName>
    <definedName name="FDD_50_5" hidden="1">"A32508"</definedName>
    <definedName name="FDD_50_6" hidden="1">"A32873"</definedName>
    <definedName name="FDD_50_7" hidden="1">"A33238"</definedName>
    <definedName name="FDD_50_8" hidden="1">"A33603"</definedName>
    <definedName name="FDD_50_9" hidden="1">"A33969"</definedName>
    <definedName name="FDD_51_0" hidden="1">"A30681"</definedName>
    <definedName name="FDD_51_1" hidden="1">"A31047"</definedName>
    <definedName name="FDD_51_10" hidden="1">"A34334"</definedName>
    <definedName name="FDD_51_11" hidden="1">"A34699"</definedName>
    <definedName name="FDD_51_12" hidden="1">"A35064"</definedName>
    <definedName name="FDD_51_13" hidden="1">"A35430"</definedName>
    <definedName name="FDD_51_14" hidden="1">"A35795"</definedName>
    <definedName name="FDD_51_2" hidden="1">"A31412"</definedName>
    <definedName name="FDD_51_3" hidden="1">"A31777"</definedName>
    <definedName name="FDD_51_4" hidden="1">"A32142"</definedName>
    <definedName name="FDD_51_5" hidden="1">"A32508"</definedName>
    <definedName name="FDD_51_6" hidden="1">"A32873"</definedName>
    <definedName name="FDD_51_7" hidden="1">"A33238"</definedName>
    <definedName name="FDD_51_8" hidden="1">"A33603"</definedName>
    <definedName name="FDD_51_9" hidden="1">"A33969"</definedName>
    <definedName name="FDD_52_0" hidden="1">"A30681"</definedName>
    <definedName name="FDD_52_1" hidden="1">"A31047"</definedName>
    <definedName name="FDD_52_10" hidden="1">"A34334"</definedName>
    <definedName name="FDD_52_11" hidden="1">"A34699"</definedName>
    <definedName name="FDD_52_12" hidden="1">"A35064"</definedName>
    <definedName name="FDD_52_13" hidden="1">"A35430"</definedName>
    <definedName name="FDD_52_14" hidden="1">"A35795"</definedName>
    <definedName name="FDD_52_2" hidden="1">"A31412"</definedName>
    <definedName name="FDD_52_3" hidden="1">"A31777"</definedName>
    <definedName name="FDD_52_4" hidden="1">"A32142"</definedName>
    <definedName name="FDD_52_5" hidden="1">"A32508"</definedName>
    <definedName name="FDD_52_6" hidden="1">"A32873"</definedName>
    <definedName name="FDD_52_7" hidden="1">"A33238"</definedName>
    <definedName name="FDD_52_8" hidden="1">"A33603"</definedName>
    <definedName name="FDD_52_9" hidden="1">"A33969"</definedName>
    <definedName name="FDD_53_0" hidden="1">"U30681"</definedName>
    <definedName name="FDD_53_1" hidden="1">"A31047"</definedName>
    <definedName name="FDD_53_10" hidden="1">"A34334"</definedName>
    <definedName name="FDD_53_11" hidden="1">"A34699"</definedName>
    <definedName name="FDD_53_12" hidden="1">"A35064"</definedName>
    <definedName name="FDD_53_13" hidden="1">"A35430"</definedName>
    <definedName name="FDD_53_14" hidden="1">"A35795"</definedName>
    <definedName name="FDD_53_2" hidden="1">"A31412"</definedName>
    <definedName name="FDD_53_3" hidden="1">"A31777"</definedName>
    <definedName name="FDD_53_4" hidden="1">"A32142"</definedName>
    <definedName name="FDD_53_5" hidden="1">"A32508"</definedName>
    <definedName name="FDD_53_6" hidden="1">"A32873"</definedName>
    <definedName name="FDD_53_7" hidden="1">"A33238"</definedName>
    <definedName name="FDD_53_8" hidden="1">"A33603"</definedName>
    <definedName name="FDD_53_9" hidden="1">"A33969"</definedName>
    <definedName name="FDD_54_0" hidden="1">"A30681"</definedName>
    <definedName name="FDD_54_1" hidden="1">"A31047"</definedName>
    <definedName name="FDD_54_10" hidden="1">"A34334"</definedName>
    <definedName name="FDD_54_11" hidden="1">"A34699"</definedName>
    <definedName name="FDD_54_12" hidden="1">"A35064"</definedName>
    <definedName name="FDD_54_13" hidden="1">"A35430"</definedName>
    <definedName name="FDD_54_14" hidden="1">"A35795"</definedName>
    <definedName name="FDD_54_2" hidden="1">"A31412"</definedName>
    <definedName name="FDD_54_3" hidden="1">"A31777"</definedName>
    <definedName name="FDD_54_4" hidden="1">"A32142"</definedName>
    <definedName name="FDD_54_5" hidden="1">"A32508"</definedName>
    <definedName name="FDD_54_6" hidden="1">"A32873"</definedName>
    <definedName name="FDD_54_7" hidden="1">"A33238"</definedName>
    <definedName name="FDD_54_8" hidden="1">"A33603"</definedName>
    <definedName name="FDD_54_9" hidden="1">"A33969"</definedName>
    <definedName name="FDD_55_0" hidden="1">"A30681"</definedName>
    <definedName name="FDD_55_1" hidden="1">"A31047"</definedName>
    <definedName name="FDD_55_10" hidden="1">"A34334"</definedName>
    <definedName name="FDD_55_11" hidden="1">"A34699"</definedName>
    <definedName name="FDD_55_12" hidden="1">"A35064"</definedName>
    <definedName name="FDD_55_13" hidden="1">"A35430"</definedName>
    <definedName name="FDD_55_14" hidden="1">"A35795"</definedName>
    <definedName name="FDD_55_2" hidden="1">"A31412"</definedName>
    <definedName name="FDD_55_3" hidden="1">"A31777"</definedName>
    <definedName name="FDD_55_4" hidden="1">"A32142"</definedName>
    <definedName name="FDD_55_5" hidden="1">"A32508"</definedName>
    <definedName name="FDD_55_6" hidden="1">"A32873"</definedName>
    <definedName name="FDD_55_7" hidden="1">"A33238"</definedName>
    <definedName name="FDD_55_8" hidden="1">"A33603"</definedName>
    <definedName name="FDD_55_9" hidden="1">"A33969"</definedName>
    <definedName name="FDD_56_0" hidden="1">"A30681"</definedName>
    <definedName name="FDD_56_1" hidden="1">"A31047"</definedName>
    <definedName name="FDD_56_10" hidden="1">"A34334"</definedName>
    <definedName name="FDD_56_11" hidden="1">"A34699"</definedName>
    <definedName name="FDD_56_12" hidden="1">"A35064"</definedName>
    <definedName name="FDD_56_13" hidden="1">"A35430"</definedName>
    <definedName name="FDD_56_14" hidden="1">"A35795"</definedName>
    <definedName name="FDD_56_2" hidden="1">"A31412"</definedName>
    <definedName name="FDD_56_3" hidden="1">"A31777"</definedName>
    <definedName name="FDD_56_4" hidden="1">"A32142"</definedName>
    <definedName name="FDD_56_5" hidden="1">"A32508"</definedName>
    <definedName name="FDD_56_6" hidden="1">"A32873"</definedName>
    <definedName name="FDD_56_7" hidden="1">"A33238"</definedName>
    <definedName name="FDD_56_8" hidden="1">"A33603"</definedName>
    <definedName name="FDD_56_9" hidden="1">"A33969"</definedName>
    <definedName name="FDD_57_0" hidden="1">"A30681"</definedName>
    <definedName name="FDD_57_1" hidden="1">"A31047"</definedName>
    <definedName name="FDD_57_10" hidden="1">"A34334"</definedName>
    <definedName name="FDD_57_11" hidden="1">"A34699"</definedName>
    <definedName name="FDD_57_12" hidden="1">"A35064"</definedName>
    <definedName name="FDD_57_13" hidden="1">"A35430"</definedName>
    <definedName name="FDD_57_14" hidden="1">"A35795"</definedName>
    <definedName name="FDD_57_2" hidden="1">"A31412"</definedName>
    <definedName name="FDD_57_3" hidden="1">"A31777"</definedName>
    <definedName name="FDD_57_4" hidden="1">"A32142"</definedName>
    <definedName name="FDD_57_5" hidden="1">"A32508"</definedName>
    <definedName name="FDD_57_6" hidden="1">"A32873"</definedName>
    <definedName name="FDD_57_7" hidden="1">"A33238"</definedName>
    <definedName name="FDD_57_8" hidden="1">"A33603"</definedName>
    <definedName name="FDD_57_9" hidden="1">"A33969"</definedName>
    <definedName name="FDD_58_0" hidden="1">"A30681"</definedName>
    <definedName name="FDD_58_1" hidden="1">"A31047"</definedName>
    <definedName name="FDD_58_10" hidden="1">"A34334"</definedName>
    <definedName name="FDD_58_11" hidden="1">"A34699"</definedName>
    <definedName name="FDD_58_12" hidden="1">"A35064"</definedName>
    <definedName name="FDD_58_13" hidden="1">"A35430"</definedName>
    <definedName name="FDD_58_14" hidden="1">"A35795"</definedName>
    <definedName name="FDD_58_2" hidden="1">"A31412"</definedName>
    <definedName name="FDD_58_3" hidden="1">"A31777"</definedName>
    <definedName name="FDD_58_4" hidden="1">"A32142"</definedName>
    <definedName name="FDD_58_5" hidden="1">"A32508"</definedName>
    <definedName name="FDD_58_6" hidden="1">"A32873"</definedName>
    <definedName name="FDD_58_7" hidden="1">"A33238"</definedName>
    <definedName name="FDD_58_8" hidden="1">"A33603"</definedName>
    <definedName name="FDD_58_9" hidden="1">"A33969"</definedName>
    <definedName name="FDD_59_0" hidden="1">"A30681"</definedName>
    <definedName name="FDD_59_1" hidden="1">"A31047"</definedName>
    <definedName name="FDD_59_10" hidden="1">"A34334"</definedName>
    <definedName name="FDD_59_11" hidden="1">"A34699"</definedName>
    <definedName name="FDD_59_12" hidden="1">"A35064"</definedName>
    <definedName name="FDD_59_13" hidden="1">"A35430"</definedName>
    <definedName name="FDD_59_14" hidden="1">"A35795"</definedName>
    <definedName name="FDD_59_2" hidden="1">"A31412"</definedName>
    <definedName name="FDD_59_3" hidden="1">"A31777"</definedName>
    <definedName name="FDD_59_4" hidden="1">"A32142"</definedName>
    <definedName name="FDD_59_5" hidden="1">"A32508"</definedName>
    <definedName name="FDD_59_6" hidden="1">"A32873"</definedName>
    <definedName name="FDD_59_7" hidden="1">"A33238"</definedName>
    <definedName name="FDD_59_8" hidden="1">"A33603"</definedName>
    <definedName name="FDD_59_9" hidden="1">"A33969"</definedName>
    <definedName name="FDD_6_0" hidden="1">"A25569"</definedName>
    <definedName name="FDD_60_0" hidden="1">"A30681"</definedName>
    <definedName name="FDD_60_1" hidden="1">"A31047"</definedName>
    <definedName name="FDD_60_10" hidden="1">"A34334"</definedName>
    <definedName name="FDD_60_11" hidden="1">"A34699"</definedName>
    <definedName name="FDD_60_12" hidden="1">"A35064"</definedName>
    <definedName name="FDD_60_13" hidden="1">"A35430"</definedName>
    <definedName name="FDD_60_14" hidden="1">"A35795"</definedName>
    <definedName name="FDD_60_2" hidden="1">"A31412"</definedName>
    <definedName name="FDD_60_3" hidden="1">"A31777"</definedName>
    <definedName name="FDD_60_4" hidden="1">"A32142"</definedName>
    <definedName name="FDD_60_5" hidden="1">"A32508"</definedName>
    <definedName name="FDD_60_6" hidden="1">"A32873"</definedName>
    <definedName name="FDD_60_7" hidden="1">"A33238"</definedName>
    <definedName name="FDD_60_8" hidden="1">"A33603"</definedName>
    <definedName name="FDD_60_9" hidden="1">"A33969"</definedName>
    <definedName name="FDD_61_0" hidden="1">"A30681"</definedName>
    <definedName name="FDD_61_1" hidden="1">"A31047"</definedName>
    <definedName name="FDD_61_10" hidden="1">"A34334"</definedName>
    <definedName name="FDD_61_11" hidden="1">"A34699"</definedName>
    <definedName name="FDD_61_12" hidden="1">"A35064"</definedName>
    <definedName name="FDD_61_13" hidden="1">"A35430"</definedName>
    <definedName name="FDD_61_14" hidden="1">"A35795"</definedName>
    <definedName name="FDD_61_2" hidden="1">"A31412"</definedName>
    <definedName name="FDD_61_3" hidden="1">"A31777"</definedName>
    <definedName name="FDD_61_4" hidden="1">"A32142"</definedName>
    <definedName name="FDD_61_5" hidden="1">"A32508"</definedName>
    <definedName name="FDD_61_6" hidden="1">"A32873"</definedName>
    <definedName name="FDD_61_7" hidden="1">"A33238"</definedName>
    <definedName name="FDD_61_8" hidden="1">"A33603"</definedName>
    <definedName name="FDD_61_9" hidden="1">"A33969"</definedName>
    <definedName name="FDD_62_0" hidden="1">"A30681"</definedName>
    <definedName name="FDD_62_1" hidden="1">"A31047"</definedName>
    <definedName name="FDD_62_10" hidden="1">"A34334"</definedName>
    <definedName name="FDD_62_11" hidden="1">"A34699"</definedName>
    <definedName name="FDD_62_12" hidden="1">"A35064"</definedName>
    <definedName name="FDD_62_13" hidden="1">"A35430"</definedName>
    <definedName name="FDD_62_14" hidden="1">"A35795"</definedName>
    <definedName name="FDD_62_2" hidden="1">"A31412"</definedName>
    <definedName name="FDD_62_3" hidden="1">"A31777"</definedName>
    <definedName name="FDD_62_4" hidden="1">"A32142"</definedName>
    <definedName name="FDD_62_5" hidden="1">"A32508"</definedName>
    <definedName name="FDD_62_6" hidden="1">"A32873"</definedName>
    <definedName name="FDD_62_7" hidden="1">"A33238"</definedName>
    <definedName name="FDD_62_8" hidden="1">"A33603"</definedName>
    <definedName name="FDD_62_9" hidden="1">"A33969"</definedName>
    <definedName name="FDD_63_0" hidden="1">"A30681"</definedName>
    <definedName name="FDD_63_1" hidden="1">"A31047"</definedName>
    <definedName name="FDD_63_10" hidden="1">"A34334"</definedName>
    <definedName name="FDD_63_11" hidden="1">"A34699"</definedName>
    <definedName name="FDD_63_12" hidden="1">"A35064"</definedName>
    <definedName name="FDD_63_13" hidden="1">"A35430"</definedName>
    <definedName name="FDD_63_14" hidden="1">"A35795"</definedName>
    <definedName name="FDD_63_2" hidden="1">"A31412"</definedName>
    <definedName name="FDD_63_3" hidden="1">"A31777"</definedName>
    <definedName name="FDD_63_4" hidden="1">"A32142"</definedName>
    <definedName name="FDD_63_5" hidden="1">"A32508"</definedName>
    <definedName name="FDD_63_6" hidden="1">"A32873"</definedName>
    <definedName name="FDD_63_7" hidden="1">"A33238"</definedName>
    <definedName name="FDD_63_8" hidden="1">"A33603"</definedName>
    <definedName name="FDD_63_9" hidden="1">"A33969"</definedName>
    <definedName name="FDD_64_0" hidden="1">"A30681"</definedName>
    <definedName name="FDD_64_1" hidden="1">"A31047"</definedName>
    <definedName name="FDD_64_10" hidden="1">"A34334"</definedName>
    <definedName name="FDD_64_11" hidden="1">"A34699"</definedName>
    <definedName name="FDD_64_12" hidden="1">"A35064"</definedName>
    <definedName name="FDD_64_13" hidden="1">"A35430"</definedName>
    <definedName name="FDD_64_14" hidden="1">"A35795"</definedName>
    <definedName name="FDD_64_2" hidden="1">"A31412"</definedName>
    <definedName name="FDD_64_3" hidden="1">"A31777"</definedName>
    <definedName name="FDD_64_4" hidden="1">"A32142"</definedName>
    <definedName name="FDD_64_5" hidden="1">"A32508"</definedName>
    <definedName name="FDD_64_6" hidden="1">"A32873"</definedName>
    <definedName name="FDD_64_7" hidden="1">"A33238"</definedName>
    <definedName name="FDD_64_8" hidden="1">"A33603"</definedName>
    <definedName name="FDD_64_9" hidden="1">"A33969"</definedName>
    <definedName name="FDD_65_0" hidden="1">"A30681"</definedName>
    <definedName name="FDD_65_1" hidden="1">"A31047"</definedName>
    <definedName name="FDD_65_10" hidden="1">"A34334"</definedName>
    <definedName name="FDD_65_11" hidden="1">"A34699"</definedName>
    <definedName name="FDD_65_12" hidden="1">"A35064"</definedName>
    <definedName name="FDD_65_13" hidden="1">"A35430"</definedName>
    <definedName name="FDD_65_14" hidden="1">"A35795"</definedName>
    <definedName name="FDD_65_2" hidden="1">"A31412"</definedName>
    <definedName name="FDD_65_3" hidden="1">"A31777"</definedName>
    <definedName name="FDD_65_4" hidden="1">"A32142"</definedName>
    <definedName name="FDD_65_5" hidden="1">"A32508"</definedName>
    <definedName name="FDD_65_6" hidden="1">"A32873"</definedName>
    <definedName name="FDD_65_7" hidden="1">"A33238"</definedName>
    <definedName name="FDD_65_8" hidden="1">"A33603"</definedName>
    <definedName name="FDD_65_9" hidden="1">"A33969"</definedName>
    <definedName name="FDD_66_0" hidden="1">"A30681"</definedName>
    <definedName name="FDD_66_1" hidden="1">"A31047"</definedName>
    <definedName name="FDD_66_10" hidden="1">"A34334"</definedName>
    <definedName name="FDD_66_11" hidden="1">"A34699"</definedName>
    <definedName name="FDD_66_12" hidden="1">"A35064"</definedName>
    <definedName name="FDD_66_13" hidden="1">"A35430"</definedName>
    <definedName name="FDD_66_14" hidden="1">"A35795"</definedName>
    <definedName name="FDD_66_2" hidden="1">"A31412"</definedName>
    <definedName name="FDD_66_3" hidden="1">"A31777"</definedName>
    <definedName name="FDD_66_4" hidden="1">"A32142"</definedName>
    <definedName name="FDD_66_5" hidden="1">"A32508"</definedName>
    <definedName name="FDD_66_6" hidden="1">"A32873"</definedName>
    <definedName name="FDD_66_7" hidden="1">"A33238"</definedName>
    <definedName name="FDD_66_8" hidden="1">"A33603"</definedName>
    <definedName name="FDD_66_9" hidden="1">"A33969"</definedName>
    <definedName name="FDD_67_0" hidden="1">"A30681"</definedName>
    <definedName name="FDD_67_1" hidden="1">"A31047"</definedName>
    <definedName name="FDD_67_10" hidden="1">"A34334"</definedName>
    <definedName name="FDD_67_11" hidden="1">"A34699"</definedName>
    <definedName name="FDD_67_12" hidden="1">"A35064"</definedName>
    <definedName name="FDD_67_13" hidden="1">"A35430"</definedName>
    <definedName name="FDD_67_14" hidden="1">"A35795"</definedName>
    <definedName name="FDD_67_2" hidden="1">"A31412"</definedName>
    <definedName name="FDD_67_3" hidden="1">"A31777"</definedName>
    <definedName name="FDD_67_4" hidden="1">"A32142"</definedName>
    <definedName name="FDD_67_5" hidden="1">"A32508"</definedName>
    <definedName name="FDD_67_6" hidden="1">"A32873"</definedName>
    <definedName name="FDD_67_7" hidden="1">"A33238"</definedName>
    <definedName name="FDD_67_8" hidden="1">"A33603"</definedName>
    <definedName name="FDD_67_9" hidden="1">"A33969"</definedName>
    <definedName name="FDD_68_0" hidden="1">"A30681"</definedName>
    <definedName name="FDD_68_1" hidden="1">"A31047"</definedName>
    <definedName name="FDD_68_10" hidden="1">"A34334"</definedName>
    <definedName name="FDD_68_11" hidden="1">"A34699"</definedName>
    <definedName name="FDD_68_12" hidden="1">"A35064"</definedName>
    <definedName name="FDD_68_13" hidden="1">"A35430"</definedName>
    <definedName name="FDD_68_14" hidden="1">"A35795"</definedName>
    <definedName name="FDD_68_2" hidden="1">"A31412"</definedName>
    <definedName name="FDD_68_3" hidden="1">"A31777"</definedName>
    <definedName name="FDD_68_4" hidden="1">"A32142"</definedName>
    <definedName name="FDD_68_5" hidden="1">"A32508"</definedName>
    <definedName name="FDD_68_6" hidden="1">"A32873"</definedName>
    <definedName name="FDD_68_7" hidden="1">"A33238"</definedName>
    <definedName name="FDD_68_8" hidden="1">"A33603"</definedName>
    <definedName name="FDD_68_9" hidden="1">"A33969"</definedName>
    <definedName name="FDD_69_0" hidden="1">"U30681"</definedName>
    <definedName name="FDD_69_1" hidden="1">"A31047"</definedName>
    <definedName name="FDD_69_10" hidden="1">"A34334"</definedName>
    <definedName name="FDD_69_11" hidden="1">"A34699"</definedName>
    <definedName name="FDD_69_12" hidden="1">"A35064"</definedName>
    <definedName name="FDD_69_13" hidden="1">"A35430"</definedName>
    <definedName name="FDD_69_14" hidden="1">"A35795"</definedName>
    <definedName name="FDD_69_2" hidden="1">"A31412"</definedName>
    <definedName name="FDD_69_3" hidden="1">"A31777"</definedName>
    <definedName name="FDD_69_4" hidden="1">"A32142"</definedName>
    <definedName name="FDD_69_5" hidden="1">"A32508"</definedName>
    <definedName name="FDD_69_6" hidden="1">"A32873"</definedName>
    <definedName name="FDD_69_7" hidden="1">"A33238"</definedName>
    <definedName name="FDD_69_8" hidden="1">"A33603"</definedName>
    <definedName name="FDD_69_9" hidden="1">"A33969"</definedName>
    <definedName name="FDD_7_0" hidden="1">"A25569"</definedName>
    <definedName name="FDD_70_0" hidden="1">"A30681"</definedName>
    <definedName name="FDD_70_1" hidden="1">"A31047"</definedName>
    <definedName name="FDD_70_10" hidden="1">"A34334"</definedName>
    <definedName name="FDD_70_11" hidden="1">"A34699"</definedName>
    <definedName name="FDD_70_12" hidden="1">"A35064"</definedName>
    <definedName name="FDD_70_13" hidden="1">"A35430"</definedName>
    <definedName name="FDD_70_14" hidden="1">"A35795"</definedName>
    <definedName name="FDD_70_2" hidden="1">"A31412"</definedName>
    <definedName name="FDD_70_3" hidden="1">"A31777"</definedName>
    <definedName name="FDD_70_4" hidden="1">"A32142"</definedName>
    <definedName name="FDD_70_5" hidden="1">"A32508"</definedName>
    <definedName name="FDD_70_6" hidden="1">"A32873"</definedName>
    <definedName name="FDD_70_7" hidden="1">"A33238"</definedName>
    <definedName name="FDD_70_8" hidden="1">"A33603"</definedName>
    <definedName name="FDD_70_9" hidden="1">"A33969"</definedName>
    <definedName name="FDD_71_0" hidden="1">"A30681"</definedName>
    <definedName name="FDD_71_1" hidden="1">"A31047"</definedName>
    <definedName name="FDD_71_10" hidden="1">"A34334"</definedName>
    <definedName name="FDD_71_11" hidden="1">"A34699"</definedName>
    <definedName name="FDD_71_12" hidden="1">"A35064"</definedName>
    <definedName name="FDD_71_13" hidden="1">"A35430"</definedName>
    <definedName name="FDD_71_14" hidden="1">"A35795"</definedName>
    <definedName name="FDD_71_2" hidden="1">"A31412"</definedName>
    <definedName name="FDD_71_3" hidden="1">"A31777"</definedName>
    <definedName name="FDD_71_4" hidden="1">"A32142"</definedName>
    <definedName name="FDD_71_5" hidden="1">"A32508"</definedName>
    <definedName name="FDD_71_6" hidden="1">"A32873"</definedName>
    <definedName name="FDD_71_7" hidden="1">"A33238"</definedName>
    <definedName name="FDD_71_8" hidden="1">"A33603"</definedName>
    <definedName name="FDD_71_9" hidden="1">"A33969"</definedName>
    <definedName name="FDD_72_0" hidden="1">"A30681"</definedName>
    <definedName name="FDD_72_1" hidden="1">"A31047"</definedName>
    <definedName name="FDD_72_10" hidden="1">"A34334"</definedName>
    <definedName name="FDD_72_11" hidden="1">"A34699"</definedName>
    <definedName name="FDD_72_12" hidden="1">"A35064"</definedName>
    <definedName name="FDD_72_13" hidden="1">"A35430"</definedName>
    <definedName name="FDD_72_14" hidden="1">"A35795"</definedName>
    <definedName name="FDD_72_2" hidden="1">"A31412"</definedName>
    <definedName name="FDD_72_3" hidden="1">"A31777"</definedName>
    <definedName name="FDD_72_4" hidden="1">"A32142"</definedName>
    <definedName name="FDD_72_5" hidden="1">"A32508"</definedName>
    <definedName name="FDD_72_6" hidden="1">"A32873"</definedName>
    <definedName name="FDD_72_7" hidden="1">"A33238"</definedName>
    <definedName name="FDD_72_8" hidden="1">"A33603"</definedName>
    <definedName name="FDD_72_9" hidden="1">"A33969"</definedName>
    <definedName name="FDD_73_0" hidden="1">"A30681"</definedName>
    <definedName name="FDD_73_1" hidden="1">"A31047"</definedName>
    <definedName name="FDD_73_10" hidden="1">"A34334"</definedName>
    <definedName name="FDD_73_11" hidden="1">"A34699"</definedName>
    <definedName name="FDD_73_12" hidden="1">"A35064"</definedName>
    <definedName name="FDD_73_13" hidden="1">"A35430"</definedName>
    <definedName name="FDD_73_14" hidden="1">"A35795"</definedName>
    <definedName name="FDD_73_2" hidden="1">"A31412"</definedName>
    <definedName name="FDD_73_3" hidden="1">"A31777"</definedName>
    <definedName name="FDD_73_4" hidden="1">"A32142"</definedName>
    <definedName name="FDD_73_5" hidden="1">"A32508"</definedName>
    <definedName name="FDD_73_6" hidden="1">"A32873"</definedName>
    <definedName name="FDD_73_7" hidden="1">"A33238"</definedName>
    <definedName name="FDD_73_8" hidden="1">"A33603"</definedName>
    <definedName name="FDD_73_9" hidden="1">"A33969"</definedName>
    <definedName name="FDD_74_0" hidden="1">"A30681"</definedName>
    <definedName name="FDD_74_1" hidden="1">"A31047"</definedName>
    <definedName name="FDD_74_10" hidden="1">"A34334"</definedName>
    <definedName name="FDD_74_11" hidden="1">"A34699"</definedName>
    <definedName name="FDD_74_12" hidden="1">"A35064"</definedName>
    <definedName name="FDD_74_13" hidden="1">"A35430"</definedName>
    <definedName name="FDD_74_14" hidden="1">"A35795"</definedName>
    <definedName name="FDD_74_2" hidden="1">"A31412"</definedName>
    <definedName name="FDD_74_3" hidden="1">"A31777"</definedName>
    <definedName name="FDD_74_4" hidden="1">"A32142"</definedName>
    <definedName name="FDD_74_5" hidden="1">"A32508"</definedName>
    <definedName name="FDD_74_6" hidden="1">"A32873"</definedName>
    <definedName name="FDD_74_7" hidden="1">"A33238"</definedName>
    <definedName name="FDD_74_8" hidden="1">"A33603"</definedName>
    <definedName name="FDD_74_9" hidden="1">"A33969"</definedName>
    <definedName name="FDD_75_0" hidden="1">"A30681"</definedName>
    <definedName name="FDD_75_1" hidden="1">"A31047"</definedName>
    <definedName name="FDD_75_10" hidden="1">"A34334"</definedName>
    <definedName name="FDD_75_11" hidden="1">"A34699"</definedName>
    <definedName name="FDD_75_12" hidden="1">"A35064"</definedName>
    <definedName name="FDD_75_13" hidden="1">"A35430"</definedName>
    <definedName name="FDD_75_14" hidden="1">"A35795"</definedName>
    <definedName name="FDD_75_2" hidden="1">"A31412"</definedName>
    <definedName name="FDD_75_3" hidden="1">"A31777"</definedName>
    <definedName name="FDD_75_4" hidden="1">"A32142"</definedName>
    <definedName name="FDD_75_5" hidden="1">"A32508"</definedName>
    <definedName name="FDD_75_6" hidden="1">"A32873"</definedName>
    <definedName name="FDD_75_7" hidden="1">"A33238"</definedName>
    <definedName name="FDD_75_8" hidden="1">"A33603"</definedName>
    <definedName name="FDD_75_9" hidden="1">"A33969"</definedName>
    <definedName name="FDD_76_0" hidden="1">"A30681"</definedName>
    <definedName name="FDD_76_1" hidden="1">"A31047"</definedName>
    <definedName name="FDD_76_10" hidden="1">"A34334"</definedName>
    <definedName name="FDD_76_11" hidden="1">"A34699"</definedName>
    <definedName name="FDD_76_12" hidden="1">"A35064"</definedName>
    <definedName name="FDD_76_13" hidden="1">"A35430"</definedName>
    <definedName name="FDD_76_14" hidden="1">"A35795"</definedName>
    <definedName name="FDD_76_2" hidden="1">"A31412"</definedName>
    <definedName name="FDD_76_3" hidden="1">"A31777"</definedName>
    <definedName name="FDD_76_4" hidden="1">"A32142"</definedName>
    <definedName name="FDD_76_5" hidden="1">"A32508"</definedName>
    <definedName name="FDD_76_6" hidden="1">"A32873"</definedName>
    <definedName name="FDD_76_7" hidden="1">"A33238"</definedName>
    <definedName name="FDD_76_8" hidden="1">"A33603"</definedName>
    <definedName name="FDD_76_9" hidden="1">"A33969"</definedName>
    <definedName name="FDD_77_0" hidden="1">"A30681"</definedName>
    <definedName name="FDD_77_1" hidden="1">"A31047"</definedName>
    <definedName name="FDD_77_10" hidden="1">"A34334"</definedName>
    <definedName name="FDD_77_11" hidden="1">"A34699"</definedName>
    <definedName name="FDD_77_12" hidden="1">"A35064"</definedName>
    <definedName name="FDD_77_13" hidden="1">"A35430"</definedName>
    <definedName name="FDD_77_14" hidden="1">"A35795"</definedName>
    <definedName name="FDD_77_2" hidden="1">"A31412"</definedName>
    <definedName name="FDD_77_3" hidden="1">"A31777"</definedName>
    <definedName name="FDD_77_4" hidden="1">"A32142"</definedName>
    <definedName name="FDD_77_5" hidden="1">"A32508"</definedName>
    <definedName name="FDD_77_6" hidden="1">"A32873"</definedName>
    <definedName name="FDD_77_7" hidden="1">"A33238"</definedName>
    <definedName name="FDD_77_8" hidden="1">"A33603"</definedName>
    <definedName name="FDD_77_9" hidden="1">"A33969"</definedName>
    <definedName name="FDD_78_0" hidden="1">"A30681"</definedName>
    <definedName name="FDD_78_1" hidden="1">"A31047"</definedName>
    <definedName name="FDD_78_10" hidden="1">"A34334"</definedName>
    <definedName name="FDD_78_11" hidden="1">"A34699"</definedName>
    <definedName name="FDD_78_12" hidden="1">"A35064"</definedName>
    <definedName name="FDD_78_13" hidden="1">"A35430"</definedName>
    <definedName name="FDD_78_14" hidden="1">"A35795"</definedName>
    <definedName name="FDD_78_2" hidden="1">"A31412"</definedName>
    <definedName name="FDD_78_3" hidden="1">"A31777"</definedName>
    <definedName name="FDD_78_4" hidden="1">"A32142"</definedName>
    <definedName name="FDD_78_5" hidden="1">"A32508"</definedName>
    <definedName name="FDD_78_6" hidden="1">"A32873"</definedName>
    <definedName name="FDD_78_7" hidden="1">"A33238"</definedName>
    <definedName name="FDD_78_8" hidden="1">"A33603"</definedName>
    <definedName name="FDD_78_9" hidden="1">"A33969"</definedName>
    <definedName name="FDD_79_0" hidden="1">"A30681"</definedName>
    <definedName name="FDD_79_1" hidden="1">"A31047"</definedName>
    <definedName name="FDD_79_10" hidden="1">"A34334"</definedName>
    <definedName name="FDD_79_11" hidden="1">"A34699"</definedName>
    <definedName name="FDD_79_12" hidden="1">"A35064"</definedName>
    <definedName name="FDD_79_13" hidden="1">"A35430"</definedName>
    <definedName name="FDD_79_14" hidden="1">"A35795"</definedName>
    <definedName name="FDD_79_2" hidden="1">"A31412"</definedName>
    <definedName name="FDD_79_3" hidden="1">"A31777"</definedName>
    <definedName name="FDD_79_4" hidden="1">"A32142"</definedName>
    <definedName name="FDD_79_5" hidden="1">"A32508"</definedName>
    <definedName name="FDD_79_6" hidden="1">"A32873"</definedName>
    <definedName name="FDD_79_7" hidden="1">"A33238"</definedName>
    <definedName name="FDD_79_8" hidden="1">"A33603"</definedName>
    <definedName name="FDD_79_9" hidden="1">"A33969"</definedName>
    <definedName name="FDD_8_0" hidden="1">"A25569"</definedName>
    <definedName name="FDD_80_0" hidden="1">"A30681"</definedName>
    <definedName name="FDD_80_1" hidden="1">"A31047"</definedName>
    <definedName name="FDD_80_10" hidden="1">"A34334"</definedName>
    <definedName name="FDD_80_11" hidden="1">"A34699"</definedName>
    <definedName name="FDD_80_12" hidden="1">"A35064"</definedName>
    <definedName name="FDD_80_13" hidden="1">"A35430"</definedName>
    <definedName name="FDD_80_14" hidden="1">"A35795"</definedName>
    <definedName name="FDD_80_2" hidden="1">"A31412"</definedName>
    <definedName name="FDD_80_3" hidden="1">"A31777"</definedName>
    <definedName name="FDD_80_4" hidden="1">"A32142"</definedName>
    <definedName name="FDD_80_5" hidden="1">"A32508"</definedName>
    <definedName name="FDD_80_6" hidden="1">"A32873"</definedName>
    <definedName name="FDD_80_7" hidden="1">"A33238"</definedName>
    <definedName name="FDD_80_8" hidden="1">"A33603"</definedName>
    <definedName name="FDD_80_9" hidden="1">"A33969"</definedName>
    <definedName name="FDD_81_0" hidden="1">"A30681"</definedName>
    <definedName name="FDD_81_1" hidden="1">"A31047"</definedName>
    <definedName name="FDD_81_10" hidden="1">"A34334"</definedName>
    <definedName name="FDD_81_11" hidden="1">"A34699"</definedName>
    <definedName name="FDD_81_12" hidden="1">"A35064"</definedName>
    <definedName name="FDD_81_13" hidden="1">"A35430"</definedName>
    <definedName name="FDD_81_14" hidden="1">"A35795"</definedName>
    <definedName name="FDD_81_2" hidden="1">"A31412"</definedName>
    <definedName name="FDD_81_3" hidden="1">"A31777"</definedName>
    <definedName name="FDD_81_4" hidden="1">"A32142"</definedName>
    <definedName name="FDD_81_5" hidden="1">"A32508"</definedName>
    <definedName name="FDD_81_6" hidden="1">"A32873"</definedName>
    <definedName name="FDD_81_7" hidden="1">"A33238"</definedName>
    <definedName name="FDD_81_8" hidden="1">"A33603"</definedName>
    <definedName name="FDD_81_9" hidden="1">"A33969"</definedName>
    <definedName name="FDD_82_0" hidden="1">"A30681"</definedName>
    <definedName name="FDD_82_1" hidden="1">"A31047"</definedName>
    <definedName name="FDD_82_10" hidden="1">"A34334"</definedName>
    <definedName name="FDD_82_11" hidden="1">"A34699"</definedName>
    <definedName name="FDD_82_12" hidden="1">"A35064"</definedName>
    <definedName name="FDD_82_13" hidden="1">"A35430"</definedName>
    <definedName name="FDD_82_14" hidden="1">"A35795"</definedName>
    <definedName name="FDD_82_2" hidden="1">"A31412"</definedName>
    <definedName name="FDD_82_3" hidden="1">"A31777"</definedName>
    <definedName name="FDD_82_4" hidden="1">"A32142"</definedName>
    <definedName name="FDD_82_5" hidden="1">"A32508"</definedName>
    <definedName name="FDD_82_6" hidden="1">"A32873"</definedName>
    <definedName name="FDD_82_7" hidden="1">"A33238"</definedName>
    <definedName name="FDD_82_8" hidden="1">"A33603"</definedName>
    <definedName name="FDD_82_9" hidden="1">"A33969"</definedName>
    <definedName name="FDD_83_0" hidden="1">"A30681"</definedName>
    <definedName name="FDD_83_1" hidden="1">"A31047"</definedName>
    <definedName name="FDD_83_10" hidden="1">"A34334"</definedName>
    <definedName name="FDD_83_11" hidden="1">"A34699"</definedName>
    <definedName name="FDD_83_12" hidden="1">"A35064"</definedName>
    <definedName name="FDD_83_13" hidden="1">"A35430"</definedName>
    <definedName name="FDD_83_14" hidden="1">"A35795"</definedName>
    <definedName name="FDD_83_2" hidden="1">"A31412"</definedName>
    <definedName name="FDD_83_3" hidden="1">"A31777"</definedName>
    <definedName name="FDD_83_4" hidden="1">"A32142"</definedName>
    <definedName name="FDD_83_5" hidden="1">"A32508"</definedName>
    <definedName name="FDD_83_6" hidden="1">"A32873"</definedName>
    <definedName name="FDD_83_7" hidden="1">"A33238"</definedName>
    <definedName name="FDD_83_8" hidden="1">"A33603"</definedName>
    <definedName name="FDD_83_9" hidden="1">"A33969"</definedName>
    <definedName name="FDD_84_0" hidden="1">"A30681"</definedName>
    <definedName name="FDD_84_1" hidden="1">"A31047"</definedName>
    <definedName name="FDD_84_10" hidden="1">"A34334"</definedName>
    <definedName name="FDD_84_11" hidden="1">"A34699"</definedName>
    <definedName name="FDD_84_12" hidden="1">"A35064"</definedName>
    <definedName name="FDD_84_13" hidden="1">"A35430"</definedName>
    <definedName name="FDD_84_14" hidden="1">"A35795"</definedName>
    <definedName name="FDD_84_2" hidden="1">"A31412"</definedName>
    <definedName name="FDD_84_3" hidden="1">"A31777"</definedName>
    <definedName name="FDD_84_4" hidden="1">"A32142"</definedName>
    <definedName name="FDD_84_5" hidden="1">"A32508"</definedName>
    <definedName name="FDD_84_6" hidden="1">"A32873"</definedName>
    <definedName name="FDD_84_7" hidden="1">"A33238"</definedName>
    <definedName name="FDD_84_8" hidden="1">"A33603"</definedName>
    <definedName name="FDD_84_9" hidden="1">"A33969"</definedName>
    <definedName name="FDD_85_0" hidden="1">"A30681"</definedName>
    <definedName name="FDD_85_1" hidden="1">"A31047"</definedName>
    <definedName name="FDD_85_10" hidden="1">"A34334"</definedName>
    <definedName name="FDD_85_11" hidden="1">"A34699"</definedName>
    <definedName name="FDD_85_12" hidden="1">"A35064"</definedName>
    <definedName name="FDD_85_13" hidden="1">"A35430"</definedName>
    <definedName name="FDD_85_14" hidden="1">"A35795"</definedName>
    <definedName name="FDD_85_2" hidden="1">"A31412"</definedName>
    <definedName name="FDD_85_3" hidden="1">"A31777"</definedName>
    <definedName name="FDD_85_4" hidden="1">"A32142"</definedName>
    <definedName name="FDD_85_5" hidden="1">"A32508"</definedName>
    <definedName name="FDD_85_6" hidden="1">"A32873"</definedName>
    <definedName name="FDD_85_7" hidden="1">"A33238"</definedName>
    <definedName name="FDD_85_8" hidden="1">"A33603"</definedName>
    <definedName name="FDD_85_9" hidden="1">"A33969"</definedName>
    <definedName name="FDD_86_0" hidden="1">"A30681"</definedName>
    <definedName name="FDD_86_1" hidden="1">"A31047"</definedName>
    <definedName name="FDD_86_10" hidden="1">"A34334"</definedName>
    <definedName name="FDD_86_11" hidden="1">"A34699"</definedName>
    <definedName name="FDD_86_12" hidden="1">"A35064"</definedName>
    <definedName name="FDD_86_13" hidden="1">"A35430"</definedName>
    <definedName name="FDD_86_14" hidden="1">"A35795"</definedName>
    <definedName name="FDD_86_2" hidden="1">"A31412"</definedName>
    <definedName name="FDD_86_3" hidden="1">"A31777"</definedName>
    <definedName name="FDD_86_4" hidden="1">"A32142"</definedName>
    <definedName name="FDD_86_5" hidden="1">"A32508"</definedName>
    <definedName name="FDD_86_6" hidden="1">"A32873"</definedName>
    <definedName name="FDD_86_7" hidden="1">"A33238"</definedName>
    <definedName name="FDD_86_8" hidden="1">"A33603"</definedName>
    <definedName name="FDD_86_9" hidden="1">"A33969"</definedName>
    <definedName name="FDD_87_0" hidden="1">"A30681"</definedName>
    <definedName name="FDD_87_1" hidden="1">"A31047"</definedName>
    <definedName name="FDD_87_10" hidden="1">"A34334"</definedName>
    <definedName name="FDD_87_11" hidden="1">"A34699"</definedName>
    <definedName name="FDD_87_12" hidden="1">"A35064"</definedName>
    <definedName name="FDD_87_13" hidden="1">"A35430"</definedName>
    <definedName name="FDD_87_14" hidden="1">"A35795"</definedName>
    <definedName name="FDD_87_2" hidden="1">"A31412"</definedName>
    <definedName name="FDD_87_3" hidden="1">"A31777"</definedName>
    <definedName name="FDD_87_4" hidden="1">"A32142"</definedName>
    <definedName name="FDD_87_5" hidden="1">"A32508"</definedName>
    <definedName name="FDD_87_6" hidden="1">"A32873"</definedName>
    <definedName name="FDD_87_7" hidden="1">"A33238"</definedName>
    <definedName name="FDD_87_8" hidden="1">"A33603"</definedName>
    <definedName name="FDD_87_9" hidden="1">"A33969"</definedName>
    <definedName name="FDD_88_0" hidden="1">"A30681"</definedName>
    <definedName name="FDD_88_1" hidden="1">"A31047"</definedName>
    <definedName name="FDD_88_10" hidden="1">"A34334"</definedName>
    <definedName name="FDD_88_11" hidden="1">"A34699"</definedName>
    <definedName name="FDD_88_12" hidden="1">"A35064"</definedName>
    <definedName name="FDD_88_13" hidden="1">"A35430"</definedName>
    <definedName name="FDD_88_14" hidden="1">"A35795"</definedName>
    <definedName name="FDD_88_2" hidden="1">"A31412"</definedName>
    <definedName name="FDD_88_3" hidden="1">"A31777"</definedName>
    <definedName name="FDD_88_4" hidden="1">"A32142"</definedName>
    <definedName name="FDD_88_5" hidden="1">"A32508"</definedName>
    <definedName name="FDD_88_6" hidden="1">"A32873"</definedName>
    <definedName name="FDD_88_7" hidden="1">"A33238"</definedName>
    <definedName name="FDD_88_8" hidden="1">"A33603"</definedName>
    <definedName name="FDD_88_9" hidden="1">"A33969"</definedName>
    <definedName name="FDD_89_0" hidden="1">"A30681"</definedName>
    <definedName name="FDD_89_1" hidden="1">"A31047"</definedName>
    <definedName name="FDD_89_10" hidden="1">"A34334"</definedName>
    <definedName name="FDD_89_11" hidden="1">"A34699"</definedName>
    <definedName name="FDD_89_12" hidden="1">"A35064"</definedName>
    <definedName name="FDD_89_13" hidden="1">"A35430"</definedName>
    <definedName name="FDD_89_14" hidden="1">"A35795"</definedName>
    <definedName name="FDD_89_2" hidden="1">"A31412"</definedName>
    <definedName name="FDD_89_3" hidden="1">"A31777"</definedName>
    <definedName name="FDD_89_4" hidden="1">"A32142"</definedName>
    <definedName name="FDD_89_5" hidden="1">"A32508"</definedName>
    <definedName name="FDD_89_6" hidden="1">"A32873"</definedName>
    <definedName name="FDD_89_7" hidden="1">"A33238"</definedName>
    <definedName name="FDD_89_8" hidden="1">"A33603"</definedName>
    <definedName name="FDD_89_9" hidden="1">"A33969"</definedName>
    <definedName name="FDD_9_0" hidden="1">"A25569"</definedName>
    <definedName name="FDD_90_0" hidden="1">"A30681"</definedName>
    <definedName name="FDD_90_1" hidden="1">"A31047"</definedName>
    <definedName name="FDD_90_10" hidden="1">"A34334"</definedName>
    <definedName name="FDD_90_11" hidden="1">"A34699"</definedName>
    <definedName name="FDD_90_12" hidden="1">"A35064"</definedName>
    <definedName name="FDD_90_13" hidden="1">"A35430"</definedName>
    <definedName name="FDD_90_14" hidden="1">"A35795"</definedName>
    <definedName name="FDD_90_2" hidden="1">"A31412"</definedName>
    <definedName name="FDD_90_3" hidden="1">"A31777"</definedName>
    <definedName name="FDD_90_4" hidden="1">"A32142"</definedName>
    <definedName name="FDD_90_5" hidden="1">"A32508"</definedName>
    <definedName name="FDD_90_6" hidden="1">"A32873"</definedName>
    <definedName name="FDD_90_7" hidden="1">"A33238"</definedName>
    <definedName name="FDD_90_8" hidden="1">"A33603"</definedName>
    <definedName name="FDD_90_9" hidden="1">"A33969"</definedName>
    <definedName name="FDD_91_0" hidden="1">"A30681"</definedName>
    <definedName name="FDD_91_1" hidden="1">"A31047"</definedName>
    <definedName name="FDD_91_10" hidden="1">"A34334"</definedName>
    <definedName name="FDD_91_11" hidden="1">"A34699"</definedName>
    <definedName name="FDD_91_12" hidden="1">"A35064"</definedName>
    <definedName name="FDD_91_13" hidden="1">"A35430"</definedName>
    <definedName name="FDD_91_14" hidden="1">"A35795"</definedName>
    <definedName name="FDD_91_2" hidden="1">"A31412"</definedName>
    <definedName name="FDD_91_3" hidden="1">"A31777"</definedName>
    <definedName name="FDD_91_4" hidden="1">"A32142"</definedName>
    <definedName name="FDD_91_5" hidden="1">"A32508"</definedName>
    <definedName name="FDD_91_6" hidden="1">"A32873"</definedName>
    <definedName name="FDD_91_7" hidden="1">"A33238"</definedName>
    <definedName name="FDD_91_8" hidden="1">"A33603"</definedName>
    <definedName name="FDD_91_9" hidden="1">"A33969"</definedName>
    <definedName name="FDD_92_0" hidden="1">"A30681"</definedName>
    <definedName name="FDD_92_1" hidden="1">"A31047"</definedName>
    <definedName name="FDD_92_10" hidden="1">"A34334"</definedName>
    <definedName name="FDD_92_11" hidden="1">"A34699"</definedName>
    <definedName name="FDD_92_12" hidden="1">"A35064"</definedName>
    <definedName name="FDD_92_13" hidden="1">"A35430"</definedName>
    <definedName name="FDD_92_14" hidden="1">"A35795"</definedName>
    <definedName name="FDD_92_2" hidden="1">"A31412"</definedName>
    <definedName name="FDD_92_3" hidden="1">"A31777"</definedName>
    <definedName name="FDD_92_4" hidden="1">"A32142"</definedName>
    <definedName name="FDD_92_5" hidden="1">"A32508"</definedName>
    <definedName name="FDD_92_6" hidden="1">"A32873"</definedName>
    <definedName name="FDD_92_7" hidden="1">"A33238"</definedName>
    <definedName name="FDD_92_8" hidden="1">"A33603"</definedName>
    <definedName name="FDD_92_9" hidden="1">"A33969"</definedName>
    <definedName name="FDD_93_0" hidden="1">"A30681"</definedName>
    <definedName name="FDD_93_1" hidden="1">"A31047"</definedName>
    <definedName name="FDD_93_10" hidden="1">"A34334"</definedName>
    <definedName name="FDD_93_11" hidden="1">"A34699"</definedName>
    <definedName name="FDD_93_12" hidden="1">"A35064"</definedName>
    <definedName name="FDD_93_13" hidden="1">"A35430"</definedName>
    <definedName name="FDD_93_14" hidden="1">"A35795"</definedName>
    <definedName name="FDD_93_2" hidden="1">"A31412"</definedName>
    <definedName name="FDD_93_3" hidden="1">"A31777"</definedName>
    <definedName name="FDD_93_4" hidden="1">"A32142"</definedName>
    <definedName name="FDD_93_5" hidden="1">"A32508"</definedName>
    <definedName name="FDD_93_6" hidden="1">"A32873"</definedName>
    <definedName name="FDD_93_7" hidden="1">"A33238"</definedName>
    <definedName name="FDD_93_8" hidden="1">"A33603"</definedName>
    <definedName name="FDD_93_9" hidden="1">"A33969"</definedName>
    <definedName name="FDD_94_0" hidden="1">"A30681"</definedName>
    <definedName name="FDD_94_1" hidden="1">"A31047"</definedName>
    <definedName name="FDD_94_10" hidden="1">"A34334"</definedName>
    <definedName name="FDD_94_11" hidden="1">"A34699"</definedName>
    <definedName name="FDD_94_12" hidden="1">"A35064"</definedName>
    <definedName name="FDD_94_13" hidden="1">"A35430"</definedName>
    <definedName name="FDD_94_14" hidden="1">"A35795"</definedName>
    <definedName name="FDD_94_2" hidden="1">"A31412"</definedName>
    <definedName name="FDD_94_3" hidden="1">"A31777"</definedName>
    <definedName name="FDD_94_4" hidden="1">"A32142"</definedName>
    <definedName name="FDD_94_5" hidden="1">"A32508"</definedName>
    <definedName name="FDD_94_6" hidden="1">"A32873"</definedName>
    <definedName name="FDD_94_7" hidden="1">"A33238"</definedName>
    <definedName name="FDD_94_8" hidden="1">"A33603"</definedName>
    <definedName name="FDD_94_9" hidden="1">"A33969"</definedName>
    <definedName name="FDD_95_0" hidden="1">"A30681"</definedName>
    <definedName name="FDD_95_1" hidden="1">"A31047"</definedName>
    <definedName name="FDD_95_10" hidden="1">"A34334"</definedName>
    <definedName name="FDD_95_11" hidden="1">"A34699"</definedName>
    <definedName name="FDD_95_12" hidden="1">"A35064"</definedName>
    <definedName name="FDD_95_13" hidden="1">"A35430"</definedName>
    <definedName name="FDD_95_14" hidden="1">"A35795"</definedName>
    <definedName name="FDD_95_2" hidden="1">"A31412"</definedName>
    <definedName name="FDD_95_3" hidden="1">"A31777"</definedName>
    <definedName name="FDD_95_4" hidden="1">"A32142"</definedName>
    <definedName name="FDD_95_5" hidden="1">"A32508"</definedName>
    <definedName name="FDD_95_6" hidden="1">"A32873"</definedName>
    <definedName name="FDD_95_7" hidden="1">"A33238"</definedName>
    <definedName name="FDD_95_8" hidden="1">"A33603"</definedName>
    <definedName name="FDD_95_9" hidden="1">"A33969"</definedName>
    <definedName name="FDD_96_0" hidden="1">"U30681"</definedName>
    <definedName name="FDD_96_1" hidden="1">"A31047"</definedName>
    <definedName name="FDD_96_10" hidden="1">"A34334"</definedName>
    <definedName name="FDD_96_11" hidden="1">"A34699"</definedName>
    <definedName name="FDD_96_12" hidden="1">"A35064"</definedName>
    <definedName name="FDD_96_13" hidden="1">"A35430"</definedName>
    <definedName name="FDD_96_14" hidden="1">"A35795"</definedName>
    <definedName name="FDD_96_2" hidden="1">"A31412"</definedName>
    <definedName name="FDD_96_3" hidden="1">"A31777"</definedName>
    <definedName name="FDD_96_4" hidden="1">"A32142"</definedName>
    <definedName name="FDD_96_5" hidden="1">"A32508"</definedName>
    <definedName name="FDD_96_6" hidden="1">"A32873"</definedName>
    <definedName name="FDD_96_7" hidden="1">"A33238"</definedName>
    <definedName name="FDD_96_8" hidden="1">"A33603"</definedName>
    <definedName name="FDD_96_9" hidden="1">"A33969"</definedName>
    <definedName name="FDD_97_0" hidden="1">"U30681"</definedName>
    <definedName name="FDD_97_1" hidden="1">"A31047"</definedName>
    <definedName name="FDD_97_10" hidden="1">"A34334"</definedName>
    <definedName name="FDD_97_11" hidden="1">"A34699"</definedName>
    <definedName name="FDD_97_12" hidden="1">"A35064"</definedName>
    <definedName name="FDD_97_13" hidden="1">"A35430"</definedName>
    <definedName name="FDD_97_14" hidden="1">"A35795"</definedName>
    <definedName name="FDD_97_2" hidden="1">"A31412"</definedName>
    <definedName name="FDD_97_3" hidden="1">"A31777"</definedName>
    <definedName name="FDD_97_4" hidden="1">"A32142"</definedName>
    <definedName name="FDD_97_5" hidden="1">"A32508"</definedName>
    <definedName name="FDD_97_6" hidden="1">"A32873"</definedName>
    <definedName name="FDD_97_7" hidden="1">"A33238"</definedName>
    <definedName name="FDD_97_8" hidden="1">"A33603"</definedName>
    <definedName name="FDD_97_9" hidden="1">"A33969"</definedName>
    <definedName name="FDD_98_0" hidden="1">"U30681"</definedName>
    <definedName name="FDD_98_1" hidden="1">"A31047"</definedName>
    <definedName name="FDD_98_10" hidden="1">"A34334"</definedName>
    <definedName name="FDD_98_11" hidden="1">"A34699"</definedName>
    <definedName name="FDD_98_12" hidden="1">"A35064"</definedName>
    <definedName name="FDD_98_13" hidden="1">"A35430"</definedName>
    <definedName name="FDD_98_14" hidden="1">"A35795"</definedName>
    <definedName name="FDD_98_2" hidden="1">"A31412"</definedName>
    <definedName name="FDD_98_3" hidden="1">"A31777"</definedName>
    <definedName name="FDD_98_4" hidden="1">"A32142"</definedName>
    <definedName name="FDD_98_5" hidden="1">"A32508"</definedName>
    <definedName name="FDD_98_6" hidden="1">"A32873"</definedName>
    <definedName name="FDD_98_7" hidden="1">"A33238"</definedName>
    <definedName name="FDD_98_8" hidden="1">"A33603"</definedName>
    <definedName name="FDD_98_9" hidden="1">"A33969"</definedName>
    <definedName name="FDD_99_0" hidden="1">"U30681"</definedName>
    <definedName name="FDD_99_1" hidden="1">"A31047"</definedName>
    <definedName name="FDD_99_10" hidden="1">"A34334"</definedName>
    <definedName name="FDD_99_11" hidden="1">"A34699"</definedName>
    <definedName name="FDD_99_12" hidden="1">"A35064"</definedName>
    <definedName name="FDD_99_13" hidden="1">"A35430"</definedName>
    <definedName name="FDD_99_14" hidden="1">"A35795"</definedName>
    <definedName name="FDD_99_2" hidden="1">"A31412"</definedName>
    <definedName name="FDD_99_3" hidden="1">"A31777"</definedName>
    <definedName name="FDD_99_4" hidden="1">"A32142"</definedName>
    <definedName name="FDD_99_5" hidden="1">"A32508"</definedName>
    <definedName name="FDD_99_6" hidden="1">"A32873"</definedName>
    <definedName name="FDD_99_7" hidden="1">"A33238"</definedName>
    <definedName name="FDD_99_8" hidden="1">"A33603"</definedName>
    <definedName name="FDD_99_9" hidden="1">"A33969"</definedName>
    <definedName name="FDDS"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F" localSheetId="9">'BDI DIFER_SEM DESON.'!Plan1</definedName>
    <definedName name="FDF" localSheetId="8">'BDI_SEM DESON.'!Plan1</definedName>
    <definedName name="FDF" localSheetId="6">Plan1</definedName>
    <definedName name="FDF" localSheetId="7">Plan1</definedName>
    <definedName name="FDF" localSheetId="13">Plan1</definedName>
    <definedName name="FDF">Plan1</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9">#REF!</definedName>
    <definedName name="fdfd" localSheetId="8">#REF!</definedName>
    <definedName name="fdfd" localSheetId="12">#REF!</definedName>
    <definedName name="fdfd" localSheetId="10">#REF!</definedName>
    <definedName name="fdfd" localSheetId="11">#REF!</definedName>
    <definedName name="fdfd" localSheetId="13">#REF!</definedName>
    <definedName name="fdfd">#REF!</definedName>
    <definedName name="FDFDFDFDFDFDFDFFDFFFDFD">#REF!</definedName>
    <definedName name="fdfff">#REF!</definedName>
    <definedName name="FDFGS">#N/A</definedName>
    <definedName name="fdfng" localSheetId="6" hidden="1">{#N/A,#N/A,FALSE,"GERAL";#N/A,#N/A,FALSE,"012-96";#N/A,#N/A,FALSE,"018-96";#N/A,#N/A,FALSE,"027-96";#N/A,#N/A,FALSE,"059-96";#N/A,#N/A,FALSE,"076-96";#N/A,#N/A,FALSE,"019-97";#N/A,#N/A,FALSE,"021-97";#N/A,#N/A,FALSE,"022-97";#N/A,#N/A,FALSE,"028-97"}</definedName>
    <definedName name="fdfng" localSheetId="7"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DFS12">#REF!</definedName>
    <definedName name="FDFSDFFW">#N/A</definedName>
    <definedName name="fdg" localSheetId="6" hidden="1">{#N/A,#N/A,TRUE,"Serviços"}</definedName>
    <definedName name="fdg" localSheetId="7" hidden="1">{#N/A,#N/A,TRUE,"Serviços"}</definedName>
    <definedName name="fdg" hidden="1">{#N/A,#N/A,TRUE,"Serviços"}</definedName>
    <definedName name="FDP_0_1_aUrv" hidden="1">#REF!</definedName>
    <definedName name="FDP_10_1_aDrv" hidden="1">#REF!</definedName>
    <definedName name="FDP_107_1_aUrv" hidden="1">#REF!</definedName>
    <definedName name="FDP_11_1_aDrv" hidden="1">#REF!</definedName>
    <definedName name="FDP_111_1_aUrv" hidden="1">#REF!</definedName>
    <definedName name="FDP_112_1_aUrv" hidden="1">#REF!</definedName>
    <definedName name="FDP_113_1_aUrv" hidden="1">#REF!</definedName>
    <definedName name="FDP_114_1_aUrv" hidden="1">#REF!</definedName>
    <definedName name="FDP_115_1_aUrv" hidden="1">#REF!</definedName>
    <definedName name="FDP_12_1_aDrv" hidden="1">#REF!</definedName>
    <definedName name="FDP_126_1_aUrv" hidden="1">#REF!</definedName>
    <definedName name="FDP_127_1_aUrv" hidden="1">#REF!</definedName>
    <definedName name="FDP_128_1_aUrv" hidden="1">#REF!</definedName>
    <definedName name="FDP_129_1_aUrv" hidden="1">#REF!</definedName>
    <definedName name="FDP_13_1_aDrv" hidden="1">#REF!</definedName>
    <definedName name="FDP_131_1_aDrv" hidden="1">#REF!</definedName>
    <definedName name="FDP_134_1_aDrv" hidden="1">#REF!</definedName>
    <definedName name="FDP_135_1_aDrv" hidden="1">#REF!</definedName>
    <definedName name="FDP_137_1_aDdv" hidden="1">#REF!</definedName>
    <definedName name="FDP_139_1_aUrv" hidden="1">#REF!</definedName>
    <definedName name="FDP_14_1_aDrv" hidden="1">#REF!</definedName>
    <definedName name="FDP_140_1_aUrv" hidden="1">#REF!</definedName>
    <definedName name="FDP_141_1_aUrv" hidden="1">#REF!</definedName>
    <definedName name="FDP_143_1_aUrv" hidden="1">#REF!</definedName>
    <definedName name="FDP_144_1_aUrv" hidden="1">#REF!</definedName>
    <definedName name="FDP_15_1_aDrv" hidden="1">#REF!</definedName>
    <definedName name="FDP_16_1_aDrv" hidden="1">#REF!</definedName>
    <definedName name="FDP_17_1_aDrv" hidden="1">#REF!</definedName>
    <definedName name="FDP_18_1_aDrv" hidden="1">#REF!</definedName>
    <definedName name="FDP_19_1_aDrv" hidden="1">#REF!</definedName>
    <definedName name="FDP_20_1_aUrv" hidden="1">#REF!</definedName>
    <definedName name="FDP_21_1_aUrv" hidden="1">#REF!</definedName>
    <definedName name="FDP_22_1_aUrv" hidden="1">#REF!</definedName>
    <definedName name="FDP_23_1_aUrv" hidden="1">#REF!</definedName>
    <definedName name="FDP_24_1_aUrv" hidden="1">#REF!</definedName>
    <definedName name="FDP_25_1_aUrv" hidden="1">#REF!</definedName>
    <definedName name="FDP_26_1_aUrv" hidden="1">#REF!</definedName>
    <definedName name="FDP_27_1_aUrv" hidden="1">#REF!</definedName>
    <definedName name="FDP_28_1_aUrv" hidden="1">#REF!</definedName>
    <definedName name="FDP_280_1_aSrv" hidden="1">#REF!</definedName>
    <definedName name="FDP_281_1_aSrv" hidden="1">#REF!</definedName>
    <definedName name="FDP_282_1_aSrv" hidden="1">#REF!</definedName>
    <definedName name="FDP_283_1_aSrv" hidden="1">#REF!</definedName>
    <definedName name="FDP_29_1_aUrv" hidden="1">#REF!</definedName>
    <definedName name="FDP_30_1_aUrv" hidden="1">#REF!</definedName>
    <definedName name="FDP_31_1_aUrv" hidden="1">#REF!</definedName>
    <definedName name="FDP_32_1_aUrv" hidden="1">#REF!</definedName>
    <definedName name="FDP_33_1_aUrv" hidden="1">#REF!</definedName>
    <definedName name="FDP_34_1_aUrv" hidden="1">#REF!</definedName>
    <definedName name="FDP_35_1_aUrv" hidden="1">#REF!</definedName>
    <definedName name="FDP_36_1_aUrv" hidden="1">#REF!</definedName>
    <definedName name="FDP_37_1_aUrv" hidden="1">#REF!</definedName>
    <definedName name="FDP_38_1_aUrv" hidden="1">#REF!</definedName>
    <definedName name="FDP_39_1_aUrv" hidden="1">#REF!</definedName>
    <definedName name="FDP_41_1_aUrv" hidden="1">#REF!</definedName>
    <definedName name="FDP_42_1_aUrv" hidden="1">#REF!</definedName>
    <definedName name="FDP_43_1_aUrv" hidden="1">#REF!</definedName>
    <definedName name="FDP_44_1_aUrv" hidden="1">#REF!</definedName>
    <definedName name="FDP_45_1_aUrv" hidden="1">#REF!</definedName>
    <definedName name="FDP_46_1_aUrv" hidden="1">#REF!</definedName>
    <definedName name="FDP_47_1_aUrv" hidden="1">#REF!</definedName>
    <definedName name="FDP_48_1_aUrv" hidden="1">#REF!</definedName>
    <definedName name="FDP_49_1_aUrv" hidden="1">#REF!</definedName>
    <definedName name="FDP_50_1_aUrv" hidden="1">#REF!</definedName>
    <definedName name="FDP_51_1_aUrv" hidden="1">#REF!</definedName>
    <definedName name="FDP_52_1_aUrv" hidden="1">#REF!</definedName>
    <definedName name="FDP_53_1_aUrv" hidden="1">#REF!</definedName>
    <definedName name="FDP_53_1_rUrv" hidden="1">#REF!</definedName>
    <definedName name="FDP_54_1_aUrv" hidden="1">#REF!</definedName>
    <definedName name="FDP_55_1_aUrv" hidden="1">#REF!</definedName>
    <definedName name="FDP_8_1_aDrv" hidden="1">#REF!</definedName>
    <definedName name="FDP_9_1_aDrv" hidden="1">#REF!</definedName>
    <definedName name="FDS" localSheetId="6" hidden="1">{#N/A,#N/A,FALSE,"MO (2)"}</definedName>
    <definedName name="FDS" localSheetId="7" hidden="1">{#N/A,#N/A,FALSE,"MO (2)"}</definedName>
    <definedName name="FDS" hidden="1">{#N/A,#N/A,FALSE,"MO (2)"}</definedName>
    <definedName name="fdsafe" localSheetId="9">#REF!</definedName>
    <definedName name="fdsafe" localSheetId="8">#REF!</definedName>
    <definedName name="fdsafe" localSheetId="12">#REF!</definedName>
    <definedName name="fdsafe" localSheetId="10">#REF!</definedName>
    <definedName name="fdsafe" localSheetId="11">#REF!</definedName>
    <definedName name="fdsafe" localSheetId="13">#REF!</definedName>
    <definedName name="fdsafe">#REF!</definedName>
    <definedName name="FE" localSheetId="9">#REF!</definedName>
    <definedName name="FE" localSheetId="8">#REF!</definedName>
    <definedName name="FE" localSheetId="12">#REF!</definedName>
    <definedName name="FE" localSheetId="10">#REF!</definedName>
    <definedName name="FE" localSheetId="11">#REF!</definedName>
    <definedName name="FE" localSheetId="13">#REF!</definedName>
    <definedName name="FE">#REF!</definedName>
    <definedName name="fer">#REF!</definedName>
    <definedName name="FERE">#N/A</definedName>
    <definedName name="fernanda" localSheetId="6" hidden="1">{#N/A,#N/A,FALSE,"GERAL";#N/A,#N/A,FALSE,"012-96";#N/A,#N/A,FALSE,"018-96";#N/A,#N/A,FALSE,"027-96";#N/A,#N/A,FALSE,"059-96";#N/A,#N/A,FALSE,"076-96";#N/A,#N/A,FALSE,"019-97";#N/A,#N/A,FALSE,"021-97";#N/A,#N/A,FALSE,"022-97";#N/A,#N/A,FALSE,"028-97"}</definedName>
    <definedName name="fernanda" localSheetId="7" hidden="1">{#N/A,#N/A,FALSE,"GERAL";#N/A,#N/A,FALSE,"012-96";#N/A,#N/A,FALSE,"018-96";#N/A,#N/A,FALSE,"027-96";#N/A,#N/A,FALSE,"059-96";#N/A,#N/A,FALSE,"076-96";#N/A,#N/A,FALSE,"019-97";#N/A,#N/A,FALSE,"021-97";#N/A,#N/A,FALSE,"022-97";#N/A,#N/A,FALSE,"028-97"}</definedName>
    <definedName name="fernanda" hidden="1">{#N/A,#N/A,FALSE,"GERAL";#N/A,#N/A,FALSE,"012-96";#N/A,#N/A,FALSE,"018-96";#N/A,#N/A,FALSE,"027-96";#N/A,#N/A,FALSE,"059-96";#N/A,#N/A,FALSE,"076-96";#N/A,#N/A,FALSE,"019-97";#N/A,#N/A,FALSE,"021-97";#N/A,#N/A,FALSE,"022-97";#N/A,#N/A,FALSE,"028-97"}</definedName>
    <definedName name="fernando" localSheetId="9">#REF!</definedName>
    <definedName name="fernando" localSheetId="8">#REF!</definedName>
    <definedName name="fernando" localSheetId="12">#REF!</definedName>
    <definedName name="fernando" localSheetId="10">#REF!</definedName>
    <definedName name="fernando" localSheetId="11">#REF!</definedName>
    <definedName name="fernando" localSheetId="13">#REF!</definedName>
    <definedName name="fernando">#REF!</definedName>
    <definedName name="Ferramenta">#REF!</definedName>
    <definedName name="FEV00">#REF!</definedName>
    <definedName name="FEV00_3">#REF!</definedName>
    <definedName name="FEV95_3">#REF!</definedName>
    <definedName name="FEV96_3">#REF!</definedName>
    <definedName name="FEV97_3">#REF!</definedName>
    <definedName name="FEV98_3">#REF!</definedName>
    <definedName name="FEV99_3">#REF!</definedName>
    <definedName name="FEVA" localSheetId="9">#REF!</definedName>
    <definedName name="FEVA" localSheetId="8">#REF!</definedName>
    <definedName name="FEVA" localSheetId="13">#REF!</definedName>
    <definedName name="FEVA">#REF!</definedName>
    <definedName name="FF" localSheetId="9">#REF!</definedName>
    <definedName name="FF" localSheetId="8">#REF!</definedName>
    <definedName name="FF" localSheetId="13">#REF!</definedName>
    <definedName name="FF">#REF!</definedName>
    <definedName name="FFDSA" localSheetId="9">#REF!</definedName>
    <definedName name="FFDSA" localSheetId="8">#REF!</definedName>
    <definedName name="FFDSA" localSheetId="12">#REF!</definedName>
    <definedName name="FFDSA" localSheetId="10">#REF!</definedName>
    <definedName name="FFDSA" localSheetId="11">#REF!</definedName>
    <definedName name="FFDSA" localSheetId="13">#REF!</definedName>
    <definedName name="FFDSA">#REF!</definedName>
    <definedName name="fff" localSheetId="6">#REF!</definedName>
    <definedName name="fff" localSheetId="7">#REF!</definedName>
    <definedName name="fff" localSheetId="13">#REF!</definedName>
    <definedName name="fff">#REF!</definedName>
    <definedName name="fffff" localSheetId="9" hidden="1">{"'EI 060 02'!$A$1:$K$59"}</definedName>
    <definedName name="fffff" localSheetId="8" hidden="1">{"'EI 060 02'!$A$1:$K$59"}</definedName>
    <definedName name="fffff" localSheetId="12">{"'EI 060 02'!$A$1:$K$59"}</definedName>
    <definedName name="fffff" localSheetId="6">{"'EI 060 02'!$A$1:$K$59"}</definedName>
    <definedName name="fffff" localSheetId="10">{"'EI 060 02'!$A$1:$K$59"}</definedName>
    <definedName name="fffff" localSheetId="7">{"'EI 060 02'!$A$1:$K$59"}</definedName>
    <definedName name="fffff" localSheetId="11">{"'EI 060 02'!$A$1:$K$59"}</definedName>
    <definedName name="fffff" localSheetId="13">{"'EI 060 02'!$A$1:$K$59"}</definedName>
    <definedName name="fffff">{"'EI 060 02'!$A$1:$K$59"}</definedName>
    <definedName name="FFFFFF"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FF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ffffff" localSheetId="6" hidden="1">{#N/A,#N/A,TRUE,"Serviços"}</definedName>
    <definedName name="fffffff" localSheetId="7" hidden="1">{#N/A,#N/A,TRUE,"Serviços"}</definedName>
    <definedName name="fffffff" hidden="1">{#N/A,#N/A,TRUE,"Serviços"}</definedName>
    <definedName name="fffffffffffff" localSheetId="12">#REF!</definedName>
    <definedName name="fffffffffffff" localSheetId="6">#REF!</definedName>
    <definedName name="fffffffffffff" localSheetId="10">#REF!</definedName>
    <definedName name="fffffffffffff" localSheetId="7">#REF!</definedName>
    <definedName name="fffffffffffff" localSheetId="11">#REF!</definedName>
    <definedName name="fffffffffffff" localSheetId="13">#REF!</definedName>
    <definedName name="fffffffffffff">#REF!</definedName>
    <definedName name="fffffffffffffff">#N/A</definedName>
    <definedName name="fffg">#N/A</definedName>
    <definedName name="FFTY" localSheetId="6" hidden="1">{#N/A,#N/A,FALSE,"GERAL";#N/A,#N/A,FALSE,"012-96";#N/A,#N/A,FALSE,"018-96";#N/A,#N/A,FALSE,"027-96";#N/A,#N/A,FALSE,"059-96";#N/A,#N/A,FALSE,"076-96";#N/A,#N/A,FALSE,"019-97";#N/A,#N/A,FALSE,"021-97";#N/A,#N/A,FALSE,"022-97";#N/A,#N/A,FALSE,"028-97"}</definedName>
    <definedName name="FFTY" localSheetId="7" hidden="1">{#N/A,#N/A,FALSE,"GERAL";#N/A,#N/A,FALSE,"012-96";#N/A,#N/A,FALSE,"018-96";#N/A,#N/A,FALSE,"027-96";#N/A,#N/A,FALSE,"059-96";#N/A,#N/A,FALSE,"076-96";#N/A,#N/A,FALSE,"019-97";#N/A,#N/A,FALSE,"021-97";#N/A,#N/A,FALSE,"022-97";#N/A,#N/A,FALSE,"028-97"}</definedName>
    <definedName name="FFTY" hidden="1">{#N/A,#N/A,FALSE,"GERAL";#N/A,#N/A,FALSE,"012-96";#N/A,#N/A,FALSE,"018-96";#N/A,#N/A,FALSE,"027-96";#N/A,#N/A,FALSE,"059-96";#N/A,#N/A,FALSE,"076-96";#N/A,#N/A,FALSE,"019-97";#N/A,#N/A,FALSE,"021-97";#N/A,#N/A,FALSE,"022-97";#N/A,#N/A,FALSE,"028-97"}</definedName>
    <definedName name="FFVGVBSDAFD">#N/A</definedName>
    <definedName name="ffw"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fw"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fw"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gdfgdfg" localSheetId="12">#REF!</definedName>
    <definedName name="fgdfgdfg" localSheetId="6">#REF!</definedName>
    <definedName name="fgdfgdfg" localSheetId="10">#REF!</definedName>
    <definedName name="fgdfgdfg" localSheetId="7">#REF!</definedName>
    <definedName name="fgdfgdfg" localSheetId="11">#REF!</definedName>
    <definedName name="fgdfgdfg" localSheetId="13">#REF!</definedName>
    <definedName name="fgdfgdfg">#REF!</definedName>
    <definedName name="fge" localSheetId="12">#REF!</definedName>
    <definedName name="fge" localSheetId="6">#REF!</definedName>
    <definedName name="fge" localSheetId="10">#REF!</definedName>
    <definedName name="fge" localSheetId="7">#REF!</definedName>
    <definedName name="fge" localSheetId="11">#REF!</definedName>
    <definedName name="fge" localSheetId="13">#REF!</definedName>
    <definedName name="fge">#REF!</definedName>
    <definedName name="fgff" localSheetId="9" hidden="1">{#N/A,#N/A,FALSE,"MO (2)"}</definedName>
    <definedName name="fgff" localSheetId="8" hidden="1">{#N/A,#N/A,FALSE,"MO (2)"}</definedName>
    <definedName name="fgff" localSheetId="6">{#N/A,#N/A,FALSE,"MO (2)"}</definedName>
    <definedName name="fgff" localSheetId="7">{#N/A,#N/A,FALSE,"MO (2)"}</definedName>
    <definedName name="fgff">{#N/A,#N/A,FALSE,"MO (2)"}</definedName>
    <definedName name="fgff_1" localSheetId="6" hidden="1">{#N/A,#N/A,FALSE,"MO (2)"}</definedName>
    <definedName name="fgff_1" localSheetId="7" hidden="1">{#N/A,#N/A,FALSE,"MO (2)"}</definedName>
    <definedName name="fgff_1" hidden="1">{#N/A,#N/A,FALSE,"MO (2)"}</definedName>
    <definedName name="FGFG" localSheetId="9">#REF!</definedName>
    <definedName name="FGFG" localSheetId="8">#REF!</definedName>
    <definedName name="FGFG" localSheetId="13">#REF!</definedName>
    <definedName name="FGFG">#REF!</definedName>
    <definedName name="FGFGF" localSheetId="9">'BDI DIFER_SEM DESON.'!Plan1</definedName>
    <definedName name="FGFGF" localSheetId="8">'BDI_SEM DESON.'!Plan1</definedName>
    <definedName name="FGFGF" localSheetId="6">Plan1</definedName>
    <definedName name="FGFGF" localSheetId="7">Plan1</definedName>
    <definedName name="FGFGF" localSheetId="13">Plan1</definedName>
    <definedName name="FGFGF">Plan1</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 localSheetId="12">#REF!</definedName>
    <definedName name="FGGG" localSheetId="6">#REF!</definedName>
    <definedName name="FGGG" localSheetId="10">#REF!</definedName>
    <definedName name="FGGG" localSheetId="7">#REF!</definedName>
    <definedName name="FGGG" localSheetId="11">#REF!</definedName>
    <definedName name="FGGG" localSheetId="13">#REF!</definedName>
    <definedName name="FGGG">#REF!</definedName>
    <definedName name="fggggg" localSheetId="6" hidden="1">{#N/A,#N/A,FALSE,"CPV";#N/A,#N/A,FALSE,"Pareto";#N/A,#N/A,FALSE,"Gráficos"}</definedName>
    <definedName name="fggggg" localSheetId="7" hidden="1">{#N/A,#N/A,FALSE,"CPV";#N/A,#N/A,FALSE,"Pareto";#N/A,#N/A,FALSE,"Gráficos"}</definedName>
    <definedName name="fggggg" hidden="1">{#N/A,#N/A,FALSE,"CPV";#N/A,#N/A,FALSE,"Pareto";#N/A,#N/A,FALSE,"Gráficos"}</definedName>
    <definedName name="fgjfghj" localSheetId="6">#REF!</definedName>
    <definedName name="fgjfghj" localSheetId="7">#REF!</definedName>
    <definedName name="fgjfghj" localSheetId="13">#REF!</definedName>
    <definedName name="fgjfghj">#REF!</definedName>
    <definedName name="fgnh">#REF!</definedName>
    <definedName name="fhgfdhfd">#REF!</definedName>
    <definedName name="figura1">"Figura 1"</definedName>
    <definedName name="FILL" hidden="1">#REF!</definedName>
    <definedName name="filtragem" localSheetId="6" hidden="1">{#N/A,#N/A,FALSE,"GERAL";#N/A,#N/A,FALSE,"012-96";#N/A,#N/A,FALSE,"018-96";#N/A,#N/A,FALSE,"027-96";#N/A,#N/A,FALSE,"059-96";#N/A,#N/A,FALSE,"076-96";#N/A,#N/A,FALSE,"019-97";#N/A,#N/A,FALSE,"021-97";#N/A,#N/A,FALSE,"022-97";#N/A,#N/A,FALSE,"028-97"}</definedName>
    <definedName name="filtragem" localSheetId="7"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ar_1000" localSheetId="9">#REF!</definedName>
    <definedName name="Filtrar_1000" localSheetId="12">#REF!</definedName>
    <definedName name="Filtrar_1000" localSheetId="6">#REF!</definedName>
    <definedName name="Filtrar_1000" localSheetId="10">#REF!</definedName>
    <definedName name="Filtrar_1000" localSheetId="7">#REF!</definedName>
    <definedName name="Filtrar_1000" localSheetId="11">#REF!</definedName>
    <definedName name="Filtrar_1000" localSheetId="13">#REF!</definedName>
    <definedName name="Filtrar_1000">#REF!</definedName>
    <definedName name="FIM" localSheetId="6">#REF!</definedName>
    <definedName name="FIM" localSheetId="7">#REF!</definedName>
    <definedName name="FIM" localSheetId="13">#REF!</definedName>
    <definedName name="FIM">#REF!</definedName>
    <definedName name="FIM.TRECHO">#REF!</definedName>
    <definedName name="FIM_48" localSheetId="6">#REF!</definedName>
    <definedName name="FIM_48" localSheetId="7">#REF!</definedName>
    <definedName name="FIM_48" localSheetId="13">#REF!</definedName>
    <definedName name="FIM_48">#REF!</definedName>
    <definedName name="fin" localSheetId="6"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ados">#N/A</definedName>
    <definedName name="FINAL">NA()</definedName>
    <definedName name="FINAL_CM" localSheetId="9">#REF!</definedName>
    <definedName name="FINAL_CM" localSheetId="8">#REF!</definedName>
    <definedName name="FINAL_CM" localSheetId="12">#REF!</definedName>
    <definedName name="FINAL_CM" localSheetId="10">#REF!</definedName>
    <definedName name="FINAL_CM" localSheetId="11">#REF!</definedName>
    <definedName name="FINAL_CM" localSheetId="13">#REF!</definedName>
    <definedName name="FINAL_CM">#REF!</definedName>
    <definedName name="FINAL_RCC" localSheetId="9">#REF!</definedName>
    <definedName name="FINAL_RCC" localSheetId="8">#REF!</definedName>
    <definedName name="FINAL_RCC" localSheetId="12">#REF!</definedName>
    <definedName name="FINAL_RCC" localSheetId="10">#REF!</definedName>
    <definedName name="FINAL_RCC" localSheetId="11">#REF!</definedName>
    <definedName name="FINAL_RCC" localSheetId="13">#REF!</definedName>
    <definedName name="FINAL_RCC">#REF!</definedName>
    <definedName name="FINAL_RM" localSheetId="9">#REF!</definedName>
    <definedName name="FINAL_RM" localSheetId="8">#REF!</definedName>
    <definedName name="FINAL_RM" localSheetId="12">#REF!</definedName>
    <definedName name="FINAL_RM" localSheetId="10">#REF!</definedName>
    <definedName name="FINAL_RM" localSheetId="11">#REF!</definedName>
    <definedName name="FINAL_RM" localSheetId="13">#REF!</definedName>
    <definedName name="FINAL_RM">#REF!</definedName>
    <definedName name="FINAL_RMA" localSheetId="9">#REF!</definedName>
    <definedName name="FINAL_RMA" localSheetId="8">#REF!</definedName>
    <definedName name="FINAL_RMA" localSheetId="12">#REF!</definedName>
    <definedName name="FINAL_RMA" localSheetId="10">#REF!</definedName>
    <definedName name="FINAL_RMA" localSheetId="11">#REF!</definedName>
    <definedName name="FINAL_RMA" localSheetId="13">#REF!</definedName>
    <definedName name="FINAL_RMA">#REF!</definedName>
    <definedName name="FINAL_RMEC" localSheetId="9">#REF!</definedName>
    <definedName name="FINAL_RMEC" localSheetId="8">#REF!</definedName>
    <definedName name="FINAL_RMEC" localSheetId="12">#REF!</definedName>
    <definedName name="FINAL_RMEC" localSheetId="10">#REF!</definedName>
    <definedName name="FINAL_RMEC" localSheetId="11">#REF!</definedName>
    <definedName name="FINAL_RMEC" localSheetId="13">#REF!</definedName>
    <definedName name="FINAL_RMEC">#REF!</definedName>
    <definedName name="Financ.Resumen"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n" localSheetId="6"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r">#REF!</definedName>
    <definedName name="FIRMA" localSheetId="9">#REF!</definedName>
    <definedName name="FIRMA" localSheetId="8">#REF!</definedName>
    <definedName name="FIRMA" localSheetId="12">#REF!</definedName>
    <definedName name="FIRMA" localSheetId="10">#REF!</definedName>
    <definedName name="FIRMA" localSheetId="11">#REF!</definedName>
    <definedName name="FIRMA" localSheetId="13">#REF!</definedName>
    <definedName name="FIRMA">#REF!</definedName>
    <definedName name="firma1">#REF!</definedName>
    <definedName name="firma1_10">#REF!</definedName>
    <definedName name="firma1_12">#REF!</definedName>
    <definedName name="firma1_3">#REF!</definedName>
    <definedName name="firma1_4">#REF!</definedName>
    <definedName name="firma1_9">#REF!</definedName>
    <definedName name="firma2" localSheetId="9">#REF!</definedName>
    <definedName name="firma2" localSheetId="8">#REF!</definedName>
    <definedName name="firma2" localSheetId="12">#REF!</definedName>
    <definedName name="firma2" localSheetId="3">#REF!</definedName>
    <definedName name="firma2" localSheetId="10">#REF!</definedName>
    <definedName name="firma2" localSheetId="11">#REF!</definedName>
    <definedName name="firma2" localSheetId="13">#REF!</definedName>
    <definedName name="firma2">#REF!</definedName>
    <definedName name="firma2_10">#REF!</definedName>
    <definedName name="firma2_12">#REF!</definedName>
    <definedName name="firma2_3">#REF!</definedName>
    <definedName name="firma2_4">#REF!</definedName>
    <definedName name="firma2_9">#REF!</definedName>
    <definedName name="FISCAL">#REF!</definedName>
    <definedName name="Fisicos">#REF!</definedName>
    <definedName name="FIT">#REF!</definedName>
    <definedName name="FITOK" localSheetId="6" hidden="1">{#N/A,#N/A,TRUE,"Serviços"}</definedName>
    <definedName name="FITOK" localSheetId="7" hidden="1">{#N/A,#N/A,TRUE,"Serviços"}</definedName>
    <definedName name="FITOK" hidden="1">{#N/A,#N/A,TRUE,"Serviços"}</definedName>
    <definedName name="fjjashfja" hidden="1">#REF!</definedName>
    <definedName name="fl._01">#REF!</definedName>
    <definedName name="flavio">#REF!</definedName>
    <definedName name="FLOT" localSheetId="6" hidden="1">{#N/A,#N/A,FALSE,"GERAL";#N/A,#N/A,FALSE,"012-96";#N/A,#N/A,FALSE,"018-96";#N/A,#N/A,FALSE,"027-96";#N/A,#N/A,FALSE,"059-96";#N/A,#N/A,FALSE,"076-96";#N/A,#N/A,FALSE,"019-97";#N/A,#N/A,FALSE,"021-97";#N/A,#N/A,FALSE,"022-97";#N/A,#N/A,FALSE,"028-97"}</definedName>
    <definedName name="FLOT" localSheetId="7"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OTAÇÃO" localSheetId="6" hidden="1">{#N/A,#N/A,FALSE,"GERAL";#N/A,#N/A,FALSE,"012-96";#N/A,#N/A,FALSE,"018-96";#N/A,#N/A,FALSE,"027-96";#N/A,#N/A,FALSE,"059-96";#N/A,#N/A,FALSE,"076-96";#N/A,#N/A,FALSE,"019-97";#N/A,#N/A,FALSE,"021-97";#N/A,#N/A,FALSE,"022-97";#N/A,#N/A,FALSE,"028-97"}</definedName>
    <definedName name="FLOTAÇÃO" localSheetId="7" hidden="1">{#N/A,#N/A,FALSE,"GERAL";#N/A,#N/A,FALSE,"012-96";#N/A,#N/A,FALSE,"018-96";#N/A,#N/A,FALSE,"027-96";#N/A,#N/A,FALSE,"059-96";#N/A,#N/A,FALSE,"076-96";#N/A,#N/A,FALSE,"019-97";#N/A,#N/A,FALSE,"021-97";#N/A,#N/A,FALSE,"022-97";#N/A,#N/A,FALSE,"028-97"}</definedName>
    <definedName name="FLOTAÇÃO" hidden="1">{#N/A,#N/A,FALSE,"GERAL";#N/A,#N/A,FALSE,"012-96";#N/A,#N/A,FALSE,"018-96";#N/A,#N/A,FALSE,"027-96";#N/A,#N/A,FALSE,"059-96";#N/A,#N/A,FALSE,"076-96";#N/A,#N/A,FALSE,"019-97";#N/A,#N/A,FALSE,"021-97";#N/A,#N/A,FALSE,"022-97";#N/A,#N/A,FALSE,"028-97"}</definedName>
    <definedName name="FLU" localSheetId="9">#REF!</definedName>
    <definedName name="FLU" localSheetId="8">#REF!</definedName>
    <definedName name="FLU" localSheetId="13">#REF!</definedName>
    <definedName name="FLU">#REF!</definedName>
    <definedName name="Fluência" localSheetId="9">#REF!</definedName>
    <definedName name="Fluência" localSheetId="8">#REF!</definedName>
    <definedName name="Fluência" localSheetId="12">#REF!</definedName>
    <definedName name="Fluência" localSheetId="10">#REF!</definedName>
    <definedName name="Fluência" localSheetId="11">#REF!</definedName>
    <definedName name="Fluência" localSheetId="13">#REF!</definedName>
    <definedName name="Fluência">#REF!</definedName>
    <definedName name="fluxo" localSheetId="3">#REF!</definedName>
    <definedName name="fluxo" localSheetId="6">#REF!</definedName>
    <definedName name="fluxo" localSheetId="7">#REF!</definedName>
    <definedName name="fluxo" localSheetId="13">#REF!</definedName>
    <definedName name="fluxo">#REF!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luxoo" localSheetId="6">#REF!</definedName>
    <definedName name="fluxoo" localSheetId="7">#REF!</definedName>
    <definedName name="fluxoo" localSheetId="13">#REF!</definedName>
    <definedName name="fluxoo">#REF!</definedName>
    <definedName name="FM" localSheetId="9">#REF!</definedName>
    <definedName name="FM" localSheetId="8">#REF!</definedName>
    <definedName name="FM" localSheetId="12">#REF!</definedName>
    <definedName name="FM" localSheetId="10">#REF!</definedName>
    <definedName name="FM" localSheetId="11">#REF!</definedName>
    <definedName name="FM" localSheetId="13">#REF!</definedName>
    <definedName name="FM">#REF!</definedName>
    <definedName name="FMMA">#REF!</definedName>
    <definedName name="FMTA">#REF!</definedName>
    <definedName name="FMW" localSheetId="9">#REF!</definedName>
    <definedName name="FMW" localSheetId="8">#REF!</definedName>
    <definedName name="FMW" localSheetId="12">#REF!</definedName>
    <definedName name="FMW" localSheetId="10">#REF!</definedName>
    <definedName name="FMW" localSheetId="11">#REF!</definedName>
    <definedName name="FMW" localSheetId="13">#REF!</definedName>
    <definedName name="FMW">#REF!</definedName>
    <definedName name="FMWA" localSheetId="9">#REF!</definedName>
    <definedName name="FMWA" localSheetId="8">#REF!</definedName>
    <definedName name="FMWA" localSheetId="12">#REF!</definedName>
    <definedName name="FMWA" localSheetId="10">#REF!</definedName>
    <definedName name="FMWA" localSheetId="11">#REF!</definedName>
    <definedName name="FMWA" localSheetId="13">#REF!</definedName>
    <definedName name="FMWA">#REF!</definedName>
    <definedName name="FO">#REF!</definedName>
    <definedName name="FOFO">#REF!</definedName>
    <definedName name="FOFO150">#REF!</definedName>
    <definedName name="FOFO200">#REF!</definedName>
    <definedName name="FOFO50">#REF!</definedName>
    <definedName name="FOFO75">#REF!</definedName>
    <definedName name="FOFO80">#REF!</definedName>
    <definedName name="FOG">#REF!</definedName>
    <definedName name="fol" localSheetId="6" hidden="1">{#N/A,#N/A,FALSE,"GERAL";#N/A,#N/A,FALSE,"012-96";#N/A,#N/A,FALSE,"018-96";#N/A,#N/A,FALSE,"027-96";#N/A,#N/A,FALSE,"059-96";#N/A,#N/A,FALSE,"076-96";#N/A,#N/A,FALSE,"019-97";#N/A,#N/A,FALSE,"021-97";#N/A,#N/A,FALSE,"022-97";#N/A,#N/A,FALSE,"028-97"}</definedName>
    <definedName name="fol" localSheetId="7" hidden="1">{#N/A,#N/A,FALSE,"GERAL";#N/A,#N/A,FALSE,"012-96";#N/A,#N/A,FALSE,"018-96";#N/A,#N/A,FALSE,"027-96";#N/A,#N/A,FALSE,"059-96";#N/A,#N/A,FALSE,"076-96";#N/A,#N/A,FALSE,"019-97";#N/A,#N/A,FALSE,"021-97";#N/A,#N/A,FALSE,"022-97";#N/A,#N/A,FALSE,"028-97"}</definedName>
    <definedName name="fol" hidden="1">{#N/A,#N/A,FALSE,"GERAL";#N/A,#N/A,FALSE,"012-96";#N/A,#N/A,FALSE,"018-96";#N/A,#N/A,FALSE,"027-96";#N/A,#N/A,FALSE,"059-96";#N/A,#N/A,FALSE,"076-96";#N/A,#N/A,FALSE,"019-97";#N/A,#N/A,FALSE,"021-97";#N/A,#N/A,FALSE,"022-97";#N/A,#N/A,FALSE,"028-97"}</definedName>
    <definedName name="folha" localSheetId="9">#REF!</definedName>
    <definedName name="folha" localSheetId="8">#REF!</definedName>
    <definedName name="folha" localSheetId="13">#REF!</definedName>
    <definedName name="folha">#REF!</definedName>
    <definedName name="FOLHA01" localSheetId="9" hidden="1">{#N/A,#N/A,TRUE,"Serviços"}</definedName>
    <definedName name="FOLHA01" localSheetId="8" hidden="1">{#N/A,#N/A,TRUE,"Serviços"}</definedName>
    <definedName name="FOLHA01" localSheetId="12">{#N/A,#N/A,TRUE,"Serviços"}</definedName>
    <definedName name="FOLHA01" localSheetId="3" hidden="1">{#N/A,#N/A,TRUE,"Serviços"}</definedName>
    <definedName name="FOLHA01" localSheetId="6">{#N/A,#N/A,TRUE,"Serviços"}</definedName>
    <definedName name="FOLHA01" localSheetId="10">{#N/A,#N/A,TRUE,"Serviços"}</definedName>
    <definedName name="FOLHA01" localSheetId="7" hidden="1">{#N/A,#N/A,TRUE,"Serviços"}</definedName>
    <definedName name="FOLHA01" localSheetId="11">{#N/A,#N/A,TRUE,"Serviços"}</definedName>
    <definedName name="FOLHA01" localSheetId="13">{#N/A,#N/A,TRUE,"Serviços"}</definedName>
    <definedName name="FOLHA01">{#N/A,#N/A,TRUE,"Serviços"}</definedName>
    <definedName name="FOLHA011" localSheetId="9" hidden="1">{#N/A,#N/A,TRUE,"Serviços"}</definedName>
    <definedName name="FOLHA011" localSheetId="8" hidden="1">{#N/A,#N/A,TRUE,"Serviços"}</definedName>
    <definedName name="FOLHA011" localSheetId="12">{#N/A,#N/A,TRUE,"Serviços"}</definedName>
    <definedName name="FOLHA011" localSheetId="6">{#N/A,#N/A,TRUE,"Serviços"}</definedName>
    <definedName name="FOLHA011" localSheetId="10">{#N/A,#N/A,TRUE,"Serviços"}</definedName>
    <definedName name="FOLHA011" localSheetId="7">{#N/A,#N/A,TRUE,"Serviços"}</definedName>
    <definedName name="FOLHA011" localSheetId="11">{#N/A,#N/A,TRUE,"Serviços"}</definedName>
    <definedName name="FOLHA011" localSheetId="13">{#N/A,#N/A,TRUE,"Serviços"}</definedName>
    <definedName name="FOLHA011">{#N/A,#N/A,TRUE,"Serviços"}</definedName>
    <definedName name="folha1" localSheetId="9" hidden="1">{#N/A,#N/A,TRUE,"Serviços"}</definedName>
    <definedName name="folha1" localSheetId="8" hidden="1">{#N/A,#N/A,TRUE,"Serviços"}</definedName>
    <definedName name="folha1" localSheetId="12">{#N/A,#N/A,TRUE,"Serviços"}</definedName>
    <definedName name="folha1" localSheetId="3" hidden="1">{#N/A,#N/A,TRUE,"Serviços"}</definedName>
    <definedName name="folha1" localSheetId="6">{#N/A,#N/A,TRUE,"Serviços"}</definedName>
    <definedName name="folha1" localSheetId="10">{#N/A,#N/A,TRUE,"Serviços"}</definedName>
    <definedName name="folha1" localSheetId="7" hidden="1">{#N/A,#N/A,TRUE,"Serviços"}</definedName>
    <definedName name="folha1" localSheetId="11">{#N/A,#N/A,TRUE,"Serviços"}</definedName>
    <definedName name="folha1" localSheetId="13">{#N/A,#N/A,TRUE,"Serviços"}</definedName>
    <definedName name="folha1">{#N/A,#N/A,TRUE,"Serviços"}</definedName>
    <definedName name="folha11" localSheetId="9" hidden="1">{#N/A,#N/A,TRUE,"Serviços"}</definedName>
    <definedName name="folha11" localSheetId="8" hidden="1">{#N/A,#N/A,TRUE,"Serviços"}</definedName>
    <definedName name="folha11" localSheetId="12">{#N/A,#N/A,TRUE,"Serviços"}</definedName>
    <definedName name="folha11" localSheetId="6">{#N/A,#N/A,TRUE,"Serviços"}</definedName>
    <definedName name="folha11" localSheetId="10">{#N/A,#N/A,TRUE,"Serviços"}</definedName>
    <definedName name="folha11" localSheetId="7">{#N/A,#N/A,TRUE,"Serviços"}</definedName>
    <definedName name="folha11" localSheetId="11">{#N/A,#N/A,TRUE,"Serviços"}</definedName>
    <definedName name="folha11" localSheetId="13">{#N/A,#N/A,TRUE,"Serviços"}</definedName>
    <definedName name="folha11">{#N/A,#N/A,TRUE,"Serviços"}</definedName>
    <definedName name="Folha2">#REF!</definedName>
    <definedName name="FOLHA3">#REF!</definedName>
    <definedName name="Folha4">#REF!</definedName>
    <definedName name="FOLHA5">#REF!</definedName>
    <definedName name="FOLHA6">#REF!</definedName>
    <definedName name="FOLHA7">#REF!</definedName>
    <definedName name="FOLHA8">#REF!</definedName>
    <definedName name="FOLHA9">#REF!</definedName>
    <definedName name="Fonte">#REF!</definedName>
    <definedName name="FOOR" localSheetId="9" hidden="1">{#N/A,#N/A,FALSE,"Plan1"}</definedName>
    <definedName name="FOOR" localSheetId="8" hidden="1">{#N/A,#N/A,FALSE,"Plan1"}</definedName>
    <definedName name="FOOR" localSheetId="6">{#N/A,#N/A,FALSE,"Plan1"}</definedName>
    <definedName name="FOOR" localSheetId="7">{#N/A,#N/A,FALSE,"Plan1"}</definedName>
    <definedName name="FOOR">{#N/A,#N/A,FALSE,"Plan1"}</definedName>
    <definedName name="FORMA" localSheetId="6">#REF!</definedName>
    <definedName name="FORMA" localSheetId="7">#REF!</definedName>
    <definedName name="FORMA">#REF!</definedName>
    <definedName name="FORMA_MAD_BRANCA">#REF!</definedName>
    <definedName name="FORMAMAN">#REF!</definedName>
    <definedName name="FORMAMANALT">#REF!</definedName>
    <definedName name="Formatação_Amarelo_comCusto">INDIRECT("'Analítico CCUs'!$W$2:$X$"&amp;#REF!)</definedName>
    <definedName name="Formatação_Azul">INDIRECT("'Analítico CCUs'!$P$2:$X$"&amp;#REF!)</definedName>
    <definedName name="Formatação_Vermelho">INDIRECT("'Analítico CCUs'!$F$2:$N$"&amp;#REF!)</definedName>
    <definedName name="FORMULÁRIO" localSheetId="9" hidden="1">{#N/A,#N/A,FALSE,"Plan1"}</definedName>
    <definedName name="FORMULÁRIO" localSheetId="8" hidden="1">{#N/A,#N/A,FALSE,"Plan1"}</definedName>
    <definedName name="FORMULÁRIO" localSheetId="6">{#N/A,#N/A,FALSE,"Plan1"}</definedName>
    <definedName name="FORMULÁRIO" localSheetId="7">{#N/A,#N/A,FALSE,"Plan1"}</definedName>
    <definedName name="FORMULÁRIO">{#N/A,#N/A,FALSE,"Plan1"}</definedName>
    <definedName name="formulas">#REF!,#REF!,#REF!,#REF!,#REF!,#REF!,#REF!,#REF!,#REF!,#REF!,#REF!,#REF!,#REF!,#REF!,#REF!,#REF!,#REF!,#REF!,#REF!,#REF!</definedName>
    <definedName name="FORNEC_CAP20">#REF!</definedName>
    <definedName name="FORNEC_CAP20_10">#REF!</definedName>
    <definedName name="FORNEC_CAP20_12">#REF!</definedName>
    <definedName name="FORNEC_CAP20_9">#REF!</definedName>
    <definedName name="FORNEC_CM30">#REF!</definedName>
    <definedName name="FORNEC_CM30_10">#REF!</definedName>
    <definedName name="FORNEC_CM30_12">#REF!</definedName>
    <definedName name="FORNEC_CM30_9">#REF!</definedName>
    <definedName name="FORNECEDORES" localSheetId="9">#REF!</definedName>
    <definedName name="FORNECEDORES" localSheetId="8">#REF!</definedName>
    <definedName name="FORNECEDORES" localSheetId="13">#REF!</definedName>
    <definedName name="FORNECEDORES">#REF!</definedName>
    <definedName name="FORRO" localSheetId="9" hidden="1">{#N/A,#N/A,FALSE,"Plan1"}</definedName>
    <definedName name="FORRO" localSheetId="8" hidden="1">{#N/A,#N/A,FALSE,"Plan1"}</definedName>
    <definedName name="FORRO" localSheetId="6">{#N/A,#N/A,FALSE,"Plan1"}</definedName>
    <definedName name="FORRO" localSheetId="7">{#N/A,#N/A,FALSE,"Plan1"}</definedName>
    <definedName name="FORRO">{#N/A,#N/A,FALSE,"Plan1"}</definedName>
    <definedName name="forte" localSheetId="6">{#NAME?}</definedName>
    <definedName name="forte" localSheetId="7">{#NAME?}</definedName>
    <definedName name="forte">{#NAME?}</definedName>
    <definedName name="Fot" localSheetId="9" hidden="1">{"'EI 060 02'!$A$1:$K$59"}</definedName>
    <definedName name="Fot" localSheetId="8" hidden="1">{"'EI 060 02'!$A$1:$K$59"}</definedName>
    <definedName name="Fot" localSheetId="12">{"'EI 060 02'!$A$1:$K$59"}</definedName>
    <definedName name="Fot" localSheetId="6">{"'EI 060 02'!$A$1:$K$59"}</definedName>
    <definedName name="Fot" localSheetId="10">{"'EI 060 02'!$A$1:$K$59"}</definedName>
    <definedName name="Fot" localSheetId="7">{"'EI 060 02'!$A$1:$K$59"}</definedName>
    <definedName name="Fot" localSheetId="11">{"'EI 060 02'!$A$1:$K$59"}</definedName>
    <definedName name="Fot" localSheetId="13">{"'EI 060 02'!$A$1:$K$59"}</definedName>
    <definedName name="Fot">{"'EI 060 02'!$A$1:$K$59"}</definedName>
    <definedName name="fqfqfq">#REF!</definedName>
    <definedName name="fqfqfwf">#REF!</definedName>
    <definedName name="fqqfgvg">#REF!</definedName>
    <definedName name="fqwffreq">#REF!</definedName>
    <definedName name="fr" localSheetId="9">'BDI DIFER_SEM DESON.'!fr</definedName>
    <definedName name="fr" localSheetId="8">'BDI_SEM DESON.'!fr</definedName>
    <definedName name="fr" localSheetId="6">'CURVA ABC_INSUMO'!fr</definedName>
    <definedName name="fr" localSheetId="7">MEMÓRIA!fr</definedName>
    <definedName name="fr">fr</definedName>
    <definedName name="francis">#REF!</definedName>
    <definedName name="FRANCISCO" localSheetId="9">'BDI DIFER_SEM DESON.'!Plan1</definedName>
    <definedName name="FRANCISCO" localSheetId="8">'BDI_SEM DESON.'!Plan1</definedName>
    <definedName name="FRANCISCO" localSheetId="6">Plan1</definedName>
    <definedName name="FRANCISCO" localSheetId="7">Plan1</definedName>
    <definedName name="FRANCISCO" localSheetId="13">Plan1</definedName>
    <definedName name="FRANCISCO">Plan1</definedName>
    <definedName name="FRDE"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D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E" localSheetId="9">#REF!</definedName>
    <definedName name="FRE" localSheetId="8">#REF!</definedName>
    <definedName name="FRE" localSheetId="12">#REF!</definedName>
    <definedName name="FRE" localSheetId="10">#REF!</definedName>
    <definedName name="FRE" localSheetId="11">#REF!</definedName>
    <definedName name="FRE" localSheetId="13">#REF!</definedName>
    <definedName name="FRE">#REF!</definedName>
    <definedName name="FREADVAL">#REF!</definedName>
    <definedName name="FREFIX">#REF!</definedName>
    <definedName name="FREPES">#REF!</definedName>
    <definedName name="FRESA">#REF!</definedName>
    <definedName name="FRESAC">#REF!</definedName>
    <definedName name="FRESAD">#REF!</definedName>
    <definedName name="FRESADESC">#REF!</definedName>
    <definedName name="Fresagem">#N/A</definedName>
    <definedName name="Fresagem01" localSheetId="9" hidden="1">{#N/A,#N/A,TRUE,"Serviços"}</definedName>
    <definedName name="Fresagem01" localSheetId="8" hidden="1">{#N/A,#N/A,TRUE,"Serviços"}</definedName>
    <definedName name="Fresagem01" localSheetId="12">{#N/A,#N/A,TRUE,"Serviços"}</definedName>
    <definedName name="Fresagem01" localSheetId="6">{#N/A,#N/A,TRUE,"Serviços"}</definedName>
    <definedName name="Fresagem01" localSheetId="10">{#N/A,#N/A,TRUE,"Serviços"}</definedName>
    <definedName name="Fresagem01" localSheetId="7">{#N/A,#N/A,TRUE,"Serviços"}</definedName>
    <definedName name="Fresagem01" localSheetId="11">{#N/A,#N/A,TRUE,"Serviços"}</definedName>
    <definedName name="Fresagem01" localSheetId="13">{#N/A,#N/A,TRUE,"Serviços"}</definedName>
    <definedName name="Fresagem01">{#N/A,#N/A,TRUE,"Serviços"}</definedName>
    <definedName name="Fresagem011" localSheetId="9" hidden="1">{#N/A,#N/A,TRUE,"Serviços"}</definedName>
    <definedName name="Fresagem011" localSheetId="8" hidden="1">{#N/A,#N/A,TRUE,"Serviços"}</definedName>
    <definedName name="Fresagem011" localSheetId="12">{#N/A,#N/A,TRUE,"Serviços"}</definedName>
    <definedName name="Fresagem011" localSheetId="6">{#N/A,#N/A,TRUE,"Serviços"}</definedName>
    <definedName name="Fresagem011" localSheetId="10">{#N/A,#N/A,TRUE,"Serviços"}</definedName>
    <definedName name="Fresagem011" localSheetId="7">{#N/A,#N/A,TRUE,"Serviços"}</definedName>
    <definedName name="Fresagem011" localSheetId="11">{#N/A,#N/A,TRUE,"Serviços"}</definedName>
    <definedName name="Fresagem011" localSheetId="13">{#N/A,#N/A,TRUE,"Serviços"}</definedName>
    <definedName name="Fresagem011">{#N/A,#N/A,TRUE,"Serviços"}</definedName>
    <definedName name="fresfg"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fg"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fg"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fresh5">#REF!</definedName>
    <definedName name="FRETE">#N/A</definedName>
    <definedName name="Fromatação_Amarelo_semCusto">INDIRECT("'Analítico CCUs'!$P$2:$V$"&amp;#REF!)</definedName>
    <definedName name="FRR" localSheetId="9" hidden="1">{#N/A,#N/A,FALSE,"Plan1"}</definedName>
    <definedName name="FRR" localSheetId="8" hidden="1">{#N/A,#N/A,FALSE,"Plan1"}</definedName>
    <definedName name="FRR" localSheetId="6">{#N/A,#N/A,FALSE,"Plan1"}</definedName>
    <definedName name="FRR" localSheetId="7">{#N/A,#N/A,FALSE,"Plan1"}</definedName>
    <definedName name="FRR">{#N/A,#N/A,FALSE,"Plan1"}</definedName>
    <definedName name="FS" localSheetId="9">#REF!</definedName>
    <definedName name="FS" localSheetId="8">#REF!</definedName>
    <definedName name="FS" localSheetId="13">#REF!</definedName>
    <definedName name="FS">#REF!</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ADFD">#N/A</definedName>
    <definedName name="fse">#REF!</definedName>
    <definedName name="fsn">#REF!</definedName>
    <definedName name="fuel" localSheetId="9">#REF!</definedName>
    <definedName name="fuel" localSheetId="8">#REF!</definedName>
    <definedName name="fuel" localSheetId="13">#REF!</definedName>
    <definedName name="fuel">#REF!</definedName>
    <definedName name="fuel_1">#REF!</definedName>
    <definedName name="FUFUFUFUFUFUFF">#REF!</definedName>
    <definedName name="FUNCAO">NA()</definedName>
    <definedName name="Função" localSheetId="9">#REF!</definedName>
    <definedName name="Função" localSheetId="8">#REF!</definedName>
    <definedName name="Função" localSheetId="12">#REF!</definedName>
    <definedName name="Função" localSheetId="10">#REF!</definedName>
    <definedName name="Função" localSheetId="11">#REF!</definedName>
    <definedName name="Função" localSheetId="13">#REF!</definedName>
    <definedName name="Função">#REF!</definedName>
    <definedName name="FUNCAO_1">NA()</definedName>
    <definedName name="FUNCAO_3">NA()</definedName>
    <definedName name="FUNCAO_TITULOS">NA()</definedName>
    <definedName name="FVVVFE" localSheetId="6" hidden="1">{"PARTE1",#N/A,FALSE,"Plan1"}</definedName>
    <definedName name="FVVVFE" localSheetId="7" hidden="1">{"PARTE1",#N/A,FALSE,"Plan1"}</definedName>
    <definedName name="FVVVFE" hidden="1">{"PARTE1",#N/A,FALSE,"Plan1"}</definedName>
    <definedName name="FWEFW">#REF!</definedName>
    <definedName name="fwqdqe">#REF!</definedName>
    <definedName name="fwregwrgfd">#N/A</definedName>
    <definedName name="fx_horiz">#REF!</definedName>
    <definedName name="G" localSheetId="3">#REF!</definedName>
    <definedName name="g" localSheetId="6">#REF!</definedName>
    <definedName name="g" localSheetId="7">#REF!</definedName>
    <definedName name="g">#REF!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o" localSheetId="6" hidden="1">{#N/A,#N/A,FALSE,"GERAL";#N/A,#N/A,FALSE,"012-96";#N/A,#N/A,FALSE,"018-96";#N/A,#N/A,FALSE,"027-96";#N/A,#N/A,FALSE,"059-96";#N/A,#N/A,FALSE,"076-96";#N/A,#N/A,FALSE,"019-97";#N/A,#N/A,FALSE,"021-97";#N/A,#N/A,FALSE,"022-97";#N/A,#N/A,FALSE,"028-97"}</definedName>
    <definedName name="galo" localSheetId="7" hidden="1">{#N/A,#N/A,FALSE,"GERAL";#N/A,#N/A,FALSE,"012-96";#N/A,#N/A,FALSE,"018-96";#N/A,#N/A,FALSE,"027-96";#N/A,#N/A,FALSE,"059-96";#N/A,#N/A,FALSE,"076-96";#N/A,#N/A,FALSE,"019-97";#N/A,#N/A,FALSE,"021-97";#N/A,#N/A,FALSE,"022-97";#N/A,#N/A,FALSE,"028-97"}</definedName>
    <definedName name="galo" hidden="1">{#N/A,#N/A,FALSE,"GERAL";#N/A,#N/A,FALSE,"012-96";#N/A,#N/A,FALSE,"018-96";#N/A,#N/A,FALSE,"027-96";#N/A,#N/A,FALSE,"059-96";#N/A,#N/A,FALSE,"076-96";#N/A,#N/A,FALSE,"019-97";#N/A,#N/A,FALSE,"021-97";#N/A,#N/A,FALSE,"022-97";#N/A,#N/A,FALSE,"028-97"}</definedName>
    <definedName name="Galvanized_cable_tray__complete_of__special_pieces__elbows__crosses__Tees__etc.__and_fixing_elements___brackets__supports__etc.__Metallic_supports_from_roof__wall_or_metallic_structure_included">#REF!</definedName>
    <definedName name="GANGUE">#REF!</definedName>
    <definedName name="GARDACORPO">#REF!</definedName>
    <definedName name="gas" localSheetId="9">#REF!</definedName>
    <definedName name="gas" localSheetId="8">#REF!</definedName>
    <definedName name="gas" localSheetId="13">#REF!</definedName>
    <definedName name="gas">#REF!</definedName>
    <definedName name="gas_1">#REF!</definedName>
    <definedName name="GAS_CARBONICO_6KG">#REF!</definedName>
    <definedName name="GASO">#REF!</definedName>
    <definedName name="GASOL">#REF!</definedName>
    <definedName name="GASOL_1">#REF!</definedName>
    <definedName name="GASOLINA" localSheetId="6">#REF!</definedName>
    <definedName name="GASOLINA" localSheetId="7">#REF!</definedName>
    <definedName name="GASOLINA">#REF!</definedName>
    <definedName name="GAST" localSheetId="6">#REF!</definedName>
    <definedName name="GAST" localSheetId="7">#REF!</definedName>
    <definedName name="GAST">#REF!</definedName>
    <definedName name="GASTALHO">#REF!</definedName>
    <definedName name="Gastos_Marajó">#N/A</definedName>
    <definedName name="gbegg">#REF!</definedName>
    <definedName name="GC">#REF!</definedName>
    <definedName name="GE" localSheetId="9">#REF!</definedName>
    <definedName name="GE" localSheetId="8">#REF!</definedName>
    <definedName name="GE" localSheetId="12">#REF!</definedName>
    <definedName name="GE" localSheetId="10">#REF!</definedName>
    <definedName name="GE" localSheetId="11">#REF!</definedName>
    <definedName name="GE" localSheetId="13">#REF!</definedName>
    <definedName name="GE">#REF!</definedName>
    <definedName name="geggg">#REF!</definedName>
    <definedName name="Generos_alimentícios" localSheetId="9">#REF!</definedName>
    <definedName name="Generos_alimentícios" localSheetId="8">#REF!</definedName>
    <definedName name="Generos_alimentícios" localSheetId="13">#REF!</definedName>
    <definedName name="Generos_alimentícios">#REF!</definedName>
    <definedName name="Generos_alimentícios_2">#N/A</definedName>
    <definedName name="GEOTECNICO">#REF!</definedName>
    <definedName name="GEOVANI">#REF!</definedName>
    <definedName name="GEOVANI_25">#REF!</definedName>
    <definedName name="GEOVANI2">#REF!</definedName>
    <definedName name="GEOVANI2_25">#REF!</definedName>
    <definedName name="Ger_Tecnico" localSheetId="13">#REF!</definedName>
    <definedName name="Ger_Tecnico">#REF!</definedName>
    <definedName name="GERAL" localSheetId="12">#REF!</definedName>
    <definedName name="GERAL" localSheetId="6">#REF!</definedName>
    <definedName name="GERAL" localSheetId="10">#REF!</definedName>
    <definedName name="GERAL" localSheetId="7">#REF!</definedName>
    <definedName name="GERAL" localSheetId="11">#REF!</definedName>
    <definedName name="GERAL" localSheetId="13">#REF!</definedName>
    <definedName name="GERAL">#REF!</definedName>
    <definedName name="Gerente">#REF!</definedName>
    <definedName name="GESSO">#REF!</definedName>
    <definedName name="GF">#REF!</definedName>
    <definedName name="GFAGF">#N/A</definedName>
    <definedName name="gfdg" localSheetId="6">#REF!</definedName>
    <definedName name="gfdg" localSheetId="7">#REF!</definedName>
    <definedName name="gfdg" localSheetId="13">#REF!</definedName>
    <definedName name="gfdg">#REF!</definedName>
    <definedName name="gfdgdfhgdh">#REF!</definedName>
    <definedName name="gfdgfgs">#N/A</definedName>
    <definedName name="gfgfgfg" localSheetId="6" hidden="1">{#N/A,#N/A,FALSE,"MO (2)"}</definedName>
    <definedName name="gfgfgfg" localSheetId="7" hidden="1">{#N/A,#N/A,FALSE,"MO (2)"}</definedName>
    <definedName name="gfgfgfg" hidden="1">{#N/A,#N/A,FALSE,"MO (2)"}</definedName>
    <definedName name="gg" localSheetId="6" hidden="1">{#N/A,#N/A,FALSE,"GERAL";#N/A,#N/A,FALSE,"012-96";#N/A,#N/A,FALSE,"018-96";#N/A,#N/A,FALSE,"027-96";#N/A,#N/A,FALSE,"059-96";#N/A,#N/A,FALSE,"076-96";#N/A,#N/A,FALSE,"019-97";#N/A,#N/A,FALSE,"021-97";#N/A,#N/A,FALSE,"022-97";#N/A,#N/A,FALSE,"028-97"}</definedName>
    <definedName name="gg" localSheetId="7" hidden="1">{#N/A,#N/A,FALSE,"GERAL";#N/A,#N/A,FALSE,"012-96";#N/A,#N/A,FALSE,"018-96";#N/A,#N/A,FALSE,"027-96";#N/A,#N/A,FALSE,"059-96";#N/A,#N/A,FALSE,"076-96";#N/A,#N/A,FALSE,"019-97";#N/A,#N/A,FALSE,"021-97";#N/A,#N/A,FALSE,"022-97";#N/A,#N/A,FALSE,"028-97"}</definedName>
    <definedName name="gg" hidden="1">{#N/A,#N/A,FALSE,"GERAL";#N/A,#N/A,FALSE,"012-96";#N/A,#N/A,FALSE,"018-96";#N/A,#N/A,FALSE,"027-96";#N/A,#N/A,FALSE,"059-96";#N/A,#N/A,FALSE,"076-96";#N/A,#N/A,FALSE,"019-97";#N/A,#N/A,FALSE,"021-97";#N/A,#N/A,FALSE,"022-97";#N/A,#N/A,FALSE,"028-97"}</definedName>
    <definedName name="GGDGDG" localSheetId="9">'BDI DIFER_SEM DESON.'!Plan1</definedName>
    <definedName name="GGDGDG" localSheetId="8">'BDI_SEM DESON.'!Plan1</definedName>
    <definedName name="GGDGDG" localSheetId="6">Plan1</definedName>
    <definedName name="GGDGDG" localSheetId="7">Plan1</definedName>
    <definedName name="GGDGDG" localSheetId="13">Plan1</definedName>
    <definedName name="GGDGDG">Plan1</definedName>
    <definedName name="GGFFF"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G" localSheetId="6">#REF!</definedName>
    <definedName name="GGG" localSheetId="7">#REF!</definedName>
    <definedName name="GGG" localSheetId="13">#REF!</definedName>
    <definedName name="GGG">#REF!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GGG">#REF!</definedName>
    <definedName name="ggggggggghklhelkakc">#REF!</definedName>
    <definedName name="GGRFFF"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R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H">#REF!</definedName>
    <definedName name="ghg" localSheetId="13">#REF!</definedName>
    <definedName name="ghg">#REF!</definedName>
    <definedName name="ghghgh" localSheetId="6" hidden="1">{#N/A,#N/A,FALSE,"MO (2)"}</definedName>
    <definedName name="ghghgh" localSheetId="7" hidden="1">{#N/A,#N/A,FALSE,"MO (2)"}</definedName>
    <definedName name="ghghgh" hidden="1">{#N/A,#N/A,FALSE,"MO (2)"}</definedName>
    <definedName name="GHGHHH">#N/A</definedName>
    <definedName name="ghi">#REF!</definedName>
    <definedName name="GHJ">#REF!</definedName>
    <definedName name="GI">#REF!</definedName>
    <definedName name="gil">#REF!</definedName>
    <definedName name="giu6lkjhlij">#N/A</definedName>
    <definedName name="GJ" localSheetId="6" hidden="1">{#N/A,#N/A,FALSE,"GERAL";#N/A,#N/A,FALSE,"012-96";#N/A,#N/A,FALSE,"018-96";#N/A,#N/A,FALSE,"027-96";#N/A,#N/A,FALSE,"059-96";#N/A,#N/A,FALSE,"076-96";#N/A,#N/A,FALSE,"019-97";#N/A,#N/A,FALSE,"021-97";#N/A,#N/A,FALSE,"022-97";#N/A,#N/A,FALSE,"028-97"}</definedName>
    <definedName name="GJ" localSheetId="7" hidden="1">{#N/A,#N/A,FALSE,"GERAL";#N/A,#N/A,FALSE,"012-96";#N/A,#N/A,FALSE,"018-96";#N/A,#N/A,FALSE,"027-96";#N/A,#N/A,FALSE,"059-96";#N/A,#N/A,FALSE,"076-96";#N/A,#N/A,FALSE,"019-97";#N/A,#N/A,FALSE,"021-97";#N/A,#N/A,FALSE,"022-97";#N/A,#N/A,FALSE,"028-97"}</definedName>
    <definedName name="GJ" hidden="1">{#N/A,#N/A,FALSE,"GERAL";#N/A,#N/A,FALSE,"012-96";#N/A,#N/A,FALSE,"018-96";#N/A,#N/A,FALSE,"027-96";#N/A,#N/A,FALSE,"059-96";#N/A,#N/A,FALSE,"076-96";#N/A,#N/A,FALSE,"019-97";#N/A,#N/A,FALSE,"021-97";#N/A,#N/A,FALSE,"022-97";#N/A,#N/A,FALSE,"028-97"}</definedName>
    <definedName name="gjgh" localSheetId="6" hidden="1">{#N/A,#N/A,FALSE,"GERAL";#N/A,#N/A,FALSE,"012-96";#N/A,#N/A,FALSE,"018-96";#N/A,#N/A,FALSE,"027-96";#N/A,#N/A,FALSE,"059-96";#N/A,#N/A,FALSE,"076-96";#N/A,#N/A,FALSE,"019-97";#N/A,#N/A,FALSE,"021-97";#N/A,#N/A,FALSE,"022-97";#N/A,#N/A,FALSE,"028-97"}</definedName>
    <definedName name="gjgh" localSheetId="7"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JK" localSheetId="6" hidden="1">{#N/A,#N/A,FALSE,"GERAL";#N/A,#N/A,FALSE,"012-96";#N/A,#N/A,FALSE,"018-96";#N/A,#N/A,FALSE,"027-96";#N/A,#N/A,FALSE,"059-96";#N/A,#N/A,FALSE,"076-96";#N/A,#N/A,FALSE,"019-97";#N/A,#N/A,FALSE,"021-97";#N/A,#N/A,FALSE,"022-97";#N/A,#N/A,FALSE,"028-97"}</definedName>
    <definedName name="GJK" localSheetId="7" hidden="1">{#N/A,#N/A,FALSE,"GERAL";#N/A,#N/A,FALSE,"012-96";#N/A,#N/A,FALSE,"018-96";#N/A,#N/A,FALSE,"027-96";#N/A,#N/A,FALSE,"059-96";#N/A,#N/A,FALSE,"076-96";#N/A,#N/A,FALSE,"019-97";#N/A,#N/A,FALSE,"021-97";#N/A,#N/A,FALSE,"022-97";#N/A,#N/A,FALSE,"028-97"}</definedName>
    <definedName name="GJK" hidden="1">{#N/A,#N/A,FALSE,"GERAL";#N/A,#N/A,FALSE,"012-96";#N/A,#N/A,FALSE,"018-96";#N/A,#N/A,FALSE,"027-96";#N/A,#N/A,FALSE,"059-96";#N/A,#N/A,FALSE,"076-96";#N/A,#N/A,FALSE,"019-97";#N/A,#N/A,FALSE,"021-97";#N/A,#N/A,FALSE,"022-97";#N/A,#N/A,FALSE,"028-97"}</definedName>
    <definedName name="gjutrrew">#REF!</definedName>
    <definedName name="global">#REF!</definedName>
    <definedName name="GM">#REF!</definedName>
    <definedName name="GP" localSheetId="9">#REF!</definedName>
    <definedName name="GP" localSheetId="8">#REF!</definedName>
    <definedName name="GP" localSheetId="12">#REF!</definedName>
    <definedName name="GP" localSheetId="10">#REF!</definedName>
    <definedName name="GP" localSheetId="11">#REF!</definedName>
    <definedName name="GP" localSheetId="13">#REF!</definedName>
    <definedName name="GP">#REF!</definedName>
    <definedName name="GRADUADA" localSheetId="9">#REF!</definedName>
    <definedName name="GRADUADA" localSheetId="8">#REF!</definedName>
    <definedName name="GRADUADA" localSheetId="12">#REF!</definedName>
    <definedName name="GRADUADA" localSheetId="10">#REF!</definedName>
    <definedName name="GRADUADA" localSheetId="11">#REF!</definedName>
    <definedName name="GRADUADA" localSheetId="13">#REF!</definedName>
    <definedName name="GRADUADA">#REF!</definedName>
    <definedName name="graf" localSheetId="3">#REF!</definedName>
    <definedName name="graf" localSheetId="6">#REF!</definedName>
    <definedName name="graf" localSheetId="7">#REF!</definedName>
    <definedName name="graf" localSheetId="13">#REF!</definedName>
    <definedName name="graf">#REF!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graff" localSheetId="6">#REF!</definedName>
    <definedName name="graff" localSheetId="7">#REF!</definedName>
    <definedName name="graff" localSheetId="13">#REF!</definedName>
    <definedName name="graff">#REF!</definedName>
    <definedName name="Gráfico">#REF!</definedName>
    <definedName name="GRAFICOS">#REF!</definedName>
    <definedName name="GRAMA" localSheetId="6">#REF!</definedName>
    <definedName name="GRAMA" localSheetId="7">#REF!</definedName>
    <definedName name="GRAMA">#REF!</definedName>
    <definedName name="grama_mudas">#REF!</definedName>
    <definedName name="GRAMADA">#REF!</definedName>
    <definedName name="GRAMAREPLANTIO">#REF!</definedName>
    <definedName name="GRANITO_AMENDOA">#REF!</definedName>
    <definedName name="GRANITO_CINZA_CORUMBA">#REF!</definedName>
    <definedName name="grav" localSheetId="6" hidden="1">{#N/A,#N/A,FALSE,"GERAL";#N/A,#N/A,FALSE,"012-96";#N/A,#N/A,FALSE,"018-96";#N/A,#N/A,FALSE,"027-96";#N/A,#N/A,FALSE,"059-96";#N/A,#N/A,FALSE,"076-96";#N/A,#N/A,FALSE,"019-97";#N/A,#N/A,FALSE,"021-97";#N/A,#N/A,FALSE,"022-97";#N/A,#N/A,FALSE,"028-97"}</definedName>
    <definedName name="grav" localSheetId="7" hidden="1">{#N/A,#N/A,FALSE,"GERAL";#N/A,#N/A,FALSE,"012-96";#N/A,#N/A,FALSE,"018-96";#N/A,#N/A,FALSE,"027-96";#N/A,#N/A,FALSE,"059-96";#N/A,#N/A,FALSE,"076-96";#N/A,#N/A,FALSE,"019-97";#N/A,#N/A,FALSE,"021-97";#N/A,#N/A,FALSE,"022-97";#N/A,#N/A,FALSE,"028-97"}</definedName>
    <definedName name="grav" hidden="1">{#N/A,#N/A,FALSE,"GERAL";#N/A,#N/A,FALSE,"012-96";#N/A,#N/A,FALSE,"018-96";#N/A,#N/A,FALSE,"027-96";#N/A,#N/A,FALSE,"059-96";#N/A,#N/A,FALSE,"076-96";#N/A,#N/A,FALSE,"019-97";#N/A,#N/A,FALSE,"021-97";#N/A,#N/A,FALSE,"022-97";#N/A,#N/A,FALSE,"028-97"}</definedName>
    <definedName name="_xlnm.Recorder" localSheetId="13">#REF!</definedName>
    <definedName name="_xlnm.Recorder">#REF!</definedName>
    <definedName name="GRGRTR">#N/A</definedName>
    <definedName name="grhr" localSheetId="6" hidden="1">{#N/A,#N/A,TRUE,"Serviços"}</definedName>
    <definedName name="grhr" localSheetId="7" hidden="1">{#N/A,#N/A,TRUE,"Serviços"}</definedName>
    <definedName name="grhr" hidden="1">{#N/A,#N/A,TRUE,"Serviços"}</definedName>
    <definedName name="GRONAGRAMA100C">#REF!</definedName>
    <definedName name="GrpAcct1" hidden="1">"5611"</definedName>
    <definedName name="GrpAcct2" hidden="1">"5612"</definedName>
    <definedName name="GrpLevel" hidden="1">2</definedName>
    <definedName name="grx">#REF!</definedName>
    <definedName name="gsdgs" localSheetId="9">'BDI DIFER_SEM DESON.'!Plan1</definedName>
    <definedName name="gsdgs" localSheetId="8">'BDI_SEM DESON.'!Plan1</definedName>
    <definedName name="gsdgs" localSheetId="6">Plan1</definedName>
    <definedName name="gsdgs" localSheetId="7">Plan1</definedName>
    <definedName name="gsdgs" localSheetId="13">Plan1</definedName>
    <definedName name="gsdgs">Plan1</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sffgs" localSheetId="6">#REF!</definedName>
    <definedName name="gsffgs" localSheetId="7">#REF!</definedName>
    <definedName name="gsffgs" localSheetId="13">#REF!</definedName>
    <definedName name="gsffgs">#REF!</definedName>
    <definedName name="gsgg">#REF!</definedName>
    <definedName name="gsggg">#REF!</definedName>
    <definedName name="gt" localSheetId="13">#REF!</definedName>
    <definedName name="gt">#REF!</definedName>
    <definedName name="GTRVGBTRC">#N/A</definedName>
    <definedName name="gtryfj" localSheetId="9" hidden="1">{#N/A,#N/A,TRUE,"Serviços"}</definedName>
    <definedName name="gtryfj" localSheetId="8" hidden="1">{#N/A,#N/A,TRUE,"Serviços"}</definedName>
    <definedName name="gtryfj" localSheetId="12">{#N/A,#N/A,TRUE,"Serviços"}</definedName>
    <definedName name="gtryfj" localSheetId="3" hidden="1">{#N/A,#N/A,TRUE,"Serviços"}</definedName>
    <definedName name="gtryfj" localSheetId="6">{#N/A,#N/A,TRUE,"Serviços"}</definedName>
    <definedName name="gtryfj" localSheetId="10">{#N/A,#N/A,TRUE,"Serviços"}</definedName>
    <definedName name="gtryfj" localSheetId="7" hidden="1">{#N/A,#N/A,TRUE,"Serviços"}</definedName>
    <definedName name="gtryfj" localSheetId="11">{#N/A,#N/A,TRUE,"Serviços"}</definedName>
    <definedName name="gtryfj" localSheetId="13">{#N/A,#N/A,TRUE,"Serviços"}</definedName>
    <definedName name="gtryfj">{#N/A,#N/A,TRUE,"Serviços"}</definedName>
    <definedName name="gtryfjj" localSheetId="9" hidden="1">{#N/A,#N/A,TRUE,"Serviços"}</definedName>
    <definedName name="gtryfjj" localSheetId="8" hidden="1">{#N/A,#N/A,TRUE,"Serviços"}</definedName>
    <definedName name="gtryfjj" localSheetId="12">{#N/A,#N/A,TRUE,"Serviços"}</definedName>
    <definedName name="gtryfjj" localSheetId="6">{#N/A,#N/A,TRUE,"Serviços"}</definedName>
    <definedName name="gtryfjj" localSheetId="10">{#N/A,#N/A,TRUE,"Serviços"}</definedName>
    <definedName name="gtryfjj" localSheetId="7">{#N/A,#N/A,TRUE,"Serviços"}</definedName>
    <definedName name="gtryfjj" localSheetId="11">{#N/A,#N/A,TRUE,"Serviços"}</definedName>
    <definedName name="gtryfjj" localSheetId="13">{#N/A,#N/A,TRUE,"Serviços"}</definedName>
    <definedName name="gtryfjj">{#N/A,#N/A,TRUE,"Serviços"}</definedName>
    <definedName name="GUA">#REF!</definedName>
    <definedName name="GUEDES">#REF!</definedName>
    <definedName name="guh" localSheetId="12">#REF!</definedName>
    <definedName name="guh" localSheetId="6">#REF!</definedName>
    <definedName name="guh" localSheetId="10">#REF!</definedName>
    <definedName name="guh" localSheetId="7">#REF!</definedName>
    <definedName name="guh" localSheetId="11">#REF!</definedName>
    <definedName name="guh" localSheetId="13">#REF!</definedName>
    <definedName name="guh">#REF!</definedName>
    <definedName name="GUI" localSheetId="6" hidden="1">{#N/A,#N/A,FALSE,"GERAL";#N/A,#N/A,FALSE,"012-96";#N/A,#N/A,FALSE,"018-96";#N/A,#N/A,FALSE,"027-96";#N/A,#N/A,FALSE,"059-96";#N/A,#N/A,FALSE,"076-96";#N/A,#N/A,FALSE,"019-97";#N/A,#N/A,FALSE,"021-97";#N/A,#N/A,FALSE,"022-97";#N/A,#N/A,FALSE,"028-97"}</definedName>
    <definedName name="GUI" localSheetId="7" hidden="1">{#N/A,#N/A,FALSE,"GERAL";#N/A,#N/A,FALSE,"012-96";#N/A,#N/A,FALSE,"018-96";#N/A,#N/A,FALSE,"027-96";#N/A,#N/A,FALSE,"059-96";#N/A,#N/A,FALSE,"076-96";#N/A,#N/A,FALSE,"019-97";#N/A,#N/A,FALSE,"021-97";#N/A,#N/A,FALSE,"022-97";#N/A,#N/A,FALSE,"028-97"}</definedName>
    <definedName name="GUI" hidden="1">{#N/A,#N/A,FALSE,"GERAL";#N/A,#N/A,FALSE,"012-96";#N/A,#N/A,FALSE,"018-96";#N/A,#N/A,FALSE,"027-96";#N/A,#N/A,FALSE,"059-96";#N/A,#N/A,FALSE,"076-96";#N/A,#N/A,FALSE,"019-97";#N/A,#N/A,FALSE,"021-97";#N/A,#N/A,FALSE,"022-97";#N/A,#N/A,FALSE,"028-97"}</definedName>
    <definedName name="Guia">"Figura 1"</definedName>
    <definedName name="Guias">#REF!</definedName>
    <definedName name="GUS">#REF!</definedName>
    <definedName name="GUSMAO">#REF!</definedName>
    <definedName name="GUSTAVO" localSheetId="6">{"total","SUM(total)","YNNNN",FALSE}</definedName>
    <definedName name="GUSTAVO" localSheetId="7">{"total","SUM(total)","YNNNN",FALSE}</definedName>
    <definedName name="GUSTAVO">{"total","SUM(total)","YNNNN",FALSE}</definedName>
    <definedName name="gv" localSheetId="6" hidden="1">{"Pèrdues i Guanys analític.Català",#N/A,FALSE,"Català";"Pèrdues i G. analític.castellà",#N/A,FALSE,"Castellà"}</definedName>
    <definedName name="gv" localSheetId="7" hidden="1">{"Pèrdues i Guanys analític.Català",#N/A,FALSE,"Català";"Pèrdues i G. analític.castellà",#N/A,FALSE,"Castellà"}</definedName>
    <definedName name="gv" hidden="1">{"Pèrdues i Guanys analític.Català",#N/A,FALSE,"Català";"Pèrdues i G. analític.castellà",#N/A,FALSE,"Castellà"}</definedName>
    <definedName name="gvwgvw">#REF!</definedName>
    <definedName name="gwegw">#REF!</definedName>
    <definedName name="gwfgtrq">#REF!</definedName>
    <definedName name="gwgg3">#REF!</definedName>
    <definedName name="gwgwgg">#REF!</definedName>
    <definedName name="GWSGWETH" hidden="1">#REF!</definedName>
    <definedName name="gwwgwg">#REF!</definedName>
    <definedName name="h" localSheetId="3">#REF!</definedName>
    <definedName name="h" localSheetId="6">#REF!</definedName>
    <definedName name="h" localSheetId="7">#REF!</definedName>
    <definedName name="h">#REF!</definedName>
    <definedName name="H1112118" localSheetId="9">#REF!</definedName>
    <definedName name="H1112118" localSheetId="8">#REF!</definedName>
    <definedName name="H1112118" localSheetId="13">#REF!</definedName>
    <definedName name="H1112118">#REF!</definedName>
    <definedName name="h4c">#REF!</definedName>
    <definedName name="h5c">#REF!</definedName>
    <definedName name="h6c">#REF!</definedName>
    <definedName name="h7c">#REF!</definedName>
    <definedName name="h8c">#REF!</definedName>
    <definedName name="h9c">#REF!</definedName>
    <definedName name="HA" localSheetId="6" hidden="1">{"Pèrdues i Guanys analític.Català",#N/A,FALSE,"Català";"Pèrdues i G. analític.castellà",#N/A,FALSE,"Castellà"}</definedName>
    <definedName name="HA" localSheetId="7" hidden="1">{"Pèrdues i Guanys analític.Català",#N/A,FALSE,"Català";"Pèrdues i G. analític.castellà",#N/A,FALSE,"Castellà"}</definedName>
    <definedName name="HA" hidden="1">{"Pèrdues i Guanys analític.Català",#N/A,FALSE,"Català";"Pèrdues i G. analític.castellà",#N/A,FALSE,"Castellà"}</definedName>
    <definedName name="há">#REF!</definedName>
    <definedName name="HCamBasc5m">#REF!</definedName>
    <definedName name="hdsfavxc" localSheetId="6">#REF!</definedName>
    <definedName name="hdsfavxc" localSheetId="7">#REF!</definedName>
    <definedName name="hdsfavxc" localSheetId="13">#REF!</definedName>
    <definedName name="hdsfavxc">#REF!</definedName>
    <definedName name="HEADDAYA3">#REF!,#REF!,#REF!,#REF!,#REF!,#REF!,#REF!,#REF!,#REF!,#REF!,#REF!,#REF!,#REF!</definedName>
    <definedName name="HEADDAYA4">#REF!,#REF!,#REF!,#REF!,#REF!,#REF!,#REF!,#REF!,#REF!,#REF!,#REF!,#REF!,#REF!,#REF!,#REF!,#REF!,#REF!</definedName>
    <definedName name="HEADWEEKA3">#REF!,#REF!,#REF!,#REF!,#REF!,#REF!,#REF!,#REF!,#REF!,#REF!,#REF!,#REF!</definedName>
    <definedName name="HEADWEEKA4">#REF!,#REF!,#REF!,#REF!,#REF!,#REF!,#REF!,#REF!,#REF!,#REF!,#REF!,#REF!</definedName>
    <definedName name="HELLO">#REF!</definedName>
    <definedName name="HENC" localSheetId="9">#REF!</definedName>
    <definedName name="HENC" localSheetId="8">#REF!</definedName>
    <definedName name="HENC" localSheetId="12">#REF!</definedName>
    <definedName name="HENC" localSheetId="10">#REF!</definedName>
    <definedName name="HENC" localSheetId="11">#REF!</definedName>
    <definedName name="HENC" localSheetId="13">#REF!</definedName>
    <definedName name="HENC">#REF!</definedName>
    <definedName name="HEncTurma">#REF!</definedName>
    <definedName name="HENRIQUE" localSheetId="9">'BDI DIFER_SEM DESON.'!Plan1</definedName>
    <definedName name="HENRIQUE" localSheetId="8">'BDI_SEM DESON.'!Plan1</definedName>
    <definedName name="HENRIQUE" localSheetId="6">Plan1</definedName>
    <definedName name="HENRIQUE" localSheetId="7">Plan1</definedName>
    <definedName name="HENRIQUE" localSheetId="13">Plan1</definedName>
    <definedName name="HENRIQUE">Plan1</definedName>
    <definedName name="HER" localSheetId="9">'BDI DIFER_SEM DESON.'!Plan1</definedName>
    <definedName name="HER" localSheetId="8">'BDI_SEM DESON.'!Plan1</definedName>
    <definedName name="HER" localSheetId="6">Plan1</definedName>
    <definedName name="HER" localSheetId="7">Plan1</definedName>
    <definedName name="HER" localSheetId="13">Plan1</definedName>
    <definedName name="HER">Plan1</definedName>
    <definedName name="HG" hidden="1">#REF!</definedName>
    <definedName name="HGGF" localSheetId="9">'BDI DIFER_SEM DESON.'!Plan1</definedName>
    <definedName name="HGGF" localSheetId="8">'BDI_SEM DESON.'!Plan1</definedName>
    <definedName name="HGGF" localSheetId="6">Plan1</definedName>
    <definedName name="HGGF" localSheetId="7">Plan1</definedName>
    <definedName name="HGGF" localSheetId="13">Plan1</definedName>
    <definedName name="HGGF">Plan1</definedName>
    <definedName name="hghg" localSheetId="6">#REF!</definedName>
    <definedName name="hghg" localSheetId="7">#REF!</definedName>
    <definedName name="hghg" localSheetId="13">#REF!</definedName>
    <definedName name="hghg">#REF!</definedName>
    <definedName name="hghgh" localSheetId="12">#REF!</definedName>
    <definedName name="hghgh" localSheetId="6">#REF!</definedName>
    <definedName name="hghgh" localSheetId="10">#REF!</definedName>
    <definedName name="hghgh" localSheetId="7">#REF!</definedName>
    <definedName name="hghgh" localSheetId="11">#REF!</definedName>
    <definedName name="hghgh" localSheetId="13">#REF!</definedName>
    <definedName name="hghgh">#REF!</definedName>
    <definedName name="HGRET" localSheetId="6" hidden="1">{"'RR'!$A$2:$E$81"}</definedName>
    <definedName name="HGRET" localSheetId="7" hidden="1">{"'RR'!$A$2:$E$81"}</definedName>
    <definedName name="HGRET" hidden="1">{"'RR'!$A$2:$E$81"}</definedName>
    <definedName name="HGuindauto">#REF!</definedName>
    <definedName name="hh" localSheetId="13">#REF!</definedName>
    <definedName name="hh">#REF!</definedName>
    <definedName name="HHDESELE">#REF!</definedName>
    <definedName name="HHDESMEC">#REF!</definedName>
    <definedName name="hhdfh">#REF!</definedName>
    <definedName name="HHENGELE">#REF!</definedName>
    <definedName name="HHENGMEC">#REF!</definedName>
    <definedName name="hhhh" localSheetId="6" hidden="1">{#N/A,#N/A,FALSE,"IR E CS 1997";#N/A,#N/A,FALSE,"PR ND";#N/A,#N/A,FALSE,"8191";#N/A,#N/A,FALSE,"8383";#N/A,#N/A,FALSE,"MP 1024";#N/A,#N/A,FALSE,"AD_EX_97";#N/A,#N/A,FALSE,"BD 97"}</definedName>
    <definedName name="hhhh" localSheetId="7" hidden="1">{#N/A,#N/A,FALSE,"IR E CS 1997";#N/A,#N/A,FALSE,"PR ND";#N/A,#N/A,FALSE,"8191";#N/A,#N/A,FALSE,"8383";#N/A,#N/A,FALSE,"MP 1024";#N/A,#N/A,FALSE,"AD_EX_97";#N/A,#N/A,FALSE,"BD 97"}</definedName>
    <definedName name="hhhh" hidden="1">{#N/A,#N/A,FALSE,"IR E CS 1997";#N/A,#N/A,FALSE,"PR ND";#N/A,#N/A,FALSE,"8191";#N/A,#N/A,FALSE,"8383";#N/A,#N/A,FALSE,"MP 1024";#N/A,#N/A,FALSE,"AD_EX_97";#N/A,#N/A,FALSE,"BD 97"}</definedName>
    <definedName name="HHHHH" localSheetId="6">#REF!</definedName>
    <definedName name="HHHHH" localSheetId="7">#REF!</definedName>
    <definedName name="HHHHH">#REF!</definedName>
    <definedName name="hhhhhhh" localSheetId="12">#REF!</definedName>
    <definedName name="hhhhhhh" localSheetId="6">#REF!</definedName>
    <definedName name="hhhhhhh" localSheetId="10">#REF!</definedName>
    <definedName name="hhhhhhh" localSheetId="7">#REF!</definedName>
    <definedName name="hhhhhhh" localSheetId="11">#REF!</definedName>
    <definedName name="hhhhhhh" localSheetId="13">#REF!</definedName>
    <definedName name="hhhhhhh">#REF!</definedName>
    <definedName name="HHMONELE">#REF!</definedName>
    <definedName name="HHMONMEC">#REF!</definedName>
    <definedName name="HHPROELE">#REF!</definedName>
    <definedName name="HHPROMEC">#REF!</definedName>
    <definedName name="hi" localSheetId="9">#REF!</definedName>
    <definedName name="hi" localSheetId="8">#REF!</definedName>
    <definedName name="hi" localSheetId="12">#REF!</definedName>
    <definedName name="hi" localSheetId="10">#REF!</definedName>
    <definedName name="hi" localSheetId="11">#REF!</definedName>
    <definedName name="hi" localSheetId="13">#REF!</definedName>
    <definedName name="hi">#REF!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24">#REF!</definedName>
    <definedName name="hi_25">#REF!</definedName>
    <definedName name="hi_26">#REF!</definedName>
    <definedName name="hi_27">#REF!</definedName>
    <definedName name="hi_29">#REF!</definedName>
    <definedName name="hi_3" localSheetId="9">#REF!</definedName>
    <definedName name="hi_3" localSheetId="8">#REF!</definedName>
    <definedName name="hi_3" localSheetId="12">#REF!</definedName>
    <definedName name="hi_3" localSheetId="10">#REF!</definedName>
    <definedName name="hi_3" localSheetId="11">#REF!</definedName>
    <definedName name="hi_3" localSheetId="13">#REF!</definedName>
    <definedName name="hi_3">#REF!</definedName>
    <definedName name="hi_4" localSheetId="9">#REF!</definedName>
    <definedName name="hi_4" localSheetId="8">#REF!</definedName>
    <definedName name="hi_4" localSheetId="12">#REF!</definedName>
    <definedName name="hi_4" localSheetId="10">#REF!</definedName>
    <definedName name="hi_4" localSheetId="11">#REF!</definedName>
    <definedName name="hi_4" localSheetId="13">#REF!</definedName>
    <definedName name="hi_4">#REF!</definedName>
    <definedName name="hi_5" localSheetId="9">#REF!</definedName>
    <definedName name="hi_5" localSheetId="8">#REF!</definedName>
    <definedName name="hi_5" localSheetId="12">#REF!</definedName>
    <definedName name="hi_5" localSheetId="10">#REF!</definedName>
    <definedName name="hi_5" localSheetId="11">#REF!</definedName>
    <definedName name="hi_5" localSheetId="13">#REF!</definedName>
    <definedName name="hi_5">#REF!</definedName>
    <definedName name="hi_6">#N/A</definedName>
    <definedName name="hi_7">#N/A</definedName>
    <definedName name="hi_8">#N/A</definedName>
    <definedName name="hi_9">#N/A</definedName>
    <definedName name="hii" localSheetId="9">#REF!</definedName>
    <definedName name="hii" localSheetId="8">#REF!</definedName>
    <definedName name="hii" localSheetId="12">#REF!</definedName>
    <definedName name="hii" localSheetId="10">#REF!</definedName>
    <definedName name="hii" localSheetId="11">#REF!</definedName>
    <definedName name="hii" localSheetId="13">#REF!</definedName>
    <definedName name="hii">#REF!</definedName>
    <definedName name="HJ">#REF!</definedName>
    <definedName name="HJ_10">#N/A</definedName>
    <definedName name="HJ_12">#NAME?</definedName>
    <definedName name="HJ_3">NA()</definedName>
    <definedName name="HJ_9">NA()</definedName>
    <definedName name="HJHB" localSheetId="9">#REF!</definedName>
    <definedName name="HJHB" localSheetId="8">#REF!</definedName>
    <definedName name="HJHB" localSheetId="13">#REF!</definedName>
    <definedName name="HJHB">#REF!</definedName>
    <definedName name="hjhjhjhju" localSheetId="6" hidden="1">{#N/A,#N/A,FALSE,"MO (2)"}</definedName>
    <definedName name="hjhjhjhju" localSheetId="7" hidden="1">{#N/A,#N/A,FALSE,"MO (2)"}</definedName>
    <definedName name="hjhjhjhju" hidden="1">{#N/A,#N/A,FALSE,"MO (2)"}</definedName>
    <definedName name="hjj">#REF!</definedName>
    <definedName name="hk">#REF!</definedName>
    <definedName name="hmngj">#N/A</definedName>
    <definedName name="HMOTO" localSheetId="9">#REF!</definedName>
    <definedName name="HMOTO" localSheetId="8">#REF!</definedName>
    <definedName name="HMOTO" localSheetId="12">#REF!</definedName>
    <definedName name="HMOTO" localSheetId="10">#REF!</definedName>
    <definedName name="HMOTO" localSheetId="11">#REF!</definedName>
    <definedName name="HMOTO" localSheetId="13">#REF!</definedName>
    <definedName name="HMOTO">#REF!</definedName>
    <definedName name="hn.ExtDb" hidden="1">FALSE</definedName>
    <definedName name="hn.ModelType" hidden="1">"DEAL"</definedName>
    <definedName name="hn.ModelVersion" hidden="1">1</definedName>
    <definedName name="hn.NoUpload" hidden="1">0</definedName>
    <definedName name="hn.RolledForward" hidden="1">FALSE</definedName>
    <definedName name="HOM.7314" localSheetId="9">'BDI DIFER_SEM DESON.'!Plan1</definedName>
    <definedName name="HOM.7314" localSheetId="8">'BDI_SEM DESON.'!Plan1</definedName>
    <definedName name="HOM.7314" localSheetId="6">Plan1</definedName>
    <definedName name="HOM.7314" localSheetId="7">Plan1</definedName>
    <definedName name="HOM.7314" localSheetId="13">Plan1</definedName>
    <definedName name="HOM.7314">Plan1</definedName>
    <definedName name="hora" localSheetId="9">#REF!</definedName>
    <definedName name="hora" localSheetId="8">#REF!</definedName>
    <definedName name="hora" localSheetId="13">#REF!</definedName>
    <definedName name="hora">#REF!</definedName>
    <definedName name="hora_1">#REF!</definedName>
    <definedName name="horaam" localSheetId="9">#REF!</definedName>
    <definedName name="horaam" localSheetId="8">#REF!</definedName>
    <definedName name="horaam" localSheetId="12">#REF!</definedName>
    <definedName name="horaam" localSheetId="10">#REF!</definedName>
    <definedName name="horaam" localSheetId="11">#REF!</definedName>
    <definedName name="horaam" localSheetId="13">#REF!</definedName>
    <definedName name="horaam">#REF!</definedName>
    <definedName name="horaenc" localSheetId="9">#REF!</definedName>
    <definedName name="horaenc" localSheetId="8">#REF!</definedName>
    <definedName name="horaenc" localSheetId="12">#REF!</definedName>
    <definedName name="horaenc" localSheetId="10">#REF!</definedName>
    <definedName name="horaenc" localSheetId="11">#REF!</definedName>
    <definedName name="horaenc" localSheetId="13">#REF!</definedName>
    <definedName name="horaenc">#REF!</definedName>
    <definedName name="HORAMÁQUINA">#REF!</definedName>
    <definedName name="horaseven" localSheetId="9">#REF!</definedName>
    <definedName name="horaseven" localSheetId="8">#REF!</definedName>
    <definedName name="horaseven" localSheetId="12">#REF!</definedName>
    <definedName name="horaseven" localSheetId="10">#REF!</definedName>
    <definedName name="horaseven" localSheetId="11">#REF!</definedName>
    <definedName name="horaseven" localSheetId="13">#REF!</definedName>
    <definedName name="horaseven">#REF!</definedName>
    <definedName name="HP" localSheetId="9">#REF!</definedName>
    <definedName name="HP" localSheetId="8">#REF!</definedName>
    <definedName name="HP" localSheetId="12">#REF!</definedName>
    <definedName name="HP" localSheetId="10">#REF!</definedName>
    <definedName name="HP" localSheetId="11">#REF!</definedName>
    <definedName name="HP" localSheetId="13">#REF!</definedName>
    <definedName name="HP">#REF!</definedName>
    <definedName name="HP.1" localSheetId="9">#REF!</definedName>
    <definedName name="HP.1" localSheetId="8">#REF!</definedName>
    <definedName name="HP.1" localSheetId="12">#REF!</definedName>
    <definedName name="HP.1" localSheetId="10">#REF!</definedName>
    <definedName name="HP.1" localSheetId="11">#REF!</definedName>
    <definedName name="HP.1" localSheetId="13">#REF!</definedName>
    <definedName name="HP.1">#REF!</definedName>
    <definedName name="hrdb" localSheetId="9">'BDI DIFER_SEM DESON.'!Plan1</definedName>
    <definedName name="hrdb" localSheetId="8">'BDI_SEM DESON.'!Plan1</definedName>
    <definedName name="hrdb" localSheetId="6">Plan1</definedName>
    <definedName name="hrdb" localSheetId="7">Plan1</definedName>
    <definedName name="hrdb" localSheetId="13">Plan1</definedName>
    <definedName name="hrdb">Plan1</definedName>
    <definedName name="HRetro">#REF!</definedName>
    <definedName name="hrf" localSheetId="9">'BDI DIFER_SEM DESON.'!hrf</definedName>
    <definedName name="hrf" localSheetId="8">'BDI_SEM DESON.'!hrf</definedName>
    <definedName name="hrf" localSheetId="6">'CURVA ABC_INSUMO'!hrf</definedName>
    <definedName name="hrf" localSheetId="7">MEMÓRIA!hrf</definedName>
    <definedName name="hrf">hrf</definedName>
    <definedName name="HSDFHD" localSheetId="9">'BDI DIFER_SEM DESON.'!Plan1</definedName>
    <definedName name="HSDFHD" localSheetId="8">'BDI_SEM DESON.'!Plan1</definedName>
    <definedName name="HSDFHD" localSheetId="6">Plan1</definedName>
    <definedName name="HSDFHD" localSheetId="7">Plan1</definedName>
    <definedName name="HSDFHD" localSheetId="13">Plan1</definedName>
    <definedName name="HSDFHD">Plan1</definedName>
    <definedName name="hsdjsg" localSheetId="9">#REF!</definedName>
    <definedName name="hsdjsg" localSheetId="8">#REF!</definedName>
    <definedName name="hsdjsg" localSheetId="12">#REF!</definedName>
    <definedName name="hsdjsg" localSheetId="10">#REF!</definedName>
    <definedName name="hsdjsg" localSheetId="11">#REF!</definedName>
    <definedName name="hsdjsg" localSheetId="13">#REF!</definedName>
    <definedName name="hsdjsg">#REF!</definedName>
    <definedName name="HSERV" localSheetId="9">#REF!</definedName>
    <definedName name="HSERV" localSheetId="8">#REF!</definedName>
    <definedName name="HSERV" localSheetId="12">#REF!</definedName>
    <definedName name="HSERV" localSheetId="10">#REF!</definedName>
    <definedName name="HSERV" localSheetId="11">#REF!</definedName>
    <definedName name="HSERV" localSheetId="13">#REF!</definedName>
    <definedName name="HSERV">#REF!</definedName>
    <definedName name="HServente">#REF!</definedName>
    <definedName name="HTIODCIWJRP23" localSheetId="13">#REF!</definedName>
    <definedName name="HTIODCIWJRP23">#REF!</definedName>
    <definedName name="htm" localSheetId="6" hidden="1">{"'Plan1 (2)'!$A$5:$F$63"}</definedName>
    <definedName name="htm" localSheetId="7" hidden="1">{"'Plan1 (2)'!$A$5:$F$63"}</definedName>
    <definedName name="htm" hidden="1">{"'Plan1 (2)'!$A$5:$F$63"}</definedName>
    <definedName name="HTML" localSheetId="6" hidden="1">{"'PXR_6500'!$A$1:$I$124"}</definedName>
    <definedName name="HTML" localSheetId="7" hidden="1">{"'PXR_6500'!$A$1:$I$124"}</definedName>
    <definedName name="HTML" hidden="1">{"'PXR_6500'!$A$1:$I$124"}</definedName>
    <definedName name="HTML_CodePage">1252</definedName>
    <definedName name="HTML_Control" localSheetId="9" hidden="1">{"'EI 060 02'!$A$1:$K$59"}</definedName>
    <definedName name="HTML_Control" localSheetId="8" hidden="1">{"'EI 060 02'!$A$1:$K$59"}</definedName>
    <definedName name="HTML_Control" localSheetId="12">{"'EI 060 02'!$A$1:$K$59"}</definedName>
    <definedName name="HTML_Control" localSheetId="6">{"'EI 060 02'!$A$1:$K$59"}</definedName>
    <definedName name="HTML_Control" localSheetId="10">{"'EI 060 02'!$A$1:$K$59"}</definedName>
    <definedName name="HTML_Control" localSheetId="7">{"'EI 060 02'!$A$1:$K$59"}</definedName>
    <definedName name="HTML_Control" localSheetId="11">{"'EI 060 02'!$A$1:$K$59"}</definedName>
    <definedName name="HTML_Control" localSheetId="13">{"'EI 060 02'!$A$1:$K$59"}</definedName>
    <definedName name="HTML_Control">{"'EI 060 02'!$A$1:$K$59"}</definedName>
    <definedName name="HTML_Description">""</definedName>
    <definedName name="HTML_Email" localSheetId="9" hidden="1">""</definedName>
    <definedName name="HTML_Email" localSheetId="8" hidden="1">""</definedName>
    <definedName name="HTML_Email">""</definedName>
    <definedName name="HTML_Header" localSheetId="9" hidden="1">"EI 060 02"</definedName>
    <definedName name="HTML_Header" localSheetId="8" hidden="1">"EI 060 02"</definedName>
    <definedName name="HTML_Header">"EI 060 02"</definedName>
    <definedName name="HTML_LastUpdate" localSheetId="9" hidden="1">"05/05/03"</definedName>
    <definedName name="HTML_LastUpdate" localSheetId="8" hidden="1">"05/05/03"</definedName>
    <definedName name="HTML_LastUpdate">"05/05/03"</definedName>
    <definedName name="HTML_LineAfter" localSheetId="9" hidden="1">FALSE</definedName>
    <definedName name="HTML_LineAfter" localSheetId="8" hidden="1">FALSE</definedName>
    <definedName name="HTML_LineAfter">0</definedName>
    <definedName name="HTML_LineBefore" localSheetId="9" hidden="1">FALSE</definedName>
    <definedName name="HTML_LineBefore" localSheetId="8" hidden="1">FALSE</definedName>
    <definedName name="HTML_LineBefore">0</definedName>
    <definedName name="HTML_Name" localSheetId="9" hidden="1">"Keyloir"</definedName>
    <definedName name="HTML_Name" localSheetId="8" hidden="1">"Keyloir"</definedName>
    <definedName name="HTML_Name">"Keyloir"</definedName>
    <definedName name="HTML_OBDlg2">1</definedName>
    <definedName name="HTML_OBDlg4">1</definedName>
    <definedName name="HTML_OS">0</definedName>
    <definedName name="HTML_PathFile" localSheetId="9" hidden="1">"C:\Meus documentos\EI 060-02.htm"</definedName>
    <definedName name="HTML_PathFile" localSheetId="8" hidden="1">"C:\Meus documentos\EI 060-02.htm"</definedName>
    <definedName name="HTML_PathFile">"C:\Meus documentos\EI 060-02.htm"</definedName>
    <definedName name="HTML_PathFileMac" hidden="1">"Macintosh HD:HomePageStuff:New_Home_Page:datafile:histret.html"</definedName>
    <definedName name="HTML_Title" localSheetId="9" hidden="1">"EI 060-02 Relatório"</definedName>
    <definedName name="HTML_Title" localSheetId="8" hidden="1">"EI 060-02 Relatório"</definedName>
    <definedName name="HTML_Title">"EI 060-02 Relatório"</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pu." localSheetId="6" hidden="1">{#N/A,#N/A,TRUE,"Serviços"}</definedName>
    <definedName name="hupu." localSheetId="7" hidden="1">{#N/A,#N/A,TRUE,"Serviços"}</definedName>
    <definedName name="hupu." hidden="1">{#N/A,#N/A,TRUE,"Serviços"}</definedName>
    <definedName name="HY" localSheetId="9">'BDI DIFER_SEM DESON.'!Plan1</definedName>
    <definedName name="HY" localSheetId="8">'BDI_SEM DESON.'!Plan1</definedName>
    <definedName name="HY" localSheetId="6">Plan1</definedName>
    <definedName name="HY" localSheetId="7">Plan1</definedName>
    <definedName name="HY" localSheetId="13">Plan1</definedName>
    <definedName name="HY">Plan1</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9">#REF!</definedName>
    <definedName name="I" localSheetId="8">#REF!</definedName>
    <definedName name="I" localSheetId="12">#REF!</definedName>
    <definedName name="I" localSheetId="3">#REF!</definedName>
    <definedName name="I" localSheetId="10">#REF!</definedName>
    <definedName name="I" localSheetId="11">#REF!</definedName>
    <definedName name="I" localSheetId="13">#REF!</definedName>
    <definedName name="I">#REF!</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2_17">#REF!</definedName>
    <definedName name="I_2_21">#REF!</definedName>
    <definedName name="I_21">#REF!</definedName>
    <definedName name="I_3">#REF!</definedName>
    <definedName name="I_3_17">#REF!</definedName>
    <definedName name="I_3_21">#REF!</definedName>
    <definedName name="I_4">#REF!</definedName>
    <definedName name="I_4_17">#REF!</definedName>
    <definedName name="I_4_21">#REF!</definedName>
    <definedName name="I_5">#N/A</definedName>
    <definedName name="I_6">#N/A</definedName>
    <definedName name="I_7">#N/A</definedName>
    <definedName name="I_8">#N/A</definedName>
    <definedName name="I_9">#N/A</definedName>
    <definedName name="I_DRE">#REF!</definedName>
    <definedName name="I_DRE_02">#REF!</definedName>
    <definedName name="I_MB">#REF!</definedName>
    <definedName name="I_MB_02">#REF!</definedName>
    <definedName name="I_PAV">#REF!</definedName>
    <definedName name="I_PAV_02">#REF!</definedName>
    <definedName name="I_TER">#REF!</definedName>
    <definedName name="I_TER_02">#REF!</definedName>
    <definedName name="IA">NA()</definedName>
    <definedName name="ic" localSheetId="6">#REF!</definedName>
    <definedName name="ic" localSheetId="7">#REF!</definedName>
    <definedName name="ic">#REF!</definedName>
    <definedName name="içhiç" localSheetId="6" hidden="1">{#N/A,#N/A,TRUE,"Serviços"}</definedName>
    <definedName name="içhiç" localSheetId="7" hidden="1">{#N/A,#N/A,TRUE,"Serviços"}</definedName>
    <definedName name="içhiç" hidden="1">{#N/A,#N/A,TRUE,"Serviços"}</definedName>
    <definedName name="ID_COMPOSICOES_CODIGO">(OFFSET(#REF!,1,0)):(OFFSET(#REF!,-11,0))</definedName>
    <definedName name="ID_COMPOSICOES_DESCRICAO">(OFFSET(#REF!,1,0)):(OFFSET(#REF!,-11,0))</definedName>
    <definedName name="ID_COMPOSICOES_FONTE">(OFFSET(#REF!,1,0)):(OFFSET(#REF!,-11,0))</definedName>
    <definedName name="ID_COMPOSICOES_ITEM">(OFFSET(#REF!,1,0)):(OFFSET(#REF!,-11,0))</definedName>
    <definedName name="ID_COMPOSICOES_UNIDADE">(OFFSET(#REF!,1,0)):(OFFSET(#REF!,-11,0))</definedName>
    <definedName name="ID_COMPOSICOES_VALOR">(OFFSET(#REF!,1,0)):(OFFSET(#REF!,-11,0))</definedName>
    <definedName name="ID_MEMORIA">(OFFSET(#REF!,1,0)):(OFFSET(#REF!,-11,0))</definedName>
    <definedName name="ID_MEMORIA_CODIGO">(OFFSET(#REF!,1,0)):(OFFSET(#REF!,-11,0))</definedName>
    <definedName name="ID_MEMORIA_DESCRICAO">(OFFSET(#REF!,1,0)):(OFFSET(#REF!,-11,0))</definedName>
    <definedName name="ID_MEMORIA_FONTE">(OFFSET(#REF!,1,0)):(OFFSET(#REF!,-11,0))</definedName>
    <definedName name="ID_MEMORIA_ITEM">(OFFSET(#REF!,1,0)):(OFFSET(#REF!,-11,0))</definedName>
    <definedName name="ID_MEMORIA_PRECO">(OFFSET(#REF!,1,0)):(OFFSET(#REF!,-11,0))</definedName>
    <definedName name="ID_MEMORIA_QTD">(OFFSET(#REF!,1,0)):(OFFSET(#REF!,-11,0))</definedName>
    <definedName name="ID_MEMORIA_UNIDADE">(OFFSET(#REF!,1,0)):(OFFSET(#REF!,-11,0))</definedName>
    <definedName name="id_para" localSheetId="6">#REF!</definedName>
    <definedName name="id_para" localSheetId="7">#REF!</definedName>
    <definedName name="id_para">#REF!</definedName>
    <definedName name="ID_PLANORC">(OFFSET(#REF!,1,0)):(OFFSET(#REF!,-1,0))</definedName>
    <definedName name="ID_PLANORC_CODIGO">(OFFSET(#REF!,1,0)):(OFFSET(#REF!,-1,0))</definedName>
    <definedName name="ID_PLANORC_DESCRICAO">(OFFSET(#REF!,1,0)):(OFFSET(#REF!,-1,0))</definedName>
    <definedName name="ID_PLANORC_FONTE">(OFFSET(#REF!,1,0)):(OFFSET(#REF!,-1,0))</definedName>
    <definedName name="ID_PLANORC_HIERARQUIA">(OFFSET(#REF!,1,0)):(OFFSET(#REF!,-1,0))</definedName>
    <definedName name="ID_PLANORC_ITEM">(OFFSET(#REF!,1,0)):(OFFSET(#REF!,-1,0))</definedName>
    <definedName name="ID_PLANORC_PRECO_TOTAL_COM_BDI">(OFFSET(#REF!,1,0)):(OFFSET(#REF!,-1,0))</definedName>
    <definedName name="ID_PLANORC_PRECO_TOTAL_SEM_BDI">(OFFSET(#REF!,1,0)):(OFFSET(#REF!,-1,0))</definedName>
    <definedName name="ID_PLANORC_PRECO_UNIT_COM_BDI">(OFFSET(#REF!,1,0)):(OFFSET(#REF!,-1,0))</definedName>
    <definedName name="ID_PLANORC_PRECO_UNIT_SEM_BDI">(OFFSET(#REF!,1,0)):(OFFSET(#REF!,-1,0))</definedName>
    <definedName name="ID_PLANORC_QTD">(OFFSET(#REF!,1,0)):(OFFSET(#REF!,-1,0))</definedName>
    <definedName name="ID_PLANORC_UNIDADE">(OFFSET(#REF!,1,0)):(OFFSET(#REF!,-1,0))</definedName>
    <definedName name="ID_serviço">OFFSET(#REF!,0,0,COUNTA(#REF!),1)</definedName>
    <definedName name="idem">#REF!</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fg" localSheetId="6" hidden="1">{#N/A,#N/A,FALSE,"QD_F1 Invest Detalhado";#N/A,#N/A,FALSE,"QD_F3 Invest_Comparado";#N/A,#N/A,FALSE,"QD_B Trafego";#N/A,#N/A,FALSE,"QD_D0 Custos Operacionais";#N/A,#N/A,FALSE,"QD_C Receita";#N/A,#N/A,FALSE,"QD_D Custos";#N/A,#N/A,FALSE,"QD_E Resultado";#N/A,#N/A,FALSE,"QD_G Fluxo Caixa"}</definedName>
    <definedName name="ifg" localSheetId="7" hidden="1">{#N/A,#N/A,FALSE,"QD_F1 Invest Detalhado";#N/A,#N/A,FALSE,"QD_F3 Invest_Comparado";#N/A,#N/A,FALSE,"QD_B Trafego";#N/A,#N/A,FALSE,"QD_D0 Custos Operacionais";#N/A,#N/A,FALSE,"QD_C Receita";#N/A,#N/A,FALSE,"QD_D Custos";#N/A,#N/A,FALSE,"QD_E Resultado";#N/A,#N/A,FALSE,"QD_G Fluxo Caixa"}</definedName>
    <definedName name="ifg" hidden="1">{#N/A,#N/A,FALSE,"QD_F1 Invest Detalhado";#N/A,#N/A,FALSE,"QD_F3 Invest_Comparado";#N/A,#N/A,FALSE,"QD_B Trafego";#N/A,#N/A,FALSE,"QD_D0 Custos Operacionais";#N/A,#N/A,FALSE,"QD_C Receita";#N/A,#N/A,FALSE,"QD_D Custos";#N/A,#N/A,FALSE,"QD_E Resultado";#N/A,#N/A,FALSE,"QD_G Fluxo Caixa"}</definedName>
    <definedName name="IGOL_2">#REF!</definedName>
    <definedName name="IGOLFLEX">#REF!</definedName>
    <definedName name="ihip" localSheetId="6">#REF!</definedName>
    <definedName name="ihip" localSheetId="7">MEMÓRIA!ihip</definedName>
    <definedName name="ihip">[0]!ihip</definedName>
    <definedName name="II" localSheetId="9">#REF!</definedName>
    <definedName name="II" localSheetId="8">#REF!</definedName>
    <definedName name="II" localSheetId="12">#REF!</definedName>
    <definedName name="II" localSheetId="10">#REF!</definedName>
    <definedName name="II" localSheetId="11">#REF!</definedName>
    <definedName name="II" localSheetId="13">#REF!</definedName>
    <definedName name="II">#REF!</definedName>
    <definedName name="III" localSheetId="12">#REF!</definedName>
    <definedName name="III" localSheetId="6">#REF!</definedName>
    <definedName name="III" localSheetId="10">#REF!</definedName>
    <definedName name="III" localSheetId="7">#REF!</definedName>
    <definedName name="III" localSheetId="11">#REF!</definedName>
    <definedName name="III" localSheetId="13">#REF!</definedName>
    <definedName name="III">#REF!</definedName>
    <definedName name="IJFLUYF" hidden="1">#REF!</definedName>
    <definedName name="ilçuil" localSheetId="6" hidden="1">{#N/A,#N/A,TRUE,"Serviços"}</definedName>
    <definedName name="ilçuil" localSheetId="7" hidden="1">{#N/A,#N/A,TRUE,"Serviços"}</definedName>
    <definedName name="ilçuil" hidden="1">{#N/A,#N/A,TRUE,"Serviços"}</definedName>
    <definedName name="IM" localSheetId="9">#REF!</definedName>
    <definedName name="IM" localSheetId="8">#REF!</definedName>
    <definedName name="IM" localSheetId="12">#REF!</definedName>
    <definedName name="IM" localSheetId="10">#REF!</definedName>
    <definedName name="IM" localSheetId="11">#REF!</definedName>
    <definedName name="IM" localSheetId="13">#REF!</definedName>
    <definedName name="IM">#REF!</definedName>
    <definedName name="IM_2">#N/A</definedName>
    <definedName name="IM_25">#REF!</definedName>
    <definedName name="IM_4" localSheetId="9">#REF!</definedName>
    <definedName name="IM_4" localSheetId="8">#REF!</definedName>
    <definedName name="IM_4" localSheetId="12">#REF!</definedName>
    <definedName name="IM_4" localSheetId="10">#REF!</definedName>
    <definedName name="IM_4" localSheetId="11">#REF!</definedName>
    <definedName name="IM_4" localSheetId="13">#REF!</definedName>
    <definedName name="IM_4">#REF!</definedName>
    <definedName name="IMM" localSheetId="9">#REF!</definedName>
    <definedName name="IMM" localSheetId="8">#REF!</definedName>
    <definedName name="IMM" localSheetId="12">#REF!</definedName>
    <definedName name="IMM" localSheetId="10">#REF!</definedName>
    <definedName name="IMM" localSheetId="11">#REF!</definedName>
    <definedName name="IMM" localSheetId="13">#REF!</definedName>
    <definedName name="IMM">#REF!</definedName>
    <definedName name="IMOVEIS">#REF!</definedName>
    <definedName name="Imóveis">#REF!</definedName>
    <definedName name="IMP" localSheetId="9">#REF!</definedName>
    <definedName name="IMP" localSheetId="8">#REF!</definedName>
    <definedName name="IMP" localSheetId="12">#REF!</definedName>
    <definedName name="IMP" localSheetId="10">#REF!</definedName>
    <definedName name="IMP" localSheetId="11">#REF!</definedName>
    <definedName name="IMP" localSheetId="13">#REF!</definedName>
    <definedName name="IMP">#REF!</definedName>
    <definedName name="IMP." localSheetId="6">#REF!</definedName>
    <definedName name="IMP." localSheetId="7">#REF!</definedName>
    <definedName name="IMP." localSheetId="13">#REF!</definedName>
    <definedName name="IMP.">#REF!</definedName>
    <definedName name="imp_1">#N/A</definedName>
    <definedName name="IMP_2" localSheetId="9">#REF!</definedName>
    <definedName name="IMP_2" localSheetId="8">#REF!</definedName>
    <definedName name="IMP_2" localSheetId="13">#REF!</definedName>
    <definedName name="IMP_2">#REF!</definedName>
    <definedName name="IMP_2_1">#N/A</definedName>
    <definedName name="IMP_2_2">#N/A</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ILIZANTE_SIKA">#REF!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P" localSheetId="6">#REF!</definedName>
    <definedName name="IMPP" localSheetId="7">#REF!</definedName>
    <definedName name="IMPP" localSheetId="13">#REF!</definedName>
    <definedName name="IMPP">#REF!</definedName>
    <definedName name="IMPR">#REF!</definedName>
    <definedName name="ImpresionRB" localSheetId="6">OFFSET(#REF!,0,0,COUNTA(#REF!),34)</definedName>
    <definedName name="ImpresionRB" localSheetId="7">OFFSET(#REF!,0,0,COUNTA(#REF!),34)</definedName>
    <definedName name="ImpresionRB">OFFSET(#REF!,0,0,COUNTA(#REF!),34)</definedName>
    <definedName name="impress" localSheetId="9">#REF!</definedName>
    <definedName name="impress" localSheetId="8">#REF!</definedName>
    <definedName name="impress" localSheetId="12">#REF!</definedName>
    <definedName name="impress" localSheetId="10">#REF!</definedName>
    <definedName name="impress" localSheetId="11">#REF!</definedName>
    <definedName name="impress" localSheetId="13">#REF!</definedName>
    <definedName name="impress">#REF!</definedName>
    <definedName name="IMPRESSÃO" localSheetId="9">#REF!</definedName>
    <definedName name="IMPRESSÃO" localSheetId="8">#REF!</definedName>
    <definedName name="IMPRESSÃO" localSheetId="12">#REF!</definedName>
    <definedName name="IMPRESSÃO" localSheetId="10">#REF!</definedName>
    <definedName name="IMPRESSÃO" localSheetId="11">#REF!</definedName>
    <definedName name="IMPRESSÃO" localSheetId="13">#REF!</definedName>
    <definedName name="IMPRESSÃO">#REF!</definedName>
    <definedName name="Impresso">#N/A</definedName>
    <definedName name="IMPRI.UNI">#REF!</definedName>
    <definedName name="IMPRIMA">#REF!</definedName>
    <definedName name="IMPRIMACAO">#REF!</definedName>
    <definedName name="imprimação">#REF!</definedName>
    <definedName name="IMPRIMAÇÃO_10">#REF!</definedName>
    <definedName name="IMPRIMAÇÃO_12">#REF!</definedName>
    <definedName name="IMPRIMAÇÃO_9">#REF!</definedName>
    <definedName name="IMPRIMAÇÃOREMUFMAN">#REF!</definedName>
    <definedName name="IMPRIMAÇÃOTBF">#REF!</definedName>
    <definedName name="IN" localSheetId="6">#REF!</definedName>
    <definedName name="IN" localSheetId="7">#REF!</definedName>
    <definedName name="IN">#REF!</definedName>
    <definedName name="inclusão_de_novos_campos">#REF!</definedName>
    <definedName name="IND">"$#REF!.$I$#REF!"</definedName>
    <definedName name="INDDRE">#REF!</definedName>
    <definedName name="Indep_Nac">#N/A</definedName>
    <definedName name="INDI">#REF!</definedName>
    <definedName name="indi_33">#REF!</definedName>
    <definedName name="INDI22">#REF!</definedName>
    <definedName name="INDICADOR">#REF!</definedName>
    <definedName name="INDICE">#REF!</definedName>
    <definedName name="indice_2">#REF!</definedName>
    <definedName name="indiceanterior" localSheetId="6">#REF!</definedName>
    <definedName name="indiceanterior" localSheetId="7">#REF!</definedName>
    <definedName name="indiceanterior" localSheetId="13">#REF!</definedName>
    <definedName name="indiceanterior">#REF!</definedName>
    <definedName name="Indiceantigo" localSheetId="6">#REF!</definedName>
    <definedName name="Indiceantigo" localSheetId="7">#REF!</definedName>
    <definedName name="Indiceantigo" localSheetId="13">#REF!</definedName>
    <definedName name="Indiceantigo">#REF!</definedName>
    <definedName name="indiceatual" localSheetId="6">#REF!</definedName>
    <definedName name="indiceatual" localSheetId="7">#REF!</definedName>
    <definedName name="indiceatual" localSheetId="13">#REF!</definedName>
    <definedName name="indiceatual">#REF!</definedName>
    <definedName name="Indices">#REF!</definedName>
    <definedName name="ÍNDICES" localSheetId="6">#REF!</definedName>
    <definedName name="ÍNDICES" localSheetId="7">#REF!</definedName>
    <definedName name="ÍNDICES">#REF!</definedName>
    <definedName name="ÍNDICES_10" localSheetId="6">#REF!</definedName>
    <definedName name="ÍNDICES_10" localSheetId="7">#REF!</definedName>
    <definedName name="ÍNDICES_10">#REF!</definedName>
    <definedName name="ÍNDICES_17" localSheetId="6">#REF!</definedName>
    <definedName name="ÍNDICES_17" localSheetId="7">#REF!</definedName>
    <definedName name="ÍNDICES_17">#REF!</definedName>
    <definedName name="ÍNDICES_6" localSheetId="6">#REF!</definedName>
    <definedName name="ÍNDICES_6" localSheetId="7">#REF!</definedName>
    <definedName name="ÍNDICES_6">#REF!</definedName>
    <definedName name="ÍNDICES_7" localSheetId="6">#REF!</definedName>
    <definedName name="ÍNDICES_7" localSheetId="7">#REF!</definedName>
    <definedName name="ÍNDICES_7">#REF!</definedName>
    <definedName name="ÍNDICES_8" localSheetId="6">#REF!</definedName>
    <definedName name="ÍNDICES_8" localSheetId="7">#REF!</definedName>
    <definedName name="ÍNDICES_8">#REF!</definedName>
    <definedName name="ÍNDICES_9" localSheetId="6">#REF!</definedName>
    <definedName name="ÍNDICES_9" localSheetId="7">#REF!</definedName>
    <definedName name="ÍNDICES_9">#REF!</definedName>
    <definedName name="ÍNDICES_CAB">#REF!</definedName>
    <definedName name="ÍNDICES_SIGLAS">#REF!</definedName>
    <definedName name="ÍNDICES_TIPOS">#REF!</definedName>
    <definedName name="INDIRETO">#REF!</definedName>
    <definedName name="indprod">#REF!</definedName>
    <definedName name="inf" localSheetId="6">#REF!</definedName>
    <definedName name="inf" localSheetId="7">#REF!</definedName>
    <definedName name="inf">#REF!</definedName>
    <definedName name="Inflación"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O_ART">#REF!</definedName>
    <definedName name="INFO_COMENTARIOS">#REF!</definedName>
    <definedName name="INFO_CREACAU">#REF!</definedName>
    <definedName name="INFO_DATABASE">#REF!</definedName>
    <definedName name="INFO_DATABASE2">#REF!</definedName>
    <definedName name="INFO_LOCAL">#REF!</definedName>
    <definedName name="INFO_LOCAL2">#REF!</definedName>
    <definedName name="INFO_OBJETO">#REF!</definedName>
    <definedName name="INFO_PRECO">#REF!</definedName>
    <definedName name="INFO_RESPONSAVEL">#REF!</definedName>
    <definedName name="INFO_TABELA">#REF!</definedName>
    <definedName name="INFO_TABELA2">#REF!</definedName>
    <definedName name="InhaltsvezSUMMEN" localSheetId="9">#REF!</definedName>
    <definedName name="InhaltsvezSUMMEN" localSheetId="8">#REF!</definedName>
    <definedName name="InhaltsvezSUMMEN" localSheetId="12">#REF!</definedName>
    <definedName name="InhaltsvezSUMMEN" localSheetId="10">#REF!</definedName>
    <definedName name="InhaltsvezSUMMEN" localSheetId="11">#REF!</definedName>
    <definedName name="InhaltsvezSUMMEN" localSheetId="13">#REF!</definedName>
    <definedName name="InhaltsvezSUMMEN">#REF!</definedName>
    <definedName name="iniaterro" localSheetId="9">#REF!</definedName>
    <definedName name="iniaterro" localSheetId="8">#REF!</definedName>
    <definedName name="iniaterro" localSheetId="13">#REF!</definedName>
    <definedName name="iniaterro">#REF!</definedName>
    <definedName name="inic">#REF!</definedName>
    <definedName name="INIC.TRECHO">#REF!</definedName>
    <definedName name="inicio" localSheetId="6">#REF!</definedName>
    <definedName name="inicio" localSheetId="7">#REF!</definedName>
    <definedName name="inicio">#REF!</definedName>
    <definedName name="IniServiços">#REF!</definedName>
    <definedName name="Ins" localSheetId="6">#REF!</definedName>
    <definedName name="Ins" localSheetId="7">#REF!</definedName>
    <definedName name="Ins">#REF!</definedName>
    <definedName name="InscriçãoListaVazia">#REF!</definedName>
    <definedName name="InsPonte">#REF!</definedName>
    <definedName name="INSS" localSheetId="9">#REF!</definedName>
    <definedName name="INSS" localSheetId="8">#REF!</definedName>
    <definedName name="INSS" localSheetId="12">#REF!</definedName>
    <definedName name="INSS" localSheetId="10">#REF!</definedName>
    <definedName name="INSS" localSheetId="11">#REF!</definedName>
    <definedName name="INSS" localSheetId="13">#REF!</definedName>
    <definedName name="INSS">#REF!</definedName>
    <definedName name="insta" localSheetId="6" hidden="1">{#N/A,#N/A,TRUE,"Serviços"}</definedName>
    <definedName name="insta" localSheetId="7" hidden="1">{#N/A,#N/A,TRUE,"Serviços"}</definedName>
    <definedName name="insta" hidden="1">{#N/A,#N/A,TRUE,"Serviços"}</definedName>
    <definedName name="INSTAL">#REF!</definedName>
    <definedName name="INSTALAÇÃO">#REF!</definedName>
    <definedName name="instalações" localSheetId="6" hidden="1">{#N/A,#N/A,TRUE,"Serviços"}</definedName>
    <definedName name="instalações" localSheetId="7" hidden="1">{#N/A,#N/A,TRUE,"Serviços"}</definedName>
    <definedName name="instalações" hidden="1">{#N/A,#N/A,TRUE,"Serviços"}</definedName>
    <definedName name="INSTALMA">#REF!</definedName>
    <definedName name="INSTALTA">#REF!</definedName>
    <definedName name="InstalTotal">#REF!</definedName>
    <definedName name="InstCantObras">#REF!</definedName>
    <definedName name="INSUMO" localSheetId="6">#REF!</definedName>
    <definedName name="INSUMO" localSheetId="7">#REF!</definedName>
    <definedName name="INSUMO">#REF!</definedName>
    <definedName name="INSUMO_TAG" localSheetId="7">#REF!</definedName>
    <definedName name="INSUMO_TAG">#REF!</definedName>
    <definedName name="Insumos" localSheetId="9" hidden="1">#REF!</definedName>
    <definedName name="Insumos" localSheetId="8" hidden="1">#REF!</definedName>
    <definedName name="Insumos" localSheetId="12">#REF!</definedName>
    <definedName name="Insumos" localSheetId="3" hidden="1">#REF!</definedName>
    <definedName name="Insumos" localSheetId="10">#REF!</definedName>
    <definedName name="Insumos" localSheetId="7" hidden="1">#REF!</definedName>
    <definedName name="Insumos" localSheetId="11">#REF!</definedName>
    <definedName name="Insumos" localSheetId="13">#REF!</definedName>
    <definedName name="Insumos">#REF!</definedName>
    <definedName name="INSUMOSBETUMINOSOS">#REF!</definedName>
    <definedName name="int">#REF!</definedName>
    <definedName name="intervencoes" localSheetId="9">#REF!</definedName>
    <definedName name="intervencoes" localSheetId="12">#REF!</definedName>
    <definedName name="intervencoes" localSheetId="6">#REF!</definedName>
    <definedName name="intervencoes" localSheetId="10">#REF!</definedName>
    <definedName name="intervencoes" localSheetId="7">#REF!</definedName>
    <definedName name="intervencoes" localSheetId="11">#REF!</definedName>
    <definedName name="intervencoes" localSheetId="13">#REF!</definedName>
    <definedName name="intervencoes">#REF!</definedName>
    <definedName name="Intran" localSheetId="6" hidden="1">{"'teste'!$B$2:$R$49"}</definedName>
    <definedName name="Intran" localSheetId="7" hidden="1">{"'teste'!$B$2:$R$49"}</definedName>
    <definedName name="Intran" hidden="1">{"'teste'!$B$2:$R$49"}</definedName>
    <definedName name="inv"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OUIOHIO">#N/A</definedName>
    <definedName name="ioujeobn" localSheetId="6" hidden="1">{#N/A,#N/A,TRUE,"Serviços"}</definedName>
    <definedName name="ioujeobn" localSheetId="7" hidden="1">{#N/A,#N/A,TRUE,"Serviços"}</definedName>
    <definedName name="ioujeobn" hidden="1">{#N/A,#N/A,TRUE,"Serviços"}</definedName>
    <definedName name="IPAV">#REF!</definedName>
    <definedName name="ipf">#REF!</definedName>
    <definedName name="IQ_ACCOUNT_CHANGE" hidden="1">"c1449"</definedName>
    <definedName name="IQ_ACCOUNTING_STANDARD" hidden="1">"c4539"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EMPLOYEES" hidden="1">"c6019"</definedName>
    <definedName name="IQ_AVG_INDUSTRY_REC" hidden="1">"c4455"</definedName>
    <definedName name="IQ_AVG_INDUSTRY_REC_NO" hidden="1">"c4454"</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MKTCAP" hidden="1">"c80"</definedName>
    <definedName name="IQ_AVG_PRICE" hidden="1">"c81"</definedName>
    <definedName name="IQ_AVG_SHAREOUTSTANDING" hidden="1">"c83"</definedName>
    <definedName name="IQ_AVG_TEMP_EMPLOYEES" hidden="1">"c6020"</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OUTSTANDING_CURRENT_EST" hidden="1">"c4128"</definedName>
    <definedName name="IQ_BASIC_OUTSTANDING_CURRENT_HIGH_EST" hidden="1">"c4129"</definedName>
    <definedName name="IQ_BASIC_OUTSTANDING_CURRENT_LOW_EST" hidden="1">"c4130"</definedName>
    <definedName name="IQ_BASIC_OUTSTANDING_CURRENT_MEDIAN_EST" hidden="1">"c4131"</definedName>
    <definedName name="IQ_BASIC_OUTSTANDING_CURRENT_NUM_EST" hidden="1">"c4132"</definedName>
    <definedName name="IQ_BASIC_OUTSTANDING_CURRENT_STDDEV_EST" hidden="1">"c4133"</definedName>
    <definedName name="IQ_BASIC_OUTSTANDING_EST" hidden="1">"c4134"</definedName>
    <definedName name="IQ_BASIC_OUTSTANDING_HIGH_EST" hidden="1">"c4135"</definedName>
    <definedName name="IQ_BASIC_OUTSTANDING_LOW_EST" hidden="1">"c4136"</definedName>
    <definedName name="IQ_BASIC_OUTSTANDING_MEDIAN_EST" hidden="1">"c4137"</definedName>
    <definedName name="IQ_BASIC_OUTSTANDING_NUM_EST" hidden="1">"c4138"</definedName>
    <definedName name="IQ_BASIC_OUTSTANDING_STDDEV_EST" hidden="1">"c4139"</definedName>
    <definedName name="IQ_BASIC_WEIGHT" hidden="1">"c87"</definedName>
    <definedName name="IQ_BASIC_WEIGHT_EST" hidden="1">"c4140"</definedName>
    <definedName name="IQ_BASIC_WEIGHT_GUIDANCE" hidden="1">"c4141"</definedName>
    <definedName name="IQ_BASIC_WEIGHT_HIGH_EST" hidden="1">"c4142"</definedName>
    <definedName name="IQ_BASIC_WEIGHT_LOW_EST" hidden="1">"c4143"</definedName>
    <definedName name="IQ_BASIC_WEIGHT_MEDIAN_EST" hidden="1">"c4144"</definedName>
    <definedName name="IQ_BASIC_WEIGHT_NUM_EST" hidden="1">"c4145"</definedName>
    <definedName name="IQ_BASIC_WEIGHT_STDDEV_EST" hidden="1">"c4146"</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ACT_OR_EST_REUT" hidden="1">"c5471"</definedName>
    <definedName name="IQ_BV_EST_REUT" hidden="1">"c5403"</definedName>
    <definedName name="IQ_BV_HIGH_EST_REUT" hidden="1">"c5405"</definedName>
    <definedName name="IQ_BV_LOW_EST_REUT" hidden="1">"c5406"</definedName>
    <definedName name="IQ_BV_MEDIAN_EST_REUT" hidden="1">"c5404"</definedName>
    <definedName name="IQ_BV_NUM_EST_REUT" hidden="1">"c5407"</definedName>
    <definedName name="IQ_BV_OVER_SHARES" hidden="1">"c1349"</definedName>
    <definedName name="IQ_BV_SHARE" hidden="1">"c100"</definedName>
    <definedName name="IQ_BV_SHARE_ACT_OR_EST" hidden="1">"c3587"</definedName>
    <definedName name="IQ_BV_SHARE_ACT_OR_EST_REUT" hidden="1">"c5477"</definedName>
    <definedName name="IQ_BV_SHARE_EST" hidden="1">"c3541"</definedName>
    <definedName name="IQ_BV_SHARE_EST_REUT" hidden="1">"c5439"</definedName>
    <definedName name="IQ_BV_SHARE_HIGH_EST" hidden="1">"c3542"</definedName>
    <definedName name="IQ_BV_SHARE_HIGH_EST_REUT" hidden="1">"c5441"</definedName>
    <definedName name="IQ_BV_SHARE_LOW_EST" hidden="1">"c3543"</definedName>
    <definedName name="IQ_BV_SHARE_LOW_EST_REUT" hidden="1">"c5442"</definedName>
    <definedName name="IQ_BV_SHARE_MEDIAN_EST" hidden="1">"c3544"</definedName>
    <definedName name="IQ_BV_SHARE_MEDIAN_EST_REUT" hidden="1">"c5440"</definedName>
    <definedName name="IQ_BV_SHARE_NUM_EST" hidden="1">"c3539"</definedName>
    <definedName name="IQ_BV_SHARE_NUM_EST_REUT" hidden="1">"c5443"</definedName>
    <definedName name="IQ_BV_SHARE_STDDEV_EST" hidden="1">"c3540"</definedName>
    <definedName name="IQ_BV_SHARE_STDDEV_EST_REUT" hidden="1">"c5444"</definedName>
    <definedName name="IQ_BV_STDDEV_EST_REUT" hidden="1">"c5408"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 hidden="1">"c3584"</definedName>
    <definedName name="IQ_CAPEX_ACT_OR_EST_REUT" hidden="1">"c5474"</definedName>
    <definedName name="IQ_CAPEX_BNK" hidden="1">"c110"</definedName>
    <definedName name="IQ_CAPEX_BR" hidden="1">"c111"</definedName>
    <definedName name="IQ_CAPEX_EST" hidden="1">"c3523"</definedName>
    <definedName name="IQ_CAPEX_EST_REUT" hidden="1">"c3969"</definedName>
    <definedName name="IQ_CAPEX_FIN" hidden="1">"c112"</definedName>
    <definedName name="IQ_CAPEX_GUIDANCE" hidden="1">"c4150"</definedName>
    <definedName name="IQ_CAPEX_HIGH_EST" hidden="1">"c3524"</definedName>
    <definedName name="IQ_CAPEX_HIGH_EST_REUT" hidden="1">"c3971"</definedName>
    <definedName name="IQ_CAPEX_HIGH_GUIDANCE" hidden="1">"c4180"</definedName>
    <definedName name="IQ_CAPEX_INS" hidden="1">"c113"</definedName>
    <definedName name="IQ_CAPEX_LOW_EST" hidden="1">"c3525"</definedName>
    <definedName name="IQ_CAPEX_LOW_EST_REUT" hidden="1">"c3972"</definedName>
    <definedName name="IQ_CAPEX_LOW_GUIDANCE" hidden="1">"c4220"</definedName>
    <definedName name="IQ_CAPEX_MEDIAN_EST" hidden="1">"c3526"</definedName>
    <definedName name="IQ_CAPEX_MEDIAN_EST_REUT" hidden="1">"c3970"</definedName>
    <definedName name="IQ_CAPEX_NUM_EST" hidden="1">"c3521"</definedName>
    <definedName name="IQ_CAPEX_NUM_EST_REUT" hidden="1">"c3973"</definedName>
    <definedName name="IQ_CAPEX_STDDEV_EST" hidden="1">"c3522"</definedName>
    <definedName name="IQ_CAPEX_STDDEV_EST_REUT" hidden="1">"c3974"</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FLOW_EST" hidden="1">"c4153"</definedName>
    <definedName name="IQ_CASH_FLOW_GUIDANCE" hidden="1">"c4155"</definedName>
    <definedName name="IQ_CASH_FLOW_HIGH_EST" hidden="1">"c4156"</definedName>
    <definedName name="IQ_CASH_FLOW_HIGH_GUIDANCE" hidden="1">"c4201"</definedName>
    <definedName name="IQ_CASH_FLOW_LOW_EST" hidden="1">"c4157"</definedName>
    <definedName name="IQ_CASH_FLOW_LOW_GUIDANCE" hidden="1">"c4241"</definedName>
    <definedName name="IQ_CASH_FLOW_MEDIAN_EST" hidden="1">"c4158"</definedName>
    <definedName name="IQ_CASH_FLOW_NUM_EST" hidden="1">"c4159"</definedName>
    <definedName name="IQ_CASH_FLOW_STDDEV_EST" hidden="1">"c4160"</definedName>
    <definedName name="IQ_CASH_INTEREST" hidden="1">"c120"</definedName>
    <definedName name="IQ_CASH_INVEST" hidden="1">"c121"</definedName>
    <definedName name="IQ_CASH_OPER" hidden="1">"c122"</definedName>
    <definedName name="IQ_CASH_OPER_ACT_OR_EST" hidden="1">"c4164"</definedName>
    <definedName name="IQ_CASH_OPER_EST" hidden="1">"c4163"</definedName>
    <definedName name="IQ_CASH_OPER_GUIDANCE" hidden="1">"c4165"</definedName>
    <definedName name="IQ_CASH_OPER_HIGH_EST" hidden="1">"c4166"</definedName>
    <definedName name="IQ_CASH_OPER_HIGH_GUIDANCE" hidden="1">"c4185"</definedName>
    <definedName name="IQ_CASH_OPER_LOW_EST" hidden="1">"c4244"</definedName>
    <definedName name="IQ_CASH_OPER_LOW_GUIDANCE" hidden="1">"c4225"</definedName>
    <definedName name="IQ_CASH_OPER_MEDIAN_EST" hidden="1">"c4245"</definedName>
    <definedName name="IQ_CASH_OPER_NUM_EST" hidden="1">"c4246"</definedName>
    <definedName name="IQ_CASH_OPER_STDDEV_EST" hidden="1">"c4247"</definedName>
    <definedName name="IQ_CASH_SEGREG" hidden="1">"c123"</definedName>
    <definedName name="IQ_CASH_SHARE" hidden="1">"c1911"</definedName>
    <definedName name="IQ_CASH_ST" hidden="1">"c1355"</definedName>
    <definedName name="IQ_CASH_ST_INVEST" hidden="1">"c124"</definedName>
    <definedName name="IQ_CASH_ST_INVEST_EST" hidden="1">"c4249"</definedName>
    <definedName name="IQ_CASH_ST_INVEST_GUIDANCE" hidden="1">"c4250"</definedName>
    <definedName name="IQ_CASH_ST_INVEST_HIGH_EST" hidden="1">"c4251"</definedName>
    <definedName name="IQ_CASH_ST_INVEST_HIGH_GUIDANCE" hidden="1">"c4195"</definedName>
    <definedName name="IQ_CASH_ST_INVEST_LOW_EST" hidden="1">"c4252"</definedName>
    <definedName name="IQ_CASH_ST_INVEST_LOW_GUIDANCE" hidden="1">"c4235"</definedName>
    <definedName name="IQ_CASH_ST_INVEST_MEDIAN_EST" hidden="1">"c4253"</definedName>
    <definedName name="IQ_CASH_ST_INVEST_NUM_EST" hidden="1">"c4254"</definedName>
    <definedName name="IQ_CASH_ST_INVEST_STDDEV_EST" hidden="1">"c4255"</definedName>
    <definedName name="IQ_CASH_TAXES" hidden="1">"c125"</definedName>
    <definedName name="IQ_CDS_ASK" hidden="1">"c6027"</definedName>
    <definedName name="IQ_CDS_BID" hidden="1">"c6026"</definedName>
    <definedName name="IQ_CDS_CURRENCY" hidden="1">"c6031"</definedName>
    <definedName name="IQ_CDS_EVAL_DATE" hidden="1">"c6029"</definedName>
    <definedName name="IQ_CDS_MID" hidden="1">"c6028"</definedName>
    <definedName name="IQ_CDS_NAME" hidden="1">"c6034"</definedName>
    <definedName name="IQ_CDS_TERM" hidden="1">"c6030"</definedName>
    <definedName name="IQ_CDS_TYPE" hidden="1">"c6025"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PS_ACT_OR_EST" hidden="1">"c2217"</definedName>
    <definedName name="IQ_CFPS_ACT_OR_EST_REUT" hidden="1">"c5463"</definedName>
    <definedName name="IQ_CFPS_EST" hidden="1">"c1667"</definedName>
    <definedName name="IQ_CFPS_EST_REUT" hidden="1">"c3844"</definedName>
    <definedName name="IQ_CFPS_GUIDANCE" hidden="1">"c4256"</definedName>
    <definedName name="IQ_CFPS_HIGH_EST" hidden="1">"c1669"</definedName>
    <definedName name="IQ_CFPS_HIGH_EST_REUT" hidden="1">"c3846"</definedName>
    <definedName name="IQ_CFPS_HIGH_GUIDANCE" hidden="1">"c4167"</definedName>
    <definedName name="IQ_CFPS_LOW_EST" hidden="1">"c1670"</definedName>
    <definedName name="IQ_CFPS_LOW_EST_REUT" hidden="1">"c3847"</definedName>
    <definedName name="IQ_CFPS_LOW_GUIDANCE" hidden="1">"c4207"</definedName>
    <definedName name="IQ_CFPS_MEDIAN_EST" hidden="1">"c1668"</definedName>
    <definedName name="IQ_CFPS_MEDIAN_EST_REUT" hidden="1">"c3845"</definedName>
    <definedName name="IQ_CFPS_NUM_EST" hidden="1">"c1671"</definedName>
    <definedName name="IQ_CFPS_NUM_EST_REUT" hidden="1">"c3848"</definedName>
    <definedName name="IQ_CFPS_STDDEV_EST" hidden="1">"c1672"</definedName>
    <definedName name="IQ_CFPS_STDDEV_EST_REUT" hidden="1">"c3849"</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TY_EST" hidden="1">"c4257"</definedName>
    <definedName name="IQ_DEBT_EQUITY_HIGH_EST" hidden="1">"c4258"</definedName>
    <definedName name="IQ_DEBT_EQUITY_LOW_EST" hidden="1">"c4259"</definedName>
    <definedName name="IQ_DEBT_EQUITY_MEDIAN_EST" hidden="1">"c4260"</definedName>
    <definedName name="IQ_DEBT_EQUITY_NUM_EST" hidden="1">"c4261"</definedName>
    <definedName name="IQ_DEBT_EQUITY_STDDEV_EST" hidden="1">"c4262"</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FF_LASTCLOSE_TARGET_PRICE_REUT" hidden="1">"c5436"</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OUTSTANDING_CURRENT_EST" hidden="1">"c4263"</definedName>
    <definedName name="IQ_DILUT_OUTSTANDING_CURRENT_HIGH_EST" hidden="1">"c4264"</definedName>
    <definedName name="IQ_DILUT_OUTSTANDING_CURRENT_LOW_EST" hidden="1">"c4265"</definedName>
    <definedName name="IQ_DILUT_OUTSTANDING_CURRENT_MEDIAN_EST" hidden="1">"c4266"</definedName>
    <definedName name="IQ_DILUT_OUTSTANDING_CURRENT_NUM_EST" hidden="1">"c4267"</definedName>
    <definedName name="IQ_DILUT_OUTSTANDING_CURRENT_STDDEV_EST" hidden="1">"c4268"</definedName>
    <definedName name="IQ_DILUT_WEIGHT" hidden="1">"c326"</definedName>
    <definedName name="IQ_DILUT_WEIGHT_EST" hidden="1">"c4269"</definedName>
    <definedName name="IQ_DILUT_WEIGHT_GUIDANCE" hidden="1">"c4270"</definedName>
    <definedName name="IQ_DILUT_WEIGHT_HIGH_EST" hidden="1">"c4271"</definedName>
    <definedName name="IQ_DILUT_WEIGHT_LOW_EST" hidden="1">"c4272"</definedName>
    <definedName name="IQ_DILUT_WEIGHT_MEDIAN_EST" hidden="1">"c4273"</definedName>
    <definedName name="IQ_DILUT_WEIGHT_NUM_EST" hidden="1">"c4274"</definedName>
    <definedName name="IQ_DILUT_WEIGHT_STDDEV_EST" hidden="1">"c4275"</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EST" hidden="1">"c4277"</definedName>
    <definedName name="IQ_DISTRIBUTABLE_CASH_GUIDANCE" hidden="1">"c4279"</definedName>
    <definedName name="IQ_DISTRIBUTABLE_CASH_HIGH_EST" hidden="1">"c4280"</definedName>
    <definedName name="IQ_DISTRIBUTABLE_CASH_HIGH_GUIDANCE" hidden="1">"c4198"</definedName>
    <definedName name="IQ_DISTRIBUTABLE_CASH_LOW_EST" hidden="1">"c4281"</definedName>
    <definedName name="IQ_DISTRIBUTABLE_CASH_LOW_GUIDANCE" hidden="1">"c4238"</definedName>
    <definedName name="IQ_DISTRIBUTABLE_CASH_MEDIAN_EST" hidden="1">"c4282"</definedName>
    <definedName name="IQ_DISTRIBUTABLE_CASH_NUM_EST" hidden="1">"c4283"</definedName>
    <definedName name="IQ_DISTRIBUTABLE_CASH_PAYOUT" hidden="1">"c3005"</definedName>
    <definedName name="IQ_DISTRIBUTABLE_CASH_SHARE" hidden="1">"c3003"</definedName>
    <definedName name="IQ_DISTRIBUTABLE_CASH_SHARE_ACT_OR_EST" hidden="1">"c4286"</definedName>
    <definedName name="IQ_DISTRIBUTABLE_CASH_SHARE_EST" hidden="1">"c4285"</definedName>
    <definedName name="IQ_DISTRIBUTABLE_CASH_SHARE_GUIDANCE" hidden="1">"c4287"</definedName>
    <definedName name="IQ_DISTRIBUTABLE_CASH_SHARE_HIGH_EST" hidden="1">"c4288"</definedName>
    <definedName name="IQ_DISTRIBUTABLE_CASH_SHARE_HIGH_GUIDANCE" hidden="1">"c4199"</definedName>
    <definedName name="IQ_DISTRIBUTABLE_CASH_SHARE_LOW_EST" hidden="1">"c4289"</definedName>
    <definedName name="IQ_DISTRIBUTABLE_CASH_SHARE_LOW_GUIDANCE" hidden="1">"c4239"</definedName>
    <definedName name="IQ_DISTRIBUTABLE_CASH_SHARE_MEDIAN_EST" hidden="1">"c4290"</definedName>
    <definedName name="IQ_DISTRIBUTABLE_CASH_SHARE_NUM_EST" hidden="1">"c4291"</definedName>
    <definedName name="IQ_DISTRIBUTABLE_CASH_SHARE_STDDEV_EST" hidden="1">"c4292"</definedName>
    <definedName name="IQ_DISTRIBUTABLE_CASH_STDDEV_EST" hidden="1">"c4294"</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EST" hidden="1">"c4296"</definedName>
    <definedName name="IQ_DIVIDEND_HIGH_EST" hidden="1">"c4297"</definedName>
    <definedName name="IQ_DIVIDEND_LOW_EST" hidden="1">"c4298"</definedName>
    <definedName name="IQ_DIVIDEND_MEDIAN_EST" hidden="1">"c4299"</definedName>
    <definedName name="IQ_DIVIDEND_NUM_EST" hidden="1">"c4300"</definedName>
    <definedName name="IQ_DIVIDEND_STDDEV_EST" hidden="1">"c4301"</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REUT" hidden="1">"c5464"</definedName>
    <definedName name="IQ_DPS_EST" hidden="1">"c1674"</definedName>
    <definedName name="IQ_DPS_EST_BOTTOM_UP" hidden="1">"c5493"</definedName>
    <definedName name="IQ_DPS_EST_BOTTOM_UP_REUT" hidden="1">"c5501"</definedName>
    <definedName name="IQ_DPS_EST_REUT" hidden="1">"c3851"</definedName>
    <definedName name="IQ_DPS_GUIDANCE" hidden="1">"c4302"</definedName>
    <definedName name="IQ_DPS_HIGH_EST" hidden="1">"c1676"</definedName>
    <definedName name="IQ_DPS_HIGH_EST_REUT" hidden="1">"c3853"</definedName>
    <definedName name="IQ_DPS_HIGH_GUIDANCE" hidden="1">"c4168"</definedName>
    <definedName name="IQ_DPS_LOW_EST" hidden="1">"c1677"</definedName>
    <definedName name="IQ_DPS_LOW_EST_REUT" hidden="1">"c3854"</definedName>
    <definedName name="IQ_DPS_LOW_GUIDANCE" hidden="1">"c4208"</definedName>
    <definedName name="IQ_DPS_MEDIAN_EST" hidden="1">"c1675"</definedName>
    <definedName name="IQ_DPS_MEDIAN_EST_REUT" hidden="1">"c3852"</definedName>
    <definedName name="IQ_DPS_NUM_EST" hidden="1">"c1678"</definedName>
    <definedName name="IQ_DPS_NUM_EST_REUT" hidden="1">"c3855"</definedName>
    <definedName name="IQ_DPS_STDDEV_EST" hidden="1">"c1679"</definedName>
    <definedName name="IQ_DPS_STDDEV_EST_REUT" hidden="1">"c3856"</definedName>
    <definedName name="IQ_DURATION" hidden="1">"c2181"</definedName>
    <definedName name="IQ_EARNING_ASSET_YIELD" hidden="1">"c343"</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REUT" hidden="1">"c5465"</definedName>
    <definedName name="IQ_EBIT_EQ_INC" hidden="1">"c3498"</definedName>
    <definedName name="IQ_EBIT_EQ_INC_EXCL_SBC" hidden="1">"c3502"</definedName>
    <definedName name="IQ_EBIT_EST" hidden="1">"c1681"</definedName>
    <definedName name="IQ_EBIT_EST_REUT" hidden="1">"c5333"</definedName>
    <definedName name="IQ_EBIT_EXCL_SBC" hidden="1">"c3082"</definedName>
    <definedName name="IQ_EBIT_GUIDANCE" hidden="1">"c4303"</definedName>
    <definedName name="IQ_EBIT_GW_ACT_OR_EST" hidden="1">"c4306"</definedName>
    <definedName name="IQ_EBIT_GW_EST" hidden="1">"c4305"</definedName>
    <definedName name="IQ_EBIT_GW_GUIDANCE" hidden="1">"c4307"</definedName>
    <definedName name="IQ_EBIT_GW_HIGH_EST" hidden="1">"c4308"</definedName>
    <definedName name="IQ_EBIT_GW_HIGH_GUIDANCE" hidden="1">"c4171"</definedName>
    <definedName name="IQ_EBIT_GW_LOW_EST" hidden="1">"c4309"</definedName>
    <definedName name="IQ_EBIT_GW_LOW_GUIDANCE" hidden="1">"c4211"</definedName>
    <definedName name="IQ_EBIT_GW_MEDIAN_EST" hidden="1">"c4310"</definedName>
    <definedName name="IQ_EBIT_GW_NUM_EST" hidden="1">"c4311"</definedName>
    <definedName name="IQ_EBIT_GW_STDDEV_EST" hidden="1">"c4312"</definedName>
    <definedName name="IQ_EBIT_HIGH_EST" hidden="1">"c1683"</definedName>
    <definedName name="IQ_EBIT_HIGH_EST_REUT" hidden="1">"c5335"</definedName>
    <definedName name="IQ_EBIT_HIGH_GUIDANCE" hidden="1">"c4172"</definedName>
    <definedName name="IQ_EBIT_INT" hidden="1">"c360"</definedName>
    <definedName name="IQ_EBIT_LOW_EST" hidden="1">"c1684"</definedName>
    <definedName name="IQ_EBIT_LOW_EST_REUT" hidden="1">"c5336"</definedName>
    <definedName name="IQ_EBIT_LOW_GUIDANCE" hidden="1">"c4212"</definedName>
    <definedName name="IQ_EBIT_MARGIN" hidden="1">"c359"</definedName>
    <definedName name="IQ_EBIT_MEDIAN_EST" hidden="1">"c1682"</definedName>
    <definedName name="IQ_EBIT_MEDIAN_EST_REUT" hidden="1">"c5334"</definedName>
    <definedName name="IQ_EBIT_NUM_EST" hidden="1">"c1685"</definedName>
    <definedName name="IQ_EBIT_NUM_EST_REUT" hidden="1">"c5337"</definedName>
    <definedName name="IQ_EBIT_OVER_IE" hidden="1">"c1369"</definedName>
    <definedName name="IQ_EBIT_SBC_ACT_OR_EST" hidden="1">"c4316"</definedName>
    <definedName name="IQ_EBIT_SBC_EST" hidden="1">"c4315"</definedName>
    <definedName name="IQ_EBIT_SBC_GUIDANCE" hidden="1">"c4317"</definedName>
    <definedName name="IQ_EBIT_SBC_GW_ACT_OR_EST" hidden="1">"c4320"</definedName>
    <definedName name="IQ_EBIT_SBC_GW_EST" hidden="1">"c4319"</definedName>
    <definedName name="IQ_EBIT_SBC_GW_GUIDANCE" hidden="1">"c4321"</definedName>
    <definedName name="IQ_EBIT_SBC_GW_HIGH_EST" hidden="1">"c4322"</definedName>
    <definedName name="IQ_EBIT_SBC_GW_HIGH_GUIDANCE" hidden="1">"c4193"</definedName>
    <definedName name="IQ_EBIT_SBC_GW_LOW_EST" hidden="1">"c4323"</definedName>
    <definedName name="IQ_EBIT_SBC_GW_LOW_GUIDANCE" hidden="1">"c4233"</definedName>
    <definedName name="IQ_EBIT_SBC_GW_MEDIAN_EST" hidden="1">"c4324"</definedName>
    <definedName name="IQ_EBIT_SBC_GW_NUM_EST" hidden="1">"c4325"</definedName>
    <definedName name="IQ_EBIT_SBC_GW_STDDEV_EST" hidden="1">"c4326"</definedName>
    <definedName name="IQ_EBIT_SBC_HIGH_EST" hidden="1">"c4328"</definedName>
    <definedName name="IQ_EBIT_SBC_HIGH_GUIDANCE" hidden="1">"c4192"</definedName>
    <definedName name="IQ_EBIT_SBC_LOW_EST" hidden="1">"c4329"</definedName>
    <definedName name="IQ_EBIT_SBC_LOW_GUIDANCE" hidden="1">"c4232"</definedName>
    <definedName name="IQ_EBIT_SBC_MEDIAN_EST" hidden="1">"c4330"</definedName>
    <definedName name="IQ_EBIT_SBC_NUM_EST" hidden="1">"c4331"</definedName>
    <definedName name="IQ_EBIT_SBC_STDDEV_EST" hidden="1">"c4332"</definedName>
    <definedName name="IQ_EBIT_STDDEV_EST" hidden="1">"c1686"</definedName>
    <definedName name="IQ_EBIT_STDDEV_EST_REUT" hidden="1">"c5338"</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REUT" hidden="1">"c5462"</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GUIDANCE" hidden="1">"c4334"</definedName>
    <definedName name="IQ_EBITDA_HIGH_EST" hidden="1">"c370"</definedName>
    <definedName name="IQ_EBITDA_HIGH_EST_REUT" hidden="1">"c3642"</definedName>
    <definedName name="IQ_EBITDA_HIGH_GUIDANCE" hidden="1">"c4170"</definedName>
    <definedName name="IQ_EBITDA_INT" hidden="1">"c373"</definedName>
    <definedName name="IQ_EBITDA_LOW_EST" hidden="1">"c371"</definedName>
    <definedName name="IQ_EBITDA_LOW_EST_REUT" hidden="1">"c3643"</definedName>
    <definedName name="IQ_EBITDA_LOW_GUIDANCE" hidden="1">"c4210"</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BC_EST" hidden="1">"c4336"</definedName>
    <definedName name="IQ_EBITDA_SBC_GUIDANCE" hidden="1">"c4338"</definedName>
    <definedName name="IQ_EBITDA_SBC_HIGH_EST" hidden="1">"c4339"</definedName>
    <definedName name="IQ_EBITDA_SBC_HIGH_GUIDANCE" hidden="1">"c4194"</definedName>
    <definedName name="IQ_EBITDA_SBC_LOW_EST" hidden="1">"c4340"</definedName>
    <definedName name="IQ_EBITDA_SBC_LOW_GUIDANCE" hidden="1">"c4234"</definedName>
    <definedName name="IQ_EBITDA_SBC_MEDIAN_EST" hidden="1">"c4341"</definedName>
    <definedName name="IQ_EBITDA_SBC_NUM_EST" hidden="1">"c4342"</definedName>
    <definedName name="IQ_EBITDA_SBC_STDDEV_EST" hidden="1">"c4343"</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IN" hidden="1">"c386"</definedName>
    <definedName name="IQ_EBT_GAAP_GUIDANCE" hidden="1">"c4345"</definedName>
    <definedName name="IQ_EBT_GAAP_HIGH_GUIDANCE" hidden="1">"c4174"</definedName>
    <definedName name="IQ_EBT_GAAP_LOW_GUIDANCE" hidden="1">"c4214"</definedName>
    <definedName name="IQ_EBT_GUIDANCE" hidden="1">"c4346"</definedName>
    <definedName name="IQ_EBT_GW_GUIDANCE" hidden="1">"c4347"</definedName>
    <definedName name="IQ_EBT_GW_HIGH_GUIDANCE" hidden="1">"c4175"</definedName>
    <definedName name="IQ_EBT_GW_LOW_GUIDANCE" hidden="1">"c4215"</definedName>
    <definedName name="IQ_EBT_HIGH_GUIDANCE" hidden="1">"c4173"</definedName>
    <definedName name="IQ_EBT_INCL_MARGIN" hidden="1">"c387"</definedName>
    <definedName name="IQ_EBT_INS" hidden="1">"c388"</definedName>
    <definedName name="IQ_EBT_LOW_GUIDANCE" hidden="1">"c4213"</definedName>
    <definedName name="IQ_EBT_RE" hidden="1">"c6215"</definedName>
    <definedName name="IQ_EBT_REIT" hidden="1">"c389"</definedName>
    <definedName name="IQ_EBT_SBC_ACT_OR_EST" hidden="1">"c4350"</definedName>
    <definedName name="IQ_EBT_SBC_EST" hidden="1">"c4349"</definedName>
    <definedName name="IQ_EBT_SBC_GUIDANCE" hidden="1">"c4351"</definedName>
    <definedName name="IQ_EBT_SBC_GW_ACT_OR_EST" hidden="1">"c4354"</definedName>
    <definedName name="IQ_EBT_SBC_GW_EST" hidden="1">"c4353"</definedName>
    <definedName name="IQ_EBT_SBC_GW_GUIDANCE" hidden="1">"c4355"</definedName>
    <definedName name="IQ_EBT_SBC_GW_HIGH_EST" hidden="1">"c4356"</definedName>
    <definedName name="IQ_EBT_SBC_GW_HIGH_GUIDANCE" hidden="1">"c4191"</definedName>
    <definedName name="IQ_EBT_SBC_GW_LOW_EST" hidden="1">"c4357"</definedName>
    <definedName name="IQ_EBT_SBC_GW_LOW_GUIDANCE" hidden="1">"c4231"</definedName>
    <definedName name="IQ_EBT_SBC_GW_MEDIAN_EST" hidden="1">"c4358"</definedName>
    <definedName name="IQ_EBT_SBC_GW_NUM_EST" hidden="1">"c4359"</definedName>
    <definedName name="IQ_EBT_SBC_GW_STDDEV_EST" hidden="1">"c4360"</definedName>
    <definedName name="IQ_EBT_SBC_HIGH_EST" hidden="1">"c4362"</definedName>
    <definedName name="IQ_EBT_SBC_HIGH_GUIDANCE" hidden="1">"c4190"</definedName>
    <definedName name="IQ_EBT_SBC_LOW_EST" hidden="1">"c4363"</definedName>
    <definedName name="IQ_EBT_SBC_LOW_GUIDANCE" hidden="1">"c4230"</definedName>
    <definedName name="IQ_EBT_SBC_MEDIAN_EST" hidden="1">"c4364"</definedName>
    <definedName name="IQ_EBT_SBC_NUM_EST" hidden="1">"c4365"</definedName>
    <definedName name="IQ_EBT_SBC_STDDEV_EST" hidden="1">"c4366"</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REUT" hidden="1">"c5460"</definedName>
    <definedName name="IQ_EPS_EST" hidden="1">"c399"</definedName>
    <definedName name="IQ_EPS_EST_BOTTOM_UP" hidden="1">"c5489"</definedName>
    <definedName name="IQ_EPS_EST_BOTTOM_UP_REUT" hidden="1">"c5497"</definedName>
    <definedName name="IQ_EPS_EST_REUT" hidden="1">"c5453"</definedName>
    <definedName name="IQ_EPS_EXCL_GUIDANCE" hidden="1">"c4368"</definedName>
    <definedName name="IQ_EPS_EXCL_HIGH_GUIDANCE" hidden="1">"c4369"</definedName>
    <definedName name="IQ_EPS_EXCL_LOW_GUIDANCE" hidden="1">"c4204"</definedName>
    <definedName name="IQ_EPS_GAAP_GUIDANCE" hidden="1">"c4370"</definedName>
    <definedName name="IQ_EPS_GAAP_HIGH_GUIDANCE" hidden="1">"c4371"</definedName>
    <definedName name="IQ_EPS_GAAP_LOW_GUIDANCE" hidden="1">"c4205"</definedName>
    <definedName name="IQ_EPS_GW_ACT_OR_EST" hidden="1">"c2223"</definedName>
    <definedName name="IQ_EPS_GW_ACT_OR_EST_REUT" hidden="1">"c5469"</definedName>
    <definedName name="IQ_EPS_GW_EST" hidden="1">"c1737"</definedName>
    <definedName name="IQ_EPS_GW_EST_BOTTOM_UP" hidden="1">"c5491"</definedName>
    <definedName name="IQ_EPS_GW_EST_BOTTOM_UP_REUT" hidden="1">"c5499"</definedName>
    <definedName name="IQ_EPS_GW_EST_REUT" hidden="1">"c5389"</definedName>
    <definedName name="IQ_EPS_GW_GUIDANCE" hidden="1">"c4372"</definedName>
    <definedName name="IQ_EPS_GW_HIGH_EST" hidden="1">"c1739"</definedName>
    <definedName name="IQ_EPS_GW_HIGH_EST_REUT" hidden="1">"c5391"</definedName>
    <definedName name="IQ_EPS_GW_HIGH_GUIDANCE" hidden="1">"c4373"</definedName>
    <definedName name="IQ_EPS_GW_LOW_EST" hidden="1">"c1740"</definedName>
    <definedName name="IQ_EPS_GW_LOW_EST_REUT" hidden="1">"c5392"</definedName>
    <definedName name="IQ_EPS_GW_LOW_GUIDANCE" hidden="1">"c4206"</definedName>
    <definedName name="IQ_EPS_GW_MEDIAN_EST" hidden="1">"c1738"</definedName>
    <definedName name="IQ_EPS_GW_MEDIAN_EST_REUT" hidden="1">"c5390"</definedName>
    <definedName name="IQ_EPS_GW_NUM_EST" hidden="1">"c1741"</definedName>
    <definedName name="IQ_EPS_GW_NUM_EST_REUT" hidden="1">"c5393"</definedName>
    <definedName name="IQ_EPS_GW_STDDEV_EST" hidden="1">"c1742"</definedName>
    <definedName name="IQ_EPS_GW_STDDEV_EST_REUT" hidden="1">"c5394"</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ORM_EST" hidden="1">"c2226"</definedName>
    <definedName name="IQ_EPS_NORM_EST_BOTTOM_UP" hidden="1">"c5490"</definedName>
    <definedName name="IQ_EPS_NORM_EST_BOTTOM_UP_REUT" hidden="1">"c5498"</definedName>
    <definedName name="IQ_EPS_NORM_EST_REUT" hidden="1">"c5326"</definedName>
    <definedName name="IQ_EPS_NORM_HIGH_EST" hidden="1">"c2228"</definedName>
    <definedName name="IQ_EPS_NORM_HIGH_EST_REUT" hidden="1">"c5328"</definedName>
    <definedName name="IQ_EPS_NORM_LOW_EST" hidden="1">"c2229"</definedName>
    <definedName name="IQ_EPS_NORM_LOW_EST_REUT" hidden="1">"c5329"</definedName>
    <definedName name="IQ_EPS_NORM_MEDIAN_EST" hidden="1">"c2227"</definedName>
    <definedName name="IQ_EPS_NORM_MEDIAN_EST_REUT" hidden="1">"c5327"</definedName>
    <definedName name="IQ_EPS_NORM_NUM_EST" hidden="1">"c2230"</definedName>
    <definedName name="IQ_EPS_NORM_NUM_EST_REUT" hidden="1">"c5330"</definedName>
    <definedName name="IQ_EPS_NORM_STDDEV_EST" hidden="1">"c2231"</definedName>
    <definedName name="IQ_EPS_NORM_STDDEV_EST_REUT" hidden="1">"c5331"</definedName>
    <definedName name="IQ_EPS_NUM_EST" hidden="1">"c402"</definedName>
    <definedName name="IQ_EPS_NUM_EST_REUT" hidden="1">"c5451"</definedName>
    <definedName name="IQ_EPS_REPORT_ACT_OR_EST" hidden="1">"c2224"</definedName>
    <definedName name="IQ_EPS_REPORT_ACT_OR_EST_REUT" hidden="1">"c5470"</definedName>
    <definedName name="IQ_EPS_REPORTED_EST" hidden="1">"c1744"</definedName>
    <definedName name="IQ_EPS_REPORTED_EST_BOTTOM_UP" hidden="1">"c5492"</definedName>
    <definedName name="IQ_EPS_REPORTED_EST_BOTTOM_UP_REUT" hidden="1">"c5500"</definedName>
    <definedName name="IQ_EPS_REPORTED_EST_REUT" hidden="1">"c5396"</definedName>
    <definedName name="IQ_EPS_REPORTED_HIGH_EST" hidden="1">"c1746"</definedName>
    <definedName name="IQ_EPS_REPORTED_HIGH_EST_REUT" hidden="1">"c5398"</definedName>
    <definedName name="IQ_EPS_REPORTED_LOW_EST" hidden="1">"c1747"</definedName>
    <definedName name="IQ_EPS_REPORTED_LOW_EST_REUT" hidden="1">"c5399"</definedName>
    <definedName name="IQ_EPS_REPORTED_MEDIAN_EST" hidden="1">"c1745"</definedName>
    <definedName name="IQ_EPS_REPORTED_MEDIAN_EST_REUT" hidden="1">"c5397"</definedName>
    <definedName name="IQ_EPS_REPORTED_NUM_EST" hidden="1">"c1748"</definedName>
    <definedName name="IQ_EPS_REPORTED_NUM_EST_REUT" hidden="1">"c5400"</definedName>
    <definedName name="IQ_EPS_REPORTED_STDDEV_EST" hidden="1">"c1749"</definedName>
    <definedName name="IQ_EPS_REPORTED_STDDEV_EST_REUT" hidden="1">"c5401"</definedName>
    <definedName name="IQ_EPS_SBC_ACT_OR_EST" hidden="1">"c4376"</definedName>
    <definedName name="IQ_EPS_SBC_EST" hidden="1">"c4375"</definedName>
    <definedName name="IQ_EPS_SBC_GUIDANCE" hidden="1">"c4377"</definedName>
    <definedName name="IQ_EPS_SBC_GW_ACT_OR_EST" hidden="1">"c4380"</definedName>
    <definedName name="IQ_EPS_SBC_GW_EST" hidden="1">"c4379"</definedName>
    <definedName name="IQ_EPS_SBC_GW_GUIDANCE" hidden="1">"c4381"</definedName>
    <definedName name="IQ_EPS_SBC_GW_HIGH_EST" hidden="1">"c4382"</definedName>
    <definedName name="IQ_EPS_SBC_GW_HIGH_GUIDANCE" hidden="1">"c4189"</definedName>
    <definedName name="IQ_EPS_SBC_GW_LOW_EST" hidden="1">"c4383"</definedName>
    <definedName name="IQ_EPS_SBC_GW_LOW_GUIDANCE" hidden="1">"c4229"</definedName>
    <definedName name="IQ_EPS_SBC_GW_MEDIAN_EST" hidden="1">"c4384"</definedName>
    <definedName name="IQ_EPS_SBC_GW_NUM_EST" hidden="1">"c4385"</definedName>
    <definedName name="IQ_EPS_SBC_GW_STDDEV_EST" hidden="1">"c4386"</definedName>
    <definedName name="IQ_EPS_SBC_HIGH_EST" hidden="1">"c4388"</definedName>
    <definedName name="IQ_EPS_SBC_HIGH_GUIDANCE" hidden="1">"c4188"</definedName>
    <definedName name="IQ_EPS_SBC_LOW_EST" hidden="1">"c4389"</definedName>
    <definedName name="IQ_EPS_SBC_LOW_GUIDANCE" hidden="1">"c4228"</definedName>
    <definedName name="IQ_EPS_SBC_MEDIAN_EST" hidden="1">"c4390"</definedName>
    <definedName name="IQ_EPS_SBC_NUM_EST" hidden="1">"c4391"</definedName>
    <definedName name="IQ_EPS_SBC_STDDEV_EST" hidden="1">"c4392"</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BV_REUT" hidden="1">"c5409"</definedName>
    <definedName name="IQ_EST_ACT_BV_SHARE" hidden="1">"c3549"</definedName>
    <definedName name="IQ_EST_ACT_BV_SHARE_REUT" hidden="1">"c5445"</definedName>
    <definedName name="IQ_EST_ACT_CAPEX" hidden="1">"c3546"</definedName>
    <definedName name="IQ_EST_ACT_CAPEX_REUT" hidden="1">"c3975"</definedName>
    <definedName name="IQ_EST_ACT_CASH_FLOW" hidden="1">"c4394"</definedName>
    <definedName name="IQ_EST_ACT_CASH_OPER" hidden="1">"c4395"</definedName>
    <definedName name="IQ_EST_ACT_CFPS" hidden="1">"c1673"</definedName>
    <definedName name="IQ_EST_ACT_CFPS_REUT" hidden="1">"c3850"</definedName>
    <definedName name="IQ_EST_ACT_DISTRIBUTABLE_CASH" hidden="1">"c4396"</definedName>
    <definedName name="IQ_EST_ACT_DISTRIBUTABLE_CASH_SHARE" hidden="1">"c4397"</definedName>
    <definedName name="IQ_EST_ACT_DPS" hidden="1">"c1680"</definedName>
    <definedName name="IQ_EST_ACT_DPS_REUT" hidden="1">"c3857"</definedName>
    <definedName name="IQ_EST_ACT_EBIT" hidden="1">"c1687"</definedName>
    <definedName name="IQ_EST_ACT_EBIT_GW" hidden="1">"c4398"</definedName>
    <definedName name="IQ_EST_ACT_EBIT_REUT" hidden="1">"c5339"</definedName>
    <definedName name="IQ_EST_ACT_EBIT_SBC" hidden="1">"c4399"</definedName>
    <definedName name="IQ_EST_ACT_EBIT_SBC_GW" hidden="1">"c4400"</definedName>
    <definedName name="IQ_EST_ACT_EBITDA" hidden="1">"c1664"</definedName>
    <definedName name="IQ_EST_ACT_EBITDA_REUT" hidden="1">"c3836"</definedName>
    <definedName name="IQ_EST_ACT_EBITDA_SBC" hidden="1">"c4401"</definedName>
    <definedName name="IQ_EST_ACT_EBT_SBC" hidden="1">"c4402"</definedName>
    <definedName name="IQ_EST_ACT_EBT_SBC_GW" hidden="1">"c4403"</definedName>
    <definedName name="IQ_EST_ACT_EPS" hidden="1">"c1648"</definedName>
    <definedName name="IQ_EST_ACT_EPS_GW" hidden="1">"c1743"</definedName>
    <definedName name="IQ_EST_ACT_EPS_GW_REUT" hidden="1">"c5395"</definedName>
    <definedName name="IQ_EST_ACT_EPS_NORM" hidden="1">"c2232"</definedName>
    <definedName name="IQ_EST_ACT_EPS_NORM_REUT" hidden="1">"c5332"</definedName>
    <definedName name="IQ_EST_ACT_EPS_REPORTED" hidden="1">"c1750"</definedName>
    <definedName name="IQ_EST_ACT_EPS_REPORTED_REUT" hidden="1">"c5402"</definedName>
    <definedName name="IQ_EST_ACT_EPS_REUT" hidden="1">"c5457"</definedName>
    <definedName name="IQ_EST_ACT_EPS_SBC" hidden="1">"c4404"</definedName>
    <definedName name="IQ_EST_ACT_EPS_SBC_GW" hidden="1">"c4405"</definedName>
    <definedName name="IQ_EST_ACT_FFO" hidden="1">"c1666"</definedName>
    <definedName name="IQ_EST_ACT_FFO_ADJ" hidden="1">"c4406"</definedName>
    <definedName name="IQ_EST_ACT_FFO_REUT" hidden="1">"c3843"</definedName>
    <definedName name="IQ_EST_ACT_FFO_SHARE" hidden="1">"c4407"</definedName>
    <definedName name="IQ_EST_ACT_GROSS_MARGIN" hidden="1">"c5553"</definedName>
    <definedName name="IQ_EST_ACT_MAINT_CAPEX" hidden="1">"c4408"</definedName>
    <definedName name="IQ_EST_ACT_NAV" hidden="1">"c1757"</definedName>
    <definedName name="IQ_EST_ACT_NET_DEBT" hidden="1">"c3545"</definedName>
    <definedName name="IQ_EST_ACT_NET_DEBT_REUT" hidden="1">"c5446"</definedName>
    <definedName name="IQ_EST_ACT_NI" hidden="1">"c1722"</definedName>
    <definedName name="IQ_EST_ACT_NI_GW" hidden="1">"c1729"</definedName>
    <definedName name="IQ_EST_ACT_NI_GW_REUT" hidden="1">"c5381"</definedName>
    <definedName name="IQ_EST_ACT_NI_REPORTED" hidden="1">"c1736"</definedName>
    <definedName name="IQ_EST_ACT_NI_REPORTED_REUT" hidden="1">"c5388"</definedName>
    <definedName name="IQ_EST_ACT_NI_REUT" hidden="1">"c5374"</definedName>
    <definedName name="IQ_EST_ACT_NI_SBC" hidden="1">"c4409"</definedName>
    <definedName name="IQ_EST_ACT_NI_SBC_GW" hidden="1">"c4410"</definedName>
    <definedName name="IQ_EST_ACT_OPER_INC" hidden="1">"c1694"</definedName>
    <definedName name="IQ_EST_ACT_OPER_INC_REUT" hidden="1">"c5346"</definedName>
    <definedName name="IQ_EST_ACT_PRETAX_GW_INC" hidden="1">"c1708"</definedName>
    <definedName name="IQ_EST_ACT_PRETAX_GW_INC_REUT" hidden="1">"c5360"</definedName>
    <definedName name="IQ_EST_ACT_PRETAX_INC" hidden="1">"c1701"</definedName>
    <definedName name="IQ_EST_ACT_PRETAX_INC_REUT" hidden="1">"c5353"</definedName>
    <definedName name="IQ_EST_ACT_PRETAX_REPORT_INC" hidden="1">"c1715"</definedName>
    <definedName name="IQ_EST_ACT_PRETAX_REPORT_INC_REUT" hidden="1">"c5367"</definedName>
    <definedName name="IQ_EST_ACT_RECURRING_PROFIT" hidden="1">"c4411"</definedName>
    <definedName name="IQ_EST_ACT_RECURRING_PROFIT_SHARE" hidden="1">"c4412"</definedName>
    <definedName name="IQ_EST_ACT_RETURN_ASSETS" hidden="1">"c3547"</definedName>
    <definedName name="IQ_EST_ACT_RETURN_ASSETS_REUT" hidden="1">"c3996"</definedName>
    <definedName name="IQ_EST_ACT_RETURN_EQUITY" hidden="1">"c3548"</definedName>
    <definedName name="IQ_EST_ACT_RETURN_EQUITY_REUT" hidden="1">"c3989"</definedName>
    <definedName name="IQ_EST_ACT_REV" hidden="1">"c2113"</definedName>
    <definedName name="IQ_EST_ACT_REV_REUT" hidden="1">"c3835"</definedName>
    <definedName name="IQ_EST_BV_DIFF_REUT" hidden="1">"c5433"</definedName>
    <definedName name="IQ_EST_BV_SHARE_DIFF" hidden="1">"c4147"</definedName>
    <definedName name="IQ_EST_BV_SHARE_SURPRISE_PERCENT" hidden="1">"c4148"</definedName>
    <definedName name="IQ_EST_BV_SURPRISE_PERCENT_REUT" hidden="1">"c5434"</definedName>
    <definedName name="IQ_EST_CAPEX_DIFF" hidden="1">"c4149"</definedName>
    <definedName name="IQ_EST_CAPEX_GROWTH_1YR" hidden="1">"c3588"</definedName>
    <definedName name="IQ_EST_CAPEX_GROWTH_1YR_REUT" hidden="1">"c5447"</definedName>
    <definedName name="IQ_EST_CAPEX_GROWTH_2YR" hidden="1">"c3589"</definedName>
    <definedName name="IQ_EST_CAPEX_GROWTH_2YR_REUT" hidden="1">"c5448"</definedName>
    <definedName name="IQ_EST_CAPEX_GROWTH_Q_1YR" hidden="1">"c3590"</definedName>
    <definedName name="IQ_EST_CAPEX_GROWTH_Q_1YR_REUT" hidden="1">"c5449"</definedName>
    <definedName name="IQ_EST_CAPEX_SEQ_GROWTH_Q" hidden="1">"c3591"</definedName>
    <definedName name="IQ_EST_CAPEX_SEQ_GROWTH_Q_REUT" hidden="1">"c5450"</definedName>
    <definedName name="IQ_EST_CAPEX_SURPRISE_PERCENT" hidden="1">"c4151"</definedName>
    <definedName name="IQ_EST_CASH_FLOW_DIFF" hidden="1">"c4152"</definedName>
    <definedName name="IQ_EST_CASH_FLOW_SURPRISE_PERCENT" hidden="1">"c4161"</definedName>
    <definedName name="IQ_EST_CASH_OPER_DIFF" hidden="1">"c4162"</definedName>
    <definedName name="IQ_EST_CASH_OPER_SURPRISE_PERCENT" hidden="1">"c4248"</definedName>
    <definedName name="IQ_EST_CFPS_DIFF" hidden="1">"c1871"</definedName>
    <definedName name="IQ_EST_CFPS_DIFF_REUT" hidden="1">"c3892"</definedName>
    <definedName name="IQ_EST_CFPS_GROWTH_1YR" hidden="1">"c1774"</definedName>
    <definedName name="IQ_EST_CFPS_GROWTH_1YR_REUT" hidden="1">"c3878"</definedName>
    <definedName name="IQ_EST_CFPS_GROWTH_2YR" hidden="1">"c1775"</definedName>
    <definedName name="IQ_EST_CFPS_GROWTH_2YR_REUT" hidden="1">"c3879"</definedName>
    <definedName name="IQ_EST_CFPS_GROWTH_Q_1YR" hidden="1">"c1776"</definedName>
    <definedName name="IQ_EST_CFPS_GROWTH_Q_1YR_REUT" hidden="1">"c3880"</definedName>
    <definedName name="IQ_EST_CFPS_SEQ_GROWTH_Q" hidden="1">"c1777"</definedName>
    <definedName name="IQ_EST_CFPS_SEQ_GROWTH_Q_REUT" hidden="1">"c3881"</definedName>
    <definedName name="IQ_EST_CFPS_SURPRISE_PERCENT" hidden="1">"c1872"</definedName>
    <definedName name="IQ_EST_CFPS_SURPRISE_PERCENT_REUT" hidden="1">"c3893"</definedName>
    <definedName name="IQ_EST_CURRENCY" hidden="1">"c2140"</definedName>
    <definedName name="IQ_EST_CURRENCY_REUT" hidden="1">"c5437"</definedName>
    <definedName name="IQ_EST_DATE" hidden="1">"c1634"</definedName>
    <definedName name="IQ_EST_DATE_REUT" hidden="1">"c5438"</definedName>
    <definedName name="IQ_EST_DISTRIBUTABLE_CASH_DIFF" hidden="1">"c4276"</definedName>
    <definedName name="IQ_EST_DISTRIBUTABLE_CASH_GROWTH_1YR" hidden="1">"c4413"</definedName>
    <definedName name="IQ_EST_DISTRIBUTABLE_CASH_GROWTH_2YR" hidden="1">"c4414"</definedName>
    <definedName name="IQ_EST_DISTRIBUTABLE_CASH_GROWTH_Q_1YR" hidden="1">"c4415"</definedName>
    <definedName name="IQ_EST_DISTRIBUTABLE_CASH_SEQ_GROWTH_Q" hidden="1">"c4416"</definedName>
    <definedName name="IQ_EST_DISTRIBUTABLE_CASH_SHARE_DIFF" hidden="1">"c4284"</definedName>
    <definedName name="IQ_EST_DISTRIBUTABLE_CASH_SHARE_GROWTH_1YR" hidden="1">"c4417"</definedName>
    <definedName name="IQ_EST_DISTRIBUTABLE_CASH_SHARE_GROWTH_2YR" hidden="1">"c4418"</definedName>
    <definedName name="IQ_EST_DISTRIBUTABLE_CASH_SHARE_GROWTH_Q_1YR" hidden="1">"c4419"</definedName>
    <definedName name="IQ_EST_DISTRIBUTABLE_CASH_SHARE_SEQ_GROWTH_Q" hidden="1">"c4420"</definedName>
    <definedName name="IQ_EST_DISTRIBUTABLE_CASH_SHARE_SURPRISE_PERCENT" hidden="1">"c4293"</definedName>
    <definedName name="IQ_EST_DISTRIBUTABLE_CASH_SURPRISE_PERCENT" hidden="1">"c4295"</definedName>
    <definedName name="IQ_EST_DPS_DIFF" hidden="1">"c1873"</definedName>
    <definedName name="IQ_EST_DPS_DIFF_REUT" hidden="1">"c3894"</definedName>
    <definedName name="IQ_EST_DPS_GROWTH_1YR" hidden="1">"c1778"</definedName>
    <definedName name="IQ_EST_DPS_GROWTH_1YR_REUT" hidden="1">"c3882"</definedName>
    <definedName name="IQ_EST_DPS_GROWTH_2YR" hidden="1">"c1779"</definedName>
    <definedName name="IQ_EST_DPS_GROWTH_2YR_REUT" hidden="1">"c3883"</definedName>
    <definedName name="IQ_EST_DPS_GROWTH_Q_1YR" hidden="1">"c1780"</definedName>
    <definedName name="IQ_EST_DPS_GROWTH_Q_1YR_REUT" hidden="1">"c3884"</definedName>
    <definedName name="IQ_EST_DPS_SEQ_GROWTH_Q" hidden="1">"c1781"</definedName>
    <definedName name="IQ_EST_DPS_SEQ_GROWTH_Q_REUT" hidden="1">"c3885"</definedName>
    <definedName name="IQ_EST_DPS_SURPRISE_PERCENT" hidden="1">"c1874"</definedName>
    <definedName name="IQ_EST_DPS_SURPRISE_PERCENT_REUT" hidden="1">"c3895"</definedName>
    <definedName name="IQ_EST_EBIT_DIFF" hidden="1">"c1875"</definedName>
    <definedName name="IQ_EST_EBIT_DIFF_REUT" hidden="1">"c5413"</definedName>
    <definedName name="IQ_EST_EBIT_GW_DIFF" hidden="1">"c4304"</definedName>
    <definedName name="IQ_EST_EBIT_GW_SURPRISE_PERCENT" hidden="1">"c4313"</definedName>
    <definedName name="IQ_EST_EBIT_SBC_DIFF" hidden="1">"c4314"</definedName>
    <definedName name="IQ_EST_EBIT_SBC_GW_DIFF" hidden="1">"c4318"</definedName>
    <definedName name="IQ_EST_EBIT_SBC_GW_SURPRISE_PERCENT" hidden="1">"c4327"</definedName>
    <definedName name="IQ_EST_EBIT_SBC_SURPRISE_PERCENT" hidden="1">"c4333"</definedName>
    <definedName name="IQ_EST_EBIT_SURPRISE_PERCENT" hidden="1">"c1876"</definedName>
    <definedName name="IQ_EST_EBIT_SURPRISE_PERCENT_REUT" hidden="1">"c5414"</definedName>
    <definedName name="IQ_EST_EBITDA_DIFF" hidden="1">"c1867"</definedName>
    <definedName name="IQ_EST_EBITDA_DIFF_REUT" hidden="1">"c3888"</definedName>
    <definedName name="IQ_EST_EBITDA_GROWTH_1YR" hidden="1">"c1766"</definedName>
    <definedName name="IQ_EST_EBITDA_GROWTH_1YR_REUT" hidden="1">"c3864"</definedName>
    <definedName name="IQ_EST_EBITDA_GROWTH_2YR" hidden="1">"c1767"</definedName>
    <definedName name="IQ_EST_EBITDA_GROWTH_2YR_REUT" hidden="1">"c3865"</definedName>
    <definedName name="IQ_EST_EBITDA_GROWTH_Q_1YR" hidden="1">"c1768"</definedName>
    <definedName name="IQ_EST_EBITDA_GROWTH_Q_1YR_REUT" hidden="1">"c3866"</definedName>
    <definedName name="IQ_EST_EBITDA_SBC_DIFF" hidden="1">"c4335"</definedName>
    <definedName name="IQ_EST_EBITDA_SBC_SURPRISE_PERCENT" hidden="1">"c4344"</definedName>
    <definedName name="IQ_EST_EBITDA_SEQ_GROWTH_Q" hidden="1">"c1769"</definedName>
    <definedName name="IQ_EST_EBITDA_SEQ_GROWTH_Q_REUT" hidden="1">"c3867"</definedName>
    <definedName name="IQ_EST_EBITDA_SURPRISE_PERCENT" hidden="1">"c1868"</definedName>
    <definedName name="IQ_EST_EBITDA_SURPRISE_PERCENT_REUT" hidden="1">"c3889"</definedName>
    <definedName name="IQ_EST_EBT_SBC_DIFF" hidden="1">"c4348"</definedName>
    <definedName name="IQ_EST_EBT_SBC_GW_DIFF" hidden="1">"c4352"</definedName>
    <definedName name="IQ_EST_EBT_SBC_GW_SURPRISE_PERCENT" hidden="1">"c4361"</definedName>
    <definedName name="IQ_EST_EBT_SBC_SURPRISE_PERCENT" hidden="1">"c4367"</definedName>
    <definedName name="IQ_EST_EPS_DIFF" hidden="1">"c1864"</definedName>
    <definedName name="IQ_EST_EPS_DIFF_REUT" hidden="1">"c5458"</definedName>
    <definedName name="IQ_EST_EPS_GROWTH_1YR" hidden="1">"c1636"</definedName>
    <definedName name="IQ_EST_EPS_GROWTH_1YR_REUT" hidden="1">"c3646"</definedName>
    <definedName name="IQ_EST_EPS_GROWTH_2YR" hidden="1">"c1637"</definedName>
    <definedName name="IQ_EST_EPS_GROWTH_2YR_REUT" hidden="1">"c3858"</definedName>
    <definedName name="IQ_EST_EPS_GROWTH_5YR" hidden="1">"c1655"</definedName>
    <definedName name="IQ_EST_EPS_GROWTH_5YR_BOTTOM_UP" hidden="1">"c5487"</definedName>
    <definedName name="IQ_EST_EPS_GROWTH_5YR_BOTTOM_UP_REUT" hidden="1">"c5495"</definedName>
    <definedName name="IQ_EST_EPS_GROWTH_5YR_HIGH" hidden="1">"c1657"</definedName>
    <definedName name="IQ_EST_EPS_GROWTH_5YR_HIGH_REUT" hidden="1">"c5322"</definedName>
    <definedName name="IQ_EST_EPS_GROWTH_5YR_LOW" hidden="1">"c1658"</definedName>
    <definedName name="IQ_EST_EPS_GROWTH_5YR_LOW_REUT" hidden="1">"c5323"</definedName>
    <definedName name="IQ_EST_EPS_GROWTH_5YR_MEDIAN" hidden="1">"c1656"</definedName>
    <definedName name="IQ_EST_EPS_GROWTH_5YR_MEDIAN_REUT" hidden="1">"c5321"</definedName>
    <definedName name="IQ_EST_EPS_GROWTH_5YR_NUM" hidden="1">"c1659"</definedName>
    <definedName name="IQ_EST_EPS_GROWTH_5YR_NUM_REUT" hidden="1">"c5324"</definedName>
    <definedName name="IQ_EST_EPS_GROWTH_5YR_REUT" hidden="1">"c3633"</definedName>
    <definedName name="IQ_EST_EPS_GROWTH_5YR_STDDEV" hidden="1">"c1660"</definedName>
    <definedName name="IQ_EST_EPS_GROWTH_5YR_STDDEV_REUT" hidden="1">"c5325"</definedName>
    <definedName name="IQ_EST_EPS_GROWTH_Q_1YR" hidden="1">"c1641"</definedName>
    <definedName name="IQ_EST_EPS_GROWTH_Q_1YR_REUT" hidden="1">"c5410"</definedName>
    <definedName name="IQ_EST_EPS_GW_DIFF" hidden="1">"c1891"</definedName>
    <definedName name="IQ_EST_EPS_GW_DIFF_REUT" hidden="1">"c5429"</definedName>
    <definedName name="IQ_EST_EPS_GW_SURPRISE_PERCENT" hidden="1">"c1892"</definedName>
    <definedName name="IQ_EST_EPS_GW_SURPRISE_PERCENT_REUT" hidden="1">"c5430"</definedName>
    <definedName name="IQ_EST_EPS_NORM_DIFF" hidden="1">"c2247"</definedName>
    <definedName name="IQ_EST_EPS_NORM_DIFF_REUT" hidden="1">"c5411"</definedName>
    <definedName name="IQ_EST_EPS_NORM_SURPRISE_PERCENT" hidden="1">"c2248"</definedName>
    <definedName name="IQ_EST_EPS_NORM_SURPRISE_PERCENT_REUT" hidden="1">"c5412"</definedName>
    <definedName name="IQ_EST_EPS_REPORT_DIFF" hidden="1">"c1893"</definedName>
    <definedName name="IQ_EST_EPS_REPORT_DIFF_REUT" hidden="1">"c5431"</definedName>
    <definedName name="IQ_EST_EPS_REPORT_SURPRISE_PERCENT" hidden="1">"c1894"</definedName>
    <definedName name="IQ_EST_EPS_REPORT_SURPRISE_PERCENT_REUT" hidden="1">"c5432"</definedName>
    <definedName name="IQ_EST_EPS_SBC_DIFF" hidden="1">"c4374"</definedName>
    <definedName name="IQ_EST_EPS_SBC_GW_DIFF" hidden="1">"c4378"</definedName>
    <definedName name="IQ_EST_EPS_SBC_GW_SURPRISE_PERCENT" hidden="1">"c4387"</definedName>
    <definedName name="IQ_EST_EPS_SBC_SURPRISE_PERCENT" hidden="1">"c4393"</definedName>
    <definedName name="IQ_EST_EPS_SEQ_GROWTH_Q" hidden="1">"c1764"</definedName>
    <definedName name="IQ_EST_EPS_SEQ_GROWTH_Q_REUT" hidden="1">"c3859"</definedName>
    <definedName name="IQ_EST_EPS_SURPRISE_PERCENT" hidden="1">"c1635"</definedName>
    <definedName name="IQ_EST_EPS_SURPRISE_PERCENT_REUT" hidden="1">"c5459"</definedName>
    <definedName name="IQ_EST_FFO_ADJ_DIFF" hidden="1">"c4433"</definedName>
    <definedName name="IQ_EST_FFO_ADJ_GROWTH_1YR" hidden="1">"c4421"</definedName>
    <definedName name="IQ_EST_FFO_ADJ_GROWTH_2YR" hidden="1">"c4422"</definedName>
    <definedName name="IQ_EST_FFO_ADJ_GROWTH_Q_1YR" hidden="1">"c4423"</definedName>
    <definedName name="IQ_EST_FFO_ADJ_SEQ_GROWTH_Q" hidden="1">"c4424"</definedName>
    <definedName name="IQ_EST_FFO_ADJ_SURPRISE_PERCENT" hidden="1">"c4442"</definedName>
    <definedName name="IQ_EST_FFO_DIFF" hidden="1">"c1869"</definedName>
    <definedName name="IQ_EST_FFO_DIFF_REUT" hidden="1">"c3890"</definedName>
    <definedName name="IQ_EST_FFO_GROWTH_1YR" hidden="1">"c1770"</definedName>
    <definedName name="IQ_EST_FFO_GROWTH_1YR_REUT" hidden="1">"c3874"</definedName>
    <definedName name="IQ_EST_FFO_GROWTH_2YR" hidden="1">"c1771"</definedName>
    <definedName name="IQ_EST_FFO_GROWTH_2YR_REUT" hidden="1">"c3875"</definedName>
    <definedName name="IQ_EST_FFO_GROWTH_Q_1YR" hidden="1">"c1772"</definedName>
    <definedName name="IQ_EST_FFO_GROWTH_Q_1YR_REUT" hidden="1">"c3876"</definedName>
    <definedName name="IQ_EST_FFO_SEQ_GROWTH_Q" hidden="1">"c1773"</definedName>
    <definedName name="IQ_EST_FFO_SEQ_GROWTH_Q_REUT" hidden="1">"c3877"</definedName>
    <definedName name="IQ_EST_FFO_SHARE_DIFF" hidden="1">"c4444"</definedName>
    <definedName name="IQ_EST_FFO_SHARE_GROWTH_1YR" hidden="1">"c4425"</definedName>
    <definedName name="IQ_EST_FFO_SHARE_GROWTH_2YR" hidden="1">"c4426"</definedName>
    <definedName name="IQ_EST_FFO_SHARE_GROWTH_Q_1YR" hidden="1">"c4427"</definedName>
    <definedName name="IQ_EST_FFO_SHARE_SEQ_GROWTH_Q" hidden="1">"c4428"</definedName>
    <definedName name="IQ_EST_FFO_SHARE_SURPRISE_PERCENT" hidden="1">"c4453"</definedName>
    <definedName name="IQ_EST_FFO_SURPRISE_PERCENT" hidden="1">"c1870"</definedName>
    <definedName name="IQ_EST_FFO_SURPRISE_PERCENT_REUT" hidden="1">"c3891"</definedName>
    <definedName name="IQ_EST_FOOTNOTE" hidden="1">"c4540"</definedName>
    <definedName name="IQ_EST_FOOTNOTE_REUT" hidden="1">"c5478"</definedName>
    <definedName name="IQ_EST_MAINT_CAPEX_DIFF" hidden="1">"c4456"</definedName>
    <definedName name="IQ_EST_MAINT_CAPEX_GROWTH_1YR" hidden="1">"c4429"</definedName>
    <definedName name="IQ_EST_MAINT_CAPEX_GROWTH_2YR" hidden="1">"c4430"</definedName>
    <definedName name="IQ_EST_MAINT_CAPEX_GROWTH_Q_1YR" hidden="1">"c4431"</definedName>
    <definedName name="IQ_EST_MAINT_CAPEX_SEQ_GROWTH_Q" hidden="1">"c4432"</definedName>
    <definedName name="IQ_EST_MAINT_CAPEX_SURPRISE_PERCENT" hidden="1">"c4465"</definedName>
    <definedName name="IQ_EST_NAV_DIFF" hidden="1">"c1895"</definedName>
    <definedName name="IQ_EST_NAV_SURPRISE_PERCENT" hidden="1">"c1896"</definedName>
    <definedName name="IQ_EST_NET_DEBT_DIFF" hidden="1">"c4466"</definedName>
    <definedName name="IQ_EST_NET_DEBT_SURPRISE_PERCENT" hidden="1">"c4468"</definedName>
    <definedName name="IQ_EST_NI_DIFF" hidden="1">"c1885"</definedName>
    <definedName name="IQ_EST_NI_DIFF_REUT" hidden="1">"c5423"</definedName>
    <definedName name="IQ_EST_NI_GW_DIFF" hidden="1">"c1887"</definedName>
    <definedName name="IQ_EST_NI_GW_DIFF_REUT" hidden="1">"c5425"</definedName>
    <definedName name="IQ_EST_NI_GW_SURPRISE_PERCENT" hidden="1">"c1888"</definedName>
    <definedName name="IQ_EST_NI_GW_SURPRISE_PERCENT_REUT" hidden="1">"c5426"</definedName>
    <definedName name="IQ_EST_NI_REPORT_DIFF" hidden="1">"c1889"</definedName>
    <definedName name="IQ_EST_NI_REPORT_DIFF_REUT" hidden="1">"c5427"</definedName>
    <definedName name="IQ_EST_NI_REPORT_SURPRISE_PERCENT" hidden="1">"c1890"</definedName>
    <definedName name="IQ_EST_NI_REPORT_SURPRISE_PERCENT_REUT" hidden="1">"c5428"</definedName>
    <definedName name="IQ_EST_NI_SBC_DIFF" hidden="1">"c4472"</definedName>
    <definedName name="IQ_EST_NI_SBC_GW_DIFF" hidden="1">"c4476"</definedName>
    <definedName name="IQ_EST_NI_SBC_GW_SURPRISE_PERCENT" hidden="1">"c4485"</definedName>
    <definedName name="IQ_EST_NI_SBC_SURPRISE_PERCENT" hidden="1">"c4491"</definedName>
    <definedName name="IQ_EST_NI_SURPRISE_PERCENT" hidden="1">"c1886"</definedName>
    <definedName name="IQ_EST_NI_SURPRISE_PERCENT_REUT" hidden="1">"c5424"</definedName>
    <definedName name="IQ_EST_NUM_BUY" hidden="1">"c1759"</definedName>
    <definedName name="IQ_EST_NUM_BUY_REUT" hidden="1">"c3869"</definedName>
    <definedName name="IQ_EST_NUM_HOLD" hidden="1">"c1761"</definedName>
    <definedName name="IQ_EST_NUM_HOLD_REUT" hidden="1">"c3871"</definedName>
    <definedName name="IQ_EST_NUM_NO_OPINION" hidden="1">"c1758"</definedName>
    <definedName name="IQ_EST_NUM_NO_OPINION_REUT" hidden="1">"c3868"</definedName>
    <definedName name="IQ_EST_NUM_OUTPERFORM" hidden="1">"c1760"</definedName>
    <definedName name="IQ_EST_NUM_OUTPERFORM_REUT" hidden="1">"c3870"</definedName>
    <definedName name="IQ_EST_NUM_SELL" hidden="1">"c1763"</definedName>
    <definedName name="IQ_EST_NUM_SELL_REUT" hidden="1">"c3873"</definedName>
    <definedName name="IQ_EST_NUM_UNDERPERFORM" hidden="1">"c1762"</definedName>
    <definedName name="IQ_EST_NUM_UNDERPERFORM_REUT" hidden="1">"c3872"</definedName>
    <definedName name="IQ_EST_OPER_INC_DIFF" hidden="1">"c1877"</definedName>
    <definedName name="IQ_EST_OPER_INC_DIFF_REUT" hidden="1">"c5415"</definedName>
    <definedName name="IQ_EST_OPER_INC_SURPRISE_PERCENT" hidden="1">"c1878"</definedName>
    <definedName name="IQ_EST_OPER_INC_SURPRISE_PERCENT_REUT" hidden="1">"c5416"</definedName>
    <definedName name="IQ_EST_PRE_TAX_DIFF" hidden="1">"c1879"</definedName>
    <definedName name="IQ_EST_PRE_TAX_DIFF_REUT" hidden="1">"c5417"</definedName>
    <definedName name="IQ_EST_PRE_TAX_GW_DIFF" hidden="1">"c1881"</definedName>
    <definedName name="IQ_EST_PRE_TAX_GW_DIFF_REUT" hidden="1">"c5419"</definedName>
    <definedName name="IQ_EST_PRE_TAX_GW_SURPRISE_PERCENT" hidden="1">"c1882"</definedName>
    <definedName name="IQ_EST_PRE_TAX_GW_SURPRISE_PERCENT_REUT" hidden="1">"c5420"</definedName>
    <definedName name="IQ_EST_PRE_TAX_REPORT_DIFF" hidden="1">"c1883"</definedName>
    <definedName name="IQ_EST_PRE_TAX_REPORT_DIFF_REUT" hidden="1">"c5421"</definedName>
    <definedName name="IQ_EST_PRE_TAX_REPORT_SURPRISE_PERCENT" hidden="1">"c1884"</definedName>
    <definedName name="IQ_EST_PRE_TAX_REPORT_SURPRISE_PERCENT_REUT" hidden="1">"c5422"</definedName>
    <definedName name="IQ_EST_PRE_TAX_SURPRISE_PERCENT" hidden="1">"c1880"</definedName>
    <definedName name="IQ_EST_PRE_TAX_SURPRISE_PERCENT_REUT" hidden="1">"c5418"</definedName>
    <definedName name="IQ_EST_RECURRING_PROFIT_SHARE_DIFF" hidden="1">"c4505"</definedName>
    <definedName name="IQ_EST_RECURRING_PROFIT_SHARE_SURPRISE_PERCENT" hidden="1">"c4515"</definedName>
    <definedName name="IQ_EST_REV_DIFF" hidden="1">"c1865"</definedName>
    <definedName name="IQ_EST_REV_DIFF_REUT" hidden="1">"c3886"</definedName>
    <definedName name="IQ_EST_REV_GROWTH_1YR" hidden="1">"c1638"</definedName>
    <definedName name="IQ_EST_REV_GROWTH_1YR_REUT" hidden="1">"c3860"</definedName>
    <definedName name="IQ_EST_REV_GROWTH_2YR" hidden="1">"c1639"</definedName>
    <definedName name="IQ_EST_REV_GROWTH_2YR_REUT" hidden="1">"c3861"</definedName>
    <definedName name="IQ_EST_REV_GROWTH_Q_1YR" hidden="1">"c1640"</definedName>
    <definedName name="IQ_EST_REV_GROWTH_Q_1YR_REUT" hidden="1">"c3862"</definedName>
    <definedName name="IQ_EST_REV_SEQ_GROWTH_Q" hidden="1">"c1765"</definedName>
    <definedName name="IQ_EST_REV_SEQ_GROWTH_Q_REUT" hidden="1">"c3863"</definedName>
    <definedName name="IQ_EST_REV_SURPRISE_PERCENT" hidden="1">"c1866"</definedName>
    <definedName name="IQ_EST_REV_SURPRISE_PERCENT_REUT" hidden="1">"c3887"</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CT_OR_EST" hidden="1">"c2216"</definedName>
    <definedName name="IQ_FFO_ADJ_ACT_OR_EST" hidden="1">"c4435"</definedName>
    <definedName name="IQ_FFO_ADJ_EST" hidden="1">"c4434"</definedName>
    <definedName name="IQ_FFO_ADJ_GUIDANCE" hidden="1">"c4436"</definedName>
    <definedName name="IQ_FFO_ADJ_HIGH_EST" hidden="1">"c4437"</definedName>
    <definedName name="IQ_FFO_ADJ_HIGH_GUIDANCE" hidden="1">"c4202"</definedName>
    <definedName name="IQ_FFO_ADJ_LOW_EST" hidden="1">"c4438"</definedName>
    <definedName name="IQ_FFO_ADJ_LOW_GUIDANCE" hidden="1">"c4242"</definedName>
    <definedName name="IQ_FFO_ADJ_MEDIAN_EST" hidden="1">"c4439"</definedName>
    <definedName name="IQ_FFO_ADJ_NUM_EST" hidden="1">"c4440"</definedName>
    <definedName name="IQ_FFO_ADJ_STDDEV_EST" hidden="1">"c4441"</definedName>
    <definedName name="IQ_FFO_EST" hidden="1">"c418"</definedName>
    <definedName name="IQ_FFO_EST_REUT" hidden="1">"c3837"</definedName>
    <definedName name="IQ_FFO_GUIDANCE" hidden="1">"c4443"</definedName>
    <definedName name="IQ_FFO_HIGH_EST" hidden="1">"c419"</definedName>
    <definedName name="IQ_FFO_HIGH_EST_REUT" hidden="1">"c3839"</definedName>
    <definedName name="IQ_FFO_HIGH_GUIDANCE" hidden="1">"c4184"</definedName>
    <definedName name="IQ_FFO_LOW_EST" hidden="1">"c420"</definedName>
    <definedName name="IQ_FFO_LOW_EST_REUT" hidden="1">"c3840"</definedName>
    <definedName name="IQ_FFO_LOW_GUIDANCE" hidden="1">"c4224"</definedName>
    <definedName name="IQ_FFO_MEDIAN_EST" hidden="1">"c1665"</definedName>
    <definedName name="IQ_FFO_MEDIAN_EST_REUT" hidden="1">"c3838"</definedName>
    <definedName name="IQ_FFO_NUM_EST" hidden="1">"c421"</definedName>
    <definedName name="IQ_FFO_NUM_EST_REUT" hidden="1">"c3841"</definedName>
    <definedName name="IQ_FFO_PAYOUT_RATIO" hidden="1">"c3492"</definedName>
    <definedName name="IQ_FFO_SHARE_ACT_OR_EST" hidden="1">"c4446"</definedName>
    <definedName name="IQ_FFO_SHARE_EST" hidden="1">"c4445"</definedName>
    <definedName name="IQ_FFO_SHARE_GUIDANCE" hidden="1">"c4447"</definedName>
    <definedName name="IQ_FFO_SHARE_HIGH_EST" hidden="1">"c4448"</definedName>
    <definedName name="IQ_FFO_SHARE_HIGH_GUIDANCE" hidden="1">"c4203"</definedName>
    <definedName name="IQ_FFO_SHARE_LOW_EST" hidden="1">"c4449"</definedName>
    <definedName name="IQ_FFO_SHARE_LOW_GUIDANCE" hidden="1">"c4243"</definedName>
    <definedName name="IQ_FFO_SHARE_MEDIAN_EST" hidden="1">"c4450"</definedName>
    <definedName name="IQ_FFO_SHARE_NUM_EST" hidden="1">"c4451"</definedName>
    <definedName name="IQ_FFO_SHARE_STDDEV_EST" hidden="1">"c4452"</definedName>
    <definedName name="IQ_FFO_STDDEV_EST" hidden="1">"c422"</definedName>
    <definedName name="IQ_FFO_STDDEV_EST_REUT" hidden="1">"c3842"</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ANCING_OBLIG_CURRENT" hidden="1">"c6190"</definedName>
    <definedName name="IQ_FINANCING_OBLIG_NON_CURRENT" hidden="1">"c6191"</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MARGIN" hidden="1">"c529"</definedName>
    <definedName name="IQ_GROSS_MARGIN_ACT_OR_EST" hidden="1">"c5554"</definedName>
    <definedName name="IQ_GROSS_MARGIN_EST" hidden="1">"c5547"</definedName>
    <definedName name="IQ_GROSS_MARGIN_HIGH_EST" hidden="1">"c5549"</definedName>
    <definedName name="IQ_GROSS_MARGIN_LOW_EST" hidden="1">"c5550"</definedName>
    <definedName name="IQ_GROSS_MARGIN_MEDIAN_EST" hidden="1">"c5548"</definedName>
    <definedName name="IQ_GROSS_MARGIN_NUM_EST" hidden="1">"c5551"</definedName>
    <definedName name="IQ_GROSS_MARGIN_STDDEV_EST" hidden="1">"c5552"</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DAYS_REV_OUT" hidden="1">"c5993"</definedName>
    <definedName name="IQ_HC_EQUIV_ADMISSIONS_GROWTH" hidden="1">"c5998"</definedName>
    <definedName name="IQ_HC_EQUIVALENT_ADMISSIONS" hidden="1">"c5958"</definedName>
    <definedName name="IQ_HC_EQUIVALENT_ADMISSIONS_SF" hidden="1">"c6007"</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SALARIES_PCT_REV" hidden="1">"c5970"</definedName>
    <definedName name="IQ_HC_SUPPLIES_PCT_REV" hidden="1">"c5971"</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IGH_TARGET_PRICE" hidden="1">"c1651"</definedName>
    <definedName name="IQ_HIGH_TARGET_PRICE_REUT" hidden="1">"c5317"</definedName>
    <definedName name="IQ_HIGHPRICE" hidden="1">"c545"</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 hidden="1">"c6225"</definedName>
    <definedName name="IQ_INT_INC_REIT" hidden="1">"c597"</definedName>
    <definedName name="IQ_INT_INC_TOTAL" hidden="1">"c598"</definedName>
    <definedName name="IQ_INT_INC_UTI" hidden="1">"c599"</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CAPEX_ACT_OR_EST" hidden="1">"c4458"</definedName>
    <definedName name="IQ_MAINT_CAPEX_EST" hidden="1">"c4457"</definedName>
    <definedName name="IQ_MAINT_CAPEX_GUIDANCE" hidden="1">"c4459"</definedName>
    <definedName name="IQ_MAINT_CAPEX_HIGH_EST" hidden="1">"c4460"</definedName>
    <definedName name="IQ_MAINT_CAPEX_HIGH_GUIDANCE" hidden="1">"c4197"</definedName>
    <definedName name="IQ_MAINT_CAPEX_LOW_EST" hidden="1">"c4461"</definedName>
    <definedName name="IQ_MAINT_CAPEX_LOW_GUIDANCE" hidden="1">"c4237"</definedName>
    <definedName name="IQ_MAINT_CAPEX_MEDIAN_EST" hidden="1">"c4462"</definedName>
    <definedName name="IQ_MAINT_CAPEX_NUM_EST" hidden="1">"c4463"</definedName>
    <definedName name="IQ_MAINT_CAPEX_STDDEV_EST" hidden="1">"c4464"</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MES_REVISION_DATE_" hidden="1">"01/16/2012 14:24:06"</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 hidden="1">"c3583"</definedName>
    <definedName name="IQ_NET_DEBT_ACT_OR_EST_REUT" hidden="1">"c5473"</definedName>
    <definedName name="IQ_NET_DEBT_EBITDA" hidden="1">"c750"</definedName>
    <definedName name="IQ_NET_DEBT_EBITDA_CAPEX" hidden="1">"c2949"</definedName>
    <definedName name="IQ_NET_DEBT_EST" hidden="1">"c3517"</definedName>
    <definedName name="IQ_NET_DEBT_EST_REUT" hidden="1">"c3976"</definedName>
    <definedName name="IQ_NET_DEBT_GUIDANCE" hidden="1">"c4467"</definedName>
    <definedName name="IQ_NET_DEBT_HIGH_EST" hidden="1">"c3518"</definedName>
    <definedName name="IQ_NET_DEBT_HIGH_EST_REUT" hidden="1">"c3978"</definedName>
    <definedName name="IQ_NET_DEBT_HIGH_GUIDANCE" hidden="1">"c4181"</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EST" hidden="1">"c3519"</definedName>
    <definedName name="IQ_NET_DEBT_LOW_EST_REUT" hidden="1">"c3979"</definedName>
    <definedName name="IQ_NET_DEBT_LOW_GUIDANCE" hidden="1">"c4221"</definedName>
    <definedName name="IQ_NET_DEBT_MEDIAN_EST" hidden="1">"c3520"</definedName>
    <definedName name="IQ_NET_DEBT_MEDIAN_EST_REUT" hidden="1">"c3977"</definedName>
    <definedName name="IQ_NET_DEBT_NUM_EST" hidden="1">"c3515"</definedName>
    <definedName name="IQ_NET_DEBT_NUM_EST_REUT" hidden="1">"c3980"</definedName>
    <definedName name="IQ_NET_DEBT_STDDEV_EST" hidden="1">"c3516"</definedName>
    <definedName name="IQ_NET_DEBT_STDDEV_EST_REUT" hidden="1">"c3981"</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REUT" hidden="1">"c5468"</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EST_REUT" hidden="1">"c5368"</definedName>
    <definedName name="IQ_NI_GAAP_GUIDANCE" hidden="1">"c4470"</definedName>
    <definedName name="IQ_NI_GAAP_HIGH_GUIDANCE" hidden="1">"c4177"</definedName>
    <definedName name="IQ_NI_GAAP_LOW_GUIDANCE" hidden="1">"c4217"</definedName>
    <definedName name="IQ_NI_GUIDANCE" hidden="1">"c4469"</definedName>
    <definedName name="IQ_NI_GW_EST" hidden="1">"c1723"</definedName>
    <definedName name="IQ_NI_GW_EST_REUT" hidden="1">"c5375"</definedName>
    <definedName name="IQ_NI_GW_GUIDANCE" hidden="1">"c4471"</definedName>
    <definedName name="IQ_NI_GW_HIGH_EST" hidden="1">"c1725"</definedName>
    <definedName name="IQ_NI_GW_HIGH_EST_REUT" hidden="1">"c5377"</definedName>
    <definedName name="IQ_NI_GW_HIGH_GUIDANCE" hidden="1">"c4178"</definedName>
    <definedName name="IQ_NI_GW_LOW_EST" hidden="1">"c1726"</definedName>
    <definedName name="IQ_NI_GW_LOW_EST_REUT" hidden="1">"c5378"</definedName>
    <definedName name="IQ_NI_GW_LOW_GUIDANCE" hidden="1">"c4218"</definedName>
    <definedName name="IQ_NI_GW_MEDIAN_EST" hidden="1">"c1724"</definedName>
    <definedName name="IQ_NI_GW_MEDIAN_EST_REUT" hidden="1">"c5376"</definedName>
    <definedName name="IQ_NI_GW_NUM_EST" hidden="1">"c1727"</definedName>
    <definedName name="IQ_NI_GW_NUM_EST_REUT" hidden="1">"c5379"</definedName>
    <definedName name="IQ_NI_GW_STDDEV_EST" hidden="1">"c1728"</definedName>
    <definedName name="IQ_NI_GW_STDDEV_EST_REUT" hidden="1">"c5380"</definedName>
    <definedName name="IQ_NI_HIGH_EST" hidden="1">"c1718"</definedName>
    <definedName name="IQ_NI_HIGH_EST_REUT" hidden="1">"c5370"</definedName>
    <definedName name="IQ_NI_HIGH_GUIDANCE" hidden="1">"c4176"</definedName>
    <definedName name="IQ_NI_LOW_EST" hidden="1">"c1719"</definedName>
    <definedName name="IQ_NI_LOW_EST_REUT" hidden="1">"c5371"</definedName>
    <definedName name="IQ_NI_LOW_GUIDANCE" hidden="1">"c4216"</definedName>
    <definedName name="IQ_NI_MARGIN" hidden="1">"c794"</definedName>
    <definedName name="IQ_NI_MEDIAN_EST" hidden="1">"c1717"</definedName>
    <definedName name="IQ_NI_MEDIAN_EST_REUT" hidden="1">"c5369"</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NUM_EST_REUT" hidden="1">"c5372"</definedName>
    <definedName name="IQ_NI_REPORTED_EST" hidden="1">"c1730"</definedName>
    <definedName name="IQ_NI_REPORTED_EST_REUT" hidden="1">"c5382"</definedName>
    <definedName name="IQ_NI_REPORTED_HIGH_EST" hidden="1">"c1732"</definedName>
    <definedName name="IQ_NI_REPORTED_HIGH_EST_REUT" hidden="1">"c5384"</definedName>
    <definedName name="IQ_NI_REPORTED_LOW_EST" hidden="1">"c1733"</definedName>
    <definedName name="IQ_NI_REPORTED_LOW_EST_REUT" hidden="1">"c5385"</definedName>
    <definedName name="IQ_NI_REPORTED_MEDIAN_EST" hidden="1">"c1731"</definedName>
    <definedName name="IQ_NI_REPORTED_MEDIAN_EST_REUT" hidden="1">"c5383"</definedName>
    <definedName name="IQ_NI_REPORTED_NUM_EST" hidden="1">"c1734"</definedName>
    <definedName name="IQ_NI_REPORTED_NUM_EST_REUT" hidden="1">"c5386"</definedName>
    <definedName name="IQ_NI_REPORTED_STDDEV_EST" hidden="1">"c1735"</definedName>
    <definedName name="IQ_NI_REPORTED_STDDEV_EST_REUT" hidden="1">"c5387"</definedName>
    <definedName name="IQ_NI_SBC_ACT_OR_EST" hidden="1">"c4474"</definedName>
    <definedName name="IQ_NI_SBC_EST" hidden="1">"c4473"</definedName>
    <definedName name="IQ_NI_SBC_GUIDANCE" hidden="1">"c4475"</definedName>
    <definedName name="IQ_NI_SBC_GW_ACT_OR_EST" hidden="1">"c4478"</definedName>
    <definedName name="IQ_NI_SBC_GW_EST" hidden="1">"c4477"</definedName>
    <definedName name="IQ_NI_SBC_GW_GUIDANCE" hidden="1">"c4479"</definedName>
    <definedName name="IQ_NI_SBC_GW_HIGH_EST" hidden="1">"c4480"</definedName>
    <definedName name="IQ_NI_SBC_GW_HIGH_GUIDANCE" hidden="1">"c4187"</definedName>
    <definedName name="IQ_NI_SBC_GW_LOW_EST" hidden="1">"c4481"</definedName>
    <definedName name="IQ_NI_SBC_GW_LOW_GUIDANCE" hidden="1">"c4227"</definedName>
    <definedName name="IQ_NI_SBC_GW_MEDIAN_EST" hidden="1">"c4482"</definedName>
    <definedName name="IQ_NI_SBC_GW_NUM_EST" hidden="1">"c4483"</definedName>
    <definedName name="IQ_NI_SBC_GW_STDDEV_EST" hidden="1">"c4484"</definedName>
    <definedName name="IQ_NI_SBC_HIGH_EST" hidden="1">"c4486"</definedName>
    <definedName name="IQ_NI_SBC_HIGH_GUIDANCE" hidden="1">"c4186"</definedName>
    <definedName name="IQ_NI_SBC_LOW_EST" hidden="1">"c4487"</definedName>
    <definedName name="IQ_NI_SBC_LOW_GUIDANCE" hidden="1">"c4226"</definedName>
    <definedName name="IQ_NI_SBC_MEDIAN_EST" hidden="1">"c4488"</definedName>
    <definedName name="IQ_NI_SBC_NUM_EST" hidden="1">"c4489"</definedName>
    <definedName name="IQ_NI_SBC_STDDEV_EST" hidden="1">"c4490"</definedName>
    <definedName name="IQ_NI_SFAS" hidden="1">"c795"</definedName>
    <definedName name="IQ_NI_STDDEV_EST" hidden="1">"c1721"</definedName>
    <definedName name="IQ_NI_STDDEV_EST_REUT" hidden="1">"c5373"</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_EPS_ACT_OR_EST" hidden="1">"c2249"</definedName>
    <definedName name="IQ_NORM_EPS_ACT_OR_EST_REUT" hidden="1">"c5472"</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AVG_DAILY_SALES_VOL_EQ_INC_GAS" hidden="1">"c5797"</definedName>
    <definedName name="IQ_OG_AVG_DAILY_SALES_VOL_EQ_INC_NGL" hidden="1">"c5798"</definedName>
    <definedName name="IQ_OG_AVG_DAILY_SALES_VOL_EQ_INC_OIL" hidden="1">"c5796"</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ACRE_GROSS_EQ_INC" hidden="1">"c5800"</definedName>
    <definedName name="IQ_OG_UNDEVELOPED_ACRE_NET_EQ_INC" hidden="1">"c5801"</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ACT_OR_EST" hidden="1">"c2220"</definedName>
    <definedName name="IQ_OPER_INC_ACT_OR_EST_REUT" hidden="1">"c5466"</definedName>
    <definedName name="IQ_OPER_INC_BR" hidden="1">"c850"</definedName>
    <definedName name="IQ_OPER_INC_EST" hidden="1">"c1688"</definedName>
    <definedName name="IQ_OPER_INC_EST_REUT" hidden="1">"c5340"</definedName>
    <definedName name="IQ_OPER_INC_FIN" hidden="1">"c851"</definedName>
    <definedName name="IQ_OPER_INC_HIGH_EST" hidden="1">"c1690"</definedName>
    <definedName name="IQ_OPER_INC_HIGH_EST_REUT" hidden="1">"c5342"</definedName>
    <definedName name="IQ_OPER_INC_INS" hidden="1">"c852"</definedName>
    <definedName name="IQ_OPER_INC_LOW_EST" hidden="1">"c1691"</definedName>
    <definedName name="IQ_OPER_INC_LOW_EST_REUT" hidden="1">"c5343"</definedName>
    <definedName name="IQ_OPER_INC_MARGIN" hidden="1">"c1448"</definedName>
    <definedName name="IQ_OPER_INC_MEDIAN_EST" hidden="1">"c1689"</definedName>
    <definedName name="IQ_OPER_INC_MEDIAN_EST_REUT" hidden="1">"c5341"</definedName>
    <definedName name="IQ_OPER_INC_NUM_EST" hidden="1">"c1692"</definedName>
    <definedName name="IQ_OPER_INC_NUM_EST_REUT" hidden="1">"c5344"</definedName>
    <definedName name="IQ_OPER_INC_RE" hidden="1">"c6240"</definedName>
    <definedName name="IQ_OPER_INC_REIT" hidden="1">"c853"</definedName>
    <definedName name="IQ_OPER_INC_STDDEV_EST" hidden="1">"c1693"</definedName>
    <definedName name="IQ_OPER_INC_STDDEV_EST_REUT" hidden="1">"c5345"</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REUT" hidden="1">"c3959"</definedName>
    <definedName name="IQ_PERCENT_CHANGE_EST_5YR_GROWTH_RATE_18MONTHS" hidden="1">"c1853"</definedName>
    <definedName name="IQ_PERCENT_CHANGE_EST_5YR_GROWTH_RATE_18MONTHS_REUT" hidden="1">"c3960"</definedName>
    <definedName name="IQ_PERCENT_CHANGE_EST_5YR_GROWTH_RATE_3MONTHS" hidden="1">"c1849"</definedName>
    <definedName name="IQ_PERCENT_CHANGE_EST_5YR_GROWTH_RATE_3MONTHS_REUT" hidden="1">"c3956"</definedName>
    <definedName name="IQ_PERCENT_CHANGE_EST_5YR_GROWTH_RATE_6MONTHS" hidden="1">"c1850"</definedName>
    <definedName name="IQ_PERCENT_CHANGE_EST_5YR_GROWTH_RATE_6MONTHS_REUT" hidden="1">"c3957"</definedName>
    <definedName name="IQ_PERCENT_CHANGE_EST_5YR_GROWTH_RATE_9MONTHS" hidden="1">"c1851"</definedName>
    <definedName name="IQ_PERCENT_CHANGE_EST_5YR_GROWTH_RATE_9MONTHS_REUT" hidden="1">"c3958"</definedName>
    <definedName name="IQ_PERCENT_CHANGE_EST_5YR_GROWTH_RATE_DAY" hidden="1">"c1846"</definedName>
    <definedName name="IQ_PERCENT_CHANGE_EST_5YR_GROWTH_RATE_DAY_REUT" hidden="1">"c3954"</definedName>
    <definedName name="IQ_PERCENT_CHANGE_EST_5YR_GROWTH_RATE_MONTH" hidden="1">"c1848"</definedName>
    <definedName name="IQ_PERCENT_CHANGE_EST_5YR_GROWTH_RATE_MONTH_REUT" hidden="1">"c3955"</definedName>
    <definedName name="IQ_PERCENT_CHANGE_EST_5YR_GROWTH_RATE_WEEK" hidden="1">"c1847"</definedName>
    <definedName name="IQ_PERCENT_CHANGE_EST_5YR_GROWTH_RATE_WEEK_REUT" hidden="1">"c5435"</definedName>
    <definedName name="IQ_PERCENT_CHANGE_EST_CFPS_12MONTHS" hidden="1">"c1812"</definedName>
    <definedName name="IQ_PERCENT_CHANGE_EST_CFPS_12MONTHS_REUT" hidden="1">"c3924"</definedName>
    <definedName name="IQ_PERCENT_CHANGE_EST_CFPS_18MONTHS" hidden="1">"c1813"</definedName>
    <definedName name="IQ_PERCENT_CHANGE_EST_CFPS_18MONTHS_REUT" hidden="1">"c3925"</definedName>
    <definedName name="IQ_PERCENT_CHANGE_EST_CFPS_3MONTHS" hidden="1">"c1809"</definedName>
    <definedName name="IQ_PERCENT_CHANGE_EST_CFPS_3MONTHS_REUT" hidden="1">"c3921"</definedName>
    <definedName name="IQ_PERCENT_CHANGE_EST_CFPS_6MONTHS" hidden="1">"c1810"</definedName>
    <definedName name="IQ_PERCENT_CHANGE_EST_CFPS_6MONTHS_REUT" hidden="1">"c3922"</definedName>
    <definedName name="IQ_PERCENT_CHANGE_EST_CFPS_9MONTHS" hidden="1">"c1811"</definedName>
    <definedName name="IQ_PERCENT_CHANGE_EST_CFPS_9MONTHS_REUT" hidden="1">"c3923"</definedName>
    <definedName name="IQ_PERCENT_CHANGE_EST_CFPS_DAY" hidden="1">"c1806"</definedName>
    <definedName name="IQ_PERCENT_CHANGE_EST_CFPS_DAY_REUT" hidden="1">"c3919"</definedName>
    <definedName name="IQ_PERCENT_CHANGE_EST_CFPS_MONTH" hidden="1">"c1808"</definedName>
    <definedName name="IQ_PERCENT_CHANGE_EST_CFPS_MONTH_REUT" hidden="1">"c3920"</definedName>
    <definedName name="IQ_PERCENT_CHANGE_EST_CFPS_WEEK" hidden="1">"c1807"</definedName>
    <definedName name="IQ_PERCENT_CHANGE_EST_CFPS_WEEK_REUT" hidden="1">"c3962"</definedName>
    <definedName name="IQ_PERCENT_CHANGE_EST_DPS_12MONTHS" hidden="1">"c1820"</definedName>
    <definedName name="IQ_PERCENT_CHANGE_EST_DPS_12MONTHS_REUT" hidden="1">"c3931"</definedName>
    <definedName name="IQ_PERCENT_CHANGE_EST_DPS_18MONTHS" hidden="1">"c1821"</definedName>
    <definedName name="IQ_PERCENT_CHANGE_EST_DPS_18MONTHS_REUT" hidden="1">"c3932"</definedName>
    <definedName name="IQ_PERCENT_CHANGE_EST_DPS_3MONTHS" hidden="1">"c1817"</definedName>
    <definedName name="IQ_PERCENT_CHANGE_EST_DPS_3MONTHS_REUT" hidden="1">"c3928"</definedName>
    <definedName name="IQ_PERCENT_CHANGE_EST_DPS_6MONTHS" hidden="1">"c1818"</definedName>
    <definedName name="IQ_PERCENT_CHANGE_EST_DPS_6MONTHS_REUT" hidden="1">"c3929"</definedName>
    <definedName name="IQ_PERCENT_CHANGE_EST_DPS_9MONTHS" hidden="1">"c1819"</definedName>
    <definedName name="IQ_PERCENT_CHANGE_EST_DPS_9MONTHS_REUT" hidden="1">"c3930"</definedName>
    <definedName name="IQ_PERCENT_CHANGE_EST_DPS_DAY" hidden="1">"c1814"</definedName>
    <definedName name="IQ_PERCENT_CHANGE_EST_DPS_DAY_REUT" hidden="1">"c3926"</definedName>
    <definedName name="IQ_PERCENT_CHANGE_EST_DPS_MONTH" hidden="1">"c1816"</definedName>
    <definedName name="IQ_PERCENT_CHANGE_EST_DPS_MONTH_REUT" hidden="1">"c3927"</definedName>
    <definedName name="IQ_PERCENT_CHANGE_EST_DPS_WEEK" hidden="1">"c1815"</definedName>
    <definedName name="IQ_PERCENT_CHANGE_EST_DPS_WEEK_REUT" hidden="1">"c3963"</definedName>
    <definedName name="IQ_PERCENT_CHANGE_EST_EBITDA_12MONTHS" hidden="1">"c1804"</definedName>
    <definedName name="IQ_PERCENT_CHANGE_EST_EBITDA_12MONTHS_REUT" hidden="1">"c3917"</definedName>
    <definedName name="IQ_PERCENT_CHANGE_EST_EBITDA_18MONTHS" hidden="1">"c1805"</definedName>
    <definedName name="IQ_PERCENT_CHANGE_EST_EBITDA_18MONTHS_REUT" hidden="1">"c3918"</definedName>
    <definedName name="IQ_PERCENT_CHANGE_EST_EBITDA_3MONTHS" hidden="1">"c1801"</definedName>
    <definedName name="IQ_PERCENT_CHANGE_EST_EBITDA_3MONTHS_REUT" hidden="1">"c3914"</definedName>
    <definedName name="IQ_PERCENT_CHANGE_EST_EBITDA_6MONTHS" hidden="1">"c1802"</definedName>
    <definedName name="IQ_PERCENT_CHANGE_EST_EBITDA_6MONTHS_REUT" hidden="1">"c3915"</definedName>
    <definedName name="IQ_PERCENT_CHANGE_EST_EBITDA_9MONTHS" hidden="1">"c1803"</definedName>
    <definedName name="IQ_PERCENT_CHANGE_EST_EBITDA_9MONTHS_REUT" hidden="1">"c3916"</definedName>
    <definedName name="IQ_PERCENT_CHANGE_EST_EBITDA_DAY" hidden="1">"c1798"</definedName>
    <definedName name="IQ_PERCENT_CHANGE_EST_EBITDA_DAY_REUT" hidden="1">"c3912"</definedName>
    <definedName name="IQ_PERCENT_CHANGE_EST_EBITDA_MONTH" hidden="1">"c1800"</definedName>
    <definedName name="IQ_PERCENT_CHANGE_EST_EBITDA_MONTH_REUT" hidden="1">"c3913"</definedName>
    <definedName name="IQ_PERCENT_CHANGE_EST_EBITDA_WEEK" hidden="1">"c1799"</definedName>
    <definedName name="IQ_PERCENT_CHANGE_EST_EBITDA_WEEK_REUT" hidden="1">"c3961"</definedName>
    <definedName name="IQ_PERCENT_CHANGE_EST_EPS_12MONTHS" hidden="1">"c1788"</definedName>
    <definedName name="IQ_PERCENT_CHANGE_EST_EPS_12MONTHS_REUT" hidden="1">"c3902"</definedName>
    <definedName name="IQ_PERCENT_CHANGE_EST_EPS_18MONTHS" hidden="1">"c1789"</definedName>
    <definedName name="IQ_PERCENT_CHANGE_EST_EPS_18MONTHS_REUT" hidden="1">"c3903"</definedName>
    <definedName name="IQ_PERCENT_CHANGE_EST_EPS_3MONTHS" hidden="1">"c1785"</definedName>
    <definedName name="IQ_PERCENT_CHANGE_EST_EPS_3MONTHS_REUT" hidden="1">"c3899"</definedName>
    <definedName name="IQ_PERCENT_CHANGE_EST_EPS_6MONTHS" hidden="1">"c1786"</definedName>
    <definedName name="IQ_PERCENT_CHANGE_EST_EPS_6MONTHS_REUT" hidden="1">"c3900"</definedName>
    <definedName name="IQ_PERCENT_CHANGE_EST_EPS_9MONTHS" hidden="1">"c1787"</definedName>
    <definedName name="IQ_PERCENT_CHANGE_EST_EPS_9MONTHS_REUT" hidden="1">"c3901"</definedName>
    <definedName name="IQ_PERCENT_CHANGE_EST_EPS_DAY" hidden="1">"c1782"</definedName>
    <definedName name="IQ_PERCENT_CHANGE_EST_EPS_DAY_REUT" hidden="1">"c3896"</definedName>
    <definedName name="IQ_PERCENT_CHANGE_EST_EPS_MONTH" hidden="1">"c1784"</definedName>
    <definedName name="IQ_PERCENT_CHANGE_EST_EPS_MONTH_REUT" hidden="1">"c3898"</definedName>
    <definedName name="IQ_PERCENT_CHANGE_EST_EPS_WEEK" hidden="1">"c1783"</definedName>
    <definedName name="IQ_PERCENT_CHANGE_EST_EPS_WEEK_REUT" hidden="1">"c3897"</definedName>
    <definedName name="IQ_PERCENT_CHANGE_EST_FFO_12MONTHS" hidden="1">"c1828"</definedName>
    <definedName name="IQ_PERCENT_CHANGE_EST_FFO_12MONTHS_REUT" hidden="1">"c3938"</definedName>
    <definedName name="IQ_PERCENT_CHANGE_EST_FFO_18MONTHS" hidden="1">"c1829"</definedName>
    <definedName name="IQ_PERCENT_CHANGE_EST_FFO_18MONTHS_REUT" hidden="1">"c3939"</definedName>
    <definedName name="IQ_PERCENT_CHANGE_EST_FFO_3MONTHS" hidden="1">"c1825"</definedName>
    <definedName name="IQ_PERCENT_CHANGE_EST_FFO_3MONTHS_REUT" hidden="1">"c3935"</definedName>
    <definedName name="IQ_PERCENT_CHANGE_EST_FFO_6MONTHS" hidden="1">"c1826"</definedName>
    <definedName name="IQ_PERCENT_CHANGE_EST_FFO_6MONTHS_REUT" hidden="1">"c3936"</definedName>
    <definedName name="IQ_PERCENT_CHANGE_EST_FFO_9MONTHS" hidden="1">"c1827"</definedName>
    <definedName name="IQ_PERCENT_CHANGE_EST_FFO_9MONTHS_REUT" hidden="1">"c3937"</definedName>
    <definedName name="IQ_PERCENT_CHANGE_EST_FFO_DAY" hidden="1">"c1822"</definedName>
    <definedName name="IQ_PERCENT_CHANGE_EST_FFO_DAY_REUT" hidden="1">"c3933"</definedName>
    <definedName name="IQ_PERCENT_CHANGE_EST_FFO_MONTH" hidden="1">"c1824"</definedName>
    <definedName name="IQ_PERCENT_CHANGE_EST_FFO_MONTH_REUT" hidden="1">"c3934"</definedName>
    <definedName name="IQ_PERCENT_CHANGE_EST_FFO_WEEK" hidden="1">"c1823"</definedName>
    <definedName name="IQ_PERCENT_CHANGE_EST_FFO_WEEK_REUT" hidden="1">"c3964"</definedName>
    <definedName name="IQ_PERCENT_CHANGE_EST_PRICE_TARGET_12MONTHS" hidden="1">"c1844"</definedName>
    <definedName name="IQ_PERCENT_CHANGE_EST_PRICE_TARGET_12MONTHS_REUT" hidden="1">"c3952"</definedName>
    <definedName name="IQ_PERCENT_CHANGE_EST_PRICE_TARGET_18MONTHS" hidden="1">"c1845"</definedName>
    <definedName name="IQ_PERCENT_CHANGE_EST_PRICE_TARGET_18MONTHS_REUT" hidden="1">"c3953"</definedName>
    <definedName name="IQ_PERCENT_CHANGE_EST_PRICE_TARGET_3MONTHS" hidden="1">"c1841"</definedName>
    <definedName name="IQ_PERCENT_CHANGE_EST_PRICE_TARGET_3MONTHS_REUT" hidden="1">"c3949"</definedName>
    <definedName name="IQ_PERCENT_CHANGE_EST_PRICE_TARGET_6MONTHS" hidden="1">"c1842"</definedName>
    <definedName name="IQ_PERCENT_CHANGE_EST_PRICE_TARGET_6MONTHS_REUT" hidden="1">"c3950"</definedName>
    <definedName name="IQ_PERCENT_CHANGE_EST_PRICE_TARGET_9MONTHS" hidden="1">"c1843"</definedName>
    <definedName name="IQ_PERCENT_CHANGE_EST_PRICE_TARGET_9MONTHS_REUT" hidden="1">"c3951"</definedName>
    <definedName name="IQ_PERCENT_CHANGE_EST_PRICE_TARGET_DAY" hidden="1">"c1838"</definedName>
    <definedName name="IQ_PERCENT_CHANGE_EST_PRICE_TARGET_DAY_REUT" hidden="1">"c3947"</definedName>
    <definedName name="IQ_PERCENT_CHANGE_EST_PRICE_TARGET_MONTH" hidden="1">"c1840"</definedName>
    <definedName name="IQ_PERCENT_CHANGE_EST_PRICE_TARGET_MONTH_REUT" hidden="1">"c3948"</definedName>
    <definedName name="IQ_PERCENT_CHANGE_EST_PRICE_TARGET_WEEK" hidden="1">"c1839"</definedName>
    <definedName name="IQ_PERCENT_CHANGE_EST_PRICE_TARGET_WEEK_REUT" hidden="1">"c3967"</definedName>
    <definedName name="IQ_PERCENT_CHANGE_EST_RECO_12MONTHS" hidden="1">"c1836"</definedName>
    <definedName name="IQ_PERCENT_CHANGE_EST_RECO_12MONTHS_REUT" hidden="1">"c3945"</definedName>
    <definedName name="IQ_PERCENT_CHANGE_EST_RECO_18MONTHS" hidden="1">"c1837"</definedName>
    <definedName name="IQ_PERCENT_CHANGE_EST_RECO_18MONTHS_REUT" hidden="1">"c3946"</definedName>
    <definedName name="IQ_PERCENT_CHANGE_EST_RECO_3MONTHS" hidden="1">"c1833"</definedName>
    <definedName name="IQ_PERCENT_CHANGE_EST_RECO_3MONTHS_REUT" hidden="1">"c3942"</definedName>
    <definedName name="IQ_PERCENT_CHANGE_EST_RECO_6MONTHS" hidden="1">"c1834"</definedName>
    <definedName name="IQ_PERCENT_CHANGE_EST_RECO_6MONTHS_REUT" hidden="1">"c3943"</definedName>
    <definedName name="IQ_PERCENT_CHANGE_EST_RECO_9MONTHS" hidden="1">"c1835"</definedName>
    <definedName name="IQ_PERCENT_CHANGE_EST_RECO_9MONTHS_REUT" hidden="1">"c3944"</definedName>
    <definedName name="IQ_PERCENT_CHANGE_EST_RECO_DAY" hidden="1">"c1830"</definedName>
    <definedName name="IQ_PERCENT_CHANGE_EST_RECO_DAY_REUT" hidden="1">"c3940"</definedName>
    <definedName name="IQ_PERCENT_CHANGE_EST_RECO_MONTH" hidden="1">"c1832"</definedName>
    <definedName name="IQ_PERCENT_CHANGE_EST_RECO_MONTH_REUT" hidden="1">"c3941"</definedName>
    <definedName name="IQ_PERCENT_CHANGE_EST_RECO_WEEK" hidden="1">"c1831"</definedName>
    <definedName name="IQ_PERCENT_CHANGE_EST_RECO_WEEK_REUT" hidden="1">"c3965"</definedName>
    <definedName name="IQ_PERCENT_CHANGE_EST_REV_12MONTHS" hidden="1">"c1796"</definedName>
    <definedName name="IQ_PERCENT_CHANGE_EST_REV_12MONTHS_REUT" hidden="1">"c3910"</definedName>
    <definedName name="IQ_PERCENT_CHANGE_EST_REV_18MONTHS" hidden="1">"c1797"</definedName>
    <definedName name="IQ_PERCENT_CHANGE_EST_REV_18MONTHS_REUT" hidden="1">"c3911"</definedName>
    <definedName name="IQ_PERCENT_CHANGE_EST_REV_3MONTHS" hidden="1">"c1793"</definedName>
    <definedName name="IQ_PERCENT_CHANGE_EST_REV_3MONTHS_REUT" hidden="1">"c3907"</definedName>
    <definedName name="IQ_PERCENT_CHANGE_EST_REV_6MONTHS" hidden="1">"c1794"</definedName>
    <definedName name="IQ_PERCENT_CHANGE_EST_REV_6MONTHS_REUT" hidden="1">"c3908"</definedName>
    <definedName name="IQ_PERCENT_CHANGE_EST_REV_9MONTHS" hidden="1">"c1795"</definedName>
    <definedName name="IQ_PERCENT_CHANGE_EST_REV_9MONTHS_REUT" hidden="1">"c3909"</definedName>
    <definedName name="IQ_PERCENT_CHANGE_EST_REV_DAY" hidden="1">"c1790"</definedName>
    <definedName name="IQ_PERCENT_CHANGE_EST_REV_DAY_REUT" hidden="1">"c3904"</definedName>
    <definedName name="IQ_PERCENT_CHANGE_EST_REV_MONTH" hidden="1">"c1792"</definedName>
    <definedName name="IQ_PERCENT_CHANGE_EST_REV_MONTH_REUT" hidden="1">"c3906"</definedName>
    <definedName name="IQ_PERCENT_CHANGE_EST_REV_WEEK" hidden="1">"c1791"</definedName>
    <definedName name="IQ_PERCENT_CHANGE_EST_REV_WEEK_REUT" hidden="1">"c3905"</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OTENTIAL_UPSIDE_REUT" hidden="1">"c3968"</definedName>
    <definedName name="IQ_PRE_OPEN_COST" hidden="1">"c1040"</definedName>
    <definedName name="IQ_PRE_TAX_ACT_OR_EST" hidden="1">"c2221"</definedName>
    <definedName name="IQ_PRE_TAX_ACT_OR_EST_REUT" hidden="1">"c5467"</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EST_REUT" hidden="1">"c5354"</definedName>
    <definedName name="IQ_PRETAX_GW_INC_HIGH_EST" hidden="1">"c1704"</definedName>
    <definedName name="IQ_PRETAX_GW_INC_HIGH_EST_REUT" hidden="1">"c5356"</definedName>
    <definedName name="IQ_PRETAX_GW_INC_LOW_EST" hidden="1">"c1705"</definedName>
    <definedName name="IQ_PRETAX_GW_INC_LOW_EST_REUT" hidden="1">"c5357"</definedName>
    <definedName name="IQ_PRETAX_GW_INC_MEDIAN_EST" hidden="1">"c1703"</definedName>
    <definedName name="IQ_PRETAX_GW_INC_MEDIAN_EST_REUT" hidden="1">"c5355"</definedName>
    <definedName name="IQ_PRETAX_GW_INC_NUM_EST" hidden="1">"c1706"</definedName>
    <definedName name="IQ_PRETAX_GW_INC_NUM_EST_REUT" hidden="1">"c5358"</definedName>
    <definedName name="IQ_PRETAX_GW_INC_STDDEV_EST" hidden="1">"c1707"</definedName>
    <definedName name="IQ_PRETAX_GW_INC_STDDEV_EST_REUT" hidden="1">"c5359"</definedName>
    <definedName name="IQ_PRETAX_INC_EST" hidden="1">"c1695"</definedName>
    <definedName name="IQ_PRETAX_INC_EST_REUT" hidden="1">"c5347"</definedName>
    <definedName name="IQ_PRETAX_INC_HIGH_EST" hidden="1">"c1697"</definedName>
    <definedName name="IQ_PRETAX_INC_HIGH_EST_REUT" hidden="1">"c5349"</definedName>
    <definedName name="IQ_PRETAX_INC_LOW_EST" hidden="1">"c1698"</definedName>
    <definedName name="IQ_PRETAX_INC_LOW_EST_REUT" hidden="1">"c5350"</definedName>
    <definedName name="IQ_PRETAX_INC_MEDIAN_EST" hidden="1">"c1696"</definedName>
    <definedName name="IQ_PRETAX_INC_MEDIAN_EST_REUT" hidden="1">"c5348"</definedName>
    <definedName name="IQ_PRETAX_INC_NUM_EST" hidden="1">"c1699"</definedName>
    <definedName name="IQ_PRETAX_INC_NUM_EST_REUT" hidden="1">"c5351"</definedName>
    <definedName name="IQ_PRETAX_INC_STDDEV_EST" hidden="1">"c1700"</definedName>
    <definedName name="IQ_PRETAX_INC_STDDEV_EST_REUT" hidden="1">"c5352"</definedName>
    <definedName name="IQ_PRETAX_REPORT_INC_EST" hidden="1">"c1709"</definedName>
    <definedName name="IQ_PRETAX_REPORT_INC_EST_REUT" hidden="1">"c5361"</definedName>
    <definedName name="IQ_PRETAX_REPORT_INC_HIGH_EST" hidden="1">"c1711"</definedName>
    <definedName name="IQ_PRETAX_REPORT_INC_HIGH_EST_REUT" hidden="1">"c5363"</definedName>
    <definedName name="IQ_PRETAX_REPORT_INC_LOW_EST" hidden="1">"c1712"</definedName>
    <definedName name="IQ_PRETAX_REPORT_INC_LOW_EST_REUT" hidden="1">"c5364"</definedName>
    <definedName name="IQ_PRETAX_REPORT_INC_MEDIAN_EST" hidden="1">"c1710"</definedName>
    <definedName name="IQ_PRETAX_REPORT_INC_MEDIAN_EST_REUT" hidden="1">"c5362"</definedName>
    <definedName name="IQ_PRETAX_REPORT_INC_NUM_EST" hidden="1">"c1713"</definedName>
    <definedName name="IQ_PRETAX_REPORT_INC_NUM_EST_REUT" hidden="1">"c5365"</definedName>
    <definedName name="IQ_PRETAX_REPORT_INC_STDDEV_EST" hidden="1">"c1714"</definedName>
    <definedName name="IQ_PRETAX_REPORT_INC_STDDEV_EST_REUT" hidden="1">"c5366"</definedName>
    <definedName name="IQ_PRICE_CFPS_FWD" hidden="1">"c2237"</definedName>
    <definedName name="IQ_PRICE_CFPS_FWD_REUT" hidden="1">"c4053"</definedName>
    <definedName name="IQ_PRICE_OVER_BVPS" hidden="1">"c1412"</definedName>
    <definedName name="IQ_PRICE_OVER_LTM_EPS" hidden="1">"c1413"</definedName>
    <definedName name="IQ_PRICE_TARGET" hidden="1">"c82"</definedName>
    <definedName name="IQ_PRICE_TARGET_BOTTOM_UP" hidden="1">"c5486"</definedName>
    <definedName name="IQ_PRICE_TARGET_BOTTOM_UP_REUT" hidden="1">"c5494"</definedName>
    <definedName name="IQ_PRICE_TARGET_REUT" hidden="1">"c3631"</definedName>
    <definedName name="IQ_PRICE_VOLATILITY_EST" hidden="1">"c4492"</definedName>
    <definedName name="IQ_PRICE_VOLATILITY_HIGH" hidden="1">"c4493"</definedName>
    <definedName name="IQ_PRICE_VOLATILITY_LOW" hidden="1">"c4494"</definedName>
    <definedName name="IQ_PRICE_VOLATILITY_MEDIAN" hidden="1">"c4495"</definedName>
    <definedName name="IQ_PRICE_VOLATILITY_NUM" hidden="1">"c4496"</definedName>
    <definedName name="IQ_PRICE_VOLATILITY_STDDEV" hidden="1">"c4497"</definedName>
    <definedName name="IQ_PRICEDATE" hidden="1">"c1069"</definedName>
    <definedName name="IQ_PRICING_DATE" hidden="1">"c1613"</definedName>
    <definedName name="IQ_PRIMARY_EPS_TYPE" hidden="1">"c4498"</definedName>
    <definedName name="IQ_PRIMARY_EPS_TYPE_REUT" hidden="1">"c5481"</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EST" hidden="1">"c4499"</definedName>
    <definedName name="IQ_RECURRING_PROFIT_GUIDANCE" hidden="1">"c4500"</definedName>
    <definedName name="IQ_RECURRING_PROFIT_HIGH_EST" hidden="1">"c4501"</definedName>
    <definedName name="IQ_RECURRING_PROFIT_HIGH_GUIDANCE" hidden="1">"c4179"</definedName>
    <definedName name="IQ_RECURRING_PROFIT_LOW_EST" hidden="1">"c4502"</definedName>
    <definedName name="IQ_RECURRING_PROFIT_LOW_GUIDANCE" hidden="1">"c4219"</definedName>
    <definedName name="IQ_RECURRING_PROFIT_MEDIAN_EST" hidden="1">"c4503"</definedName>
    <definedName name="IQ_RECURRING_PROFIT_NUM_EST" hidden="1">"c4504"</definedName>
    <definedName name="IQ_RECURRING_PROFIT_SHARE_ACT_OR_EST" hidden="1">"c4508"</definedName>
    <definedName name="IQ_RECURRING_PROFIT_SHARE_EST" hidden="1">"c4506"</definedName>
    <definedName name="IQ_RECURRING_PROFIT_SHARE_GUIDANCE" hidden="1">"c4509"</definedName>
    <definedName name="IQ_RECURRING_PROFIT_SHARE_HIGH_EST" hidden="1">"c4510"</definedName>
    <definedName name="IQ_RECURRING_PROFIT_SHARE_HIGH_GUIDANCE" hidden="1">"c4200"</definedName>
    <definedName name="IQ_RECURRING_PROFIT_SHARE_LOW_EST" hidden="1">"c4511"</definedName>
    <definedName name="IQ_RECURRING_PROFIT_SHARE_LOW_GUIDANCE" hidden="1">"c4240"</definedName>
    <definedName name="IQ_RECURRING_PROFIT_SHARE_MEDIAN_EST" hidden="1">"c4512"</definedName>
    <definedName name="IQ_RECURRING_PROFIT_SHARE_NUM_EST" hidden="1">"c4513"</definedName>
    <definedName name="IQ_RECURRING_PROFIT_SHARE_STDDEV_EST" hidden="1">"c4514"</definedName>
    <definedName name="IQ_RECURRING_PROFIT_STDDEV_EST" hidden="1">"c4516"</definedName>
    <definedName name="IQ_REDEEM_PREF_STOCK" hidden="1">"c1417"</definedName>
    <definedName name="IQ_REF_ENTITY" hidden="1">"c6033"</definedName>
    <definedName name="IQ_REF_ENTITY_CIQID" hidden="1">"c6024"</definedName>
    <definedName name="IQ_REF_ENTITY_TICKER" hidden="1">"c6023"</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ACT_OR_EST" hidden="1">"c3585"</definedName>
    <definedName name="IQ_RETURN_ASSETS_ACT_OR_EST_REUT" hidden="1">"c5475"</definedName>
    <definedName name="IQ_RETURN_ASSETS_BANK" hidden="1">"c1114"</definedName>
    <definedName name="IQ_RETURN_ASSETS_BROK" hidden="1">"c1115"</definedName>
    <definedName name="IQ_RETURN_ASSETS_EST" hidden="1">"c3529"</definedName>
    <definedName name="IQ_RETURN_ASSETS_EST_REUT" hidden="1">"c3990"</definedName>
    <definedName name="IQ_RETURN_ASSETS_FS" hidden="1">"c1116"</definedName>
    <definedName name="IQ_RETURN_ASSETS_GUIDANCE" hidden="1">"c4517"</definedName>
    <definedName name="IQ_RETURN_ASSETS_HIGH_EST" hidden="1">"c3530"</definedName>
    <definedName name="IQ_RETURN_ASSETS_HIGH_EST_REUT" hidden="1">"c3992"</definedName>
    <definedName name="IQ_RETURN_ASSETS_HIGH_GUIDANCE" hidden="1">"c4183"</definedName>
    <definedName name="IQ_RETURN_ASSETS_LOW_EST" hidden="1">"c3531"</definedName>
    <definedName name="IQ_RETURN_ASSETS_LOW_EST_REUT" hidden="1">"c3993"</definedName>
    <definedName name="IQ_RETURN_ASSETS_LOW_GUIDANCE" hidden="1">"c4223"</definedName>
    <definedName name="IQ_RETURN_ASSETS_MEDIAN_EST" hidden="1">"c3532"</definedName>
    <definedName name="IQ_RETURN_ASSETS_MEDIAN_EST_REUT" hidden="1">"c3991"</definedName>
    <definedName name="IQ_RETURN_ASSETS_NUM_EST" hidden="1">"c3527"</definedName>
    <definedName name="IQ_RETURN_ASSETS_NUM_EST_REUT" hidden="1">"c3994"</definedName>
    <definedName name="IQ_RETURN_ASSETS_STDDEV_EST" hidden="1">"c3528"</definedName>
    <definedName name="IQ_RETURN_ASSETS_STDDEV_EST_REUT" hidden="1">"c3995"</definedName>
    <definedName name="IQ_RETURN_CAPITAL" hidden="1">"c1117"</definedName>
    <definedName name="IQ_RETURN_EQUITY" hidden="1">"c1118"</definedName>
    <definedName name="IQ_RETURN_EQUITY_ACT_OR_EST" hidden="1">"c3586"</definedName>
    <definedName name="IQ_RETURN_EQUITY_ACT_OR_EST_REUT" hidden="1">"c5476"</definedName>
    <definedName name="IQ_RETURN_EQUITY_BANK" hidden="1">"c1119"</definedName>
    <definedName name="IQ_RETURN_EQUITY_BROK" hidden="1">"c1120"</definedName>
    <definedName name="IQ_RETURN_EQUITY_EST" hidden="1">"c3535"</definedName>
    <definedName name="IQ_RETURN_EQUITY_EST_REUT" hidden="1">"c3983"</definedName>
    <definedName name="IQ_RETURN_EQUITY_FS" hidden="1">"c1121"</definedName>
    <definedName name="IQ_RETURN_EQUITY_GUIDANCE" hidden="1">"c4518"</definedName>
    <definedName name="IQ_RETURN_EQUITY_HIGH_EST" hidden="1">"c3536"</definedName>
    <definedName name="IQ_RETURN_EQUITY_HIGH_EST_REUT" hidden="1">"c3985"</definedName>
    <definedName name="IQ_RETURN_EQUITY_HIGH_GUIDANCE" hidden="1">"c4182"</definedName>
    <definedName name="IQ_RETURN_EQUITY_LOW_EST" hidden="1">"c3537"</definedName>
    <definedName name="IQ_RETURN_EQUITY_LOW_EST_REUT" hidden="1">"c3986"</definedName>
    <definedName name="IQ_RETURN_EQUITY_LOW_GUIDANCE" hidden="1">"c4222"</definedName>
    <definedName name="IQ_RETURN_EQUITY_MEDIAN_EST" hidden="1">"c3538"</definedName>
    <definedName name="IQ_RETURN_EQUITY_MEDIAN_EST_REUT" hidden="1">"c3984"</definedName>
    <definedName name="IQ_RETURN_EQUITY_NUM_EST" hidden="1">"c3533"</definedName>
    <definedName name="IQ_RETURN_EQUITY_NUM_EST_REUT" hidden="1">"c3987"</definedName>
    <definedName name="IQ_RETURN_EQUITY_STDDEV_EST" hidden="1">"c3534"</definedName>
    <definedName name="IQ_RETURN_EQUITY_STDDEV_EST_REUT" hidden="1">"c3988"</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ACT_OR_EST_REUT" hidden="1">"c5461"</definedName>
    <definedName name="IQ_REVENUE_EST" hidden="1">"c1126"</definedName>
    <definedName name="IQ_REVENUE_EST_BOTTOM_UP" hidden="1">"c5488"</definedName>
    <definedName name="IQ_REVENUE_EST_BOTTOM_UP_REUT" hidden="1">"c5496"</definedName>
    <definedName name="IQ_REVENUE_EST_REUT" hidden="1">"c3634"</definedName>
    <definedName name="IQ_REVENUE_GUIDANCE" hidden="1">"c4519"</definedName>
    <definedName name="IQ_REVENUE_HIGH_EST" hidden="1">"c1127"</definedName>
    <definedName name="IQ_REVENUE_HIGH_EST_REUT" hidden="1">"c3636"</definedName>
    <definedName name="IQ_REVENUE_HIGH_GUIDANCE" hidden="1">"c4169"</definedName>
    <definedName name="IQ_REVENUE_LOW_EST" hidden="1">"c1128"</definedName>
    <definedName name="IQ_REVENUE_LOW_EST_REUT" hidden="1">"c3637"</definedName>
    <definedName name="IQ_REVENUE_LOW_GUIDANCE" hidden="1">"c4209"</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OUTSTANDING" hidden="1">"c1347"</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ST" hidden="1">"c4520"</definedName>
    <definedName name="IQ_STOCK_BASED_GA" hidden="1">"c2993"</definedName>
    <definedName name="IQ_STOCK_BASED_HIGH_EST" hidden="1">"c4521"</definedName>
    <definedName name="IQ_STOCK_BASED_LOW_EST" hidden="1">"c4522"</definedName>
    <definedName name="IQ_STOCK_BASED_MEDIAN_EST" hidden="1">"c4523"</definedName>
    <definedName name="IQ_STOCK_BASED_NUM_EST" hidden="1">"c4524"</definedName>
    <definedName name="IQ_STOCK_BASED_OTHER" hidden="1">"c2995"</definedName>
    <definedName name="IQ_STOCK_BASED_RD" hidden="1">"c2991"</definedName>
    <definedName name="IQ_STOCK_BASED_SGA" hidden="1">"c2994"</definedName>
    <definedName name="IQ_STOCK_BASED_SM" hidden="1">"c2992"</definedName>
    <definedName name="IQ_STOCK_BASED_STDDEV_EST" hidden="1">"c4525"</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_FWD_REUT" hidden="1">"c4054"</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EST" hidden="1">"c4526"</definedName>
    <definedName name="IQ_TEV_HIGH_EST" hidden="1">"c4527"</definedName>
    <definedName name="IQ_TEV_LOW_EST" hidden="1">"c4528"</definedName>
    <definedName name="IQ_TEV_MEDIAN_EST" hidden="1">"c4529"</definedName>
    <definedName name="IQ_TEV_NUM_EST" hidden="1">"c4530"</definedName>
    <definedName name="IQ_TEV_STDDEV_EST" hidden="1">"c4531"</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ST" hidden="1">"c4532"</definedName>
    <definedName name="IQ_TOTAL_DEBT_EXCL_FIN" hidden="1">"c2937"</definedName>
    <definedName name="IQ_TOTAL_DEBT_GUIDANCE" hidden="1">"c4533"</definedName>
    <definedName name="IQ_TOTAL_DEBT_HIGH_EST" hidden="1">"c4534"</definedName>
    <definedName name="IQ_TOTAL_DEBT_HIGH_GUIDANCE" hidden="1">"c4196"</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EST" hidden="1">"c4535"</definedName>
    <definedName name="IQ_TOTAL_DEBT_LOW_GUIDANCE" hidden="1">"c4236"</definedName>
    <definedName name="IQ_TOTAL_DEBT_MEDIAN_EST" hidden="1">"c4536"</definedName>
    <definedName name="IQ_TOTAL_DEBT_NUM_EST" hidden="1">"c4537"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TDDEV_EST" hidden="1">"c4538"</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XDIV_DATE" hidden="1">"c2104"</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PJ98" localSheetId="6" hidden="1">{#N/A,#N/A,FALSE,"IR E CS 1997";#N/A,#N/A,FALSE,"PR ND";#N/A,#N/A,FALSE,"8191";#N/A,#N/A,FALSE,"8383";#N/A,#N/A,FALSE,"MP 1024";#N/A,#N/A,FALSE,"AD_EX_97";#N/A,#N/A,FALSE,"BD 97"}</definedName>
    <definedName name="IRPJ98" localSheetId="7" hidden="1">{#N/A,#N/A,FALSE,"IR E CS 1997";#N/A,#N/A,FALSE,"PR ND";#N/A,#N/A,FALSE,"8191";#N/A,#N/A,FALSE,"8383";#N/A,#N/A,FALSE,"MP 1024";#N/A,#N/A,FALSE,"AD_EX_97";#N/A,#N/A,FALSE,"BD 97"}</definedName>
    <definedName name="IRPJ98" hidden="1">{#N/A,#N/A,FALSE,"IR E CS 1997";#N/A,#N/A,FALSE,"PR ND";#N/A,#N/A,FALSE,"8191";#N/A,#N/A,FALSE,"8383";#N/A,#N/A,FALSE,"MP 1024";#N/A,#N/A,FALSE,"AD_EX_97";#N/A,#N/A,FALSE,"BD 97"}</definedName>
    <definedName name="IRRF">#REF!</definedName>
    <definedName name="IS">#REF!</definedName>
    <definedName name="IsColHidden" hidden="1">FALSE</definedName>
    <definedName name="IsLTMColHidden" hidden="1">FALSE</definedName>
    <definedName name="ISSQN">#N/A</definedName>
    <definedName name="IT">#REF!</definedName>
    <definedName name="ITALO" localSheetId="9">'BDI DIFER_SEM DESON.'!ITALO</definedName>
    <definedName name="ITALO" localSheetId="8">'BDI_SEM DESON.'!ITALO</definedName>
    <definedName name="ITALO" localSheetId="6">'CURVA ABC_INSUMO'!ITALO</definedName>
    <definedName name="ITALO" localSheetId="7">MEMÓRIA!ITALO</definedName>
    <definedName name="ITALO">ITALO</definedName>
    <definedName name="Item" localSheetId="9">#REF!</definedName>
    <definedName name="Item" localSheetId="8">#REF!</definedName>
    <definedName name="Item" localSheetId="12">#REF!</definedName>
    <definedName name="Item" localSheetId="3">#REF!</definedName>
    <definedName name="Item" localSheetId="10">#REF!</definedName>
    <definedName name="Item" localSheetId="11">#REF!</definedName>
    <definedName name="Item" localSheetId="13">#REF!</definedName>
    <definedName name="Item">#REF!</definedName>
    <definedName name="item1" localSheetId="6">#REF!</definedName>
    <definedName name="item1" localSheetId="7">#REF!</definedName>
    <definedName name="item1">#REF!</definedName>
    <definedName name="ITEM2">#REF!</definedName>
    <definedName name="item3" localSheetId="6">#REF!</definedName>
    <definedName name="item3" localSheetId="7">#REF!</definedName>
    <definedName name="item3">#REF!</definedName>
    <definedName name="item4" localSheetId="6">#REF!</definedName>
    <definedName name="item4" localSheetId="7">#REF!</definedName>
    <definedName name="item4">#REF!</definedName>
    <definedName name="Itemm" localSheetId="9">#REF!</definedName>
    <definedName name="Itemm" localSheetId="8">#REF!</definedName>
    <definedName name="Itemm" localSheetId="12">#REF!</definedName>
    <definedName name="Itemm" localSheetId="10">#REF!</definedName>
    <definedName name="Itemm" localSheetId="11">#REF!</definedName>
    <definedName name="Itemm" localSheetId="13">#REF!</definedName>
    <definedName name="Itemm">#REF!</definedName>
    <definedName name="Itens" localSheetId="9" hidden="1">#REF!</definedName>
    <definedName name="Itens" localSheetId="8" hidden="1">#REF!</definedName>
    <definedName name="Itens" localSheetId="12">#REF!</definedName>
    <definedName name="Itens" localSheetId="3" hidden="1">#REF!</definedName>
    <definedName name="Itens" localSheetId="10">#REF!</definedName>
    <definedName name="Itens" localSheetId="7" hidden="1">#REF!</definedName>
    <definedName name="Itens" localSheetId="11">#REF!</definedName>
    <definedName name="Itens" localSheetId="13">#REF!</definedName>
    <definedName name="Itens">#REF!</definedName>
    <definedName name="itus1">#REF!</definedName>
    <definedName name="iuoiaev" localSheetId="6" hidden="1">{#N/A,#N/A,TRUE,"Serviços"}</definedName>
    <definedName name="iuoiaev" localSheetId="7" hidden="1">{#N/A,#N/A,TRUE,"Serviços"}</definedName>
    <definedName name="iuoiaev" hidden="1">{#N/A,#N/A,TRUE,"Serviços"}</definedName>
    <definedName name="izidro" localSheetId="6">#REF!</definedName>
    <definedName name="izidro" localSheetId="7">#REF!</definedName>
    <definedName name="izidro">#REF!</definedName>
    <definedName name="J" localSheetId="9">#REF!</definedName>
    <definedName name="J" localSheetId="8">#REF!</definedName>
    <definedName name="J" localSheetId="12">#REF!</definedName>
    <definedName name="J" localSheetId="10">#REF!</definedName>
    <definedName name="J" localSheetId="11">#REF!</definedName>
    <definedName name="J" localSheetId="13">#REF!</definedName>
    <definedName name="J">#REF!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ck" localSheetId="6">{"um","mil","um milhão","um bilhão","um trilhão"}</definedName>
    <definedName name="jack" localSheetId="7">{"um","mil","um milhão","um bilhão","um trilhão"}</definedName>
    <definedName name="jack">{"um","mil","um milhão","um bilhão","um trilhão"}</definedName>
    <definedName name="JAMESON" localSheetId="9">'BDI DIFER_SEM DESON.'!Plan1</definedName>
    <definedName name="JAMESON" localSheetId="8">'BDI_SEM DESON.'!Plan1</definedName>
    <definedName name="JAMESON" localSheetId="6">Plan1</definedName>
    <definedName name="JAMESON" localSheetId="7">Plan1</definedName>
    <definedName name="JAMESON" localSheetId="13">Plan1</definedName>
    <definedName name="JAMESON">Plan1</definedName>
    <definedName name="JAN00">#REF!</definedName>
    <definedName name="JAN00_3">#REF!</definedName>
    <definedName name="JAN95_3">#REF!</definedName>
    <definedName name="JAN96_3">#REF!</definedName>
    <definedName name="JAN97_3">#REF!</definedName>
    <definedName name="JAN98_3">#REF!</definedName>
    <definedName name="JAN99_3">#REF!</definedName>
    <definedName name="JANA" localSheetId="9">#REF!</definedName>
    <definedName name="JANA" localSheetId="8">#REF!</definedName>
    <definedName name="JANA" localSheetId="13">#REF!</definedName>
    <definedName name="JANA">#REF!</definedName>
    <definedName name="Janeiro">#N/A</definedName>
    <definedName name="JANEIRO2003" localSheetId="9" hidden="1">{#N/A,#N/A,TRUE,"Serviços"}</definedName>
    <definedName name="JANEIRO2003" localSheetId="8" hidden="1">{#N/A,#N/A,TRUE,"Serviços"}</definedName>
    <definedName name="JANEIRO2003" localSheetId="12">{#N/A,#N/A,TRUE,"Serviços"}</definedName>
    <definedName name="JANEIRO2003" localSheetId="3" hidden="1">{#N/A,#N/A,TRUE,"Serviços"}</definedName>
    <definedName name="JANEIRO2003" localSheetId="6">{#N/A,#N/A,TRUE,"Serviços"}</definedName>
    <definedName name="JANEIRO2003" localSheetId="10">{#N/A,#N/A,TRUE,"Serviços"}</definedName>
    <definedName name="JANEIRO2003" localSheetId="7" hidden="1">{#N/A,#N/A,TRUE,"Serviços"}</definedName>
    <definedName name="JANEIRO2003" localSheetId="11">{#N/A,#N/A,TRUE,"Serviços"}</definedName>
    <definedName name="JANEIRO2003" localSheetId="13">{#N/A,#N/A,TRUE,"Serviços"}</definedName>
    <definedName name="JANEIRO2003">{#N/A,#N/A,TRUE,"Serviços"}</definedName>
    <definedName name="JANEIRO20033" localSheetId="9" hidden="1">{#N/A,#N/A,TRUE,"Serviços"}</definedName>
    <definedName name="JANEIRO20033" localSheetId="8" hidden="1">{#N/A,#N/A,TRUE,"Serviços"}</definedName>
    <definedName name="JANEIRO20033" localSheetId="12">{#N/A,#N/A,TRUE,"Serviços"}</definedName>
    <definedName name="JANEIRO20033" localSheetId="6">{#N/A,#N/A,TRUE,"Serviços"}</definedName>
    <definedName name="JANEIRO20033" localSheetId="10">{#N/A,#N/A,TRUE,"Serviços"}</definedName>
    <definedName name="JANEIRO20033" localSheetId="7">{#N/A,#N/A,TRUE,"Serviços"}</definedName>
    <definedName name="JANEIRO20033" localSheetId="11">{#N/A,#N/A,TRUE,"Serviços"}</definedName>
    <definedName name="JANEIRO20033" localSheetId="13">{#N/A,#N/A,TRUE,"Serviços"}</definedName>
    <definedName name="JANEIRO20033">{#N/A,#N/A,TRUE,"Serviços"}</definedName>
    <definedName name="jazida" localSheetId="6">#REF!</definedName>
    <definedName name="jazida" localSheetId="7">#REF!</definedName>
    <definedName name="jazida" localSheetId="13">#REF!</definedName>
    <definedName name="jazida">#REF!</definedName>
    <definedName name="Jazidas">#REF!</definedName>
    <definedName name="jd">#REF!</definedName>
    <definedName name="JDJKNK" localSheetId="9">'BDI DIFER_SEM DESON.'!Plan1</definedName>
    <definedName name="JDJKNK" localSheetId="8">'BDI_SEM DESON.'!Plan1</definedName>
    <definedName name="JDJKNK" localSheetId="6">Plan1</definedName>
    <definedName name="JDJKNK" localSheetId="7">Plan1</definedName>
    <definedName name="JDJKNK" localSheetId="13">Plan1</definedName>
    <definedName name="JDJKNK">Plan1</definedName>
    <definedName name="JEAN" localSheetId="9">'BDI DIFER_SEM DESON.'!Plan1</definedName>
    <definedName name="JEAN" localSheetId="8">'BDI_SEM DESON.'!Plan1</definedName>
    <definedName name="JEAN" localSheetId="6">Plan1</definedName>
    <definedName name="JEAN" localSheetId="7">Plan1</definedName>
    <definedName name="JEAN" localSheetId="13">Plan1</definedName>
    <definedName name="JEAN">Plan1</definedName>
    <definedName name="JELE">#REF!</definedName>
    <definedName name="JF">#REF!</definedName>
    <definedName name="jfgj">#REF!</definedName>
    <definedName name="jhj">#REF!</definedName>
    <definedName name="jhjdf" localSheetId="12">#REF!</definedName>
    <definedName name="jhjdf" localSheetId="6">#REF!</definedName>
    <definedName name="jhjdf" localSheetId="10">#REF!</definedName>
    <definedName name="jhjdf" localSheetId="7">#REF!</definedName>
    <definedName name="jhjdf" localSheetId="11">#REF!</definedName>
    <definedName name="jhjdf" localSheetId="13">#REF!</definedName>
    <definedName name="jhjdf">#REF!</definedName>
    <definedName name="jhjhjhjju" localSheetId="6" hidden="1">{#N/A,#N/A,FALSE,"MO (2)"}</definedName>
    <definedName name="jhjhjhjju" localSheetId="7" hidden="1">{#N/A,#N/A,FALSE,"MO (2)"}</definedName>
    <definedName name="jhjhjhjju" hidden="1">{#N/A,#N/A,FALSE,"MO (2)"}</definedName>
    <definedName name="JJ">#REF!</definedName>
    <definedName name="jjgf">#REF!</definedName>
    <definedName name="JJJ">#REF!</definedName>
    <definedName name="jjjjj" localSheetId="12">#REF!</definedName>
    <definedName name="jjjjj" localSheetId="6">#REF!</definedName>
    <definedName name="jjjjj" localSheetId="10">#REF!</definedName>
    <definedName name="jjjjj" localSheetId="7">#REF!</definedName>
    <definedName name="jjjjj" localSheetId="11">#REF!</definedName>
    <definedName name="jjjjj" localSheetId="13">#REF!</definedName>
    <definedName name="jjjjj">#REF!</definedName>
    <definedName name="jjjjjjjjj" localSheetId="9">#REF!</definedName>
    <definedName name="jjjjjjjjj" localSheetId="8">#REF!</definedName>
    <definedName name="jjjjjjjjj" localSheetId="12">#REF!</definedName>
    <definedName name="jjjjjjjjj" localSheetId="10">#REF!</definedName>
    <definedName name="jjjjjjjjj" localSheetId="11">#REF!</definedName>
    <definedName name="jjjjjjjjj" localSheetId="13">#REF!</definedName>
    <definedName name="jjjjjjjjj">#REF!</definedName>
    <definedName name="jjjjjmfsfsfs">#REF!</definedName>
    <definedName name="jjjk">#REF!</definedName>
    <definedName name="JJJY" localSheetId="6" hidden="1">{#N/A,#N/A,FALSE,"Aging Summary";#N/A,#N/A,FALSE,"Ratio Analysis";#N/A,#N/A,FALSE,"Test 120 Day Accts";#N/A,#N/A,FALSE,"Tickmarks"}</definedName>
    <definedName name="JJJY" localSheetId="7" hidden="1">{#N/A,#N/A,FALSE,"Aging Summary";#N/A,#N/A,FALSE,"Ratio Analysis";#N/A,#N/A,FALSE,"Test 120 Day Accts";#N/A,#N/A,FALSE,"Tickmarks"}</definedName>
    <definedName name="JJJY" hidden="1">{#N/A,#N/A,FALSE,"Aging Summary";#N/A,#N/A,FALSE,"Ratio Analysis";#N/A,#N/A,FALSE,"Test 120 Day Accts";#N/A,#N/A,FALSE,"Tickmarks"}</definedName>
    <definedName name="jk">#REF!</definedName>
    <definedName name="JKHZDG" hidden="1">#REF!</definedName>
    <definedName name="JKJ" localSheetId="6" hidden="1">{#N/A,#N/A,FALSE,"Aging Summary";#N/A,#N/A,FALSE,"Ratio Analysis";#N/A,#N/A,FALSE,"Test 120 Day Accts";#N/A,#N/A,FALSE,"Tickmarks"}</definedName>
    <definedName name="JKJ" localSheetId="7" hidden="1">{#N/A,#N/A,FALSE,"Aging Summary";#N/A,#N/A,FALSE,"Ratio Analysis";#N/A,#N/A,FALSE,"Test 120 Day Accts";#N/A,#N/A,FALSE,"Tickmarks"}</definedName>
    <definedName name="JKJ" hidden="1">{#N/A,#N/A,FALSE,"Aging Summary";#N/A,#N/A,FALSE,"Ratio Analysis";#N/A,#N/A,FALSE,"Test 120 Day Accts";#N/A,#N/A,FALSE,"Tickmarks"}</definedName>
    <definedName name="jkl" localSheetId="13">#REF!</definedName>
    <definedName name="jkl">#REF!</definedName>
    <definedName name="jklfl">#REF!</definedName>
    <definedName name="jla1\220">#REF!</definedName>
    <definedName name="jlç">#REF!</definedName>
    <definedName name="JMEC">#REF!</definedName>
    <definedName name="jN" localSheetId="6">#REF!</definedName>
    <definedName name="jN" localSheetId="7">#REF!</definedName>
    <definedName name="jN" localSheetId="13">#REF!</definedName>
    <definedName name="jN">#REF!</definedName>
    <definedName name="jo" localSheetId="6" hidden="1">{#N/A,#N/A,FALSE,"MO (2)"}</definedName>
    <definedName name="jo" localSheetId="7" hidden="1">{#N/A,#N/A,FALSE,"MO (2)"}</definedName>
    <definedName name="jo" hidden="1">{#N/A,#N/A,FALSE,"MO (2)"}</definedName>
    <definedName name="joa" localSheetId="13">#REF!</definedName>
    <definedName name="joa">#REF!</definedName>
    <definedName name="JOAO" localSheetId="6" hidden="1">{#N/A,#N/A,FALSE,"SS 1";#N/A,#N/A,FALSE,"SS 2";#N/A,#N/A,FALSE,"TER 1 (1)";#N/A,#N/A,FALSE,"TER 1 (2)";#N/A,#N/A,FALSE,"TER 2 ";#N/A,#N/A,FALSE,"TP  (1)";#N/A,#N/A,FALSE,"TP  (2)";#N/A,#N/A,FALSE,"CM BAR"}</definedName>
    <definedName name="JOAO" localSheetId="7"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ão">#REF!</definedName>
    <definedName name="JOAO1" localSheetId="6" hidden="1">{#N/A,#N/A,FALSE,"LEVFER V2 P";#N/A,#N/A,FALSE,"LEVFER V2 P10%"}</definedName>
    <definedName name="JOAO1" localSheetId="7" hidden="1">{#N/A,#N/A,FALSE,"LEVFER V2 P";#N/A,#N/A,FALSE,"LEVFER V2 P10%"}</definedName>
    <definedName name="JOAO1" hidden="1">{#N/A,#N/A,FALSE,"LEVFER V2 P";#N/A,#N/A,FALSE,"LEVFER V2 P10%"}</definedName>
    <definedName name="JOGADA">#REF!</definedName>
    <definedName name="JOI" localSheetId="13">#REF!</definedName>
    <definedName name="JOI">#REF!</definedName>
    <definedName name="jonhdohjdokjk">#REF!</definedName>
    <definedName name="JOSE" localSheetId="9">'BDI DIFER_SEM DESON.'!Plan1</definedName>
    <definedName name="JOSE" localSheetId="8">'BDI_SEM DESON.'!Plan1</definedName>
    <definedName name="JOSE" localSheetId="6">Plan1</definedName>
    <definedName name="JOSE" localSheetId="7">Plan1</definedName>
    <definedName name="JOSE" localSheetId="13">Plan1</definedName>
    <definedName name="JOSE">Plan1</definedName>
    <definedName name="JR_PAGE_ANCHOR_0_1" localSheetId="6">'CURVA ABC_INSUMO'!#REF!</definedName>
    <definedName name="JR_PAGE_ANCHOR_0_1" localSheetId="7">#REF!</definedName>
    <definedName name="JR_PAGE_ANCHOR_0_1" localSheetId="15">'Sintético de Mão de Obra'!$A$1</definedName>
    <definedName name="JR_PAGE_ANCHOR_0_1">'ORÇAMENTO_SEM DESONERAÇÃO'!$A$9</definedName>
    <definedName name="jruj5" localSheetId="13">#REF!</definedName>
    <definedName name="jruj5">#REF!</definedName>
    <definedName name="JSHDFBDS">#N/A</definedName>
    <definedName name="juca" localSheetId="6" hidden="1">{#N/A,#N/A,FALSE,"SS 1";#N/A,#N/A,FALSE,"TER 1 (A)";#N/A,#N/A,FALSE,"SS 2";#N/A,#N/A,FALSE,"TER 1 (B)";#N/A,#N/A,FALSE,"TER 1 (C)";#N/A,#N/A,FALSE,"TER 1 (D)";#N/A,#N/A,FALSE,"TER 1 (E)";#N/A,#N/A,FALSE,"TER 2 "}</definedName>
    <definedName name="juca" localSheetId="7"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GBNK" localSheetId="9">'BDI DIFER_SEM DESON.'!Plan1</definedName>
    <definedName name="JUGBNK" localSheetId="8">'BDI_SEM DESON.'!Plan1</definedName>
    <definedName name="JUGBNK" localSheetId="6">Plan1</definedName>
    <definedName name="JUGBNK" localSheetId="7">Plan1</definedName>
    <definedName name="JUGBNK" localSheetId="13">Plan1</definedName>
    <definedName name="JUGBNK">Plan1</definedName>
    <definedName name="JUL95_3">#REF!</definedName>
    <definedName name="JUL96_3">#REF!</definedName>
    <definedName name="JUL97_3">#REF!</definedName>
    <definedName name="JUL98_3">#REF!</definedName>
    <definedName name="JUL99_3">#REF!</definedName>
    <definedName name="JULA" localSheetId="9">#REF!</definedName>
    <definedName name="JULA" localSheetId="8">#REF!</definedName>
    <definedName name="JULA" localSheetId="13">#REF!</definedName>
    <definedName name="JULA">#REF!</definedName>
    <definedName name="jun00">#REF!</definedName>
    <definedName name="jun00_3">#REF!</definedName>
    <definedName name="JUN95_3">#REF!</definedName>
    <definedName name="JUN96_3">#REF!</definedName>
    <definedName name="JUN97_3">#REF!</definedName>
    <definedName name="JUN98_3">#REF!</definedName>
    <definedName name="JUN99_3">#REF!</definedName>
    <definedName name="JUNA" localSheetId="9">#REF!</definedName>
    <definedName name="JUNA" localSheetId="8">#REF!</definedName>
    <definedName name="JUNA" localSheetId="13">#REF!</definedName>
    <definedName name="JUNA">#REF!</definedName>
    <definedName name="JUNIOR">#N/A</definedName>
    <definedName name="JUNTA_PLÁSTICA">#REF!</definedName>
    <definedName name="jurisdição">#REF!</definedName>
    <definedName name="k" localSheetId="9">#REF!</definedName>
    <definedName name="k" localSheetId="8">#REF!</definedName>
    <definedName name="k" localSheetId="12">#REF!</definedName>
    <definedName name="k" localSheetId="10">#REF!</definedName>
    <definedName name="k" localSheetId="7">#REF!</definedName>
    <definedName name="k" localSheetId="11">#REF!</definedName>
    <definedName name="k" localSheetId="13">#REF!</definedName>
    <definedName name="k">#REF!</definedName>
    <definedName name="k_1">#REF!</definedName>
    <definedName name="KAPA">#REF!</definedName>
    <definedName name="KDI..8807" localSheetId="9">'BDI DIFER_SEM DESON.'!Plan1</definedName>
    <definedName name="KDI..8807" localSheetId="8">'BDI_SEM DESON.'!Plan1</definedName>
    <definedName name="KDI..8807" localSheetId="6">Plan1</definedName>
    <definedName name="KDI..8807" localSheetId="7">Plan1</definedName>
    <definedName name="KDI..8807" localSheetId="13">Plan1</definedName>
    <definedName name="KDI..8807">Plan1</definedName>
    <definedName name="KDI.8807" localSheetId="6">#REF!</definedName>
    <definedName name="KDI.8807" localSheetId="7">#REF!</definedName>
    <definedName name="KDI.8807" localSheetId="13">#REF!</definedName>
    <definedName name="KDI.8807">#REF!</definedName>
    <definedName name="kdren">#REF!</definedName>
    <definedName name="kdrena">#REF!</definedName>
    <definedName name="KEY" hidden="1">#REF!</definedName>
    <definedName name="KGZFKJSZKJGD" hidden="1">1</definedName>
    <definedName name="KHFSLFHGA" hidden="1">#REF!</definedName>
    <definedName name="khg">#REF!</definedName>
    <definedName name="KHSKFASKLF" hidden="1">#REF!</definedName>
    <definedName name="KI" localSheetId="9">'BDI DIFER_SEM DESON.'!Plan1</definedName>
    <definedName name="KI" localSheetId="8">'BDI_SEM DESON.'!Plan1</definedName>
    <definedName name="KI" localSheetId="6">Plan1</definedName>
    <definedName name="KI" localSheetId="7">Plan1</definedName>
    <definedName name="KI" localSheetId="13">Plan1</definedName>
    <definedName name="KI">Plan1</definedName>
    <definedName name="kid">#REF!</definedName>
    <definedName name="kii">#REF!</definedName>
    <definedName name="kj" localSheetId="12">#REF!</definedName>
    <definedName name="kj" localSheetId="6">#REF!</definedName>
    <definedName name="kj" localSheetId="10">#REF!</definedName>
    <definedName name="kj" localSheetId="7">#REF!</definedName>
    <definedName name="kj" localSheetId="11">#REF!</definedName>
    <definedName name="kj" localSheetId="13">#REF!</definedName>
    <definedName name="kj">#REF!</definedName>
    <definedName name="kjbb"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kjbb">{#N/A,#N/A,FALSE,"QUADRO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KJFDGLS" hidden="1">#REF!</definedName>
    <definedName name="kk" localSheetId="13">#REF!</definedName>
    <definedName name="kk">#REF!</definedName>
    <definedName name="KKFGSDKJGFLKS" hidden="1">#REF!</definedName>
    <definedName name="kkk">#REF!</definedName>
    <definedName name="KKKKK" localSheetId="9">#REF!</definedName>
    <definedName name="KKKKK" localSheetId="8">#REF!</definedName>
    <definedName name="KKKKK" localSheetId="12">#REF!</definedName>
    <definedName name="KKKKK" localSheetId="10">#REF!</definedName>
    <definedName name="KKKKK" localSheetId="11">#REF!</definedName>
    <definedName name="KKKKK" localSheetId="13">#REF!</definedName>
    <definedName name="KKKKK">#REF!</definedName>
    <definedName name="kkkkkk" localSheetId="6" hidden="1">{#N/A,#N/A,FALSE,"MO (2)"}</definedName>
    <definedName name="kkkkkk" localSheetId="7" hidden="1">{#N/A,#N/A,FALSE,"MO (2)"}</definedName>
    <definedName name="kkkkkk" hidden="1">{#N/A,#N/A,FALSE,"MO (2)"}</definedName>
    <definedName name="kkkkkkkkk">#N/A</definedName>
    <definedName name="kl" hidden="1">#REF!</definedName>
    <definedName name="klb">#REF!</definedName>
    <definedName name="kle" localSheetId="7">#REF!</definedName>
    <definedName name="kle">#REF!</definedName>
    <definedName name="KLKLK" localSheetId="9">'BDI DIFER_SEM DESON.'!KLKLK</definedName>
    <definedName name="KLKLK" localSheetId="8">'BDI_SEM DESON.'!KLKLK</definedName>
    <definedName name="KLKLK" localSheetId="6">'CURVA ABC_INSUMO'!KLKLK</definedName>
    <definedName name="KLKLK" localSheetId="7">MEMÓRIA!KLKLK</definedName>
    <definedName name="KLKLK">KLKLK</definedName>
    <definedName name="KLKLK_2">NA()</definedName>
    <definedName name="klklklkl" localSheetId="6" hidden="1">{#N/A,#N/A,FALSE,"MO (2)"}</definedName>
    <definedName name="klklklkl" localSheetId="7" hidden="1">{#N/A,#N/A,FALSE,"MO (2)"}</definedName>
    <definedName name="klklklkl" hidden="1">{#N/A,#N/A,FALSE,"MO (2)"}</definedName>
    <definedName name="KLKZDLKSGF" hidden="1">#REF!</definedName>
    <definedName name="km" localSheetId="9">#REF!</definedName>
    <definedName name="km" localSheetId="8">#REF!</definedName>
    <definedName name="km" localSheetId="13">#REF!</definedName>
    <definedName name="km">#REF!</definedName>
    <definedName name="KM.406.407" localSheetId="9">#REF!</definedName>
    <definedName name="KM.406.407" localSheetId="8">#REF!</definedName>
    <definedName name="KM.406.407" localSheetId="13">#REF!</definedName>
    <definedName name="KM.406.407">#REF!</definedName>
    <definedName name="KM.406.407_1">#REF!</definedName>
    <definedName name="km_1">#REF!</definedName>
    <definedName name="KM_DE_FAIXA">#REF!</definedName>
    <definedName name="KM406407_1">#REF!</definedName>
    <definedName name="kmf">#REF!</definedName>
    <definedName name="KMF_3ªF">OFFSET(#REF!,MATCH("3ª FAIXA",#REF!,0),0,MATCH("ACOSTAMENTO",#REF!,0)-MATCH("3ª FAIXA",#REF!,0),1)</definedName>
    <definedName name="KMF_Acost">OFFSET(#REF!,MATCH("ACOSTAMENTO",#REF!,0),0,MATCH("DRENAGEM SUPERFICIAL",#REF!,0)-MATCH("ACOSTAMENTO",#REF!,0),1)</definedName>
    <definedName name="kmf_PISTA" localSheetId="6">#REF!</definedName>
    <definedName name="kmf_PISTA" localSheetId="7">#REF!</definedName>
    <definedName name="kmf_PISTA">#REF!</definedName>
    <definedName name="kmf_PISTAeACOSTAMENTO" localSheetId="6">#REF!</definedName>
    <definedName name="kmf_PISTAeACOSTAMENTO" localSheetId="7">#REF!</definedName>
    <definedName name="kmf_PISTAeACOSTAMENTO">#REF!</definedName>
    <definedName name="KMI">#REF!</definedName>
    <definedName name="kmo" localSheetId="7">#REF!</definedName>
    <definedName name="kmo">#REF!</definedName>
    <definedName name="koae">#REF!</definedName>
    <definedName name="KOK">#N/A</definedName>
    <definedName name="KOKOK">#N/A</definedName>
    <definedName name="KORODUR">#REF!</definedName>
    <definedName name="KPAV">#REF!</definedName>
    <definedName name="kpavi">#REF!</definedName>
    <definedName name="KSFKASKF" hidden="1">#REF!</definedName>
    <definedName name="KSIN">#REF!</definedName>
    <definedName name="ksinal">#REF!</definedName>
    <definedName name="kt">#REF!</definedName>
    <definedName name="KTER">#REF!</definedName>
    <definedName name="kterra">#REF!</definedName>
    <definedName name="KU" localSheetId="6" hidden="1">{#N/A,#N/A,FALSE,"Aging Summary";#N/A,#N/A,FALSE,"Ratio Analysis";#N/A,#N/A,FALSE,"Test 120 Day Accts";#N/A,#N/A,FALSE,"Tickmarks"}</definedName>
    <definedName name="KU" localSheetId="7" hidden="1">{#N/A,#N/A,FALSE,"Aging Summary";#N/A,#N/A,FALSE,"Ratio Analysis";#N/A,#N/A,FALSE,"Test 120 Day Accts";#N/A,#N/A,FALSE,"Tickmarks"}</definedName>
    <definedName name="KU" hidden="1">{#N/A,#N/A,FALSE,"Aging Summary";#N/A,#N/A,FALSE,"Ratio Analysis";#N/A,#N/A,FALSE,"Test 120 Day Accts";#N/A,#N/A,FALSE,"Tickmarks"}</definedName>
    <definedName name="Kubus">#REF!</definedName>
    <definedName name="Kubus1">#REF!</definedName>
    <definedName name="KUKR" localSheetId="6" hidden="1">{#N/A,#N/A,FALSE,"Aging Summary";#N/A,#N/A,FALSE,"Ratio Analysis";#N/A,#N/A,FALSE,"Test 120 Day Accts";#N/A,#N/A,FALSE,"Tickmarks"}</definedName>
    <definedName name="KUKR" localSheetId="7" hidden="1">{#N/A,#N/A,FALSE,"Aging Summary";#N/A,#N/A,FALSE,"Ratio Analysis";#N/A,#N/A,FALSE,"Test 120 Day Accts";#N/A,#N/A,FALSE,"Tickmarks"}</definedName>
    <definedName name="KUKR" hidden="1">{#N/A,#N/A,FALSE,"Aging Summary";#N/A,#N/A,FALSE,"Ratio Analysis";#N/A,#N/A,FALSE,"Test 120 Day Accts";#N/A,#N/A,FALSE,"Tickmarks"}</definedName>
    <definedName name="kwh" localSheetId="9">#REF!</definedName>
    <definedName name="kwh" localSheetId="8">#REF!</definedName>
    <definedName name="kwh" localSheetId="13">#REF!</definedName>
    <definedName name="kwh">#REF!</definedName>
    <definedName name="kwh_1">#REF!</definedName>
    <definedName name="l.sociais" localSheetId="7">#REF!</definedName>
    <definedName name="l.sociais">#REF!</definedName>
    <definedName name="L_">NA()</definedName>
    <definedName name="la" localSheetId="9" hidden="1">{#N/A,#N/A,FALSE,"MO (2)"}</definedName>
    <definedName name="la" localSheetId="8" hidden="1">{#N/A,#N/A,FALSE,"MO (2)"}</definedName>
    <definedName name="la" localSheetId="6">{#N/A,#N/A,FALSE,"MO (2)"}</definedName>
    <definedName name="la" localSheetId="7">{#N/A,#N/A,FALSE,"MO (2)"}</definedName>
    <definedName name="la">{#N/A,#N/A,FALSE,"MO (2)"}</definedName>
    <definedName name="la_1" localSheetId="6" hidden="1">{#N/A,#N/A,FALSE,"MO (2)"}</definedName>
    <definedName name="la_1" localSheetId="7" hidden="1">{#N/A,#N/A,FALSE,"MO (2)"}</definedName>
    <definedName name="la_1" hidden="1">{#N/A,#N/A,FALSE,"MO (2)"}</definedName>
    <definedName name="lab" localSheetId="9" hidden="1">{#N/A,#N/A,TRUE,"Serviços"}</definedName>
    <definedName name="lab" localSheetId="8" hidden="1">{#N/A,#N/A,TRUE,"Serviços"}</definedName>
    <definedName name="lab" localSheetId="12">{#N/A,#N/A,TRUE,"Serviços"}</definedName>
    <definedName name="lab" localSheetId="6">{#N/A,#N/A,TRUE,"Serviços"}</definedName>
    <definedName name="lab" localSheetId="10">{#N/A,#N/A,TRUE,"Serviços"}</definedName>
    <definedName name="lab" localSheetId="7">{#N/A,#N/A,TRUE,"Serviços"}</definedName>
    <definedName name="lab" localSheetId="11">{#N/A,#N/A,TRUE,"Serviços"}</definedName>
    <definedName name="lab" localSheetId="13">{#N/A,#N/A,TRUE,"Serviços"}</definedName>
    <definedName name="lab">{#N/A,#N/A,TRUE,"Serviços"}</definedName>
    <definedName name="labb" localSheetId="9" hidden="1">{#N/A,#N/A,TRUE,"Serviços"}</definedName>
    <definedName name="labb" localSheetId="8" hidden="1">{#N/A,#N/A,TRUE,"Serviços"}</definedName>
    <definedName name="labb" localSheetId="12">{#N/A,#N/A,TRUE,"Serviços"}</definedName>
    <definedName name="labb" localSheetId="6">{#N/A,#N/A,TRUE,"Serviços"}</definedName>
    <definedName name="labb" localSheetId="10">{#N/A,#N/A,TRUE,"Serviços"}</definedName>
    <definedName name="labb" localSheetId="7">{#N/A,#N/A,TRUE,"Serviços"}</definedName>
    <definedName name="labb" localSheetId="11">{#N/A,#N/A,TRUE,"Serviços"}</definedName>
    <definedName name="labb" localSheetId="13">{#N/A,#N/A,TRUE,"Serviços"}</definedName>
    <definedName name="labb">{#N/A,#N/A,TRUE,"Serviços"}</definedName>
    <definedName name="LADO" localSheetId="12">#REF!</definedName>
    <definedName name="LADO" localSheetId="6">#REF!</definedName>
    <definedName name="LADO" localSheetId="10">#REF!</definedName>
    <definedName name="LADO" localSheetId="7">#REF!</definedName>
    <definedName name="LADO" localSheetId="11">#REF!</definedName>
    <definedName name="LADO" localSheetId="13">#REF!</definedName>
    <definedName name="LADO">#REF!</definedName>
    <definedName name="Lado_Cerca">#REF!</definedName>
    <definedName name="Lado_Defensa">#REF!</definedName>
    <definedName name="Lado_Descida">#REF!</definedName>
    <definedName name="Lado_DSM">#REF!</definedName>
    <definedName name="Lado_Entrada">#REF!</definedName>
    <definedName name="Lado_Gramada">#REF!</definedName>
    <definedName name="Lado_Meio_Fio">#REF!</definedName>
    <definedName name="Lado_MeioFio">#REF!</definedName>
    <definedName name="Lado_Roçada">#REF!</definedName>
    <definedName name="Lado_Sarjeta">#REF!</definedName>
    <definedName name="Lado_Sinal_Vertical">#REF!</definedName>
    <definedName name="Lado_Valeta">#REF!</definedName>
    <definedName name="LadoDispositivoLateralOAE">#REF!</definedName>
    <definedName name="LadoIntervençãoFuncional">#REF!</definedName>
    <definedName name="LAG" localSheetId="9">#REF!</definedName>
    <definedName name="LAG" localSheetId="8">#REF!</definedName>
    <definedName name="LAG" localSheetId="13">#REF!</definedName>
    <definedName name="LAG">#REF!</definedName>
    <definedName name="LAG_2">#N/A</definedName>
    <definedName name="LAG2_13">#REF!</definedName>
    <definedName name="LAG2_39">#REF!</definedName>
    <definedName name="LAG2_6">#REF!</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 localSheetId="9">#REF!</definedName>
    <definedName name="LAMAG" localSheetId="8">#REF!</definedName>
    <definedName name="LAMAG" localSheetId="12">#REF!</definedName>
    <definedName name="LAMAG" localSheetId="10">#REF!</definedName>
    <definedName name="LAMAG" localSheetId="11">#REF!</definedName>
    <definedName name="LAMAG" localSheetId="13">#REF!</definedName>
    <definedName name="LAMAG">#REF!</definedName>
    <definedName name="LAMAS">#N/A</definedName>
    <definedName name="LAMBRI_IPÊ">#REF!</definedName>
    <definedName name="LANÇAMENTO_CONCRETO">#REF!</definedName>
    <definedName name="LANÇAMENTOS" localSheetId="6">#REF!</definedName>
    <definedName name="LANÇAMENTOS" localSheetId="7">#REF!</definedName>
    <definedName name="LANÇAMENTOS">#REF!</definedName>
    <definedName name="LARANJEIRAS" localSheetId="6">#REF!</definedName>
    <definedName name="LARANJEIRAS" localSheetId="7">#REF!</definedName>
    <definedName name="LARANJEIRAS">#REF!</definedName>
    <definedName name="LARG" localSheetId="12">#REF!</definedName>
    <definedName name="LARG" localSheetId="6">#REF!</definedName>
    <definedName name="LARG" localSheetId="10">#REF!</definedName>
    <definedName name="LARG" localSheetId="7">#REF!</definedName>
    <definedName name="LARG" localSheetId="11">#REF!</definedName>
    <definedName name="LARG" localSheetId="13">#REF!</definedName>
    <definedName name="LARG">#REF!</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 localSheetId="9">#REF!</definedName>
    <definedName name="Largura_da_Faixa_de_Tráfego___..........." localSheetId="8">#REF!</definedName>
    <definedName name="Largura_da_Faixa_de_Tráfego___..........." localSheetId="13">#REF!</definedName>
    <definedName name="Largura_da_Faixa_de_Tráfego___...........">#REF!</definedName>
    <definedName name="Largura_Linha_Sinal_Horizontal">#REF!</definedName>
    <definedName name="Largura_Meio_Fio">#REF!</definedName>
    <definedName name="Largura_MeioFio">#REF!</definedName>
    <definedName name="Largura_Sarjeta">#REF!</definedName>
    <definedName name="LASTRO">#N/A</definedName>
    <definedName name="LB">#REF!</definedName>
    <definedName name="lbp">#REF!</definedName>
    <definedName name="LBU" localSheetId="9">#REF!</definedName>
    <definedName name="LBU" localSheetId="8">#REF!</definedName>
    <definedName name="LBU" localSheetId="12">#REF!</definedName>
    <definedName name="LBU" localSheetId="10">#REF!</definedName>
    <definedName name="LBU" localSheetId="11">#REF!</definedName>
    <definedName name="LBU" localSheetId="13">#REF!</definedName>
    <definedName name="LBU">#REF!</definedName>
    <definedName name="LD" localSheetId="12">#REF!</definedName>
    <definedName name="LD" localSheetId="6">#REF!</definedName>
    <definedName name="LD" localSheetId="10">#REF!</definedName>
    <definedName name="LD" localSheetId="7">#REF!</definedName>
    <definedName name="LD" localSheetId="11">#REF!</definedName>
    <definedName name="LD" localSheetId="13">#REF!</definedName>
    <definedName name="LD">#REF!</definedName>
    <definedName name="LDA" localSheetId="9">#REF!</definedName>
    <definedName name="LDA" localSheetId="8">#REF!</definedName>
    <definedName name="LDA" localSheetId="12">#REF!</definedName>
    <definedName name="LDA" localSheetId="10">#REF!</definedName>
    <definedName name="LDA" localSheetId="11">#REF!</definedName>
    <definedName name="LDA" localSheetId="13">#REF!</definedName>
    <definedName name="LDA">#REF!</definedName>
    <definedName name="LDAMA">#REF!</definedName>
    <definedName name="LDATA">#REF!</definedName>
    <definedName name="LDD">"'file:///D:/Meus documentos/ANASTÁCIO/SERCEL/BR262990800.xls'#$SERVIÇOS.$#REF!$#REF!"</definedName>
    <definedName name="LDI" localSheetId="9">#REF!</definedName>
    <definedName name="LDI" localSheetId="8">#REF!</definedName>
    <definedName name="LDI" localSheetId="12">#REF!</definedName>
    <definedName name="LDI" localSheetId="10">#REF!</definedName>
    <definedName name="LDI" localSheetId="11">#REF!</definedName>
    <definedName name="LDI" localSheetId="13">#REF!</definedName>
    <definedName name="LDI">#REF!</definedName>
    <definedName name="LDI_1">#REF!</definedName>
    <definedName name="LDI_11">#REF!</definedName>
    <definedName name="LDI_12">#REF!</definedName>
    <definedName name="LDI_14">#REF!</definedName>
    <definedName name="LDIANTIGO" localSheetId="6">#REF!</definedName>
    <definedName name="LDIANTIGO" localSheetId="7">#REF!</definedName>
    <definedName name="LDIANTIGO" localSheetId="13">#REF!</definedName>
    <definedName name="LDIANTIGO">#REF!</definedName>
    <definedName name="LDIATUAL" localSheetId="6">#REF!</definedName>
    <definedName name="LDIATUAL" localSheetId="7">#REF!</definedName>
    <definedName name="LDIATUAL" localSheetId="13">#REF!</definedName>
    <definedName name="LDIATUAL">#REF!</definedName>
    <definedName name="ldnfkljsndf" localSheetId="13">#REF!</definedName>
    <definedName name="ldnfkljsndf">#REF!</definedName>
    <definedName name="le">#REF!</definedName>
    <definedName name="LEIVAS">#REF!</definedName>
    <definedName name="LEO00">#REF!</definedName>
    <definedName name="LevantDrE2" hidden="1">#REF!</definedName>
    <definedName name="LG" localSheetId="6" hidden="1">{#N/A,#N/A,FALSE,"Aging Summary";#N/A,#N/A,FALSE,"Ratio Analysis";#N/A,#N/A,FALSE,"Test 120 Day Accts";#N/A,#N/A,FALSE,"Tickmarks"}</definedName>
    <definedName name="LG" localSheetId="7" hidden="1">{#N/A,#N/A,FALSE,"Aging Summary";#N/A,#N/A,FALSE,"Ratio Analysis";#N/A,#N/A,FALSE,"Test 120 Day Accts";#N/A,#N/A,FALSE,"Tickmarks"}</definedName>
    <definedName name="LG" hidden="1">{#N/A,#N/A,FALSE,"Aging Summary";#N/A,#N/A,FALSE,"Ratio Analysis";#N/A,#N/A,FALSE,"Test 120 Day Accts";#N/A,#N/A,FALSE,"Tickmarks"}</definedName>
    <definedName name="LGE" localSheetId="6" hidden="1">{#N/A,#N/A,FALSE,"IR E CS 1997";#N/A,#N/A,FALSE,"PR ND";#N/A,#N/A,FALSE,"8191";#N/A,#N/A,FALSE,"8383";#N/A,#N/A,FALSE,"MP 1024";#N/A,#N/A,FALSE,"AD_EX_97";#N/A,#N/A,FALSE,"BD 97"}</definedName>
    <definedName name="LGE" localSheetId="7" hidden="1">{#N/A,#N/A,FALSE,"IR E CS 1997";#N/A,#N/A,FALSE,"PR ND";#N/A,#N/A,FALSE,"8191";#N/A,#N/A,FALSE,"8383";#N/A,#N/A,FALSE,"MP 1024";#N/A,#N/A,FALSE,"AD_EX_97";#N/A,#N/A,FALSE,"BD 97"}</definedName>
    <definedName name="LGE" hidden="1">{#N/A,#N/A,FALSE,"IR E CS 1997";#N/A,#N/A,FALSE,"PR ND";#N/A,#N/A,FALSE,"8191";#N/A,#N/A,FALSE,"8383";#N/A,#N/A,FALSE,"MP 1024";#N/A,#N/A,FALSE,"AD_EX_97";#N/A,#N/A,FALSE,"BD 97"}</definedName>
    <definedName name="lias" localSheetId="9">'BDI DIFER_SEM DESON.'!lias</definedName>
    <definedName name="lias" localSheetId="8">'BDI_SEM DESON.'!lias</definedName>
    <definedName name="lias" localSheetId="6">'CURVA ABC_INSUMO'!lias</definedName>
    <definedName name="lias" localSheetId="7">MEMÓRIA!lias</definedName>
    <definedName name="lias">lias</definedName>
    <definedName name="Lider_Oper" localSheetId="13">#REF!</definedName>
    <definedName name="Lider_Oper">#REF!</definedName>
    <definedName name="lidia">#N/A</definedName>
    <definedName name="lig" localSheetId="6">#REF!</definedName>
    <definedName name="lig" localSheetId="7">#REF!</definedName>
    <definedName name="lig" localSheetId="13">#REF!</definedName>
    <definedName name="lig">#REF!</definedName>
    <definedName name="ligação" localSheetId="9">#REF!</definedName>
    <definedName name="ligação" localSheetId="12">#REF!</definedName>
    <definedName name="ligação" localSheetId="6">#REF!</definedName>
    <definedName name="ligação" localSheetId="10">#REF!</definedName>
    <definedName name="ligação" localSheetId="7">#REF!</definedName>
    <definedName name="ligação" localSheetId="11">#REF!</definedName>
    <definedName name="ligação" localSheetId="13">#REF!</definedName>
    <definedName name="ligação">#REF!</definedName>
    <definedName name="LIGAÇÃO_FLEXIVEL">#REF!</definedName>
    <definedName name="LIGANT" localSheetId="6">#REF!</definedName>
    <definedName name="LIGANT" localSheetId="7">#REF!</definedName>
    <definedName name="LIGANT">#REF!</definedName>
    <definedName name="LILASDRENA" localSheetId="9">#REF!</definedName>
    <definedName name="LILASDRENA" localSheetId="8">#REF!</definedName>
    <definedName name="LILASDRENA" localSheetId="12">#REF!</definedName>
    <definedName name="LILASDRENA" localSheetId="10">#REF!</definedName>
    <definedName name="LILASDRENA" localSheetId="11">#REF!</definedName>
    <definedName name="LILASDRENA" localSheetId="13">#REF!</definedName>
    <definedName name="LILASDRENA">#REF!</definedName>
    <definedName name="LILASDRENA_2">#N/A</definedName>
    <definedName name="LILASDRENA_25">#REF!</definedName>
    <definedName name="LILASDRENA_4" localSheetId="9">#REF!</definedName>
    <definedName name="LILASDRENA_4" localSheetId="8">#REF!</definedName>
    <definedName name="LILASDRENA_4" localSheetId="12">#REF!</definedName>
    <definedName name="LILASDRENA_4" localSheetId="10">#REF!</definedName>
    <definedName name="LILASDRENA_4" localSheetId="11">#REF!</definedName>
    <definedName name="LILASDRENA_4" localSheetId="13">#REF!</definedName>
    <definedName name="LILASDRENA_4">#REF!</definedName>
    <definedName name="LILASDRENAA" localSheetId="9">#REF!</definedName>
    <definedName name="LILASDRENAA" localSheetId="8">#REF!</definedName>
    <definedName name="LILASDRENAA" localSheetId="12">#REF!</definedName>
    <definedName name="LILASDRENAA" localSheetId="10">#REF!</definedName>
    <definedName name="LILASDRENAA" localSheetId="11">#REF!</definedName>
    <definedName name="LILASDRENAA" localSheetId="13">#REF!</definedName>
    <definedName name="LILASDRENAA">#REF!</definedName>
    <definedName name="lim">#N/A</definedName>
    <definedName name="LIMBU">#REF!</definedName>
    <definedName name="LIMBUMA">#REF!</definedName>
    <definedName name="LIMBUTA">#REF!</definedName>
    <definedName name="limcount" hidden="1">1</definedName>
    <definedName name="LIMITADOR" localSheetId="13">#REF!</definedName>
    <definedName name="LIMITADOR">#REF!</definedName>
    <definedName name="Limp">#N/A</definedName>
    <definedName name="Limp_1">#REF!</definedName>
    <definedName name="Limp_14">#N/A</definedName>
    <definedName name="Limp_7">#N/A</definedName>
    <definedName name="Limp_7_1">#REF!</definedName>
    <definedName name="Limp_7_14">#N/A</definedName>
    <definedName name="LIMPBUE">#REF!</definedName>
    <definedName name="LIMPBUEIRO">#REF!</definedName>
    <definedName name="LimpBueiros">#REF!</definedName>
    <definedName name="LIMPDESCA">#REF!</definedName>
    <definedName name="limpesa">#REF!</definedName>
    <definedName name="Limpeza">#N/A</definedName>
    <definedName name="Limpeza_placas">#N/A</definedName>
    <definedName name="Limpeza1" hidden="1">#REF!</definedName>
    <definedName name="LIMPEZADESCIDA">#REF!</definedName>
    <definedName name="LIMPEZAMEIOFIO">#REF!</definedName>
    <definedName name="LIMPJAZIDA">#REF!</definedName>
    <definedName name="limplac">#REF!</definedName>
    <definedName name="LIMPLACA">#REF!</definedName>
    <definedName name="LIMPPLACA">#REF!</definedName>
    <definedName name="LIMPPONTE">#REF!</definedName>
    <definedName name="LIMPPONTE_1">#REF!</definedName>
    <definedName name="LIMPPONTE_14">#N/A</definedName>
    <definedName name="LIMPSARJMFMAN">#REF!</definedName>
    <definedName name="LIMPVALA">#REF!</definedName>
    <definedName name="LIMPVALADREN">#REF!</definedName>
    <definedName name="LimpValCorte">#REF!</definedName>
    <definedName name="LINE" localSheetId="13">#REF!</definedName>
    <definedName name="LINE">#REF!</definedName>
    <definedName name="LINHA" localSheetId="13">#REF!</definedName>
    <definedName name="LINHA">#REF!</definedName>
    <definedName name="linha2" localSheetId="13">#REF!</definedName>
    <definedName name="linha2">#REF!</definedName>
    <definedName name="Linhas_OAC">#REF!</definedName>
    <definedName name="Linhas1_OAC">#REF!</definedName>
    <definedName name="Linhas2_OAC">#REF!</definedName>
    <definedName name="Linhas3_OAC">#REF!</definedName>
    <definedName name="LinhasNãoseaplicaOAC">#REF!</definedName>
    <definedName name="LIQUIDO_PREPARADOR">#REF!</definedName>
    <definedName name="LIQUIDO_SELADOR">#REF!</definedName>
    <definedName name="lista" localSheetId="6">#REF!</definedName>
    <definedName name="lista" localSheetId="7">#REF!</definedName>
    <definedName name="lista">#REF!</definedName>
    <definedName name="Lista_Vazia_Sinal_Horizontal">#REF!</definedName>
    <definedName name="LISTA1">#REF!</definedName>
    <definedName name="LISTA2">#REF!</definedName>
    <definedName name="ListaFim">#REF!</definedName>
    <definedName name="ListaSNVS">#REF!</definedName>
    <definedName name="ListaVaziaAcostamento">#REF!</definedName>
    <definedName name="ListaVaziaDispositivoLateralOAE">#REF!</definedName>
    <definedName name="ListaVaziaOAC">#REF!</definedName>
    <definedName name="ListaVaziaPista">#REF!</definedName>
    <definedName name="ListaVaziaTacha">#REF!</definedName>
    <definedName name="LIXA_FERRO">#REF!</definedName>
    <definedName name="LIXA_MADEIRA">#REF!</definedName>
    <definedName name="lixo">#REF!</definedName>
    <definedName name="liz">#N/A</definedName>
    <definedName name="ljashdkj" localSheetId="9">#REF!</definedName>
    <definedName name="ljashdkj" localSheetId="8">#REF!</definedName>
    <definedName name="ljashdkj" localSheetId="13">#REF!</definedName>
    <definedName name="ljashdkj">#REF!</definedName>
    <definedName name="LK" localSheetId="9">'BDI DIFER_SEM DESON.'!Plan1</definedName>
    <definedName name="LK" localSheetId="8">'BDI_SEM DESON.'!Plan1</definedName>
    <definedName name="LK" localSheetId="6">Plan1</definedName>
    <definedName name="LK" localSheetId="7">Plan1</definedName>
    <definedName name="LK" localSheetId="13">Plan1</definedName>
    <definedName name="LK">Plan1</definedName>
    <definedName name="LKTE" hidden="1">#REF!</definedName>
    <definedName name="LL" localSheetId="6" hidden="1">{#N/A,#N/A,TRUE,"Serviços"}</definedName>
    <definedName name="LL" localSheetId="7" hidden="1">{#N/A,#N/A,TRUE,"Serviços"}</definedName>
    <definedName name="LL" hidden="1">{#N/A,#N/A,TRUE,"Serviços"}</definedName>
    <definedName name="LLLL">#REF!</definedName>
    <definedName name="LLLLL">#REF!</definedName>
    <definedName name="llllllll" localSheetId="6">#REF!</definedName>
    <definedName name="llllllll" localSheetId="7">#REF!</definedName>
    <definedName name="llllllll" localSheetId="13">#REF!</definedName>
    <definedName name="llllllll">#REF!</definedName>
    <definedName name="llllllll_2">#N/A</definedName>
    <definedName name="llllllll_24">#N/A</definedName>
    <definedName name="llllllll_25">#N/A</definedName>
    <definedName name="llllllll_26">#N/A</definedName>
    <definedName name="llllllll_27">#N/A</definedName>
    <definedName name="lm">#REF!</definedName>
    <definedName name="lm6\3">#REF!</definedName>
    <definedName name="LO" localSheetId="9">'BDI DIFER_SEM DESON.'!Plan1</definedName>
    <definedName name="LO" localSheetId="8">'BDI_SEM DESON.'!Plan1</definedName>
    <definedName name="LO" localSheetId="6">Plan1</definedName>
    <definedName name="LO" localSheetId="7">Plan1</definedName>
    <definedName name="LO" localSheetId="13">Plan1</definedName>
    <definedName name="LO">Plan1</definedName>
    <definedName name="LOC" localSheetId="9">#REF!</definedName>
    <definedName name="LOC" localSheetId="8">#REF!</definedName>
    <definedName name="LOC" localSheetId="12">#REF!</definedName>
    <definedName name="LOC" localSheetId="10">#REF!</definedName>
    <definedName name="LOC" localSheetId="11">#REF!</definedName>
    <definedName name="LOC" localSheetId="13">#REF!</definedName>
    <definedName name="LOC">#REF!</definedName>
    <definedName name="LOCAL" localSheetId="6">IF(#REF!&lt;&gt;#REF!,"",#REF!)</definedName>
    <definedName name="Local" localSheetId="7" hidden="1">""</definedName>
    <definedName name="LOCAL">IF(#REF!&lt;&gt;#REF!,"",#REF!)</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_Materiais_Cotados_Percurso">#REF!</definedName>
    <definedName name="LOCALOBRA" localSheetId="13">#REF!</definedName>
    <definedName name="LOCALOBRA">#REF!</definedName>
    <definedName name="LOGOTIPO">"Figura 3"</definedName>
    <definedName name="lot" localSheetId="9">#REF!</definedName>
    <definedName name="lot" localSheetId="8">#REF!</definedName>
    <definedName name="lot" localSheetId="12">#REF!</definedName>
    <definedName name="lot" localSheetId="10">#REF!</definedName>
    <definedName name="lot" localSheetId="11">#REF!</definedName>
    <definedName name="lot" localSheetId="13">#REF!</definedName>
    <definedName name="lot">#REF!</definedName>
    <definedName name="Lote" localSheetId="9">#REF!</definedName>
    <definedName name="Lote" localSheetId="8">#REF!</definedName>
    <definedName name="Lote" localSheetId="12">#REF!</definedName>
    <definedName name="Lote" localSheetId="10">#REF!</definedName>
    <definedName name="Lote" localSheetId="11">#REF!</definedName>
    <definedName name="Lote" localSheetId="13">#REF!</definedName>
    <definedName name="Lote">#REF!</definedName>
    <definedName name="lote_10">#REF!</definedName>
    <definedName name="lote_12">#REF!</definedName>
    <definedName name="lote_4">#REF!</definedName>
    <definedName name="lote_9">#REF!</definedName>
    <definedName name="LOTE01">#REF!</definedName>
    <definedName name="LP" localSheetId="9">#REF!</definedName>
    <definedName name="LP" localSheetId="8">#REF!</definedName>
    <definedName name="LP" localSheetId="12">#REF!</definedName>
    <definedName name="LP" localSheetId="10">#REF!</definedName>
    <definedName name="LP" localSheetId="11">#REF!</definedName>
    <definedName name="LP" localSheetId="13">#REF!</definedName>
    <definedName name="LP">#REF!</definedName>
    <definedName name="lpb">#REF!</definedName>
    <definedName name="lpm8f">#REF!</definedName>
    <definedName name="LPS">#REF!</definedName>
    <definedName name="LPTE" localSheetId="9">#REF!</definedName>
    <definedName name="LPTE" localSheetId="8">#REF!</definedName>
    <definedName name="LPTE" localSheetId="12">#REF!</definedName>
    <definedName name="LPTE" localSheetId="10">#REF!</definedName>
    <definedName name="LPTE" localSheetId="11">#REF!</definedName>
    <definedName name="LPTE" localSheetId="13">#REF!</definedName>
    <definedName name="LPTE">#REF!</definedName>
    <definedName name="LPW" localSheetId="9">#REF!</definedName>
    <definedName name="LPW" localSheetId="8">#REF!</definedName>
    <definedName name="LPW" localSheetId="12">#REF!</definedName>
    <definedName name="LPW" localSheetId="10">#REF!</definedName>
    <definedName name="LPW" localSheetId="11">#REF!</definedName>
    <definedName name="LPW" localSheetId="13">#REF!</definedName>
    <definedName name="LPW">#REF!</definedName>
    <definedName name="LPWA" localSheetId="9">#REF!</definedName>
    <definedName name="LPWA" localSheetId="8">#REF!</definedName>
    <definedName name="LPWA" localSheetId="12">#REF!</definedName>
    <definedName name="LPWA" localSheetId="10">#REF!</definedName>
    <definedName name="LPWA" localSheetId="11">#REF!</definedName>
    <definedName name="LPWA" localSheetId="13">#REF!</definedName>
    <definedName name="LPWA">#REF!</definedName>
    <definedName name="LRANJA" localSheetId="6">#REF!</definedName>
    <definedName name="LRANJA" localSheetId="7">#REF!</definedName>
    <definedName name="LRANJA">#REF!</definedName>
    <definedName name="LS" localSheetId="9">#REF!</definedName>
    <definedName name="LS" localSheetId="8">#REF!</definedName>
    <definedName name="LS" localSheetId="12">#REF!</definedName>
    <definedName name="LS" localSheetId="10">#REF!</definedName>
    <definedName name="LS" localSheetId="11">#REF!</definedName>
    <definedName name="LS" localSheetId="13">#REF!</definedName>
    <definedName name="LS">#REF!</definedName>
    <definedName name="LSIND" localSheetId="9">#REF!</definedName>
    <definedName name="LSIND" localSheetId="8">#REF!</definedName>
    <definedName name="LSIND" localSheetId="12">#REF!</definedName>
    <definedName name="LSIND" localSheetId="10">#REF!</definedName>
    <definedName name="LSIND" localSheetId="11">#REF!</definedName>
    <definedName name="LSIND" localSheetId="13">#REF!</definedName>
    <definedName name="LSIND">#REF!</definedName>
    <definedName name="LSMA">#REF!</definedName>
    <definedName name="LSMF" localSheetId="9">#REF!</definedName>
    <definedName name="LSMF" localSheetId="8">#REF!</definedName>
    <definedName name="LSMF" localSheetId="12">#REF!</definedName>
    <definedName name="LSMF" localSheetId="10">#REF!</definedName>
    <definedName name="LSMF" localSheetId="11">#REF!</definedName>
    <definedName name="LSMF" localSheetId="13">#REF!</definedName>
    <definedName name="LSMF">#REF!</definedName>
    <definedName name="LSMF262">#REF!</definedName>
    <definedName name="LSO">#REF!</definedName>
    <definedName name="LSTA">#REF!</definedName>
    <definedName name="LSW" localSheetId="9">#REF!</definedName>
    <definedName name="LSW" localSheetId="8">#REF!</definedName>
    <definedName name="LSW" localSheetId="12">#REF!</definedName>
    <definedName name="LSW" localSheetId="10">#REF!</definedName>
    <definedName name="LSW" localSheetId="11">#REF!</definedName>
    <definedName name="LSW" localSheetId="13">#REF!</definedName>
    <definedName name="LSW">#REF!</definedName>
    <definedName name="LSWA" localSheetId="9">#REF!</definedName>
    <definedName name="LSWA" localSheetId="8">#REF!</definedName>
    <definedName name="LSWA" localSheetId="12">#REF!</definedName>
    <definedName name="LSWA" localSheetId="10">#REF!</definedName>
    <definedName name="LSWA" localSheetId="11">#REF!</definedName>
    <definedName name="LSWA" localSheetId="13">#REF!</definedName>
    <definedName name="LSWA">#REF!</definedName>
    <definedName name="LT">#REF!</definedName>
    <definedName name="lu" localSheetId="6" hidden="1">{#N/A,#N/A,FALSE,"MO (2)"}</definedName>
    <definedName name="lu" localSheetId="7" hidden="1">{#N/A,#N/A,FALSE,"MO (2)"}</definedName>
    <definedName name="lu" hidden="1">{#N/A,#N/A,FALSE,"MO (2)"}</definedName>
    <definedName name="lub">#REF!</definedName>
    <definedName name="LUCRO" localSheetId="13">#REF!</definedName>
    <definedName name="LUCRO">#REF!</definedName>
    <definedName name="LUCROMATBET" localSheetId="6">#REF!</definedName>
    <definedName name="LUCROMATBET" localSheetId="7">#REF!</definedName>
    <definedName name="LUCROMATBET">#REF!</definedName>
    <definedName name="luis">#REF!</definedName>
    <definedName name="luiz">#REF!</definedName>
    <definedName name="LV" localSheetId="3">#REF!</definedName>
    <definedName name="LV">#REF!</definedName>
    <definedName name="LVC" localSheetId="9">#REF!</definedName>
    <definedName name="LVC" localSheetId="8">#REF!</definedName>
    <definedName name="LVC" localSheetId="12">#REF!</definedName>
    <definedName name="LVC" localSheetId="10">#REF!</definedName>
    <definedName name="LVC" localSheetId="11">#REF!</definedName>
    <definedName name="LVC" localSheetId="13">#REF!</definedName>
    <definedName name="LVC">#REF!</definedName>
    <definedName name="LVD" localSheetId="9">#REF!</definedName>
    <definedName name="LVD" localSheetId="8">#REF!</definedName>
    <definedName name="LVD" localSheetId="12">#REF!</definedName>
    <definedName name="LVD" localSheetId="10">#REF!</definedName>
    <definedName name="LVD" localSheetId="11">#REF!</definedName>
    <definedName name="LVD" localSheetId="13">#REF!</definedName>
    <definedName name="LVD">#REF!</definedName>
    <definedName name="lvp1\2">#REF!</definedName>
    <definedName name="lxaf">#REF!</definedName>
    <definedName name="M" localSheetId="12">#REF!</definedName>
    <definedName name="M" localSheetId="6">#REF!</definedName>
    <definedName name="M" localSheetId="10">#REF!</definedName>
    <definedName name="m" localSheetId="7">#REF!</definedName>
    <definedName name="M" localSheetId="11">#REF!</definedName>
    <definedName name="M" localSheetId="13">#REF!</definedName>
    <definedName name="M">#REF!</definedName>
    <definedName name="M.O.">#REF!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001m">#REF!</definedName>
    <definedName name="m001p">#REF!</definedName>
    <definedName name="m002m">#REF!</definedName>
    <definedName name="m002p">#REF!</definedName>
    <definedName name="m003m">#REF!</definedName>
    <definedName name="m003p">#REF!</definedName>
    <definedName name="m004m">#REF!</definedName>
    <definedName name="m004p">#REF!</definedName>
    <definedName name="m005m">#REF!</definedName>
    <definedName name="m005p">#REF!</definedName>
    <definedName name="m101m">#REF!</definedName>
    <definedName name="m101p">#REF!</definedName>
    <definedName name="m102m">#REF!</definedName>
    <definedName name="m102p">#REF!</definedName>
    <definedName name="m103m">#REF!</definedName>
    <definedName name="m103p">#REF!</definedName>
    <definedName name="m104m">#REF!</definedName>
    <definedName name="m104p">#REF!</definedName>
    <definedName name="m105m">#REF!</definedName>
    <definedName name="m105p">#REF!</definedName>
    <definedName name="m106m">#REF!</definedName>
    <definedName name="m106p">#REF!</definedName>
    <definedName name="m107m">#REF!</definedName>
    <definedName name="m107p">#REF!</definedName>
    <definedName name="m108m">#REF!</definedName>
    <definedName name="m108p">#REF!</definedName>
    <definedName name="m109m">#REF!</definedName>
    <definedName name="m109p">#REF!</definedName>
    <definedName name="m110m">#REF!</definedName>
    <definedName name="m110p">#REF!</definedName>
    <definedName name="m111m">#REF!</definedName>
    <definedName name="m111p">#REF!</definedName>
    <definedName name="m112m">#REF!</definedName>
    <definedName name="m112p">#REF!</definedName>
    <definedName name="m114m">#REF!</definedName>
    <definedName name="m114p">#REF!</definedName>
    <definedName name="m201m">#REF!</definedName>
    <definedName name="m201p">#REF!</definedName>
    <definedName name="m202m">#REF!</definedName>
    <definedName name="m202p">#REF!</definedName>
    <definedName name="m307m">#REF!</definedName>
    <definedName name="m307p">#REF!</definedName>
    <definedName name="m319m">#REF!</definedName>
    <definedName name="m319p">#REF!</definedName>
    <definedName name="m320m">#REF!</definedName>
    <definedName name="m320p">#REF!</definedName>
    <definedName name="m321m">#REF!</definedName>
    <definedName name="m321p">#REF!</definedName>
    <definedName name="m322m">#REF!</definedName>
    <definedName name="m322p">#REF!</definedName>
    <definedName name="m323m">#REF!</definedName>
    <definedName name="m323p">#REF!</definedName>
    <definedName name="m324m">#REF!</definedName>
    <definedName name="m324p">#REF!</definedName>
    <definedName name="m325m">#REF!</definedName>
    <definedName name="m325p">#REF!</definedName>
    <definedName name="m326m">#REF!</definedName>
    <definedName name="m326p">#REF!</definedName>
    <definedName name="m328m">#REF!</definedName>
    <definedName name="m328p">#REF!</definedName>
    <definedName name="m330m">#REF!</definedName>
    <definedName name="m330p">#REF!</definedName>
    <definedName name="m331m">#REF!</definedName>
    <definedName name="m331p">#REF!</definedName>
    <definedName name="m332m">#REF!</definedName>
    <definedName name="m332p">#REF!</definedName>
    <definedName name="m334m">#REF!</definedName>
    <definedName name="m334p">#REF!</definedName>
    <definedName name="m335m">#REF!</definedName>
    <definedName name="m335p">#REF!</definedName>
    <definedName name="m338m">#REF!</definedName>
    <definedName name="m338p">#REF!</definedName>
    <definedName name="m339m">#REF!</definedName>
    <definedName name="m339p">#REF!</definedName>
    <definedName name="m340m">#REF!</definedName>
    <definedName name="m340p">#REF!</definedName>
    <definedName name="m341m">#REF!</definedName>
    <definedName name="m341p">#REF!</definedName>
    <definedName name="m342m">#REF!</definedName>
    <definedName name="m342p">#REF!</definedName>
    <definedName name="m343m">#REF!</definedName>
    <definedName name="m343p">#REF!</definedName>
    <definedName name="m344m">#REF!</definedName>
    <definedName name="m344p">#REF!</definedName>
    <definedName name="m345m">#REF!</definedName>
    <definedName name="m345p">#REF!</definedName>
    <definedName name="m346m">#REF!</definedName>
    <definedName name="m346p">#REF!</definedName>
    <definedName name="m347m">#REF!</definedName>
    <definedName name="m347p">#REF!</definedName>
    <definedName name="m348m">#REF!</definedName>
    <definedName name="m348p">#REF!</definedName>
    <definedName name="m349m">#REF!</definedName>
    <definedName name="m349p">#REF!</definedName>
    <definedName name="m350m">#REF!</definedName>
    <definedName name="m350p">#REF!</definedName>
    <definedName name="m351m">#REF!</definedName>
    <definedName name="m351p">#REF!</definedName>
    <definedName name="m352m">#REF!</definedName>
    <definedName name="m352p">#REF!</definedName>
    <definedName name="m353m">#REF!</definedName>
    <definedName name="m353p">#REF!</definedName>
    <definedName name="m354m">#REF!</definedName>
    <definedName name="m354p">#REF!</definedName>
    <definedName name="m355m">#REF!</definedName>
    <definedName name="m355p">#REF!</definedName>
    <definedName name="m356m">#REF!</definedName>
    <definedName name="m356p">#REF!</definedName>
    <definedName name="m357m">#REF!</definedName>
    <definedName name="m357p">#REF!</definedName>
    <definedName name="m358m">#REF!</definedName>
    <definedName name="m358p">#REF!</definedName>
    <definedName name="m359m">#REF!</definedName>
    <definedName name="m359p">#REF!</definedName>
    <definedName name="m361m">#REF!</definedName>
    <definedName name="m361p">#REF!</definedName>
    <definedName name="m362m">#REF!</definedName>
    <definedName name="m362p">#REF!</definedName>
    <definedName name="m363m">#REF!</definedName>
    <definedName name="m363p">#REF!</definedName>
    <definedName name="m364m">#REF!</definedName>
    <definedName name="m364p">#REF!</definedName>
    <definedName name="m365m">#REF!</definedName>
    <definedName name="m365p">#REF!</definedName>
    <definedName name="m366m">#REF!</definedName>
    <definedName name="m366p">#REF!</definedName>
    <definedName name="m367m">#REF!</definedName>
    <definedName name="m367p">#REF!</definedName>
    <definedName name="m368m">#REF!</definedName>
    <definedName name="m368p">#REF!</definedName>
    <definedName name="m369m">#REF!</definedName>
    <definedName name="m369p">#REF!</definedName>
    <definedName name="m370m">#REF!</definedName>
    <definedName name="m370p">#REF!</definedName>
    <definedName name="m371m">#REF!</definedName>
    <definedName name="m371p">#REF!</definedName>
    <definedName name="m372m">#REF!</definedName>
    <definedName name="m372p">#REF!</definedName>
    <definedName name="m373m">#REF!</definedName>
    <definedName name="m373p">#REF!</definedName>
    <definedName name="m374m">#REF!</definedName>
    <definedName name="m374p">#REF!</definedName>
    <definedName name="m375m">#REF!</definedName>
    <definedName name="m375p">#REF!</definedName>
    <definedName name="m376m">#REF!</definedName>
    <definedName name="m376p">#REF!</definedName>
    <definedName name="m377m">#REF!</definedName>
    <definedName name="m377p">#REF!</definedName>
    <definedName name="m378m">#REF!</definedName>
    <definedName name="m378p">#REF!</definedName>
    <definedName name="m380m">#REF!</definedName>
    <definedName name="m380p">#REF!</definedName>
    <definedName name="m381m">#REF!</definedName>
    <definedName name="m381p">#REF!</definedName>
    <definedName name="m382m">#REF!</definedName>
    <definedName name="m382p">#REF!</definedName>
    <definedName name="m383m">#REF!</definedName>
    <definedName name="m383p">#REF!</definedName>
    <definedName name="m384m">#REF!</definedName>
    <definedName name="m384p">#REF!</definedName>
    <definedName name="m385m">#REF!</definedName>
    <definedName name="m385p">#REF!</definedName>
    <definedName name="m386m">#REF!</definedName>
    <definedName name="m386p">#REF!</definedName>
    <definedName name="m387m">#REF!</definedName>
    <definedName name="m387p">#REF!</definedName>
    <definedName name="m390m">#REF!</definedName>
    <definedName name="m390p">#REF!</definedName>
    <definedName name="m391m">#REF!</definedName>
    <definedName name="m391p">#REF!</definedName>
    <definedName name="m392m">#REF!</definedName>
    <definedName name="m392p">#REF!</definedName>
    <definedName name="m393m">#REF!</definedName>
    <definedName name="m393p">#REF!</definedName>
    <definedName name="m394m">#REF!</definedName>
    <definedName name="m394p">#REF!</definedName>
    <definedName name="m395m">#REF!</definedName>
    <definedName name="m395p">#REF!</definedName>
    <definedName name="m396m">#REF!</definedName>
    <definedName name="m396p">#REF!</definedName>
    <definedName name="m398m">#REF!</definedName>
    <definedName name="m398p">#REF!</definedName>
    <definedName name="m401m">#REF!</definedName>
    <definedName name="m401p">#REF!</definedName>
    <definedName name="m402m">#REF!</definedName>
    <definedName name="m402p">#REF!</definedName>
    <definedName name="m403m">#REF!</definedName>
    <definedName name="m403p">#REF!</definedName>
    <definedName name="m404m">#REF!</definedName>
    <definedName name="m404p">#REF!</definedName>
    <definedName name="m405m">#REF!</definedName>
    <definedName name="m405p">#REF!</definedName>
    <definedName name="m406m">#REF!</definedName>
    <definedName name="m406p">#REF!</definedName>
    <definedName name="m407m">#REF!</definedName>
    <definedName name="m407p">#REF!</definedName>
    <definedName name="m408m">#REF!</definedName>
    <definedName name="m408p">#REF!</definedName>
    <definedName name="m409m">#REF!</definedName>
    <definedName name="m409p">#REF!</definedName>
    <definedName name="m410m">#REF!</definedName>
    <definedName name="m410p">#REF!</definedName>
    <definedName name="m411m">#REF!</definedName>
    <definedName name="m411p">#REF!</definedName>
    <definedName name="m412m">#REF!</definedName>
    <definedName name="m412p">#REF!</definedName>
    <definedName name="m413m">#REF!</definedName>
    <definedName name="m413p">#REF!</definedName>
    <definedName name="m414m">#REF!</definedName>
    <definedName name="m414p">#REF!</definedName>
    <definedName name="m415m">#REF!</definedName>
    <definedName name="m415p">#REF!</definedName>
    <definedName name="m501m">#REF!</definedName>
    <definedName name="m501p">#REF!</definedName>
    <definedName name="m503m">#REF!</definedName>
    <definedName name="m503p">#REF!</definedName>
    <definedName name="m505m">#REF!</definedName>
    <definedName name="m505p">#REF!</definedName>
    <definedName name="m507m">#REF!</definedName>
    <definedName name="m507p">#REF!</definedName>
    <definedName name="m508m">#REF!</definedName>
    <definedName name="m508p">#REF!</definedName>
    <definedName name="m600m">#REF!</definedName>
    <definedName name="m600p">#REF!</definedName>
    <definedName name="m601m">#REF!</definedName>
    <definedName name="m601p">#REF!</definedName>
    <definedName name="m602m">#REF!</definedName>
    <definedName name="m602p">#REF!</definedName>
    <definedName name="m603m">#REF!</definedName>
    <definedName name="m603p">#REF!</definedName>
    <definedName name="m604m">#REF!</definedName>
    <definedName name="m604p">#REF!</definedName>
    <definedName name="m605m">#REF!</definedName>
    <definedName name="m605p">#REF!</definedName>
    <definedName name="m606m">#REF!</definedName>
    <definedName name="m606p">#REF!</definedName>
    <definedName name="m607m">#REF!</definedName>
    <definedName name="m607p">#REF!</definedName>
    <definedName name="m608m">#REF!</definedName>
    <definedName name="m608p">#REF!</definedName>
    <definedName name="m609m">#REF!</definedName>
    <definedName name="m609p">#REF!</definedName>
    <definedName name="m610m">#REF!</definedName>
    <definedName name="m610p">#REF!</definedName>
    <definedName name="m611m">#REF!</definedName>
    <definedName name="m611p">#REF!</definedName>
    <definedName name="m612m">#REF!</definedName>
    <definedName name="m612p">#REF!</definedName>
    <definedName name="m613m">#REF!</definedName>
    <definedName name="m613p">#REF!</definedName>
    <definedName name="m614m">#REF!</definedName>
    <definedName name="m614p">#REF!</definedName>
    <definedName name="m615m">#REF!</definedName>
    <definedName name="m615p">#REF!</definedName>
    <definedName name="m616m">#REF!</definedName>
    <definedName name="m616p">#REF!</definedName>
    <definedName name="m617m">#REF!</definedName>
    <definedName name="m617p">#REF!</definedName>
    <definedName name="m618m">#REF!</definedName>
    <definedName name="m618p">#REF!</definedName>
    <definedName name="m619m">#REF!</definedName>
    <definedName name="m619p">#REF!</definedName>
    <definedName name="m620m">#REF!</definedName>
    <definedName name="m620p">#REF!</definedName>
    <definedName name="m621m">#REF!</definedName>
    <definedName name="m621p">#REF!</definedName>
    <definedName name="m622m">#REF!</definedName>
    <definedName name="m622p">#REF!</definedName>
    <definedName name="m623m">#REF!</definedName>
    <definedName name="m623p">#REF!</definedName>
    <definedName name="m624m">#REF!</definedName>
    <definedName name="m624p">#REF!</definedName>
    <definedName name="m625m">#REF!</definedName>
    <definedName name="m625p">#REF!</definedName>
    <definedName name="m626m">#REF!</definedName>
    <definedName name="m626p">#REF!</definedName>
    <definedName name="m700m">#REF!</definedName>
    <definedName name="m700p">#REF!</definedName>
    <definedName name="m702m">#REF!</definedName>
    <definedName name="m702p">#REF!</definedName>
    <definedName name="m703m">#REF!</definedName>
    <definedName name="m703p">#REF!</definedName>
    <definedName name="m704m">#REF!</definedName>
    <definedName name="m704p">#REF!</definedName>
    <definedName name="m705m">#REF!</definedName>
    <definedName name="m705p">#REF!</definedName>
    <definedName name="m709m">#REF!</definedName>
    <definedName name="m709p">#REF!</definedName>
    <definedName name="m710m">#REF!</definedName>
    <definedName name="m710p">#REF!</definedName>
    <definedName name="m711m">#REF!</definedName>
    <definedName name="m711p">#REF!</definedName>
    <definedName name="m712m">#REF!</definedName>
    <definedName name="m712p">#REF!</definedName>
    <definedName name="m715m">#REF!</definedName>
    <definedName name="m715p">#REF!</definedName>
    <definedName name="m901m">#REF!</definedName>
    <definedName name="m901p">#REF!</definedName>
    <definedName name="m902m">#REF!</definedName>
    <definedName name="m902p">#REF!</definedName>
    <definedName name="m903m">#REF!</definedName>
    <definedName name="m903p">#REF!</definedName>
    <definedName name="m904m">#REF!</definedName>
    <definedName name="m904p">#REF!</definedName>
    <definedName name="m905m">#REF!</definedName>
    <definedName name="m905p">#REF!</definedName>
    <definedName name="m906m">#REF!</definedName>
    <definedName name="m906p">#REF!</definedName>
    <definedName name="m907m">#REF!</definedName>
    <definedName name="m907p">#REF!</definedName>
    <definedName name="m908m">#REF!</definedName>
    <definedName name="m908p">#REF!</definedName>
    <definedName name="m909m">#REF!</definedName>
    <definedName name="m909p">#REF!</definedName>
    <definedName name="m910m">#REF!</definedName>
    <definedName name="m910p">#REF!</definedName>
    <definedName name="m911m">#REF!</definedName>
    <definedName name="m911p">#REF!</definedName>
    <definedName name="m920m">#REF!</definedName>
    <definedName name="m920p">#REF!</definedName>
    <definedName name="m921m">#REF!</definedName>
    <definedName name="m921p">#REF!</definedName>
    <definedName name="m922m">#REF!</definedName>
    <definedName name="m922p">#REF!</definedName>
    <definedName name="m923m">#REF!</definedName>
    <definedName name="m923p">#REF!</definedName>
    <definedName name="m924m">#REF!</definedName>
    <definedName name="m924p">#REF!</definedName>
    <definedName name="m925m">#REF!</definedName>
    <definedName name="m925p">#REF!</definedName>
    <definedName name="m926m">#REF!</definedName>
    <definedName name="m926p">#REF!</definedName>
    <definedName name="m927m">#REF!</definedName>
    <definedName name="m927p">#REF!</definedName>
    <definedName name="m928m">#REF!</definedName>
    <definedName name="m928p">#REF!</definedName>
    <definedName name="m929m">#REF!</definedName>
    <definedName name="m929p">#REF!</definedName>
    <definedName name="m935m">#REF!</definedName>
    <definedName name="m935p">#REF!</definedName>
    <definedName name="m936m">#REF!</definedName>
    <definedName name="m936p">#REF!</definedName>
    <definedName name="m937m">#REF!</definedName>
    <definedName name="m937p">#REF!</definedName>
    <definedName name="m938m">#REF!</definedName>
    <definedName name="m938p">#REF!</definedName>
    <definedName name="m939m">#REF!</definedName>
    <definedName name="m939p">#REF!</definedName>
    <definedName name="m940m">#REF!</definedName>
    <definedName name="m940p">#REF!</definedName>
    <definedName name="m941m">#REF!</definedName>
    <definedName name="m941p">#REF!</definedName>
    <definedName name="m942m">#REF!</definedName>
    <definedName name="m942p">#REF!</definedName>
    <definedName name="m945m">#REF!</definedName>
    <definedName name="m945p">#REF!</definedName>
    <definedName name="m946m">#REF!</definedName>
    <definedName name="m946p">#REF!</definedName>
    <definedName name="m947m">#REF!</definedName>
    <definedName name="m947p">#REF!</definedName>
    <definedName name="m948m">#REF!</definedName>
    <definedName name="m948p">#REF!</definedName>
    <definedName name="m949m">#REF!</definedName>
    <definedName name="m949p">#REF!</definedName>
    <definedName name="m950m">#REF!</definedName>
    <definedName name="m950p">#REF!</definedName>
    <definedName name="m951m">#REF!</definedName>
    <definedName name="m951p">#REF!</definedName>
    <definedName name="m952m">#REF!</definedName>
    <definedName name="m952p">#REF!</definedName>
    <definedName name="m953m">#REF!</definedName>
    <definedName name="m953p">#REF!</definedName>
    <definedName name="m954m">#REF!</definedName>
    <definedName name="m954p">#REF!</definedName>
    <definedName name="m955m">#REF!</definedName>
    <definedName name="m955p">#REF!</definedName>
    <definedName name="m956m">#REF!</definedName>
    <definedName name="m956p">#REF!</definedName>
    <definedName name="m957m">#REF!</definedName>
    <definedName name="m957p">#REF!</definedName>
    <definedName name="m958m">#REF!</definedName>
    <definedName name="m958p">#REF!</definedName>
    <definedName name="m960m">#REF!</definedName>
    <definedName name="m960p">#REF!</definedName>
    <definedName name="m969m">#REF!</definedName>
    <definedName name="m969p">#REF!</definedName>
    <definedName name="m970m">#REF!</definedName>
    <definedName name="m970p">#REF!</definedName>
    <definedName name="m971m">#REF!</definedName>
    <definedName name="m971p">#REF!</definedName>
    <definedName name="m972m">#REF!</definedName>
    <definedName name="m972p">#REF!</definedName>
    <definedName name="m973m">#REF!</definedName>
    <definedName name="m973p">#REF!</definedName>
    <definedName name="m974m">#REF!</definedName>
    <definedName name="m974p">#REF!</definedName>
    <definedName name="m975m">#REF!</definedName>
    <definedName name="m975p">#REF!</definedName>
    <definedName name="m976m">#REF!</definedName>
    <definedName name="m976p">#REF!</definedName>
    <definedName name="m977m">#REF!</definedName>
    <definedName name="m977p">#REF!</definedName>
    <definedName name="m980m">#REF!</definedName>
    <definedName name="m980p">#REF!</definedName>
    <definedName name="m982m">#REF!</definedName>
    <definedName name="m982p">#REF!</definedName>
    <definedName name="m983m">#REF!</definedName>
    <definedName name="m983p">#REF!</definedName>
    <definedName name="m984m">#REF!</definedName>
    <definedName name="m984p">#REF!</definedName>
    <definedName name="m985m">#REF!</definedName>
    <definedName name="m985p">#REF!</definedName>
    <definedName name="m996m">#REF!</definedName>
    <definedName name="m996p">#REF!</definedName>
    <definedName name="m997m">#REF!</definedName>
    <definedName name="m997p">#REF!</definedName>
    <definedName name="m998m">#REF!</definedName>
    <definedName name="m998p">#REF!</definedName>
    <definedName name="m999m">#REF!</definedName>
    <definedName name="m999p">#REF!</definedName>
    <definedName name="ma">#REF!</definedName>
    <definedName name="MA_SICROPE_201511" localSheetId="6">#REF!</definedName>
    <definedName name="MA_SICROPE_201511" localSheetId="7">#REF!</definedName>
    <definedName name="MA_SICROPE_201511">#REF!</definedName>
    <definedName name="MAAUQ" localSheetId="6">#REF!</definedName>
    <definedName name="MAAUQ" localSheetId="7">#REF!</definedName>
    <definedName name="MAAUQ">#REF!</definedName>
    <definedName name="MAAUQ_1">#REF!</definedName>
    <definedName name="mac">#REF!</definedName>
    <definedName name="MACAP50">#REF!</definedName>
    <definedName name="MACM30">#REF!</definedName>
    <definedName name="mad">#REF!</definedName>
    <definedName name="MAEMULFLEX">#REF!</definedName>
    <definedName name="mai00">#REF!</definedName>
    <definedName name="mai00_3">#REF!</definedName>
    <definedName name="MAI95_3">#REF!</definedName>
    <definedName name="MAI96_3">#REF!</definedName>
    <definedName name="MAI97_3">#REF!</definedName>
    <definedName name="MAI98_3">#REF!</definedName>
    <definedName name="MAI99_3">#REF!</definedName>
    <definedName name="MAIA" localSheetId="9">#REF!</definedName>
    <definedName name="MAIA" localSheetId="8">#REF!</definedName>
    <definedName name="MAIA" localSheetId="13">#REF!</definedName>
    <definedName name="MAIA">#REF!</definedName>
    <definedName name="maior" localSheetId="6">#REF!</definedName>
    <definedName name="maior" localSheetId="7">#REF!</definedName>
    <definedName name="maior">#REF!</definedName>
    <definedName name="mais" localSheetId="13">#REF!</definedName>
    <definedName name="mais">#REF!</definedName>
    <definedName name="man">#REF!</definedName>
    <definedName name="MANGUEIRA_30_M">#REF!</definedName>
    <definedName name="MANOS" localSheetId="6">#REF!</definedName>
    <definedName name="MANOS" localSheetId="7">#REF!</definedName>
    <definedName name="MANOS" localSheetId="13">#REF!</definedName>
    <definedName name="MANOS">#REF!</definedName>
    <definedName name="MANTO" localSheetId="6" hidden="1">{#N/A,#N/A,FALSE,"GERAL";#N/A,#N/A,FALSE,"012-96";#N/A,#N/A,FALSE,"018-96";#N/A,#N/A,FALSE,"027-96";#N/A,#N/A,FALSE,"059-96";#N/A,#N/A,FALSE,"076-96";#N/A,#N/A,FALSE,"019-97";#N/A,#N/A,FALSE,"021-97";#N/A,#N/A,FALSE,"022-97";#N/A,#N/A,FALSE,"028-97"}</definedName>
    <definedName name="MANTO" localSheetId="7" hidden="1">{#N/A,#N/A,FALSE,"GERAL";#N/A,#N/A,FALSE,"012-96";#N/A,#N/A,FALSE,"018-96";#N/A,#N/A,FALSE,"027-96";#N/A,#N/A,FALSE,"059-96";#N/A,#N/A,FALSE,"076-96";#N/A,#N/A,FALSE,"019-97";#N/A,#N/A,FALSE,"021-97";#N/A,#N/A,FALSE,"022-97";#N/A,#N/A,FALSE,"028-97"}</definedName>
    <definedName name="MANTO" hidden="1">{#N/A,#N/A,FALSE,"GERAL";#N/A,#N/A,FALSE,"012-96";#N/A,#N/A,FALSE,"018-96";#N/A,#N/A,FALSE,"027-96";#N/A,#N/A,FALSE,"059-96";#N/A,#N/A,FALSE,"076-96";#N/A,#N/A,FALSE,"019-97";#N/A,#N/A,FALSE,"021-97";#N/A,#N/A,FALSE,"022-97";#N/A,#N/A,FALSE,"028-97"}</definedName>
    <definedName name="MAO">#REF!</definedName>
    <definedName name="mão" localSheetId="3">#REF!</definedName>
    <definedName name="mão">#REF!</definedName>
    <definedName name="mao_de_obra" localSheetId="6">#REF!</definedName>
    <definedName name="mao_de_obra" localSheetId="7">#REF!</definedName>
    <definedName name="mao_de_obra">#REF!</definedName>
    <definedName name="MAODEOBRA">#REF!</definedName>
    <definedName name="MÃODEOBRA" localSheetId="6">#REF!</definedName>
    <definedName name="MÃODEOBRA" localSheetId="7">#REF!</definedName>
    <definedName name="MÃODEOBRA">#REF!</definedName>
    <definedName name="maodeobra20">#REF!</definedName>
    <definedName name="map">#REF!</definedName>
    <definedName name="MAPA">#N/A</definedName>
    <definedName name="Mapas">#N/A</definedName>
    <definedName name="maq">"#REF!"</definedName>
    <definedName name="maq_1">"#REF!"</definedName>
    <definedName name="maq_10">"#REF!"</definedName>
    <definedName name="maq_2">"#REF!"</definedName>
    <definedName name="maq_3">"#REF!"</definedName>
    <definedName name="maq_4">"#REF!"</definedName>
    <definedName name="maq_5">"#REF!"</definedName>
    <definedName name="maq_6">"#REF!"</definedName>
    <definedName name="maq_7">"#REF!"</definedName>
    <definedName name="maq_8">"#REF!"</definedName>
    <definedName name="maq_9">"#REF!"</definedName>
    <definedName name="MAQSERV">#REF!</definedName>
    <definedName name="MAQSERV048">#REF!</definedName>
    <definedName name="MAR00">#REF!</definedName>
    <definedName name="MAR00_3">#REF!</definedName>
    <definedName name="MAR95_3">#REF!</definedName>
    <definedName name="MAR96_3">#REF!</definedName>
    <definedName name="MAR97_3">#REF!</definedName>
    <definedName name="MAR98_3">#REF!</definedName>
    <definedName name="MAR99_3">#REF!</definedName>
    <definedName name="MARA" localSheetId="9">#REF!</definedName>
    <definedName name="MARA" localSheetId="8">#REF!</definedName>
    <definedName name="MARA" localSheetId="13">#REF!</definedName>
    <definedName name="MARA">#REF!</definedName>
    <definedName name="MARCA" localSheetId="6">#REF!</definedName>
    <definedName name="MARCA" localSheetId="7">#REF!</definedName>
    <definedName name="MARCA">#REF!</definedName>
    <definedName name="MARCA_MOD" localSheetId="6">#REF!</definedName>
    <definedName name="MARCA_MOD" localSheetId="7">#REF!</definedName>
    <definedName name="MARCA_MOD">#REF!</definedName>
    <definedName name="MARCAMOD" localSheetId="9">#REF!</definedName>
    <definedName name="MARCAMOD" localSheetId="8">#REF!</definedName>
    <definedName name="MARCAMOD" localSheetId="13">#REF!</definedName>
    <definedName name="MARCAMOD">#REF!</definedName>
    <definedName name="MARCENEIRO">#REF!</definedName>
    <definedName name="MARCIO">#REF!</definedName>
    <definedName name="MARCO" localSheetId="6">#REF!</definedName>
    <definedName name="MARCO" localSheetId="7">#REF!</definedName>
    <definedName name="MARCO">#REF!</definedName>
    <definedName name="marcos">#N/A</definedName>
    <definedName name="marcus">#REF!</definedName>
    <definedName name="MARMORE_BRANCO">#REF!</definedName>
    <definedName name="MARR1C">#REF!</definedName>
    <definedName name="MARR1CP">#REF!</definedName>
    <definedName name="MARR2CP">#REF!</definedName>
    <definedName name="Mary" localSheetId="6">{"total","SUM(total)","YNNNN",FALSE}</definedName>
    <definedName name="Mary" localSheetId="7">{"total","SUM(total)","YNNNN",FALSE}</definedName>
    <definedName name="Mary">{"total","SUM(total)","YNNNN",FALSE}</definedName>
    <definedName name="Massa" localSheetId="9">#REF!</definedName>
    <definedName name="Massa" localSheetId="8">#REF!</definedName>
    <definedName name="Massa" localSheetId="12">#REF!</definedName>
    <definedName name="Massa" localSheetId="10">#REF!</definedName>
    <definedName name="Massa" localSheetId="11">#REF!</definedName>
    <definedName name="Massa" localSheetId="13">#REF!</definedName>
    <definedName name="Massa">#REF!</definedName>
    <definedName name="MASSA_OLEO">#REF!</definedName>
    <definedName name="MASSA_PVA">#REF!</definedName>
    <definedName name="mat" localSheetId="6">#REF!</definedName>
    <definedName name="mat" localSheetId="7">#REF!</definedName>
    <definedName name="mat">#REF!</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bet">#REF!</definedName>
    <definedName name="MATERIAIS" localSheetId="9">#REF!</definedName>
    <definedName name="MATERIAIS" localSheetId="8">#REF!</definedName>
    <definedName name="MATERIAIS" localSheetId="12">#REF!</definedName>
    <definedName name="MATERIAIS" localSheetId="10">#REF!</definedName>
    <definedName name="MATERIAIS" localSheetId="11">#REF!</definedName>
    <definedName name="MATERIAIS" localSheetId="13">#REF!</definedName>
    <definedName name="MATERIAIS">#REF!</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9">'BDI DIFER_SEM DESON.'!Plan1</definedName>
    <definedName name="Materiais2" localSheetId="8">'BDI_SEM DESON.'!Plan1</definedName>
    <definedName name="Materiais2" localSheetId="6">Plan1</definedName>
    <definedName name="Materiais2" localSheetId="7">Plan1</definedName>
    <definedName name="Materiais2" localSheetId="13">Plan1</definedName>
    <definedName name="Materiais2">Plan1</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9">'BDI DIFER_SEM DESON.'!Plan1</definedName>
    <definedName name="Materiais3" localSheetId="8">'BDI_SEM DESON.'!Plan1</definedName>
    <definedName name="Materiais3" localSheetId="6">Plan1</definedName>
    <definedName name="Materiais3" localSheetId="7">Plan1</definedName>
    <definedName name="Materiais3" localSheetId="13">Plan1</definedName>
    <definedName name="Materiais3">Plan1</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9">#REF!</definedName>
    <definedName name="MATERIAL" localSheetId="8">#REF!</definedName>
    <definedName name="MATERIAL" localSheetId="12">#REF!</definedName>
    <definedName name="MATERIAL" localSheetId="10">#REF!</definedName>
    <definedName name="MATERIAL" localSheetId="11">#REF!</definedName>
    <definedName name="MATERIAL" localSheetId="13">#REF!</definedName>
    <definedName name="MATERIAL">#REF!</definedName>
    <definedName name="material_1" localSheetId="6">{#NAME?}</definedName>
    <definedName name="material_1" localSheetId="7">{#NAME?}</definedName>
    <definedName name="material_1">{#NAME?}</definedName>
    <definedName name="material_10">"$#REF!.$A$3:$F$120"</definedName>
    <definedName name="material_4" localSheetId="9">#REF!</definedName>
    <definedName name="material_4" localSheetId="8">#REF!</definedName>
    <definedName name="material_4" localSheetId="13">#REF!</definedName>
    <definedName name="material_4">#REF!</definedName>
    <definedName name="material_4_2">#N/A</definedName>
    <definedName name="material_6" localSheetId="9">#REF!</definedName>
    <definedName name="material_6" localSheetId="8">#REF!</definedName>
    <definedName name="material_6" localSheetId="13">#REF!</definedName>
    <definedName name="material_6">#REF!</definedName>
    <definedName name="material_6_2">#N/A</definedName>
    <definedName name="material_7" localSheetId="9">#REF!</definedName>
    <definedName name="material_7" localSheetId="8">#REF!</definedName>
    <definedName name="material_7" localSheetId="13">#REF!</definedName>
    <definedName name="material_7">#REF!</definedName>
    <definedName name="material_7_2">#N/A</definedName>
    <definedName name="material_8" localSheetId="9">#REF!</definedName>
    <definedName name="material_8" localSheetId="8">#REF!</definedName>
    <definedName name="material_8" localSheetId="13">#REF!</definedName>
    <definedName name="material_8">#REF!</definedName>
    <definedName name="material_8_2">#N/A</definedName>
    <definedName name="material_9" localSheetId="9">#REF!</definedName>
    <definedName name="material_9" localSheetId="8">#REF!</definedName>
    <definedName name="material_9" localSheetId="13">#REF!</definedName>
    <definedName name="material_9">#REF!</definedName>
    <definedName name="material_9_2">#N/A</definedName>
    <definedName name="MATERIAL_BETUMINOSO">#REF!</definedName>
    <definedName name="MATERIALBETUMINOSO1">#REF!</definedName>
    <definedName name="MaterialTachaExistente">#REF!</definedName>
    <definedName name="MaterialTachaImplantação">#REF!</definedName>
    <definedName name="MATERIAS">#N/A</definedName>
    <definedName name="MATRICULA">#REF!</definedName>
    <definedName name="matrícula">#REF!</definedName>
    <definedName name="MATRIZ_DE_RESPONSABILIDADE" localSheetId="9">#REF!</definedName>
    <definedName name="MATRIZ_DE_RESPONSABILIDADE" localSheetId="8">#REF!</definedName>
    <definedName name="MATRIZ_DE_RESPONSABILIDADE" localSheetId="12">#REF!</definedName>
    <definedName name="MATRIZ_DE_RESPONSABILIDADE" localSheetId="10">#REF!</definedName>
    <definedName name="MATRIZ_DE_RESPONSABILIDADE" localSheetId="11">#REF!</definedName>
    <definedName name="MATRIZ_DE_RESPONSABILIDADE" localSheetId="13">#REF!</definedName>
    <definedName name="MATRIZ_DE_RESPONSABILIDADE">#REF!</definedName>
    <definedName name="MATRIZ_ÍNDICES">#REF!</definedName>
    <definedName name="MATRIZlimpa" localSheetId="9">#REF!</definedName>
    <definedName name="MATRIZlimpa" localSheetId="8">#REF!</definedName>
    <definedName name="MATRIZlimpa" localSheetId="13">#REF!</definedName>
    <definedName name="MATRIZlimpa">#REF!</definedName>
    <definedName name="mattubcust" localSheetId="6" hidden="1">{#N/A,#N/A,FALSE,"GERAL";#N/A,#N/A,FALSE,"012-96";#N/A,#N/A,FALSE,"018-96";#N/A,#N/A,FALSE,"027-96";#N/A,#N/A,FALSE,"059-96";#N/A,#N/A,FALSE,"076-96";#N/A,#N/A,FALSE,"019-97";#N/A,#N/A,FALSE,"021-97";#N/A,#N/A,FALSE,"022-97";#N/A,#N/A,FALSE,"028-97"}</definedName>
    <definedName name="mattubcust" localSheetId="7"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AU">#REF!</definedName>
    <definedName name="Max" localSheetId="9" hidden="1">COUNTIF(#REF!,"&lt;&gt;0")+3</definedName>
    <definedName name="Max" localSheetId="8" hidden="1">COUNTIF(#REF!,"&lt;&gt;0")+3</definedName>
    <definedName name="Max" localSheetId="3" hidden="1">COUNTIF(#REF!,"&lt;&gt;0")+3</definedName>
    <definedName name="Max" localSheetId="7" hidden="1">COUNTIF(#REF!,"&lt;&gt;0")+3</definedName>
    <definedName name="Max" localSheetId="13">COUNTIF(#REF!,"&lt;&gt;0")+3</definedName>
    <definedName name="Max">COUNTIF(#REF!,"&lt;&gt;0")+3</definedName>
    <definedName name="MAXLS">#REF!</definedName>
    <definedName name="MAXRM">#REF!</definedName>
    <definedName name="MAXRMEC">#REF!</definedName>
    <definedName name="MAXRMZ">#REF!</definedName>
    <definedName name="MAXROÇ">#REF!</definedName>
    <definedName name="MAXTB">#REF!</definedName>
    <definedName name="MB" localSheetId="9">#REF!</definedName>
    <definedName name="MB" localSheetId="8">#REF!</definedName>
    <definedName name="MB" localSheetId="13">#REF!</definedName>
    <definedName name="MB">#REF!</definedName>
    <definedName name="MBBET">#REF!</definedName>
    <definedName name="MBF" localSheetId="9">#REF!</definedName>
    <definedName name="MBF" localSheetId="8">#REF!</definedName>
    <definedName name="MBF" localSheetId="12">#REF!</definedName>
    <definedName name="MBF" localSheetId="10">#REF!</definedName>
    <definedName name="MBF" localSheetId="11">#REF!</definedName>
    <definedName name="MBF" localSheetId="13">#REF!</definedName>
    <definedName name="MBF">#REF!</definedName>
    <definedName name="MBQ" localSheetId="9">#REF!</definedName>
    <definedName name="MBQ" localSheetId="8">#REF!</definedName>
    <definedName name="MBQ" localSheetId="12">#REF!</definedName>
    <definedName name="MBQ" localSheetId="10">#REF!</definedName>
    <definedName name="MBQ" localSheetId="11">#REF!</definedName>
    <definedName name="MBQ" localSheetId="13">#REF!</definedName>
    <definedName name="MBQ">#REF!</definedName>
    <definedName name="MBQ_13">#REF!</definedName>
    <definedName name="MBQ_39">#REF!</definedName>
    <definedName name="MBQ_6">#REF!</definedName>
    <definedName name="MBQA" localSheetId="9">#REF!</definedName>
    <definedName name="MBQA" localSheetId="8">#REF!</definedName>
    <definedName name="MBQA" localSheetId="12">#REF!</definedName>
    <definedName name="MBQA" localSheetId="10">#REF!</definedName>
    <definedName name="MBQA" localSheetId="11">#REF!</definedName>
    <definedName name="MBQA" localSheetId="13">#REF!</definedName>
    <definedName name="MBQA">#REF!</definedName>
    <definedName name="MBQT" localSheetId="9">#REF!</definedName>
    <definedName name="MBQT" localSheetId="8">#REF!</definedName>
    <definedName name="MBQT" localSheetId="12">#REF!</definedName>
    <definedName name="MBQT" localSheetId="10">#REF!</definedName>
    <definedName name="MBQT" localSheetId="11">#REF!</definedName>
    <definedName name="MBQT" localSheetId="13">#REF!</definedName>
    <definedName name="MBQT">#REF!</definedName>
    <definedName name="MBR" localSheetId="9">#REF!</definedName>
    <definedName name="MBR" localSheetId="8">#REF!</definedName>
    <definedName name="MBR" localSheetId="12">#REF!</definedName>
    <definedName name="MBR" localSheetId="10">#REF!</definedName>
    <definedName name="MBR" localSheetId="11">#REF!</definedName>
    <definedName name="MBR" localSheetId="13">#REF!</definedName>
    <definedName name="MBR">#REF!</definedName>
    <definedName name="MBUF" localSheetId="9">#REF!</definedName>
    <definedName name="MBUF" localSheetId="8">#REF!</definedName>
    <definedName name="MBUF" localSheetId="12">#REF!</definedName>
    <definedName name="MBUF" localSheetId="10">#REF!</definedName>
    <definedName name="MBUF" localSheetId="11">#REF!</definedName>
    <definedName name="MBUF" localSheetId="13">#REF!</definedName>
    <definedName name="MBUF">#REF!</definedName>
    <definedName name="MBUFCORREC">#REF!</definedName>
    <definedName name="MBUFMA">#REF!</definedName>
    <definedName name="MBUFP">#REF!</definedName>
    <definedName name="MBUFREC">#REF!</definedName>
    <definedName name="MBUFRECOMPREC">#REF!</definedName>
    <definedName name="MBUFREMMAN">#REF!</definedName>
    <definedName name="MBUFREMPROFMAN">#REF!</definedName>
    <definedName name="MBUFREMPROFREC">#REF!</definedName>
    <definedName name="MBUFREMREC">#REF!</definedName>
    <definedName name="MBUFTAPABURREC">#REF!</definedName>
    <definedName name="MBUFTBMAN">#REF!</definedName>
    <definedName name="MBUFTBREC">#REF!</definedName>
    <definedName name="MBUFW" localSheetId="9">#REF!</definedName>
    <definedName name="MBUFW" localSheetId="8">#REF!</definedName>
    <definedName name="MBUFW" localSheetId="12">#REF!</definedName>
    <definedName name="MBUFW" localSheetId="10">#REF!</definedName>
    <definedName name="MBUFW" localSheetId="11">#REF!</definedName>
    <definedName name="MBUFW" localSheetId="13">#REF!</definedName>
    <definedName name="MBUFW">#REF!</definedName>
    <definedName name="MBUFWA" localSheetId="9">#REF!</definedName>
    <definedName name="MBUFWA" localSheetId="8">#REF!</definedName>
    <definedName name="MBUFWA" localSheetId="12">#REF!</definedName>
    <definedName name="MBUFWA" localSheetId="10">#REF!</definedName>
    <definedName name="MBUFWA" localSheetId="11">#REF!</definedName>
    <definedName name="MBUFWA" localSheetId="13">#REF!</definedName>
    <definedName name="MBUFWA">#REF!</definedName>
    <definedName name="mbuq" localSheetId="9">#REF!</definedName>
    <definedName name="mbuq" localSheetId="8">#REF!</definedName>
    <definedName name="mbuq" localSheetId="12">#REF!</definedName>
    <definedName name="mbuq" localSheetId="10">#REF!</definedName>
    <definedName name="mbuq" localSheetId="11">#REF!</definedName>
    <definedName name="mbuq" localSheetId="13">#REF!</definedName>
    <definedName name="mbuq">#REF!</definedName>
    <definedName name="MBUQ163">#REF!</definedName>
    <definedName name="MBUQ262">#REF!</definedName>
    <definedName name="MBUQACBC">#REF!</definedName>
    <definedName name="MBUQCOR">#REF!</definedName>
    <definedName name="MBUQREC">#REF!</definedName>
    <definedName name="MBUQRECOMPMAN">#REF!</definedName>
    <definedName name="MBUQRECOMPREC">#REF!</definedName>
    <definedName name="MBUQREMPROFREC">#REF!</definedName>
    <definedName name="MBUQREMREC">#REF!</definedName>
    <definedName name="MBUQTBREC">#REF!</definedName>
    <definedName name="MBUQW" localSheetId="9">#REF!</definedName>
    <definedName name="MBUQW" localSheetId="8">#REF!</definedName>
    <definedName name="MBUQW" localSheetId="12">#REF!</definedName>
    <definedName name="MBUQW" localSheetId="10">#REF!</definedName>
    <definedName name="MBUQW" localSheetId="11">#REF!</definedName>
    <definedName name="MBUQW" localSheetId="13">#REF!</definedName>
    <definedName name="MBUQW">#REF!</definedName>
    <definedName name="MBUQWA" localSheetId="9">#REF!</definedName>
    <definedName name="MBUQWA" localSheetId="8">#REF!</definedName>
    <definedName name="MBUQWA" localSheetId="12">#REF!</definedName>
    <definedName name="MBUQWA" localSheetId="10">#REF!</definedName>
    <definedName name="MBUQWA" localSheetId="11">#REF!</definedName>
    <definedName name="MBUQWA" localSheetId="13">#REF!</definedName>
    <definedName name="MBUQWA">#REF!</definedName>
    <definedName name="MBV">#REF!</definedName>
    <definedName name="MBV_1">#REF!</definedName>
    <definedName name="MBV_2">#REF!</definedName>
    <definedName name="MBV_3">#REF!</definedName>
    <definedName name="mcm" localSheetId="6" hidden="1">{"Pèrdues i Guanys analític.Català",#N/A,FALSE,"Català";"Pèrdues i G. analític.castellà",#N/A,FALSE,"Castellà"}</definedName>
    <definedName name="mcm" localSheetId="7" hidden="1">{"Pèrdues i Guanys analític.Català",#N/A,FALSE,"Català";"Pèrdues i G. analític.castellà",#N/A,FALSE,"Castellà"}</definedName>
    <definedName name="mcm" hidden="1">{"Pèrdues i Guanys analític.Català",#N/A,FALSE,"Català";"Pèrdues i G. analític.castellà",#N/A,FALSE,"Castellà"}</definedName>
    <definedName name="MCOD02_020_0010">#REF!</definedName>
    <definedName name="MCOD02_020_0010_1">#REF!</definedName>
    <definedName name="MCOD02_020_0070">#REF!</definedName>
    <definedName name="MCOD02_020_0070_1">#REF!</definedName>
    <definedName name="MCOD02_030_0090">#REF!</definedName>
    <definedName name="MCOD02_030_0090_1">#REF!</definedName>
    <definedName name="MCOD02_030_0100">#REF!</definedName>
    <definedName name="MCOD02_030_0100_1">#REF!</definedName>
    <definedName name="MCOD02_040_0200">#REF!</definedName>
    <definedName name="MCOD02_040_0200_1">#REF!</definedName>
    <definedName name="MCOD02_040_0280">#REF!</definedName>
    <definedName name="MCOD02_040_0280_1">#REF!</definedName>
    <definedName name="MCOD02_040_0921">#REF!</definedName>
    <definedName name="MCOD02_040_0921_1">#REF!</definedName>
    <definedName name="MCOD02_040_1055">#REF!</definedName>
    <definedName name="MCOD02_040_1055_1">#REF!</definedName>
    <definedName name="MCOD02_040_1060">#REF!</definedName>
    <definedName name="MCOD02_040_1060_1">#REF!</definedName>
    <definedName name="MCOD02_040_3790">#REF!</definedName>
    <definedName name="MCOD02_040_3790_1">#REF!</definedName>
    <definedName name="MCOD02_040_3800">#REF!</definedName>
    <definedName name="MCOD02_040_3800_1">#REF!</definedName>
    <definedName name="MCOD02_040_3810">#REF!</definedName>
    <definedName name="MCOD02_040_3810_1">#REF!</definedName>
    <definedName name="MCOD02_040_4510">#REF!</definedName>
    <definedName name="MCOD02_040_4510_1">#REF!</definedName>
    <definedName name="MCOD02_040_4520">#REF!</definedName>
    <definedName name="MCOD02_040_4520_1">#REF!</definedName>
    <definedName name="MCOD02_040_4550">#REF!</definedName>
    <definedName name="MCOD02_040_4550_1">#REF!</definedName>
    <definedName name="MCOD02_040_4620">#REF!</definedName>
    <definedName name="MCOD02_040_4620_1">#REF!</definedName>
    <definedName name="MCOD02_040_4630">#REF!</definedName>
    <definedName name="MCOD02_040_4630_1">#REF!</definedName>
    <definedName name="MCOD02_040_4636">#REF!</definedName>
    <definedName name="MCOD02_040_4636_1">#REF!</definedName>
    <definedName name="MCOD02_040_4690">#REF!</definedName>
    <definedName name="MCOD02_040_4690_1">#REF!</definedName>
    <definedName name="MCOD02_040_7402">#REF!</definedName>
    <definedName name="MCOD02_040_7402_1">#REF!</definedName>
    <definedName name="MCOD02_040_9800">#REF!</definedName>
    <definedName name="MCOD02_040_9800_1">#REF!</definedName>
    <definedName name="MCOD02_040_9802">#REF!</definedName>
    <definedName name="MCOD02_040_9802_1">#REF!</definedName>
    <definedName name="MCOD02_040_9804">#REF!</definedName>
    <definedName name="MCOD02_040_9804_1">#REF!</definedName>
    <definedName name="MCOD02_110_0014">#REF!</definedName>
    <definedName name="MCOD02_110_0014_1">#REF!</definedName>
    <definedName name="MCOD02_110_0054">#REF!</definedName>
    <definedName name="MCOD02_110_0054_1">#REF!</definedName>
    <definedName name="MCOD02_110_0066">#REF!</definedName>
    <definedName name="MCOD02_110_0066_1">#REF!</definedName>
    <definedName name="MCOD02_110_0094">#REF!</definedName>
    <definedName name="MCOD02_110_0094_1">#REF!</definedName>
    <definedName name="MCOD02_110_0106">#REF!</definedName>
    <definedName name="MCOD02_110_0106_1">#REF!</definedName>
    <definedName name="MCOD02_110_0110">#REF!</definedName>
    <definedName name="MCOD02_110_0110_1">#REF!</definedName>
    <definedName name="MCOD02_110_0134">#REF!</definedName>
    <definedName name="MCOD02_110_0134_1">#REF!</definedName>
    <definedName name="MCOD02_110_0146">#REF!</definedName>
    <definedName name="MCOD02_110_0146_1">#REF!</definedName>
    <definedName name="MCOD02_110_0150">#REF!</definedName>
    <definedName name="MCOD02_110_0150_1">#REF!</definedName>
    <definedName name="MCOD02_110_0610">#REF!</definedName>
    <definedName name="MCOD02_110_0610_1">#REF!</definedName>
    <definedName name="MCOD02_110_0620">#REF!</definedName>
    <definedName name="MCOD02_110_0620_1">#REF!</definedName>
    <definedName name="MCOD02_110_0734">#REF!</definedName>
    <definedName name="MCOD02_110_0734_1">#REF!</definedName>
    <definedName name="MCOD02_110_0738">#REF!</definedName>
    <definedName name="MCOD02_110_0738_1">#REF!</definedName>
    <definedName name="MCOD02_110_0750">#REF!</definedName>
    <definedName name="MCOD02_110_0750_1">#REF!</definedName>
    <definedName name="MCOD02_110_1014">#REF!</definedName>
    <definedName name="MCOD02_110_1014_1">#REF!</definedName>
    <definedName name="MCOD02_110_1020">#REF!</definedName>
    <definedName name="MCOD02_110_1020_1">#REF!</definedName>
    <definedName name="MCOD02_110_1164">#REF!</definedName>
    <definedName name="MCOD02_110_1164_1">#REF!</definedName>
    <definedName name="MCOD02_110_1166">#REF!</definedName>
    <definedName name="MCOD02_110_1166_1">#REF!</definedName>
    <definedName name="MCOD02_110_1420">#REF!</definedName>
    <definedName name="MCOD02_110_1420_1">#REF!</definedName>
    <definedName name="MCOD02_110_1426">#REF!</definedName>
    <definedName name="MCOD02_110_1426_1">#REF!</definedName>
    <definedName name="MCOD02_110_1654">#REF!</definedName>
    <definedName name="MCOD02_110_1654_1">#REF!</definedName>
    <definedName name="MCOD02_110_1880">#REF!</definedName>
    <definedName name="MCOD02_110_1880_1">#REF!</definedName>
    <definedName name="MCOD02_110_1974">#REF!</definedName>
    <definedName name="MCOD02_110_1974_1">#REF!</definedName>
    <definedName name="MCOD02_110_1996">#REF!</definedName>
    <definedName name="MCOD02_110_1996_1">#REF!</definedName>
    <definedName name="MCOD02_110_2012">#REF!</definedName>
    <definedName name="MCOD02_110_2012_1">#REF!</definedName>
    <definedName name="MCOD02_110_2016">#REF!</definedName>
    <definedName name="MCOD02_110_2016_1">#REF!</definedName>
    <definedName name="MCOD02_110_2024">#REF!</definedName>
    <definedName name="MCOD02_110_2024_1">#REF!</definedName>
    <definedName name="MCOD02_110_2026">#REF!</definedName>
    <definedName name="MCOD02_110_2026_1">#REF!</definedName>
    <definedName name="MCOD02_110_2310">#REF!</definedName>
    <definedName name="MCOD02_110_2310_1">#REF!</definedName>
    <definedName name="MCOD02_110_2480">#REF!</definedName>
    <definedName name="MCOD02_110_2480_1">#REF!</definedName>
    <definedName name="MCOD02_110_2798">#REF!</definedName>
    <definedName name="MCOD02_110_2798_1">#REF!</definedName>
    <definedName name="MCOD02_110_2806">#REF!</definedName>
    <definedName name="MCOD02_110_2806_1">#REF!</definedName>
    <definedName name="MCOD02_110_2868">#REF!</definedName>
    <definedName name="MCOD02_110_2868_1">#REF!</definedName>
    <definedName name="MCOD02_110_3856">#REF!</definedName>
    <definedName name="MCOD02_110_3856_1">#REF!</definedName>
    <definedName name="MCOD02_110_3908">#REF!</definedName>
    <definedName name="MCOD02_110_3908_1">#REF!</definedName>
    <definedName name="MCOD02_110_3926">#REF!</definedName>
    <definedName name="MCOD02_110_3926_1">#REF!</definedName>
    <definedName name="MCOD02_110_4288">#REF!</definedName>
    <definedName name="MCOD02_110_4288_1">#REF!</definedName>
    <definedName name="MCOD02_110_4296">#REF!</definedName>
    <definedName name="MCOD02_110_4296_1">#REF!</definedName>
    <definedName name="MCOD02_110_4308">#REF!</definedName>
    <definedName name="MCOD02_110_4308_1">#REF!</definedName>
    <definedName name="MCOD02_110_4312">#REF!</definedName>
    <definedName name="MCOD02_110_4312_1">#REF!</definedName>
    <definedName name="MCOD02_110_4320">#REF!</definedName>
    <definedName name="MCOD02_110_4320_1">#REF!</definedName>
    <definedName name="MCOD02_110_4780">#REF!</definedName>
    <definedName name="MCOD02_110_4780_1">#REF!</definedName>
    <definedName name="MCOD02_120_0050">#REF!</definedName>
    <definedName name="MCOD02_120_0050_1">#REF!</definedName>
    <definedName name="MCOD02_120_0060">#REF!</definedName>
    <definedName name="MCOD02_120_0060_1">#REF!</definedName>
    <definedName name="MCOD02_120_0140">#REF!</definedName>
    <definedName name="MCOD02_120_0140_1">#REF!</definedName>
    <definedName name="MCOD02_130_0070">#REF!</definedName>
    <definedName name="MCOD02_130_0070_1">#REF!</definedName>
    <definedName name="MCOD02_130_0080">#REF!</definedName>
    <definedName name="MCOD02_130_0080_1">#REF!</definedName>
    <definedName name="MCOD02_130_0100">#REF!</definedName>
    <definedName name="MCOD02_130_0100_1">#REF!</definedName>
    <definedName name="MCOD02_140_0030">#REF!</definedName>
    <definedName name="MCOD02_140_0030_1">#REF!</definedName>
    <definedName name="MCOD02_140_0080">#REF!</definedName>
    <definedName name="MCOD02_140_0080_1">#REF!</definedName>
    <definedName name="MCOD02_140_0090">#REF!</definedName>
    <definedName name="MCOD02_140_0090_1">#REF!</definedName>
    <definedName name="MCOD02_160_0010">#REF!</definedName>
    <definedName name="MCOD02_160_0010_1">#REF!</definedName>
    <definedName name="MCOD02_160_0110">#REF!</definedName>
    <definedName name="MCOD02_160_0110_1">#REF!</definedName>
    <definedName name="MCOD02_180_0010">#REF!</definedName>
    <definedName name="MCOD02_180_0010_1">#REF!</definedName>
    <definedName name="MCOD02_210_0020">#REF!</definedName>
    <definedName name="MCOD02_210_0020_1">#REF!</definedName>
    <definedName name="MCOD02_210_0030">#REF!</definedName>
    <definedName name="MCOD02_210_0030_1">#REF!</definedName>
    <definedName name="MCOD02_210_0090">#REF!</definedName>
    <definedName name="MCOD02_210_0090_1">#REF!</definedName>
    <definedName name="MCOD02_210_0110">#REF!</definedName>
    <definedName name="MCOD02_210_0110_1">#REF!</definedName>
    <definedName name="MCOD02_210_0310">#REF!</definedName>
    <definedName name="MCOD02_210_0310_1">#REF!</definedName>
    <definedName name="MCOD02_210_0340">#REF!</definedName>
    <definedName name="MCOD02_210_0340_1">#REF!</definedName>
    <definedName name="MCOD02_210_0350">#REF!</definedName>
    <definedName name="MCOD02_210_0350_1">#REF!</definedName>
    <definedName name="MCOD02_210_0360">#REF!</definedName>
    <definedName name="MCOD02_210_0360_1">#REF!</definedName>
    <definedName name="MCOD02_210_0370">#REF!</definedName>
    <definedName name="MCOD02_210_0370_1">#REF!</definedName>
    <definedName name="MCOD02_210_0380">#REF!</definedName>
    <definedName name="MCOD02_210_0380_1">#REF!</definedName>
    <definedName name="MCOD02_210_1620">#REF!</definedName>
    <definedName name="MCOD02_210_1620_1">#REF!</definedName>
    <definedName name="MCOD02_210_1625">#REF!</definedName>
    <definedName name="MCOD02_210_1625_1">#REF!</definedName>
    <definedName name="MCOD02_210_1635">#REF!</definedName>
    <definedName name="MCOD02_210_1635_1">#REF!</definedName>
    <definedName name="MCOD02_210_1637">#REF!</definedName>
    <definedName name="MCOD02_210_1637_1">#REF!</definedName>
    <definedName name="MCOD03_020_0020">#REF!</definedName>
    <definedName name="MCOD03_020_0020_1">#REF!</definedName>
    <definedName name="MCOD05_150_0830">#REF!</definedName>
    <definedName name="MCOD05_150_0830_1">#REF!</definedName>
    <definedName name="MCOD05_150_0840">#REF!</definedName>
    <definedName name="MCOD05_150_0840_1">#REF!</definedName>
    <definedName name="MCODCOTADO01">#REF!</definedName>
    <definedName name="MCODCOTADO01_1">#REF!</definedName>
    <definedName name="MCODCOTADO02">#REF!</definedName>
    <definedName name="MCODCOTADO02_1">#REF!</definedName>
    <definedName name="MCODCOTADO03">#REF!</definedName>
    <definedName name="MCODCOTADO03_1">#REF!</definedName>
    <definedName name="MCODCOTADO04">#REF!</definedName>
    <definedName name="MCODCOTADO04_1">#REF!</definedName>
    <definedName name="MD" localSheetId="9">#REF!</definedName>
    <definedName name="MD" localSheetId="8">#REF!</definedName>
    <definedName name="MD" localSheetId="12">#REF!</definedName>
    <definedName name="MD" localSheetId="10">#REF!</definedName>
    <definedName name="MD" localSheetId="11">#REF!</definedName>
    <definedName name="MD" localSheetId="13">#REF!</definedName>
    <definedName name="MD">#REF!</definedName>
    <definedName name="MD_13">#REF!</definedName>
    <definedName name="MD_39">#REF!</definedName>
    <definedName name="MD_6">#REF!</definedName>
    <definedName name="mdo">#REF!</definedName>
    <definedName name="ME">#N/A</definedName>
    <definedName name="ME_1">#REF!</definedName>
    <definedName name="ME_14">#N/A</definedName>
    <definedName name="MED" localSheetId="9">#REF!</definedName>
    <definedName name="MED" localSheetId="8">#REF!</definedName>
    <definedName name="MED" localSheetId="12">#REF!</definedName>
    <definedName name="MED" localSheetId="3">#REF!</definedName>
    <definedName name="MED" localSheetId="10">#REF!</definedName>
    <definedName name="MED" localSheetId="11">#REF!</definedName>
    <definedName name="MED" localSheetId="13">#REF!</definedName>
    <definedName name="MED">#REF!</definedName>
    <definedName name="med_extenso">#REF!</definedName>
    <definedName name="medant">#REF!</definedName>
    <definedName name="MEDD" localSheetId="9">#REF!</definedName>
    <definedName name="MEDD" localSheetId="8">#REF!</definedName>
    <definedName name="MEDD" localSheetId="12">#REF!</definedName>
    <definedName name="MEDD" localSheetId="10">#REF!</definedName>
    <definedName name="MEDD" localSheetId="11">#REF!</definedName>
    <definedName name="MEDD" localSheetId="13">#REF!</definedName>
    <definedName name="MEDD">#REF!</definedName>
    <definedName name="MEDEXP4.1" localSheetId="6" hidden="1">{#N/A,#N/A,FALSE,"ET-CAPA";#N/A,#N/A,FALSE,"ET-PAG1";#N/A,#N/A,FALSE,"ET-PAG2";#N/A,#N/A,FALSE,"ET-PAG3";#N/A,#N/A,FALSE,"ET-PAG4";#N/A,#N/A,FALSE,"ET-PAG5"}</definedName>
    <definedName name="MEDEXP4.1" localSheetId="7" hidden="1">{#N/A,#N/A,FALSE,"ET-CAPA";#N/A,#N/A,FALSE,"ET-PAG1";#N/A,#N/A,FALSE,"ET-PAG2";#N/A,#N/A,FALSE,"ET-PAG3";#N/A,#N/A,FALSE,"ET-PAG4";#N/A,#N/A,FALSE,"ET-PAG5"}</definedName>
    <definedName name="MEDEXP4.1" hidden="1">{#N/A,#N/A,FALSE,"ET-CAPA";#N/A,#N/A,FALSE,"ET-PAG1";#N/A,#N/A,FALSE,"ET-PAG2";#N/A,#N/A,FALSE,"ET-PAG3";#N/A,#N/A,FALSE,"ET-PAG4";#N/A,#N/A,FALSE,"ET-PAG5"}</definedName>
    <definedName name="MEDEXP44" localSheetId="6" hidden="1">{#N/A,#N/A,FALSE,"ET-CAPA";#N/A,#N/A,FALSE,"ET-PAG1";#N/A,#N/A,FALSE,"ET-PAG2";#N/A,#N/A,FALSE,"ET-PAG3";#N/A,#N/A,FALSE,"ET-PAG4";#N/A,#N/A,FALSE,"ET-PAG5"}</definedName>
    <definedName name="MEDEXP44" localSheetId="7" hidden="1">{#N/A,#N/A,FALSE,"ET-CAPA";#N/A,#N/A,FALSE,"ET-PAG1";#N/A,#N/A,FALSE,"ET-PAG2";#N/A,#N/A,FALSE,"ET-PAG3";#N/A,#N/A,FALSE,"ET-PAG4";#N/A,#N/A,FALSE,"ET-PAG5"}</definedName>
    <definedName name="MEDEXP44" hidden="1">{#N/A,#N/A,FALSE,"ET-CAPA";#N/A,#N/A,FALSE,"ET-PAG1";#N/A,#N/A,FALSE,"ET-PAG2";#N/A,#N/A,FALSE,"ET-PAG3";#N/A,#N/A,FALSE,"ET-PAG4";#N/A,#N/A,FALSE,"ET-PAG5"}</definedName>
    <definedName name="MEDICAO">#N/A</definedName>
    <definedName name="mediçao">#NAME?</definedName>
    <definedName name="Medição" localSheetId="9">#REF!</definedName>
    <definedName name="Medição" localSheetId="8">#REF!</definedName>
    <definedName name="Medição" localSheetId="12">#REF!</definedName>
    <definedName name="Medição" localSheetId="10">#REF!</definedName>
    <definedName name="Medição" localSheetId="11">#REF!</definedName>
    <definedName name="Medição" localSheetId="13">#REF!</definedName>
    <definedName name="Medição">#REF!</definedName>
    <definedName name="MEDICAO_1">#REF!</definedName>
    <definedName name="MEDIÇÃO_1">#REF!</definedName>
    <definedName name="MEDICAO_14">#N/A</definedName>
    <definedName name="MEDIÇÃO_14">#N/A</definedName>
    <definedName name="Medição_2">#N/A</definedName>
    <definedName name="Medição_25">#REF!</definedName>
    <definedName name="Medição_4" localSheetId="9">#REF!</definedName>
    <definedName name="Medição_4" localSheetId="8">#REF!</definedName>
    <definedName name="Medição_4" localSheetId="12">#REF!</definedName>
    <definedName name="Medição_4" localSheetId="10">#REF!</definedName>
    <definedName name="Medição_4" localSheetId="11">#REF!</definedName>
    <definedName name="Medição_4" localSheetId="13">#REF!</definedName>
    <definedName name="Medição_4">#REF!</definedName>
    <definedName name="MEDIÇÃO1">#REF!</definedName>
    <definedName name="MEDICAO7">#N/A</definedName>
    <definedName name="Mediçãoo" localSheetId="9">#REF!</definedName>
    <definedName name="Mediçãoo" localSheetId="8">#REF!</definedName>
    <definedName name="Mediçãoo" localSheetId="12">#REF!</definedName>
    <definedName name="Mediçãoo" localSheetId="10">#REF!</definedName>
    <definedName name="Mediçãoo" localSheetId="11">#REF!</definedName>
    <definedName name="Mediçãoo" localSheetId="13">#REF!</definedName>
    <definedName name="Mediçãoo">#REF!</definedName>
    <definedName name="medidas" localSheetId="13">#REF!</definedName>
    <definedName name="medidas">#REF!</definedName>
    <definedName name="MEDIO">#REF!</definedName>
    <definedName name="medir">#REF!</definedName>
    <definedName name="MedMês95">#N/A</definedName>
    <definedName name="MEDPER">#REF!</definedName>
    <definedName name="MEIO_FIO">#REF!</definedName>
    <definedName name="MEIOFIO">#REF!</definedName>
    <definedName name="melhoria" localSheetId="9" hidden="1">{#N/A,#N/A,FALSE,"Plan1"}</definedName>
    <definedName name="melhoria" localSheetId="8" hidden="1">{#N/A,#N/A,FALSE,"Plan1"}</definedName>
    <definedName name="melhoria" localSheetId="6">{#N/A,#N/A,FALSE,"Plan1"}</definedName>
    <definedName name="melhoria" localSheetId="7">{#N/A,#N/A,FALSE,"Plan1"}</definedName>
    <definedName name="melhoria">{#N/A,#N/A,FALSE,"Plan1"}</definedName>
    <definedName name="melro" localSheetId="6">{#NAME?}</definedName>
    <definedName name="melro" localSheetId="7">{#NAME?}</definedName>
    <definedName name="melro">{#NAME?}</definedName>
    <definedName name="MEM">#REF!</definedName>
    <definedName name="Mem.01" localSheetId="6" hidden="1">{"'Plan1 (2)'!$A$5:$F$63"}</definedName>
    <definedName name="Mem.01" localSheetId="7" hidden="1">{"'Plan1 (2)'!$A$5:$F$63"}</definedName>
    <definedName name="Mem.01" hidden="1">{"'Plan1 (2)'!$A$5:$F$63"}</definedName>
    <definedName name="mem.km736">#REF!</definedName>
    <definedName name="menor" localSheetId="6">#REF!</definedName>
    <definedName name="menor" localSheetId="7">#REF!</definedName>
    <definedName name="menor">#REF!</definedName>
    <definedName name="menos" localSheetId="13">#REF!</definedName>
    <definedName name="menos">#REF!</definedName>
    <definedName name="MENSAGEM">NA()</definedName>
    <definedName name="MENSSAGEM_ERRO">NA()</definedName>
    <definedName name="MEQ">#REF!</definedName>
    <definedName name="MERDA">#N/A</definedName>
    <definedName name="MERDA_25">#N/A</definedName>
    <definedName name="MES" localSheetId="6">#REF!</definedName>
    <definedName name="MES" localSheetId="7">#REF!</definedName>
    <definedName name="MES">#REF!</definedName>
    <definedName name="mês" localSheetId="9">#REF!</definedName>
    <definedName name="mês" localSheetId="8">#REF!</definedName>
    <definedName name="mês" localSheetId="12">#REF!</definedName>
    <definedName name="mês" localSheetId="10">#REF!</definedName>
    <definedName name="mês" localSheetId="11">#REF!</definedName>
    <definedName name="mês" localSheetId="13">#REF!</definedName>
    <definedName name="mês">#REF!</definedName>
    <definedName name="mes_10">#REF!</definedName>
    <definedName name="MÊS_11">#REF!</definedName>
    <definedName name="mes_12">#REF!</definedName>
    <definedName name="MÊS_12">#REF!</definedName>
    <definedName name="mes_4">#REF!</definedName>
    <definedName name="mes_9">#REF!</definedName>
    <definedName name="Mes_Ano" localSheetId="6">#REF!</definedName>
    <definedName name="Mes_Ano" localSheetId="7">#REF!</definedName>
    <definedName name="Mes_Ano">#REF!</definedName>
    <definedName name="MESANTPROP">#REF!</definedName>
    <definedName name="MesCalc">#REF!</definedName>
    <definedName name="Meses" localSheetId="9">#REF!,#REF!,#REF!,#REF!,#REF!,#REF!,#REF!,#REF!,#REF!,#REF!,#REF!,#REF!</definedName>
    <definedName name="Meses" localSheetId="8">#REF!,#REF!,#REF!,#REF!,#REF!,#REF!,#REF!,#REF!,#REF!,#REF!,#REF!,#REF!</definedName>
    <definedName name="Meses" localSheetId="12">#REF!,#REF!,#REF!,#REF!,#REF!,#REF!,#REF!,#REF!,#REF!,#REF!,#REF!,#REF!</definedName>
    <definedName name="Meses" localSheetId="10">#REF!,#REF!,#REF!,#REF!,#REF!,#REF!,#REF!,#REF!,#REF!,#REF!,#REF!,#REF!</definedName>
    <definedName name="Meses" localSheetId="11">#REF!,#REF!,#REF!,#REF!,#REF!,#REF!,#REF!,#REF!,#REF!,#REF!,#REF!,#REF!</definedName>
    <definedName name="Meses" localSheetId="13">#REF!,#REF!,#REF!,#REF!,#REF!,#REF!,#REF!,#REF!,#REF!,#REF!,#REF!,#REF!</definedName>
    <definedName name="Meses">#REF!,#REF!,#REF!,#REF!,#REF!,#REF!,#REF!,#REF!,#REF!,#REF!,#REF!,#REF!</definedName>
    <definedName name="MESES_AAA">#REF!</definedName>
    <definedName name="MESMED">#REF!</definedName>
    <definedName name="MesNegociado">#REF!</definedName>
    <definedName name="mesoestrutura">#REF!</definedName>
    <definedName name="mesoestrutura_1">#REF!</definedName>
    <definedName name="mesoestrutura_10">#REF!</definedName>
    <definedName name="mesoestrutura_12">#REF!</definedName>
    <definedName name="mesoestrutura_2">#REF!</definedName>
    <definedName name="mesoestrutura_3">#REF!</definedName>
    <definedName name="mesoestrutura_4">#REF!</definedName>
    <definedName name="mesoestrutura_9">#REF!</definedName>
    <definedName name="MESPROP">#REF!</definedName>
    <definedName name="MESTRE" localSheetId="6" hidden="1">{#N/A,#N/A,FALSE,"GERAL";#N/A,#N/A,FALSE,"012-96";#N/A,#N/A,FALSE,"018-96";#N/A,#N/A,FALSE,"027-96";#N/A,#N/A,FALSE,"059-96";#N/A,#N/A,FALSE,"076-96";#N/A,#N/A,FALSE,"019-97";#N/A,#N/A,FALSE,"021-97";#N/A,#N/A,FALSE,"022-97";#N/A,#N/A,FALSE,"028-97"}</definedName>
    <definedName name="MESTRE" localSheetId="7" hidden="1">{#N/A,#N/A,FALSE,"GERAL";#N/A,#N/A,FALSE,"012-96";#N/A,#N/A,FALSE,"018-96";#N/A,#N/A,FALSE,"027-96";#N/A,#N/A,FALSE,"059-96";#N/A,#N/A,FALSE,"076-96";#N/A,#N/A,FALSE,"019-97";#N/A,#N/A,FALSE,"021-97";#N/A,#N/A,FALSE,"022-97";#N/A,#N/A,FALSE,"028-97"}</definedName>
    <definedName name="MESTRE" hidden="1">{#N/A,#N/A,FALSE,"GERAL";#N/A,#N/A,FALSE,"012-96";#N/A,#N/A,FALSE,"018-96";#N/A,#N/A,FALSE,"027-96";#N/A,#N/A,FALSE,"059-96";#N/A,#N/A,FALSE,"076-96";#N/A,#N/A,FALSE,"019-97";#N/A,#N/A,FALSE,"021-97";#N/A,#N/A,FALSE,"022-97";#N/A,#N/A,FALSE,"028-97"}</definedName>
    <definedName name="Meu" localSheetId="9">#REF!</definedName>
    <definedName name="Meu" localSheetId="8">#REF!</definedName>
    <definedName name="Meu" localSheetId="12">#REF!</definedName>
    <definedName name="Meu" localSheetId="3">#REF!</definedName>
    <definedName name="Meu" localSheetId="10">#REF!</definedName>
    <definedName name="Meu" localSheetId="11">#REF!</definedName>
    <definedName name="Meu" localSheetId="13">#REF!</definedName>
    <definedName name="Meu">#REF!</definedName>
    <definedName name="Meu_10">#REF!</definedName>
    <definedName name="Meu_12">#REF!</definedName>
    <definedName name="Meu_3">#REF!</definedName>
    <definedName name="Meu_9">#REF!</definedName>
    <definedName name="MEWarning" hidden="1">1</definedName>
    <definedName name="MF" localSheetId="9">#REF!</definedName>
    <definedName name="MF" localSheetId="8">#REF!</definedName>
    <definedName name="MF" localSheetId="12">#REF!</definedName>
    <definedName name="MF" localSheetId="10">#REF!</definedName>
    <definedName name="MF" localSheetId="11">#REF!</definedName>
    <definedName name="MF" localSheetId="13">#REF!</definedName>
    <definedName name="MF">#REF!</definedName>
    <definedName name="MFC">#REF!</definedName>
    <definedName name="MFio">#REF!</definedName>
    <definedName name="MG" localSheetId="9">#REF!</definedName>
    <definedName name="MG" localSheetId="8">#REF!</definedName>
    <definedName name="MG" localSheetId="13">#REF!</definedName>
    <definedName name="MG">#REF!</definedName>
    <definedName name="MGUG" localSheetId="9">'BDI DIFER_SEM DESON.'!Plan1</definedName>
    <definedName name="MGUG" localSheetId="8">'BDI_SEM DESON.'!Plan1</definedName>
    <definedName name="MGUG" localSheetId="6">Plan1</definedName>
    <definedName name="MGUG" localSheetId="7">Plan1</definedName>
    <definedName name="MGUG" localSheetId="13">Plan1</definedName>
    <definedName name="MGUG">Plan1</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9">#REF!</definedName>
    <definedName name="Micro" localSheetId="8">#REF!</definedName>
    <definedName name="Micro" localSheetId="12">#REF!</definedName>
    <definedName name="Micro" localSheetId="10">#REF!</definedName>
    <definedName name="Micro" localSheetId="11">#REF!</definedName>
    <definedName name="Micro" localSheetId="13">#REF!</definedName>
    <definedName name="Micro">#REF!</definedName>
    <definedName name="MICRO_Adir">OFFSET(#REF!,0,COLUMN(#REF!)-1,COUNTA(#REF!),1)</definedName>
    <definedName name="MICRO_Aesq">OFFSET(#REF!,0,COLUMN(#REF!)-1,COUNTA(#REF!),1)</definedName>
    <definedName name="MICRO_pista">OFFSET(#REF!,0,MATCH(#REF!,#REF!,0)-1,COUNTA(#REF!),1)</definedName>
    <definedName name="MICRO0.8">#REF!</definedName>
    <definedName name="MICRO0.8BC">#REF!</definedName>
    <definedName name="MICRO1.5">#REF!</definedName>
    <definedName name="MICRO1.5BC">#REF!</definedName>
    <definedName name="MICRO8">#REF!</definedName>
    <definedName name="microma">#REF!</definedName>
    <definedName name="MICROMAN">#REF!</definedName>
    <definedName name="MICROMANUT">#REF!</definedName>
    <definedName name="MICROP">#REF!</definedName>
    <definedName name="MICROREC">#REF!</definedName>
    <definedName name="MICRORECUP">#REF!</definedName>
    <definedName name="Microrrevestimento1.5">#REF!</definedName>
    <definedName name="microta">#REF!</definedName>
    <definedName name="MICROUNI">#REF!</definedName>
    <definedName name="Miniatura">#REF!</definedName>
    <definedName name="MINLS">#REF!</definedName>
    <definedName name="MINPGPELE">#REF!</definedName>
    <definedName name="MINPGPMEC">#REF!</definedName>
    <definedName name="MINRM">#REF!</definedName>
    <definedName name="MINRMEC">#REF!</definedName>
    <definedName name="MINRMZ">#REF!</definedName>
    <definedName name="MINROÇ">#REF!</definedName>
    <definedName name="MINTB">#REF!</definedName>
    <definedName name="MIOJUF" localSheetId="13">#REF!</definedName>
    <definedName name="MIOJUF">#REF!</definedName>
    <definedName name="Mirin" localSheetId="6">{"total","SUM(total)","YNNNN",FALSE}</definedName>
    <definedName name="Mirin" localSheetId="7">{"total","SUM(total)","YNNNN",FALSE}</definedName>
    <definedName name="Mirin">{"total","SUM(total)","YNNNN",FALSE}</definedName>
    <definedName name="MIX">#REF!</definedName>
    <definedName name="MM" localSheetId="6" hidden="1">{#N/A,#N/A,FALSE,"GERAL";#N/A,#N/A,FALSE,"012-96";#N/A,#N/A,FALSE,"018-96";#N/A,#N/A,FALSE,"027-96";#N/A,#N/A,FALSE,"059-96";#N/A,#N/A,FALSE,"076-96";#N/A,#N/A,FALSE,"019-97";#N/A,#N/A,FALSE,"021-97";#N/A,#N/A,FALSE,"022-97";#N/A,#N/A,FALSE,"028-97"}</definedName>
    <definedName name="MM" localSheetId="7" hidden="1">{#N/A,#N/A,FALSE,"GERAL";#N/A,#N/A,FALSE,"012-96";#N/A,#N/A,FALSE,"018-96";#N/A,#N/A,FALSE,"027-96";#N/A,#N/A,FALSE,"059-96";#N/A,#N/A,FALSE,"076-96";#N/A,#N/A,FALSE,"019-97";#N/A,#N/A,FALSE,"021-97";#N/A,#N/A,FALSE,"022-97";#N/A,#N/A,FALSE,"028-97"}</definedName>
    <definedName name="MM" hidden="1">{#N/A,#N/A,FALSE,"GERAL";#N/A,#N/A,FALSE,"012-96";#N/A,#N/A,FALSE,"018-96";#N/A,#N/A,FALSE,"027-96";#N/A,#N/A,FALSE,"059-96";#N/A,#N/A,FALSE,"076-96";#N/A,#N/A,FALSE,"019-97";#N/A,#N/A,FALSE,"021-97";#N/A,#N/A,FALSE,"022-97";#N/A,#N/A,FALSE,"028-97"}</definedName>
    <definedName name="MMM">#REF!</definedName>
    <definedName name="mmmm">#N/A</definedName>
    <definedName name="mmmmm" localSheetId="6">#REF!</definedName>
    <definedName name="mmmmm" localSheetId="7">#REF!</definedName>
    <definedName name="mmmmm" localSheetId="13">#REF!</definedName>
    <definedName name="mmmmm">#REF!</definedName>
    <definedName name="MMMMMM">#N/A</definedName>
    <definedName name="mmmmmmm" localSheetId="6" hidden="1">{#N/A,#N/A,FALSE,"QD_F1 Invest Detalhado";#N/A,#N/A,FALSE,"QD_F3 Invest_Comparado";#N/A,#N/A,FALSE,"QD_B Trafego";#N/A,#N/A,FALSE,"QD_D0 Custos Operacionais";#N/A,#N/A,FALSE,"QD_C Receita";#N/A,#N/A,FALSE,"QD_D Custos";#N/A,#N/A,FALSE,"QD_E Resultado";#N/A,#N/A,FALSE,"QD_G Fluxo Caixa"}</definedName>
    <definedName name="mmmmmmm" localSheetId="7" hidden="1">{#N/A,#N/A,FALSE,"QD_F1 Invest Detalhado";#N/A,#N/A,FALSE,"QD_F3 Invest_Comparado";#N/A,#N/A,FALSE,"QD_B Trafego";#N/A,#N/A,FALSE,"QD_D0 Custos Operacionais";#N/A,#N/A,FALSE,"QD_C Receita";#N/A,#N/A,FALSE,"QD_D Custos";#N/A,#N/A,FALSE,"QD_E Resultado";#N/A,#N/A,FALSE,"QD_G Fluxo Caixa"}</definedName>
    <definedName name="mmmmmmm" hidden="1">{#N/A,#N/A,FALSE,"QD_F1 Invest Detalhado";#N/A,#N/A,FALSE,"QD_F3 Invest_Comparado";#N/A,#N/A,FALSE,"QD_B Trafego";#N/A,#N/A,FALSE,"QD_D0 Custos Operacionais";#N/A,#N/A,FALSE,"QD_C Receita";#N/A,#N/A,FALSE,"QD_D Custos";#N/A,#N/A,FALSE,"QD_E Resultado";#N/A,#N/A,FALSE,"QD_G Fluxo Caixa"}</definedName>
    <definedName name="MNCDF" localSheetId="9">'BDI DIFER_SEM DESON.'!Plan1</definedName>
    <definedName name="MNCDF" localSheetId="8">'BDI_SEM DESON.'!Plan1</definedName>
    <definedName name="MNCDF" localSheetId="6">Plan1</definedName>
    <definedName name="MNCDF" localSheetId="7">Plan1</definedName>
    <definedName name="MNCDF" localSheetId="13">Plan1</definedName>
    <definedName name="MNCDF">Plan1</definedName>
    <definedName name="MNM" localSheetId="9">#REF!</definedName>
    <definedName name="MNM" localSheetId="8">#REF!</definedName>
    <definedName name="MNM" localSheetId="13">#REF!</definedName>
    <definedName name="MNM">#REF!</definedName>
    <definedName name="mnmm">#REF!</definedName>
    <definedName name="MO" localSheetId="9" hidden="1">#REF!</definedName>
    <definedName name="MO" localSheetId="8" hidden="1">#REF!</definedName>
    <definedName name="MO" localSheetId="12">#REF!</definedName>
    <definedName name="MO" localSheetId="3" hidden="1">#REF!</definedName>
    <definedName name="MO" localSheetId="10">#REF!</definedName>
    <definedName name="MO" localSheetId="7" hidden="1">#REF!</definedName>
    <definedName name="MO" localSheetId="11">#REF!</definedName>
    <definedName name="MO" localSheetId="13">#REF!</definedName>
    <definedName name="MO">#REF!</definedName>
    <definedName name="mo_base" localSheetId="6">#REF!</definedName>
    <definedName name="mo_base" localSheetId="7">#REF!</definedName>
    <definedName name="mo_base">#REF!</definedName>
    <definedName name="MO_SICROPE_201511" localSheetId="6">#REF!</definedName>
    <definedName name="MO_SICROPE_201511" localSheetId="7">#REF!</definedName>
    <definedName name="MO_SICROPE_201511">#REF!</definedName>
    <definedName name="MO_SINAPI_TR3">#REF!</definedName>
    <definedName name="mo_sub_base" localSheetId="6">#REF!</definedName>
    <definedName name="mo_sub_base" localSheetId="7">#REF!</definedName>
    <definedName name="mo_sub_base">#REF!</definedName>
    <definedName name="Mob" localSheetId="9">#REF!</definedName>
    <definedName name="Mob" localSheetId="8">#REF!</definedName>
    <definedName name="Mob" localSheetId="12">#REF!</definedName>
    <definedName name="Mob" localSheetId="10">#REF!</definedName>
    <definedName name="Mob" localSheetId="11">#REF!</definedName>
    <definedName name="Mob" localSheetId="13">#REF!</definedName>
    <definedName name="Mob">#REF!</definedName>
    <definedName name="MobDesmobTotal">#REF!</definedName>
    <definedName name="Mobiliário">#REF!</definedName>
    <definedName name="MOBILIZAÇÃO">#REF!</definedName>
    <definedName name="MOBILMA">#REF!</definedName>
    <definedName name="MOBILTA">#REF!</definedName>
    <definedName name="mobra">#REF!</definedName>
    <definedName name="MOD" localSheetId="6">{"total","SUM(total)","YNNNN",FALSE}</definedName>
    <definedName name="MOD" localSheetId="7">{"total","SUM(total)","YNNNN",FALSE}</definedName>
    <definedName name="MOD">{"total","SUM(total)","YNNNN",FALSE}</definedName>
    <definedName name="Mod.Contr.COmb.Posto" localSheetId="9">'BDI DIFER_SEM DESON.'!Plan1</definedName>
    <definedName name="Mod.Contr.COmb.Posto" localSheetId="8">'BDI_SEM DESON.'!Plan1</definedName>
    <definedName name="Mod.Contr.COmb.Posto" localSheetId="6">Plan1</definedName>
    <definedName name="Mod.Contr.COmb.Posto" localSheetId="7">Plan1</definedName>
    <definedName name="Mod.Contr.COmb.Posto" localSheetId="13">Plan1</definedName>
    <definedName name="Mod.Contr.COmb.Posto">Plan1</definedName>
    <definedName name="mod1.ext" localSheetId="9">'BDI DIFER_SEM DESON.'!mod1.ext</definedName>
    <definedName name="mod1.ext" localSheetId="8">'BDI_SEM DESON.'!mod1.ext</definedName>
    <definedName name="mod1.ext" localSheetId="12">mod1.ext</definedName>
    <definedName name="mod1.ext" localSheetId="6">#N/A</definedName>
    <definedName name="mod1.ext" localSheetId="10">#N/A</definedName>
    <definedName name="mod1.ext" localSheetId="7">#N/A</definedName>
    <definedName name="mod1.ext" localSheetId="11">#N/A</definedName>
    <definedName name="mod1.ext" localSheetId="13">#N/A</definedName>
    <definedName name="mod1.ext">'BDI DIFER_SEM DESON.'!mod1.ext</definedName>
    <definedName name="mod1.ext_38" localSheetId="9">'BDI DIFER_SEM DESON.'!mod1.ext_38</definedName>
    <definedName name="mod1.ext_38" localSheetId="8">'BDI_SEM DESON.'!mod1.ext_38</definedName>
    <definedName name="mod1.ext_38" localSheetId="12">mod1.ext_38</definedName>
    <definedName name="mod1.ext_38" localSheetId="6">#N/A</definedName>
    <definedName name="mod1.ext_38" localSheetId="10">#N/A</definedName>
    <definedName name="mod1.ext_38" localSheetId="7">#N/A</definedName>
    <definedName name="mod1.ext_38" localSheetId="11">#N/A</definedName>
    <definedName name="mod1.ext_38" localSheetId="13">#N/A</definedName>
    <definedName name="mod1.ext_38">'BDI DIFER_SEM DESON.'!mod1.ext_38</definedName>
    <definedName name="Modalidade" localSheetId="6">#REF!</definedName>
    <definedName name="Modalidade" localSheetId="7">#REF!</definedName>
    <definedName name="Modalidade">#REF!</definedName>
    <definedName name="Modelo" localSheetId="9" hidden="1">#REF!</definedName>
    <definedName name="Modelo" localSheetId="8" hidden="1">#REF!</definedName>
    <definedName name="Modelo" localSheetId="12">#REF!</definedName>
    <definedName name="Modelo" localSheetId="3" hidden="1">#REF!</definedName>
    <definedName name="Modelo" localSheetId="10">#REF!</definedName>
    <definedName name="Modelo" localSheetId="7" hidden="1">#REF!</definedName>
    <definedName name="Modelo" localSheetId="11">#REF!</definedName>
    <definedName name="Modelo" localSheetId="13">#REF!</definedName>
    <definedName name="Modelo">#REF!</definedName>
    <definedName name="MODEXT">#N/A</definedName>
    <definedName name="MODIFICAÇÃO" localSheetId="6">{"total","SUM(total)","YNNNN",FALSE}</definedName>
    <definedName name="MODIFICAÇÃO" localSheetId="7">{"total","SUM(total)","YNNNN",FALSE}</definedName>
    <definedName name="MODIFICAÇÃO">{"total","SUM(total)","YNNNN",FALSE}</definedName>
    <definedName name="MODULO1.CURTO">#REF!</definedName>
    <definedName name="módulo1.Extenso" localSheetId="9">'BDI DIFER_SEM DESON.'!módulo1.Extenso</definedName>
    <definedName name="módulo1.Extenso" localSheetId="8">'BDI_SEM DESON.'!módulo1.Extenso</definedName>
    <definedName name="módulo1.Extenso" localSheetId="12">módulo1.Extenso</definedName>
    <definedName name="módulo1.Extenso" localSheetId="6">#N/A</definedName>
    <definedName name="módulo1.Extenso" localSheetId="10">#N/A</definedName>
    <definedName name="módulo1.Extenso" localSheetId="7">#N/A</definedName>
    <definedName name="módulo1.Extenso" localSheetId="11">#N/A</definedName>
    <definedName name="módulo1.Extenso" localSheetId="13">#N/A</definedName>
    <definedName name="módulo1.Extenso">'BDI DIFER_SEM DESON.'!módulo1.Extenso</definedName>
    <definedName name="módulo1.Extenso_1" localSheetId="9">'BDI DIFER_SEM DESON.'!módulo1.Extenso_1</definedName>
    <definedName name="módulo1.Extenso_1" localSheetId="8">'BDI_SEM DESON.'!módulo1.Extenso_1</definedName>
    <definedName name="módulo1.Extenso_1" localSheetId="12">módulo1.Extenso_1</definedName>
    <definedName name="módulo1.Extenso_1" localSheetId="6">#N/A</definedName>
    <definedName name="módulo1.Extenso_1" localSheetId="10">#N/A</definedName>
    <definedName name="módulo1.Extenso_1" localSheetId="7">#N/A</definedName>
    <definedName name="módulo1.Extenso_1" localSheetId="11">#N/A</definedName>
    <definedName name="módulo1.Extenso_1" localSheetId="13">#N/A</definedName>
    <definedName name="módulo1.Extenso_1">'BDI DIFER_SEM DESON.'!módulo1.Extenso_1</definedName>
    <definedName name="módulo1.Extenso_10" localSheetId="9">'BDI DIFER_SEM DESON.'!módulo1.Extenso_10</definedName>
    <definedName name="módulo1.Extenso_10" localSheetId="8">'BDI_SEM DESON.'!módulo1.Extenso_10</definedName>
    <definedName name="módulo1.Extenso_10" localSheetId="12">módulo1.Extenso_10</definedName>
    <definedName name="módulo1.Extenso_10" localSheetId="6">#N/A</definedName>
    <definedName name="módulo1.Extenso_10" localSheetId="10">#N/A</definedName>
    <definedName name="módulo1.Extenso_10" localSheetId="7">#N/A</definedName>
    <definedName name="módulo1.Extenso_10" localSheetId="11">#N/A</definedName>
    <definedName name="módulo1.Extenso_10" localSheetId="13">#N/A</definedName>
    <definedName name="módulo1.Extenso_10">'BDI DIFER_SEM DESON.'!módulo1.Extenso_10</definedName>
    <definedName name="módulo1.Extenso_12" localSheetId="9">'BDI DIFER_SEM DESON.'!módulo1.Extenso_12</definedName>
    <definedName name="módulo1.Extenso_12" localSheetId="8">'BDI_SEM DESON.'!módulo1.Extenso_12</definedName>
    <definedName name="módulo1.Extenso_12" localSheetId="12">módulo1.Extenso_12</definedName>
    <definedName name="módulo1.Extenso_12" localSheetId="6">#N/A</definedName>
    <definedName name="módulo1.Extenso_12" localSheetId="10">#N/A</definedName>
    <definedName name="módulo1.Extenso_12" localSheetId="7">#N/A</definedName>
    <definedName name="módulo1.Extenso_12" localSheetId="11">#N/A</definedName>
    <definedName name="módulo1.Extenso_12" localSheetId="13">#N/A</definedName>
    <definedName name="módulo1.Extenso_12">'BDI DIFER_SEM DESON.'!módulo1.Extenso_12</definedName>
    <definedName name="módulo1.Extenso_13" localSheetId="9">'BDI DIFER_SEM DESON.'!módulo1.Extenso_13</definedName>
    <definedName name="módulo1.Extenso_13" localSheetId="8">'BDI_SEM DESON.'!módulo1.Extenso_13</definedName>
    <definedName name="módulo1.Extenso_13" localSheetId="12">módulo1.Extenso_13</definedName>
    <definedName name="módulo1.Extenso_13" localSheetId="6">#N/A</definedName>
    <definedName name="módulo1.Extenso_13" localSheetId="10">#N/A</definedName>
    <definedName name="módulo1.Extenso_13" localSheetId="7">#N/A</definedName>
    <definedName name="módulo1.Extenso_13" localSheetId="11">#N/A</definedName>
    <definedName name="módulo1.Extenso_13" localSheetId="13">#N/A</definedName>
    <definedName name="módulo1.Extenso_13">'BDI DIFER_SEM DESON.'!módulo1.Extenso_13</definedName>
    <definedName name="módulo1.Extenso_14">#N/A</definedName>
    <definedName name="módulo1.Extenso_19" localSheetId="9">'BDI DIFER_SEM DESON.'!módulo1.Extenso_19</definedName>
    <definedName name="módulo1.Extenso_19" localSheetId="8">'BDI_SEM DESON.'!módulo1.Extenso_19</definedName>
    <definedName name="módulo1.Extenso_19" localSheetId="12">módulo1.Extenso_19</definedName>
    <definedName name="módulo1.Extenso_19" localSheetId="6">#N/A</definedName>
    <definedName name="módulo1.Extenso_19" localSheetId="10">#N/A</definedName>
    <definedName name="módulo1.Extenso_19" localSheetId="7">#N/A</definedName>
    <definedName name="módulo1.Extenso_19" localSheetId="11">#N/A</definedName>
    <definedName name="módulo1.Extenso_19" localSheetId="13">#N/A</definedName>
    <definedName name="módulo1.Extenso_19">'BDI DIFER_SEM DESON.'!módulo1.Extenso_19</definedName>
    <definedName name="módulo1.Extenso_2" localSheetId="9">'BDI DIFER_SEM DESON.'!módulo1.Extenso_2</definedName>
    <definedName name="módulo1.Extenso_2" localSheetId="8">'BDI_SEM DESON.'!módulo1.Extenso_2</definedName>
    <definedName name="módulo1.Extenso_2" localSheetId="12">módulo1.Extenso_2</definedName>
    <definedName name="módulo1.Extenso_2" localSheetId="6">#N/A</definedName>
    <definedName name="módulo1.Extenso_2" localSheetId="10">#N/A</definedName>
    <definedName name="módulo1.Extenso_2" localSheetId="7">#N/A</definedName>
    <definedName name="módulo1.Extenso_2" localSheetId="11">#N/A</definedName>
    <definedName name="módulo1.Extenso_2" localSheetId="13">#N/A</definedName>
    <definedName name="módulo1.Extenso_2">'BDI DIFER_SEM DESON.'!módulo1.Extenso_2</definedName>
    <definedName name="módulo1.Extenso_20">#N/A</definedName>
    <definedName name="módulo1.Extenso_21" localSheetId="9">'BDI DIFER_SEM DESON.'!módulo1.Extenso_21</definedName>
    <definedName name="módulo1.Extenso_21" localSheetId="8">'BDI_SEM DESON.'!módulo1.Extenso_21</definedName>
    <definedName name="módulo1.Extenso_21" localSheetId="12">módulo1.Extenso_21</definedName>
    <definedName name="módulo1.Extenso_21" localSheetId="6">#N/A</definedName>
    <definedName name="módulo1.Extenso_21" localSheetId="10">#N/A</definedName>
    <definedName name="módulo1.Extenso_21" localSheetId="7">#N/A</definedName>
    <definedName name="módulo1.Extenso_21" localSheetId="11">#N/A</definedName>
    <definedName name="módulo1.Extenso_21" localSheetId="13">#N/A</definedName>
    <definedName name="módulo1.Extenso_21">'BDI DIFER_SEM DESON.'!módulo1.Extenso_21</definedName>
    <definedName name="módulo1.Extenso_22">#N/A</definedName>
    <definedName name="módulo1.Extenso_23" localSheetId="9">'BDI DIFER_SEM DESON.'!módulo1.Extenso_23</definedName>
    <definedName name="módulo1.Extenso_23" localSheetId="8">'BDI_SEM DESON.'!módulo1.Extenso_23</definedName>
    <definedName name="módulo1.Extenso_23" localSheetId="12">módulo1.Extenso_23</definedName>
    <definedName name="módulo1.Extenso_23" localSheetId="6">#N/A</definedName>
    <definedName name="módulo1.Extenso_23" localSheetId="10">#N/A</definedName>
    <definedName name="módulo1.Extenso_23" localSheetId="7">#N/A</definedName>
    <definedName name="módulo1.Extenso_23" localSheetId="11">#N/A</definedName>
    <definedName name="módulo1.Extenso_23" localSheetId="13">#N/A</definedName>
    <definedName name="módulo1.Extenso_23">'BDI DIFER_SEM DESON.'!módulo1.Extenso_23</definedName>
    <definedName name="módulo1.Extenso_24" localSheetId="9">'BDI DIFER_SEM DESON.'!módulo1.Extenso_24</definedName>
    <definedName name="módulo1.Extenso_24" localSheetId="8">'BDI_SEM DESON.'!módulo1.Extenso_24</definedName>
    <definedName name="módulo1.Extenso_24" localSheetId="12">módulo1.Extenso_24</definedName>
    <definedName name="módulo1.Extenso_24" localSheetId="6">#N/A</definedName>
    <definedName name="módulo1.Extenso_24" localSheetId="10">#N/A</definedName>
    <definedName name="módulo1.Extenso_24" localSheetId="7">#N/A</definedName>
    <definedName name="módulo1.Extenso_24" localSheetId="11">#N/A</definedName>
    <definedName name="módulo1.Extenso_24" localSheetId="13">#N/A</definedName>
    <definedName name="módulo1.Extenso_24">'BDI DIFER_SEM DESON.'!módulo1.Extenso_24</definedName>
    <definedName name="módulo1.Extenso_25">#N/A</definedName>
    <definedName name="módulo1.Extenso_26" localSheetId="9">'BDI DIFER_SEM DESON.'!módulo1.Extenso_26</definedName>
    <definedName name="módulo1.Extenso_26" localSheetId="8">'BDI_SEM DESON.'!módulo1.Extenso_26</definedName>
    <definedName name="módulo1.Extenso_26" localSheetId="12">módulo1.Extenso_26</definedName>
    <definedName name="módulo1.Extenso_26" localSheetId="6">#N/A</definedName>
    <definedName name="módulo1.Extenso_26" localSheetId="10">#N/A</definedName>
    <definedName name="módulo1.Extenso_26" localSheetId="7">#N/A</definedName>
    <definedName name="módulo1.Extenso_26" localSheetId="11">#N/A</definedName>
    <definedName name="módulo1.Extenso_26" localSheetId="13">#N/A</definedName>
    <definedName name="módulo1.Extenso_26">'BDI DIFER_SEM DESON.'!módulo1.Extenso_26</definedName>
    <definedName name="módulo1.Extenso_27" localSheetId="9">'BDI DIFER_SEM DESON.'!módulo1.Extenso_27</definedName>
    <definedName name="módulo1.Extenso_27" localSheetId="8">'BDI_SEM DESON.'!módulo1.Extenso_27</definedName>
    <definedName name="módulo1.Extenso_27" localSheetId="12">módulo1.Extenso_27</definedName>
    <definedName name="módulo1.Extenso_27" localSheetId="6">#N/A</definedName>
    <definedName name="módulo1.Extenso_27" localSheetId="10">#N/A</definedName>
    <definedName name="módulo1.Extenso_27" localSheetId="7">#N/A</definedName>
    <definedName name="módulo1.Extenso_27" localSheetId="11">#N/A</definedName>
    <definedName name="módulo1.Extenso_27" localSheetId="13">#N/A</definedName>
    <definedName name="módulo1.Extenso_27">'BDI DIFER_SEM DESON.'!módulo1.Extenso_27</definedName>
    <definedName name="módulo1.Extenso_28">#N/A</definedName>
    <definedName name="módulo1.Extenso_29" localSheetId="9">'BDI DIFER_SEM DESON.'!módulo1.Extenso_29</definedName>
    <definedName name="módulo1.Extenso_29" localSheetId="8">'BDI_SEM DESON.'!módulo1.Extenso_29</definedName>
    <definedName name="módulo1.Extenso_29" localSheetId="12">módulo1.Extenso_29</definedName>
    <definedName name="módulo1.Extenso_29" localSheetId="6">#N/A</definedName>
    <definedName name="módulo1.Extenso_29" localSheetId="10">#N/A</definedName>
    <definedName name="módulo1.Extenso_29" localSheetId="7">#N/A</definedName>
    <definedName name="módulo1.Extenso_29" localSheetId="11">#N/A</definedName>
    <definedName name="módulo1.Extenso_29" localSheetId="13">#N/A</definedName>
    <definedName name="módulo1.Extenso_29">'BDI DIFER_SEM DESON.'!módulo1.Extenso_29</definedName>
    <definedName name="módulo1.Extenso_3">#N/A</definedName>
    <definedName name="módulo1.Extenso_30" localSheetId="9">'BDI DIFER_SEM DESON.'!módulo1.Extenso_30</definedName>
    <definedName name="módulo1.Extenso_30" localSheetId="8">'BDI_SEM DESON.'!módulo1.Extenso_30</definedName>
    <definedName name="módulo1.Extenso_30" localSheetId="12">módulo1.Extenso_30</definedName>
    <definedName name="módulo1.Extenso_30" localSheetId="6">#N/A</definedName>
    <definedName name="módulo1.Extenso_30" localSheetId="10">#N/A</definedName>
    <definedName name="módulo1.Extenso_30" localSheetId="7">#N/A</definedName>
    <definedName name="módulo1.Extenso_30" localSheetId="11">#N/A</definedName>
    <definedName name="módulo1.Extenso_30" localSheetId="13">#N/A</definedName>
    <definedName name="módulo1.Extenso_30">'BDI DIFER_SEM DESON.'!módulo1.Extenso_30</definedName>
    <definedName name="módulo1.Extenso_31" localSheetId="9">'BDI DIFER_SEM DESON.'!módulo1.Extenso_31</definedName>
    <definedName name="módulo1.Extenso_31" localSheetId="8">'BDI_SEM DESON.'!módulo1.Extenso_31</definedName>
    <definedName name="módulo1.Extenso_31" localSheetId="12">módulo1.Extenso_31</definedName>
    <definedName name="módulo1.Extenso_31" localSheetId="6">#N/A</definedName>
    <definedName name="módulo1.Extenso_31" localSheetId="10">#N/A</definedName>
    <definedName name="módulo1.Extenso_31" localSheetId="7">#N/A</definedName>
    <definedName name="módulo1.Extenso_31" localSheetId="11">#N/A</definedName>
    <definedName name="módulo1.Extenso_31" localSheetId="13">#N/A</definedName>
    <definedName name="módulo1.Extenso_31">'BDI DIFER_SEM DESON.'!módulo1.Extenso_31</definedName>
    <definedName name="módulo1.Extenso_32">#N/A</definedName>
    <definedName name="módulo1.Extenso_33" localSheetId="9">'BDI DIFER_SEM DESON.'!módulo1.Extenso_33</definedName>
    <definedName name="módulo1.Extenso_33" localSheetId="8">'BDI_SEM DESON.'!módulo1.Extenso_33</definedName>
    <definedName name="módulo1.Extenso_33" localSheetId="12">módulo1.Extenso_33</definedName>
    <definedName name="módulo1.Extenso_33" localSheetId="6">#N/A</definedName>
    <definedName name="módulo1.Extenso_33" localSheetId="10">#N/A</definedName>
    <definedName name="módulo1.Extenso_33" localSheetId="7">#N/A</definedName>
    <definedName name="módulo1.Extenso_33" localSheetId="11">#N/A</definedName>
    <definedName name="módulo1.Extenso_33" localSheetId="13">#N/A</definedName>
    <definedName name="módulo1.Extenso_33">'BDI DIFER_SEM DESON.'!módulo1.Extenso_33</definedName>
    <definedName name="módulo1.Extenso_34" localSheetId="9">'BDI DIFER_SEM DESON.'!módulo1.Extenso_34</definedName>
    <definedName name="módulo1.Extenso_34" localSheetId="8">'BDI_SEM DESON.'!módulo1.Extenso_34</definedName>
    <definedName name="módulo1.Extenso_34" localSheetId="12">módulo1.Extenso_34</definedName>
    <definedName name="módulo1.Extenso_34" localSheetId="6">#N/A</definedName>
    <definedName name="módulo1.Extenso_34" localSheetId="10">#N/A</definedName>
    <definedName name="módulo1.Extenso_34" localSheetId="7">#N/A</definedName>
    <definedName name="módulo1.Extenso_34" localSheetId="11">#N/A</definedName>
    <definedName name="módulo1.Extenso_34" localSheetId="13">#N/A</definedName>
    <definedName name="módulo1.Extenso_34">'BDI DIFER_SEM DESON.'!módulo1.Extenso_34</definedName>
    <definedName name="módulo1.Extenso_35" localSheetId="9">'BDI DIFER_SEM DESON.'!módulo1.Extenso_35</definedName>
    <definedName name="módulo1.Extenso_35" localSheetId="8">'BDI_SEM DESON.'!módulo1.Extenso_35</definedName>
    <definedName name="módulo1.Extenso_35" localSheetId="12">módulo1.Extenso_35</definedName>
    <definedName name="módulo1.Extenso_35" localSheetId="6">#N/A</definedName>
    <definedName name="módulo1.Extenso_35" localSheetId="10">#N/A</definedName>
    <definedName name="módulo1.Extenso_35" localSheetId="7">#N/A</definedName>
    <definedName name="módulo1.Extenso_35" localSheetId="11">#N/A</definedName>
    <definedName name="módulo1.Extenso_35" localSheetId="13">#N/A</definedName>
    <definedName name="módulo1.Extenso_35">'BDI DIFER_SEM DESON.'!módulo1.Extenso_35</definedName>
    <definedName name="módulo1.Extenso_36" localSheetId="9">'BDI DIFER_SEM DESON.'!módulo1.Extenso_36</definedName>
    <definedName name="módulo1.Extenso_36" localSheetId="8">'BDI_SEM DESON.'!módulo1.Extenso_36</definedName>
    <definedName name="módulo1.Extenso_36" localSheetId="12">módulo1.Extenso_36</definedName>
    <definedName name="módulo1.Extenso_36" localSheetId="6">#N/A</definedName>
    <definedName name="módulo1.Extenso_36" localSheetId="10">#N/A</definedName>
    <definedName name="módulo1.Extenso_36" localSheetId="7">#N/A</definedName>
    <definedName name="módulo1.Extenso_36" localSheetId="11">#N/A</definedName>
    <definedName name="módulo1.Extenso_36" localSheetId="13">#N/A</definedName>
    <definedName name="módulo1.Extenso_36">'BDI DIFER_SEM DESON.'!módulo1.Extenso_36</definedName>
    <definedName name="módulo1.Extenso_37" localSheetId="9">'BDI DIFER_SEM DESON.'!módulo1.Extenso_37</definedName>
    <definedName name="módulo1.Extenso_37" localSheetId="8">'BDI_SEM DESON.'!módulo1.Extenso_37</definedName>
    <definedName name="módulo1.Extenso_37" localSheetId="12">módulo1.Extenso_37</definedName>
    <definedName name="módulo1.Extenso_37" localSheetId="6">#N/A</definedName>
    <definedName name="módulo1.Extenso_37" localSheetId="10">#N/A</definedName>
    <definedName name="módulo1.Extenso_37" localSheetId="7">#N/A</definedName>
    <definedName name="módulo1.Extenso_37" localSheetId="11">#N/A</definedName>
    <definedName name="módulo1.Extenso_37" localSheetId="13">#N/A</definedName>
    <definedName name="módulo1.Extenso_37">'BDI DIFER_SEM DESON.'!módulo1.Extenso_37</definedName>
    <definedName name="módulo1.Extenso_38" localSheetId="9">'BDI DIFER_SEM DESON.'!módulo1.Extenso_38</definedName>
    <definedName name="módulo1.Extenso_38" localSheetId="8">'BDI_SEM DESON.'!módulo1.Extenso_38</definedName>
    <definedName name="módulo1.Extenso_38" localSheetId="12">módulo1.Extenso_38</definedName>
    <definedName name="módulo1.Extenso_38" localSheetId="6">#N/A</definedName>
    <definedName name="módulo1.Extenso_38" localSheetId="10">#N/A</definedName>
    <definedName name="módulo1.Extenso_38" localSheetId="7">#N/A</definedName>
    <definedName name="módulo1.Extenso_38" localSheetId="11">#N/A</definedName>
    <definedName name="módulo1.Extenso_38" localSheetId="13">#N/A</definedName>
    <definedName name="módulo1.Extenso_38">'BDI DIFER_SEM DESON.'!módulo1.Extenso_38</definedName>
    <definedName name="módulo1.Extenso_39" localSheetId="9">'BDI DIFER_SEM DESON.'!módulo1.Extenso_39</definedName>
    <definedName name="módulo1.Extenso_39" localSheetId="8">'BDI_SEM DESON.'!módulo1.Extenso_39</definedName>
    <definedName name="módulo1.Extenso_39" localSheetId="12">módulo1.Extenso_39</definedName>
    <definedName name="módulo1.Extenso_39" localSheetId="6">#N/A</definedName>
    <definedName name="módulo1.Extenso_39" localSheetId="10">#N/A</definedName>
    <definedName name="módulo1.Extenso_39" localSheetId="7">#N/A</definedName>
    <definedName name="módulo1.Extenso_39" localSheetId="11">#N/A</definedName>
    <definedName name="módulo1.Extenso_39" localSheetId="13">#N/A</definedName>
    <definedName name="módulo1.Extenso_39">'BDI DIFER_SEM DESON.'!módulo1.Extenso_39</definedName>
    <definedName name="módulo1.Extenso_4" localSheetId="9">'BDI DIFER_SEM DESON.'!módulo1.Extenso_4</definedName>
    <definedName name="módulo1.Extenso_4" localSheetId="8">'BDI_SEM DESON.'!módulo1.Extenso_4</definedName>
    <definedName name="módulo1.Extenso_4" localSheetId="12">módulo1.Extenso_4</definedName>
    <definedName name="módulo1.Extenso_4" localSheetId="6">#N/A</definedName>
    <definedName name="módulo1.Extenso_4" localSheetId="10">#N/A</definedName>
    <definedName name="módulo1.Extenso_4" localSheetId="7">#N/A</definedName>
    <definedName name="módulo1.Extenso_4" localSheetId="11">#N/A</definedName>
    <definedName name="módulo1.Extenso_4" localSheetId="13">#N/A</definedName>
    <definedName name="módulo1.Extenso_4">'BDI DIFER_SEM DESON.'!módulo1.Extenso_4</definedName>
    <definedName name="módulo1.Extenso_40" localSheetId="9">'BDI DIFER_SEM DESON.'!módulo1.Extenso_40</definedName>
    <definedName name="módulo1.Extenso_40" localSheetId="8">'BDI_SEM DESON.'!módulo1.Extenso_40</definedName>
    <definedName name="módulo1.Extenso_40" localSheetId="12">módulo1.Extenso_40</definedName>
    <definedName name="módulo1.Extenso_40" localSheetId="6">#N/A</definedName>
    <definedName name="módulo1.Extenso_40" localSheetId="10">#N/A</definedName>
    <definedName name="módulo1.Extenso_40" localSheetId="7">#N/A</definedName>
    <definedName name="módulo1.Extenso_40" localSheetId="11">#N/A</definedName>
    <definedName name="módulo1.Extenso_40" localSheetId="13">#N/A</definedName>
    <definedName name="módulo1.Extenso_40">'BDI DIFER_SEM DESON.'!módulo1.Extenso_40</definedName>
    <definedName name="módulo1.Extenso_41" localSheetId="9">'BDI DIFER_SEM DESON.'!módulo1.Extenso_41</definedName>
    <definedName name="módulo1.Extenso_41" localSheetId="8">'BDI_SEM DESON.'!módulo1.Extenso_41</definedName>
    <definedName name="módulo1.Extenso_41" localSheetId="12">módulo1.Extenso_41</definedName>
    <definedName name="módulo1.Extenso_41" localSheetId="6">#N/A</definedName>
    <definedName name="módulo1.Extenso_41" localSheetId="10">#N/A</definedName>
    <definedName name="módulo1.Extenso_41" localSheetId="7">#N/A</definedName>
    <definedName name="módulo1.Extenso_41" localSheetId="11">#N/A</definedName>
    <definedName name="módulo1.Extenso_41" localSheetId="13">#N/A</definedName>
    <definedName name="módulo1.Extenso_41">'BDI DIFER_SEM DESON.'!módulo1.Extenso_41</definedName>
    <definedName name="módulo1.Extenso_42" localSheetId="9">'BDI DIFER_SEM DESON.'!módulo1.Extenso_42</definedName>
    <definedName name="módulo1.Extenso_42" localSheetId="8">'BDI_SEM DESON.'!módulo1.Extenso_42</definedName>
    <definedName name="módulo1.Extenso_42" localSheetId="12">módulo1.Extenso_42</definedName>
    <definedName name="módulo1.Extenso_42" localSheetId="6">#N/A</definedName>
    <definedName name="módulo1.Extenso_42" localSheetId="10">#N/A</definedName>
    <definedName name="módulo1.Extenso_42" localSheetId="7">#N/A</definedName>
    <definedName name="módulo1.Extenso_42" localSheetId="11">#N/A</definedName>
    <definedName name="módulo1.Extenso_42" localSheetId="13">#N/A</definedName>
    <definedName name="módulo1.Extenso_42">'BDI DIFER_SEM DESON.'!módulo1.Extenso_42</definedName>
    <definedName name="módulo1.Extenso_43" localSheetId="9">'BDI DIFER_SEM DESON.'!módulo1.Extenso_43</definedName>
    <definedName name="módulo1.Extenso_43" localSheetId="8">'BDI_SEM DESON.'!módulo1.Extenso_43</definedName>
    <definedName name="módulo1.Extenso_43" localSheetId="12">módulo1.Extenso_43</definedName>
    <definedName name="módulo1.Extenso_43" localSheetId="6">#N/A</definedName>
    <definedName name="módulo1.Extenso_43" localSheetId="10">#N/A</definedName>
    <definedName name="módulo1.Extenso_43" localSheetId="7">#N/A</definedName>
    <definedName name="módulo1.Extenso_43" localSheetId="11">#N/A</definedName>
    <definedName name="módulo1.Extenso_43" localSheetId="13">#N/A</definedName>
    <definedName name="módulo1.Extenso_43">'BDI DIFER_SEM DESON.'!módulo1.Extenso_43</definedName>
    <definedName name="módulo1.Extenso_44" localSheetId="9">'BDI DIFER_SEM DESON.'!módulo1.Extenso_44</definedName>
    <definedName name="módulo1.Extenso_44" localSheetId="8">'BDI_SEM DESON.'!módulo1.Extenso_44</definedName>
    <definedName name="módulo1.Extenso_44" localSheetId="12">módulo1.Extenso_44</definedName>
    <definedName name="módulo1.Extenso_44" localSheetId="6">#N/A</definedName>
    <definedName name="módulo1.Extenso_44" localSheetId="10">#N/A</definedName>
    <definedName name="módulo1.Extenso_44" localSheetId="7">#N/A</definedName>
    <definedName name="módulo1.Extenso_44" localSheetId="11">#N/A</definedName>
    <definedName name="módulo1.Extenso_44" localSheetId="13">#N/A</definedName>
    <definedName name="módulo1.Extenso_44">'BDI DIFER_SEM DESON.'!módulo1.Extenso_44</definedName>
    <definedName name="módulo1.Extenso_45" localSheetId="9">'BDI DIFER_SEM DESON.'!módulo1.Extenso_45</definedName>
    <definedName name="módulo1.Extenso_45" localSheetId="8">'BDI_SEM DESON.'!módulo1.Extenso_45</definedName>
    <definedName name="módulo1.Extenso_45" localSheetId="12">módulo1.Extenso_45</definedName>
    <definedName name="módulo1.Extenso_45" localSheetId="6">#N/A</definedName>
    <definedName name="módulo1.Extenso_45" localSheetId="10">#N/A</definedName>
    <definedName name="módulo1.Extenso_45" localSheetId="7">#N/A</definedName>
    <definedName name="módulo1.Extenso_45" localSheetId="11">#N/A</definedName>
    <definedName name="módulo1.Extenso_45" localSheetId="13">#N/A</definedName>
    <definedName name="módulo1.Extenso_45">'BDI DIFER_SEM DESON.'!módulo1.Extenso_45</definedName>
    <definedName name="módulo1.Extenso_46" localSheetId="9">'BDI DIFER_SEM DESON.'!módulo1.Extenso_46</definedName>
    <definedName name="módulo1.Extenso_46" localSheetId="8">'BDI_SEM DESON.'!módulo1.Extenso_46</definedName>
    <definedName name="módulo1.Extenso_46" localSheetId="12">módulo1.Extenso_46</definedName>
    <definedName name="módulo1.Extenso_46" localSheetId="6">#N/A</definedName>
    <definedName name="módulo1.Extenso_46" localSheetId="10">#N/A</definedName>
    <definedName name="módulo1.Extenso_46" localSheetId="7">#N/A</definedName>
    <definedName name="módulo1.Extenso_46" localSheetId="11">#N/A</definedName>
    <definedName name="módulo1.Extenso_46" localSheetId="13">#N/A</definedName>
    <definedName name="módulo1.Extenso_46">'BDI DIFER_SEM DESON.'!módulo1.Extenso_46</definedName>
    <definedName name="módulo1.Extenso_47" localSheetId="9">'BDI DIFER_SEM DESON.'!módulo1.Extenso_47</definedName>
    <definedName name="módulo1.Extenso_47" localSheetId="8">'BDI_SEM DESON.'!módulo1.Extenso_47</definedName>
    <definedName name="módulo1.Extenso_47" localSheetId="12">módulo1.Extenso_47</definedName>
    <definedName name="módulo1.Extenso_47" localSheetId="6">#N/A</definedName>
    <definedName name="módulo1.Extenso_47" localSheetId="10">#N/A</definedName>
    <definedName name="módulo1.Extenso_47" localSheetId="7">#N/A</definedName>
    <definedName name="módulo1.Extenso_47" localSheetId="11">#N/A</definedName>
    <definedName name="módulo1.Extenso_47" localSheetId="13">#N/A</definedName>
    <definedName name="módulo1.Extenso_47">'BDI DIFER_SEM DESON.'!módulo1.Extenso_47</definedName>
    <definedName name="módulo1.Extenso_48" localSheetId="9">'BDI DIFER_SEM DESON.'!módulo1.Extenso_48</definedName>
    <definedName name="módulo1.Extenso_48" localSheetId="8">'BDI_SEM DESON.'!módulo1.Extenso_48</definedName>
    <definedName name="módulo1.Extenso_48" localSheetId="12">módulo1.Extenso_48</definedName>
    <definedName name="módulo1.Extenso_48" localSheetId="6">#N/A</definedName>
    <definedName name="módulo1.Extenso_48" localSheetId="10">#N/A</definedName>
    <definedName name="módulo1.Extenso_48" localSheetId="7">#N/A</definedName>
    <definedName name="módulo1.Extenso_48" localSheetId="11">#N/A</definedName>
    <definedName name="módulo1.Extenso_48" localSheetId="13">#N/A</definedName>
    <definedName name="módulo1.Extenso_48">'BDI DIFER_SEM DESON.'!módulo1.Extenso_48</definedName>
    <definedName name="módulo1.Extenso_5">#N/A</definedName>
    <definedName name="módulo1.Extenso_51" localSheetId="9">'BDI DIFER_SEM DESON.'!módulo1.Extenso_51</definedName>
    <definedName name="módulo1.Extenso_51" localSheetId="8">'BDI_SEM DESON.'!módulo1.Extenso_51</definedName>
    <definedName name="módulo1.Extenso_51" localSheetId="12">módulo1.Extenso_51</definedName>
    <definedName name="módulo1.Extenso_51" localSheetId="6">#N/A</definedName>
    <definedName name="módulo1.Extenso_51" localSheetId="10">#N/A</definedName>
    <definedName name="módulo1.Extenso_51" localSheetId="7">#N/A</definedName>
    <definedName name="módulo1.Extenso_51" localSheetId="11">#N/A</definedName>
    <definedName name="módulo1.Extenso_51" localSheetId="13">#N/A</definedName>
    <definedName name="módulo1.Extenso_51">'BDI DIFER_SEM DESON.'!módulo1.Extenso_51</definedName>
    <definedName name="módulo1.Extenso_52" localSheetId="9">'BDI DIFER_SEM DESON.'!módulo1.Extenso_52</definedName>
    <definedName name="módulo1.Extenso_52" localSheetId="8">'BDI_SEM DESON.'!módulo1.Extenso_52</definedName>
    <definedName name="módulo1.Extenso_52" localSheetId="12">módulo1.Extenso_52</definedName>
    <definedName name="módulo1.Extenso_52" localSheetId="6">#N/A</definedName>
    <definedName name="módulo1.Extenso_52" localSheetId="10">#N/A</definedName>
    <definedName name="módulo1.Extenso_52" localSheetId="7">#N/A</definedName>
    <definedName name="módulo1.Extenso_52" localSheetId="11">#N/A</definedName>
    <definedName name="módulo1.Extenso_52" localSheetId="13">#N/A</definedName>
    <definedName name="módulo1.Extenso_52">'BDI DIFER_SEM DESON.'!módulo1.Extenso_52</definedName>
    <definedName name="módulo1.Extenso_53" localSheetId="9">'BDI DIFER_SEM DESON.'!módulo1.Extenso_53</definedName>
    <definedName name="módulo1.Extenso_53" localSheetId="8">'BDI_SEM DESON.'!módulo1.Extenso_53</definedName>
    <definedName name="módulo1.Extenso_53" localSheetId="12">módulo1.Extenso_53</definedName>
    <definedName name="módulo1.Extenso_53" localSheetId="6">#N/A</definedName>
    <definedName name="módulo1.Extenso_53" localSheetId="10">#N/A</definedName>
    <definedName name="módulo1.Extenso_53" localSheetId="7">#N/A</definedName>
    <definedName name="módulo1.Extenso_53" localSheetId="11">#N/A</definedName>
    <definedName name="módulo1.Extenso_53" localSheetId="13">#N/A</definedName>
    <definedName name="módulo1.Extenso_53">'BDI DIFER_SEM DESON.'!módulo1.Extenso_53</definedName>
    <definedName name="módulo1.Extenso_54" localSheetId="9">'BDI DIFER_SEM DESON.'!módulo1.Extenso_54</definedName>
    <definedName name="módulo1.Extenso_54" localSheetId="8">'BDI_SEM DESON.'!módulo1.Extenso_54</definedName>
    <definedName name="módulo1.Extenso_54" localSheetId="12">módulo1.Extenso_54</definedName>
    <definedName name="módulo1.Extenso_54" localSheetId="6">#N/A</definedName>
    <definedName name="módulo1.Extenso_54" localSheetId="10">#N/A</definedName>
    <definedName name="módulo1.Extenso_54" localSheetId="7">#N/A</definedName>
    <definedName name="módulo1.Extenso_54" localSheetId="11">#N/A</definedName>
    <definedName name="módulo1.Extenso_54" localSheetId="13">#N/A</definedName>
    <definedName name="módulo1.Extenso_54">'BDI DIFER_SEM DESON.'!módulo1.Extenso_54</definedName>
    <definedName name="módulo1.Extenso_55" localSheetId="9">'BDI DIFER_SEM DESON.'!módulo1.Extenso_55</definedName>
    <definedName name="módulo1.Extenso_55" localSheetId="8">'BDI_SEM DESON.'!módulo1.Extenso_55</definedName>
    <definedName name="módulo1.Extenso_55" localSheetId="12">módulo1.Extenso_55</definedName>
    <definedName name="módulo1.Extenso_55" localSheetId="6">#N/A</definedName>
    <definedName name="módulo1.Extenso_55" localSheetId="10">#N/A</definedName>
    <definedName name="módulo1.Extenso_55" localSheetId="7">#N/A</definedName>
    <definedName name="módulo1.Extenso_55" localSheetId="11">#N/A</definedName>
    <definedName name="módulo1.Extenso_55" localSheetId="13">#N/A</definedName>
    <definedName name="módulo1.Extenso_55">'BDI DIFER_SEM DESON.'!módulo1.Extenso_55</definedName>
    <definedName name="módulo1.Extenso_56" localSheetId="9">'BDI DIFER_SEM DESON.'!módulo1.Extenso_56</definedName>
    <definedName name="módulo1.Extenso_56" localSheetId="8">'BDI_SEM DESON.'!módulo1.Extenso_56</definedName>
    <definedName name="módulo1.Extenso_56" localSheetId="12">módulo1.Extenso_56</definedName>
    <definedName name="módulo1.Extenso_56" localSheetId="6">#N/A</definedName>
    <definedName name="módulo1.Extenso_56" localSheetId="10">#N/A</definedName>
    <definedName name="módulo1.Extenso_56" localSheetId="7">#N/A</definedName>
    <definedName name="módulo1.Extenso_56" localSheetId="11">#N/A</definedName>
    <definedName name="módulo1.Extenso_56" localSheetId="13">#N/A</definedName>
    <definedName name="módulo1.Extenso_56">'BDI DIFER_SEM DESON.'!módulo1.Extenso_56</definedName>
    <definedName name="módulo1.Extenso_57" localSheetId="9">'BDI DIFER_SEM DESON.'!módulo1.Extenso_57</definedName>
    <definedName name="módulo1.Extenso_57" localSheetId="8">'BDI_SEM DESON.'!módulo1.Extenso_57</definedName>
    <definedName name="módulo1.Extenso_57" localSheetId="12">módulo1.Extenso_57</definedName>
    <definedName name="módulo1.Extenso_57" localSheetId="6">#N/A</definedName>
    <definedName name="módulo1.Extenso_57" localSheetId="10">#N/A</definedName>
    <definedName name="módulo1.Extenso_57" localSheetId="7">#N/A</definedName>
    <definedName name="módulo1.Extenso_57" localSheetId="11">#N/A</definedName>
    <definedName name="módulo1.Extenso_57" localSheetId="13">#N/A</definedName>
    <definedName name="módulo1.Extenso_57">'BDI DIFER_SEM DESON.'!módulo1.Extenso_57</definedName>
    <definedName name="módulo1.Extenso_58" localSheetId="9">'BDI DIFER_SEM DESON.'!módulo1.Extenso_58</definedName>
    <definedName name="módulo1.Extenso_58" localSheetId="8">'BDI_SEM DESON.'!módulo1.Extenso_58</definedName>
    <definedName name="módulo1.Extenso_58" localSheetId="12">módulo1.Extenso_58</definedName>
    <definedName name="módulo1.Extenso_58" localSheetId="6">#N/A</definedName>
    <definedName name="módulo1.Extenso_58" localSheetId="10">#N/A</definedName>
    <definedName name="módulo1.Extenso_58" localSheetId="7">#N/A</definedName>
    <definedName name="módulo1.Extenso_58" localSheetId="11">#N/A</definedName>
    <definedName name="módulo1.Extenso_58" localSheetId="13">#N/A</definedName>
    <definedName name="módulo1.Extenso_58">'BDI DIFER_SEM DESON.'!módulo1.Extenso_58</definedName>
    <definedName name="módulo1.Extenso_59" localSheetId="9">'BDI DIFER_SEM DESON.'!módulo1.Extenso_59</definedName>
    <definedName name="módulo1.Extenso_59" localSheetId="8">'BDI_SEM DESON.'!módulo1.Extenso_59</definedName>
    <definedName name="módulo1.Extenso_59" localSheetId="12">módulo1.Extenso_59</definedName>
    <definedName name="módulo1.Extenso_59" localSheetId="6">#N/A</definedName>
    <definedName name="módulo1.Extenso_59" localSheetId="10">#N/A</definedName>
    <definedName name="módulo1.Extenso_59" localSheetId="7">#N/A</definedName>
    <definedName name="módulo1.Extenso_59" localSheetId="11">#N/A</definedName>
    <definedName name="módulo1.Extenso_59" localSheetId="13">#N/A</definedName>
    <definedName name="módulo1.Extenso_59">'BDI DIFER_SEM DESON.'!módulo1.Extenso_59</definedName>
    <definedName name="módulo1.Extenso_6">#N/A</definedName>
    <definedName name="módulo1.Extenso_60" localSheetId="9">'BDI DIFER_SEM DESON.'!módulo1.Extenso_60</definedName>
    <definedName name="módulo1.Extenso_60" localSheetId="8">'BDI_SEM DESON.'!módulo1.Extenso_60</definedName>
    <definedName name="módulo1.Extenso_60" localSheetId="12">módulo1.Extenso_60</definedName>
    <definedName name="módulo1.Extenso_60" localSheetId="6">#N/A</definedName>
    <definedName name="módulo1.Extenso_60" localSheetId="10">#N/A</definedName>
    <definedName name="módulo1.Extenso_60" localSheetId="7">#N/A</definedName>
    <definedName name="módulo1.Extenso_60" localSheetId="11">#N/A</definedName>
    <definedName name="módulo1.Extenso_60" localSheetId="13">#N/A</definedName>
    <definedName name="módulo1.Extenso_60">'BDI DIFER_SEM DESON.'!módulo1.Extenso_60</definedName>
    <definedName name="módulo1.Extenso_61" localSheetId="9">'BDI DIFER_SEM DESON.'!módulo1.Extenso_61</definedName>
    <definedName name="módulo1.Extenso_61" localSheetId="8">'BDI_SEM DESON.'!módulo1.Extenso_61</definedName>
    <definedName name="módulo1.Extenso_61" localSheetId="12">módulo1.Extenso_61</definedName>
    <definedName name="módulo1.Extenso_61" localSheetId="6">#N/A</definedName>
    <definedName name="módulo1.Extenso_61" localSheetId="10">#N/A</definedName>
    <definedName name="módulo1.Extenso_61" localSheetId="7">#N/A</definedName>
    <definedName name="módulo1.Extenso_61" localSheetId="11">#N/A</definedName>
    <definedName name="módulo1.Extenso_61" localSheetId="13">#N/A</definedName>
    <definedName name="módulo1.Extenso_61">'BDI DIFER_SEM DESON.'!módulo1.Extenso_61</definedName>
    <definedName name="módulo1.Extenso_62" localSheetId="9">'BDI DIFER_SEM DESON.'!módulo1.Extenso_62</definedName>
    <definedName name="módulo1.Extenso_62" localSheetId="8">'BDI_SEM DESON.'!módulo1.Extenso_62</definedName>
    <definedName name="módulo1.Extenso_62" localSheetId="12">módulo1.Extenso_62</definedName>
    <definedName name="módulo1.Extenso_62" localSheetId="6">#N/A</definedName>
    <definedName name="módulo1.Extenso_62" localSheetId="10">#N/A</definedName>
    <definedName name="módulo1.Extenso_62" localSheetId="7">#N/A</definedName>
    <definedName name="módulo1.Extenso_62" localSheetId="11">#N/A</definedName>
    <definedName name="módulo1.Extenso_62" localSheetId="13">#N/A</definedName>
    <definedName name="módulo1.Extenso_62">'BDI DIFER_SEM DESON.'!módulo1.Extenso_62</definedName>
    <definedName name="módulo1.Extenso_63" localSheetId="9">'BDI DIFER_SEM DESON.'!módulo1.Extenso_63</definedName>
    <definedName name="módulo1.Extenso_63" localSheetId="8">'BDI_SEM DESON.'!módulo1.Extenso_63</definedName>
    <definedName name="módulo1.Extenso_63" localSheetId="12">módulo1.Extenso_63</definedName>
    <definedName name="módulo1.Extenso_63" localSheetId="6">#N/A</definedName>
    <definedName name="módulo1.Extenso_63" localSheetId="10">#N/A</definedName>
    <definedName name="módulo1.Extenso_63" localSheetId="7">#N/A</definedName>
    <definedName name="módulo1.Extenso_63" localSheetId="11">#N/A</definedName>
    <definedName name="módulo1.Extenso_63" localSheetId="13">#N/A</definedName>
    <definedName name="módulo1.Extenso_63">'BDI DIFER_SEM DESON.'!módulo1.Extenso_63</definedName>
    <definedName name="módulo1.Extenso_64" localSheetId="9">'BDI DIFER_SEM DESON.'!módulo1.Extenso_64</definedName>
    <definedName name="módulo1.Extenso_64" localSheetId="8">'BDI_SEM DESON.'!módulo1.Extenso_64</definedName>
    <definedName name="módulo1.Extenso_64" localSheetId="12">módulo1.Extenso_64</definedName>
    <definedName name="módulo1.Extenso_64" localSheetId="6">#N/A</definedName>
    <definedName name="módulo1.Extenso_64" localSheetId="10">#N/A</definedName>
    <definedName name="módulo1.Extenso_64" localSheetId="7">#N/A</definedName>
    <definedName name="módulo1.Extenso_64" localSheetId="11">#N/A</definedName>
    <definedName name="módulo1.Extenso_64" localSheetId="13">#N/A</definedName>
    <definedName name="módulo1.Extenso_64">'BDI DIFER_SEM DESON.'!módulo1.Extenso_64</definedName>
    <definedName name="módulo1.Extenso_65" localSheetId="9">'BDI DIFER_SEM DESON.'!módulo1.Extenso_65</definedName>
    <definedName name="módulo1.Extenso_65" localSheetId="8">'BDI_SEM DESON.'!módulo1.Extenso_65</definedName>
    <definedName name="módulo1.Extenso_65" localSheetId="12">módulo1.Extenso_65</definedName>
    <definedName name="módulo1.Extenso_65" localSheetId="6">#N/A</definedName>
    <definedName name="módulo1.Extenso_65" localSheetId="10">#N/A</definedName>
    <definedName name="módulo1.Extenso_65" localSheetId="7">#N/A</definedName>
    <definedName name="módulo1.Extenso_65" localSheetId="11">#N/A</definedName>
    <definedName name="módulo1.Extenso_65" localSheetId="13">#N/A</definedName>
    <definedName name="módulo1.Extenso_65">'BDI DIFER_SEM DESON.'!módulo1.Extenso_65</definedName>
    <definedName name="módulo1.Extenso_66" localSheetId="9">'BDI DIFER_SEM DESON.'!módulo1.Extenso_66</definedName>
    <definedName name="módulo1.Extenso_66" localSheetId="8">'BDI_SEM DESON.'!módulo1.Extenso_66</definedName>
    <definedName name="módulo1.Extenso_66" localSheetId="12">módulo1.Extenso_66</definedName>
    <definedName name="módulo1.Extenso_66" localSheetId="6">#N/A</definedName>
    <definedName name="módulo1.Extenso_66" localSheetId="10">#N/A</definedName>
    <definedName name="módulo1.Extenso_66" localSheetId="7">#N/A</definedName>
    <definedName name="módulo1.Extenso_66" localSheetId="11">#N/A</definedName>
    <definedName name="módulo1.Extenso_66" localSheetId="13">#N/A</definedName>
    <definedName name="módulo1.Extenso_66">'BDI DIFER_SEM DESON.'!módulo1.Extenso_66</definedName>
    <definedName name="módulo1.Extenso_67" localSheetId="9">'BDI DIFER_SEM DESON.'!módulo1.Extenso_67</definedName>
    <definedName name="módulo1.Extenso_67" localSheetId="8">'BDI_SEM DESON.'!módulo1.Extenso_67</definedName>
    <definedName name="módulo1.Extenso_67" localSheetId="12">módulo1.Extenso_67</definedName>
    <definedName name="módulo1.Extenso_67" localSheetId="6">#N/A</definedName>
    <definedName name="módulo1.Extenso_67" localSheetId="10">#N/A</definedName>
    <definedName name="módulo1.Extenso_67" localSheetId="7">#N/A</definedName>
    <definedName name="módulo1.Extenso_67" localSheetId="11">#N/A</definedName>
    <definedName name="módulo1.Extenso_67" localSheetId="13">#N/A</definedName>
    <definedName name="módulo1.Extenso_67">'BDI DIFER_SEM DESON.'!módulo1.Extenso_67</definedName>
    <definedName name="módulo1.Extenso_68" localSheetId="9">'BDI DIFER_SEM DESON.'!módulo1.Extenso_68</definedName>
    <definedName name="módulo1.Extenso_68" localSheetId="8">'BDI_SEM DESON.'!módulo1.Extenso_68</definedName>
    <definedName name="módulo1.Extenso_68" localSheetId="12">módulo1.Extenso_68</definedName>
    <definedName name="módulo1.Extenso_68" localSheetId="6">#N/A</definedName>
    <definedName name="módulo1.Extenso_68" localSheetId="10">#N/A</definedName>
    <definedName name="módulo1.Extenso_68" localSheetId="7">#N/A</definedName>
    <definedName name="módulo1.Extenso_68" localSheetId="11">#N/A</definedName>
    <definedName name="módulo1.Extenso_68" localSheetId="13">#N/A</definedName>
    <definedName name="módulo1.Extenso_68">'BDI DIFER_SEM DESON.'!módulo1.Extenso_68</definedName>
    <definedName name="módulo1.Extenso_69" localSheetId="9">'BDI DIFER_SEM DESON.'!módulo1.Extenso_69</definedName>
    <definedName name="módulo1.Extenso_69" localSheetId="8">'BDI_SEM DESON.'!módulo1.Extenso_69</definedName>
    <definedName name="módulo1.Extenso_69" localSheetId="12">módulo1.Extenso_69</definedName>
    <definedName name="módulo1.Extenso_69" localSheetId="6">#N/A</definedName>
    <definedName name="módulo1.Extenso_69" localSheetId="10">#N/A</definedName>
    <definedName name="módulo1.Extenso_69" localSheetId="7">#N/A</definedName>
    <definedName name="módulo1.Extenso_69" localSheetId="11">#N/A</definedName>
    <definedName name="módulo1.Extenso_69" localSheetId="13">#N/A</definedName>
    <definedName name="módulo1.Extenso_69">'BDI DIFER_SEM DESON.'!módulo1.Extenso_69</definedName>
    <definedName name="módulo1.Extenso_7" localSheetId="9">'BDI DIFER_SEM DESON.'!módulo1.Extenso_7</definedName>
    <definedName name="módulo1.Extenso_7" localSheetId="8">'BDI_SEM DESON.'!módulo1.Extenso_7</definedName>
    <definedName name="módulo1.Extenso_7" localSheetId="12">módulo1.Extenso_7</definedName>
    <definedName name="módulo1.Extenso_7" localSheetId="6">#N/A</definedName>
    <definedName name="módulo1.Extenso_7" localSheetId="10">#N/A</definedName>
    <definedName name="módulo1.Extenso_7" localSheetId="7">#N/A</definedName>
    <definedName name="módulo1.Extenso_7" localSheetId="11">#N/A</definedName>
    <definedName name="módulo1.Extenso_7" localSheetId="13">#N/A</definedName>
    <definedName name="módulo1.Extenso_7">'BDI DIFER_SEM DESON.'!módulo1.Extenso_7</definedName>
    <definedName name="módulo1.Extenso_70" localSheetId="9">'BDI DIFER_SEM DESON.'!módulo1.Extenso_70</definedName>
    <definedName name="módulo1.Extenso_70" localSheetId="8">'BDI_SEM DESON.'!módulo1.Extenso_70</definedName>
    <definedName name="módulo1.Extenso_70" localSheetId="12">módulo1.Extenso_70</definedName>
    <definedName name="módulo1.Extenso_70" localSheetId="6">#N/A</definedName>
    <definedName name="módulo1.Extenso_70" localSheetId="10">#N/A</definedName>
    <definedName name="módulo1.Extenso_70" localSheetId="7">#N/A</definedName>
    <definedName name="módulo1.Extenso_70" localSheetId="11">#N/A</definedName>
    <definedName name="módulo1.Extenso_70" localSheetId="13">#N/A</definedName>
    <definedName name="módulo1.Extenso_70">'BDI DIFER_SEM DESON.'!módulo1.Extenso_70</definedName>
    <definedName name="módulo1.Extenso_71" localSheetId="9">'BDI DIFER_SEM DESON.'!módulo1.Extenso_71</definedName>
    <definedName name="módulo1.Extenso_71" localSheetId="8">'BDI_SEM DESON.'!módulo1.Extenso_71</definedName>
    <definedName name="módulo1.Extenso_71" localSheetId="12">módulo1.Extenso_71</definedName>
    <definedName name="módulo1.Extenso_71" localSheetId="6">#N/A</definedName>
    <definedName name="módulo1.Extenso_71" localSheetId="10">#N/A</definedName>
    <definedName name="módulo1.Extenso_71" localSheetId="7">#N/A</definedName>
    <definedName name="módulo1.Extenso_71" localSheetId="11">#N/A</definedName>
    <definedName name="módulo1.Extenso_71" localSheetId="13">#N/A</definedName>
    <definedName name="módulo1.Extenso_71">'BDI DIFER_SEM DESON.'!módulo1.Extenso_71</definedName>
    <definedName name="módulo1.Extenso_72" localSheetId="9">'BDI DIFER_SEM DESON.'!módulo1.Extenso_72</definedName>
    <definedName name="módulo1.Extenso_72" localSheetId="8">'BDI_SEM DESON.'!módulo1.Extenso_72</definedName>
    <definedName name="módulo1.Extenso_72" localSheetId="12">módulo1.Extenso_72</definedName>
    <definedName name="módulo1.Extenso_72" localSheetId="6">#N/A</definedName>
    <definedName name="módulo1.Extenso_72" localSheetId="10">#N/A</definedName>
    <definedName name="módulo1.Extenso_72" localSheetId="7">#N/A</definedName>
    <definedName name="módulo1.Extenso_72" localSheetId="11">#N/A</definedName>
    <definedName name="módulo1.Extenso_72" localSheetId="13">#N/A</definedName>
    <definedName name="módulo1.Extenso_72">'BDI DIFER_SEM DESON.'!módulo1.Extenso_72</definedName>
    <definedName name="módulo1.Extenso_8" localSheetId="9">'BDI DIFER_SEM DESON.'!módulo1.Extenso_8</definedName>
    <definedName name="módulo1.Extenso_8" localSheetId="8">'BDI_SEM DESON.'!módulo1.Extenso_8</definedName>
    <definedName name="módulo1.Extenso_8" localSheetId="12">módulo1.Extenso_8</definedName>
    <definedName name="módulo1.Extenso_8" localSheetId="6">#N/A</definedName>
    <definedName name="módulo1.Extenso_8" localSheetId="10">#N/A</definedName>
    <definedName name="módulo1.Extenso_8" localSheetId="7">#N/A</definedName>
    <definedName name="módulo1.Extenso_8" localSheetId="11">#N/A</definedName>
    <definedName name="módulo1.Extenso_8" localSheetId="13">#N/A</definedName>
    <definedName name="módulo1.Extenso_8">'BDI DIFER_SEM DESON.'!módulo1.Extenso_8</definedName>
    <definedName name="módulo1.Extenso_9">#N/A</definedName>
    <definedName name="módulo1_Extenso">NA()</definedName>
    <definedName name="Moeda" localSheetId="9">#REF!</definedName>
    <definedName name="Moeda" localSheetId="8">#REF!</definedName>
    <definedName name="Moeda" localSheetId="12">#REF!</definedName>
    <definedName name="Moeda" localSheetId="10">#REF!</definedName>
    <definedName name="Moeda" localSheetId="11">#REF!</definedName>
    <definedName name="Moeda" localSheetId="13">#REF!</definedName>
    <definedName name="Moeda">#REF!</definedName>
    <definedName name="MoedaVal" localSheetId="9">#REF!</definedName>
    <definedName name="MoedaVal" localSheetId="8">#REF!</definedName>
    <definedName name="MoedaVal" localSheetId="12">#REF!</definedName>
    <definedName name="MoedaVal" localSheetId="10">#REF!</definedName>
    <definedName name="MoedaVal" localSheetId="11">#REF!</definedName>
    <definedName name="MoedaVal" localSheetId="13">#REF!</definedName>
    <definedName name="MoedaVal">#REF!</definedName>
    <definedName name="MOME">#N/A</definedName>
    <definedName name="MOME_2">NA()</definedName>
    <definedName name="MOMFRESAG">#REF!</definedName>
    <definedName name="MOMFRESPIL">#REF!</definedName>
    <definedName name="mon" localSheetId="6">#REF!</definedName>
    <definedName name="mon" localSheetId="7">#REF!</definedName>
    <definedName name="mon">#REF!</definedName>
    <definedName name="mont">#REF!</definedName>
    <definedName name="MOTO">#REF!</definedName>
    <definedName name="MOTOMA">#REF!</definedName>
    <definedName name="MOTONIVELADORA" localSheetId="9">'BDI DIFER_SEM DESON.'!Plan1</definedName>
    <definedName name="MOTONIVELADORA" localSheetId="8">'BDI_SEM DESON.'!Plan1</definedName>
    <definedName name="MOTONIVELADORA" localSheetId="6">Plan1</definedName>
    <definedName name="MOTONIVELADORA" localSheetId="7">Plan1</definedName>
    <definedName name="MOTONIVELADORA" localSheetId="13">Plan1</definedName>
    <definedName name="MOTONIVELADORA">Plan1</definedName>
    <definedName name="MOTORISTA" localSheetId="9">#REF!</definedName>
    <definedName name="MOTORISTA" localSheetId="8">#REF!</definedName>
    <definedName name="MOTORISTA" localSheetId="13">#REF!</definedName>
    <definedName name="MOTORISTA">#REF!</definedName>
    <definedName name="MOTOSERRA">#REF!</definedName>
    <definedName name="MOTOTA">#REF!</definedName>
    <definedName name="Movimento" localSheetId="9">#REF!</definedName>
    <definedName name="Movimento" localSheetId="8">#REF!</definedName>
    <definedName name="Movimento" localSheetId="13">#REF!</definedName>
    <definedName name="Movimento">#REF!</definedName>
    <definedName name="Movimento_2">#N/A</definedName>
    <definedName name="MP" localSheetId="9" hidden="1">#REF!</definedName>
    <definedName name="MP" localSheetId="8" hidden="1">#REF!</definedName>
    <definedName name="MP" localSheetId="12">#REF!</definedName>
    <definedName name="MP" localSheetId="3" hidden="1">#REF!</definedName>
    <definedName name="MP" localSheetId="10">#REF!</definedName>
    <definedName name="MP" localSheetId="7" hidden="1">#REF!</definedName>
    <definedName name="MP" localSheetId="11">#REF!</definedName>
    <definedName name="MP" localSheetId="13">#REF!</definedName>
    <definedName name="MP">#REF!</definedName>
    <definedName name="MPAC">#REF!</definedName>
    <definedName name="MPACAP">#REF!</definedName>
    <definedName name="MPACM">#REF!</definedName>
    <definedName name="MPARL1CE">#REF!</definedName>
    <definedName name="MPARR1C">#REF!</definedName>
    <definedName name="MPB1C">#REF!</definedName>
    <definedName name="mpm2.5">#REF!</definedName>
    <definedName name="MPPMC">#REF!</definedName>
    <definedName name="MPTCAP">#REF!</definedName>
    <definedName name="MPTCM">#REF!</definedName>
    <definedName name="MPTRL1CE">#REF!</definedName>
    <definedName name="MPTRR1C">#REF!</definedName>
    <definedName name="MRIA" localSheetId="13">#REF!</definedName>
    <definedName name="MRIA">#REF!</definedName>
    <definedName name="MRSPF2A">#REF!</definedName>
    <definedName name="MSICRO" localSheetId="9">#REF!</definedName>
    <definedName name="MSICRO" localSheetId="8">#REF!</definedName>
    <definedName name="MSICRO" localSheetId="12">#REF!</definedName>
    <definedName name="MSICRO" localSheetId="10">#REF!</definedName>
    <definedName name="MSICRO" localSheetId="11">#REF!</definedName>
    <definedName name="MSICRO" localSheetId="13">#REF!</definedName>
    <definedName name="MSICRO">#REF!</definedName>
    <definedName name="MSICRO_1">#REF!</definedName>
    <definedName name="msv">#REF!</definedName>
    <definedName name="MT__DEPARTAMENTO_NACIONAL_DE_ESTRADAS_DE_RODAGEM" localSheetId="9">#REF!</definedName>
    <definedName name="MT__DEPARTAMENTO_NACIONAL_DE_ESTRADAS_DE_RODAGEM" localSheetId="8">#REF!</definedName>
    <definedName name="MT__DEPARTAMENTO_NACIONAL_DE_ESTRADAS_DE_RODAGEM" localSheetId="12">#REF!</definedName>
    <definedName name="MT__DEPARTAMENTO_NACIONAL_DE_ESTRADAS_DE_RODAGEM" localSheetId="10">#REF!</definedName>
    <definedName name="MT__DEPARTAMENTO_NACIONAL_DE_ESTRADAS_DE_RODAGEM" localSheetId="11">#REF!</definedName>
    <definedName name="MT__DEPARTAMENTO_NACIONAL_DE_ESTRADAS_DE_RODAGEM" localSheetId="13">#REF!</definedName>
    <definedName name="MT__DEPARTAMENTO_NACIONAL_DE_ESTRADAS_DE_RODAGEM">#REF!</definedName>
    <definedName name="MTCAP50">#REF!</definedName>
    <definedName name="MTCM30">#REF!</definedName>
    <definedName name="MTEMULFLEX">#REF!</definedName>
    <definedName name="MTOT02_020_0010">#REF!</definedName>
    <definedName name="MTOT02_020_0010_1">#REF!</definedName>
    <definedName name="MTOT02_020_0070">#REF!</definedName>
    <definedName name="MTOT02_020_0070_1">#REF!</definedName>
    <definedName name="MTOT02_030_0090">#REF!</definedName>
    <definedName name="MTOT02_030_0090_1">#REF!</definedName>
    <definedName name="MTOT02_030_0100">#REF!</definedName>
    <definedName name="MTOT02_030_0100_1">#REF!</definedName>
    <definedName name="MTOT02_040_0200">#REF!</definedName>
    <definedName name="MTOT02_040_0200_1">#REF!</definedName>
    <definedName name="MTOT02_040_0280">#REF!</definedName>
    <definedName name="MTOT02_040_0280_1">#REF!</definedName>
    <definedName name="MTOT02_040_0921">#REF!</definedName>
    <definedName name="MTOT02_040_0921_1">#REF!</definedName>
    <definedName name="MTOT02_040_1055">#REF!</definedName>
    <definedName name="MTOT02_040_1055_1">#REF!</definedName>
    <definedName name="MTOT02_040_1060">#REF!</definedName>
    <definedName name="MTOT02_040_1060_1">#REF!</definedName>
    <definedName name="MTOT02_040_3790">#REF!</definedName>
    <definedName name="MTOT02_040_3790_1">#REF!</definedName>
    <definedName name="MTOT02_040_3800">#REF!</definedName>
    <definedName name="MTOT02_040_3800_1">#REF!</definedName>
    <definedName name="MTOT02_040_3810">#REF!</definedName>
    <definedName name="MTOT02_040_3810_1">#REF!</definedName>
    <definedName name="MTOT02_040_4510">#REF!</definedName>
    <definedName name="MTOT02_040_4510_1">#REF!</definedName>
    <definedName name="MTOT02_040_4520">#REF!</definedName>
    <definedName name="MTOT02_040_4520_1">#REF!</definedName>
    <definedName name="MTOT02_040_4550">#REF!</definedName>
    <definedName name="MTOT02_040_4550_1">#REF!</definedName>
    <definedName name="MTOT02_040_4620">#REF!</definedName>
    <definedName name="MTOT02_040_4620_1">#REF!</definedName>
    <definedName name="MTOT02_040_4630">#REF!</definedName>
    <definedName name="MTOT02_040_4630_1">#REF!</definedName>
    <definedName name="MTOT02_040_4636">#REF!</definedName>
    <definedName name="MTOT02_040_4636_1">#REF!</definedName>
    <definedName name="MTOT02_040_4690">#REF!</definedName>
    <definedName name="MTOT02_040_4690_1">#REF!</definedName>
    <definedName name="MTOT02_040_7402">#REF!</definedName>
    <definedName name="MTOT02_040_7402_1">#REF!</definedName>
    <definedName name="MTOT02_040_9800">#REF!</definedName>
    <definedName name="MTOT02_040_9800_1">#REF!</definedName>
    <definedName name="MTOT02_040_9802">#REF!</definedName>
    <definedName name="MTOT02_040_9802_1">#REF!</definedName>
    <definedName name="MTOT02_040_9804">#REF!</definedName>
    <definedName name="MTOT02_040_9804_1">#REF!</definedName>
    <definedName name="MTOT02_110_0014">#REF!</definedName>
    <definedName name="MTOT02_110_0014_1">#REF!</definedName>
    <definedName name="MTOT02_110_0054">#REF!</definedName>
    <definedName name="MTOT02_110_0054_1">#REF!</definedName>
    <definedName name="MTOT02_110_0066">#REF!</definedName>
    <definedName name="MTOT02_110_0066_1">#REF!</definedName>
    <definedName name="MTOT02_110_0094">#REF!</definedName>
    <definedName name="MTOT02_110_0094_1">#REF!</definedName>
    <definedName name="MTOT02_110_0106">#REF!</definedName>
    <definedName name="MTOT02_110_0106_1">#REF!</definedName>
    <definedName name="MTOT02_110_0110">#REF!</definedName>
    <definedName name="MTOT02_110_0110_1">#REF!</definedName>
    <definedName name="MTOT02_110_0134">#REF!</definedName>
    <definedName name="MTOT02_110_0134_1">#REF!</definedName>
    <definedName name="MTOT02_110_0146">#REF!</definedName>
    <definedName name="MTOT02_110_0146_1">#REF!</definedName>
    <definedName name="MTOT02_110_0150">#REF!</definedName>
    <definedName name="MTOT02_110_0150_1">#REF!</definedName>
    <definedName name="MTOT02_110_0610">#REF!</definedName>
    <definedName name="MTOT02_110_0610_1">#REF!</definedName>
    <definedName name="MTOT02_110_0620">#REF!</definedName>
    <definedName name="MTOT02_110_0620_1">#REF!</definedName>
    <definedName name="MTOT02_110_0734">#REF!</definedName>
    <definedName name="MTOT02_110_0734_1">#REF!</definedName>
    <definedName name="MTOT02_110_0738">#REF!</definedName>
    <definedName name="MTOT02_110_0738_1">#REF!</definedName>
    <definedName name="MTOT02_110_0750">#REF!</definedName>
    <definedName name="MTOT02_110_0750_1">#REF!</definedName>
    <definedName name="MTOT02_110_1014">#REF!</definedName>
    <definedName name="MTOT02_110_1014_1">#REF!</definedName>
    <definedName name="MTOT02_110_1020">#REF!</definedName>
    <definedName name="MTOT02_110_1020_1">#REF!</definedName>
    <definedName name="MTOT02_110_1164">#REF!</definedName>
    <definedName name="MTOT02_110_1164_1">#REF!</definedName>
    <definedName name="MTOT02_110_1166">#REF!</definedName>
    <definedName name="MTOT02_110_1166_1">#REF!</definedName>
    <definedName name="MTOT02_110_1420">#REF!</definedName>
    <definedName name="MTOT02_110_1420_1">#REF!</definedName>
    <definedName name="MTOT02_110_1426">#REF!</definedName>
    <definedName name="MTOT02_110_1426_1">#REF!</definedName>
    <definedName name="MTOT02_110_1654">#REF!</definedName>
    <definedName name="MTOT02_110_1654_1">#REF!</definedName>
    <definedName name="MTOT02_110_1880">#REF!</definedName>
    <definedName name="MTOT02_110_1880_1">#REF!</definedName>
    <definedName name="MTOT02_110_1974">#REF!</definedName>
    <definedName name="MTOT02_110_1974_1">#REF!</definedName>
    <definedName name="MTOT02_110_1996">#REF!</definedName>
    <definedName name="MTOT02_110_1996_1">#REF!</definedName>
    <definedName name="MTOT02_110_2012">#REF!</definedName>
    <definedName name="MTOT02_110_2012_1">#REF!</definedName>
    <definedName name="MTOT02_110_2016">#REF!</definedName>
    <definedName name="MTOT02_110_2016_1">#REF!</definedName>
    <definedName name="MTOT02_110_2024">#REF!</definedName>
    <definedName name="MTOT02_110_2024_1">#REF!</definedName>
    <definedName name="MTOT02_110_2026">#REF!</definedName>
    <definedName name="MTOT02_110_2026_1">#REF!</definedName>
    <definedName name="MTOT02_110_2310">#REF!</definedName>
    <definedName name="MTOT02_110_2310_1">#REF!</definedName>
    <definedName name="MTOT02_110_2480">#REF!</definedName>
    <definedName name="MTOT02_110_2480_1">#REF!</definedName>
    <definedName name="MTOT02_110_2798">#REF!</definedName>
    <definedName name="MTOT02_110_2798_1">#REF!</definedName>
    <definedName name="MTOT02_110_2806">#REF!</definedName>
    <definedName name="MTOT02_110_2806_1">#REF!</definedName>
    <definedName name="MTOT02_110_2868">#REF!</definedName>
    <definedName name="MTOT02_110_2868_1">#REF!</definedName>
    <definedName name="MTOT02_110_3856">#REF!</definedName>
    <definedName name="MTOT02_110_3856_1">#REF!</definedName>
    <definedName name="MTOT02_110_3908">#REF!</definedName>
    <definedName name="MTOT02_110_3908_1">#REF!</definedName>
    <definedName name="MTOT02_110_3926">#REF!</definedName>
    <definedName name="MTOT02_110_3926_1">#REF!</definedName>
    <definedName name="MTOT02_110_4288">#REF!</definedName>
    <definedName name="MTOT02_110_4288_1">#REF!</definedName>
    <definedName name="MTOT02_110_4296">#REF!</definedName>
    <definedName name="MTOT02_110_4296_1">#REF!</definedName>
    <definedName name="MTOT02_110_4308">#REF!</definedName>
    <definedName name="MTOT02_110_4308_1">#REF!</definedName>
    <definedName name="MTOT02_110_4312">#REF!</definedName>
    <definedName name="MTOT02_110_4312_1">#REF!</definedName>
    <definedName name="MTOT02_110_4320">#REF!</definedName>
    <definedName name="MTOT02_110_4320_1">#REF!</definedName>
    <definedName name="MTOT02_110_4780">#REF!</definedName>
    <definedName name="MTOT02_110_4780_1">#REF!</definedName>
    <definedName name="MTOT02_110_610">#REF!</definedName>
    <definedName name="MTOT02_110_610_1">#REF!</definedName>
    <definedName name="MTOT02_120_0050">#REF!</definedName>
    <definedName name="MTOT02_120_0050_1">#REF!</definedName>
    <definedName name="MTOT02_120_0060">#REF!</definedName>
    <definedName name="MTOT02_120_0060_1">#REF!</definedName>
    <definedName name="MTOT02_120_0140">#REF!</definedName>
    <definedName name="MTOT02_120_0140_1">#REF!</definedName>
    <definedName name="MTOT02_130_0070">#REF!</definedName>
    <definedName name="MTOT02_130_0070_1">#REF!</definedName>
    <definedName name="MTOT02_130_0080">#REF!</definedName>
    <definedName name="MTOT02_130_0080_1">#REF!</definedName>
    <definedName name="MTOT02_130_0100">#REF!</definedName>
    <definedName name="MTOT02_130_0100_1">#REF!</definedName>
    <definedName name="MTOT02_140_0030">#REF!</definedName>
    <definedName name="MTOT02_140_0030_1">#REF!</definedName>
    <definedName name="MTOT02_140_0080">#REF!</definedName>
    <definedName name="MTOT02_140_0080_1">#REF!</definedName>
    <definedName name="MTOT02_140_0090">#REF!</definedName>
    <definedName name="MTOT02_140_0090_1">#REF!</definedName>
    <definedName name="MTOT02_160_0010">#REF!</definedName>
    <definedName name="MTOT02_160_0010_1">#REF!</definedName>
    <definedName name="MTOT02_160_0110">#REF!</definedName>
    <definedName name="MTOT02_160_0110_1">#REF!</definedName>
    <definedName name="MTOT02_180_0010">#REF!</definedName>
    <definedName name="MTOT02_180_0010_1">#REF!</definedName>
    <definedName name="MTOT02_210_0020">#REF!</definedName>
    <definedName name="MTOT02_210_0020_1">#REF!</definedName>
    <definedName name="MTOT02_210_0030">#REF!</definedName>
    <definedName name="MTOT02_210_0030_1">#REF!</definedName>
    <definedName name="MTOT02_210_0090">#REF!</definedName>
    <definedName name="MTOT02_210_0090_1">#REF!</definedName>
    <definedName name="MTOT02_210_0110">#REF!</definedName>
    <definedName name="MTOT02_210_0110_1">#REF!</definedName>
    <definedName name="MTOT02_210_0310">#REF!</definedName>
    <definedName name="MTOT02_210_0310_1">#REF!</definedName>
    <definedName name="MTOT02_210_0340">#REF!</definedName>
    <definedName name="MTOT02_210_0340_1">#REF!</definedName>
    <definedName name="MTOT02_210_0350">#REF!</definedName>
    <definedName name="MTOT02_210_0350_1">#REF!</definedName>
    <definedName name="MTOT02_210_0360">#REF!</definedName>
    <definedName name="MTOT02_210_0360_1">#REF!</definedName>
    <definedName name="MTOT02_210_0370">#REF!</definedName>
    <definedName name="MTOT02_210_0370_1">#REF!</definedName>
    <definedName name="MTOT02_210_0380">#REF!</definedName>
    <definedName name="MTOT02_210_0380_1">#REF!</definedName>
    <definedName name="MTOT02_210_1620">#REF!</definedName>
    <definedName name="MTOT02_210_1620_1">#REF!</definedName>
    <definedName name="MTOT02_210_1625">#REF!</definedName>
    <definedName name="MTOT02_210_1625_1">#REF!</definedName>
    <definedName name="MTOT02_210_1635">#REF!</definedName>
    <definedName name="MTOT02_210_1635_1">#REF!</definedName>
    <definedName name="MTOT02_210_1637">#REF!</definedName>
    <definedName name="MTOT02_210_1637_1">#REF!</definedName>
    <definedName name="MTOT02_2140_">#REF!</definedName>
    <definedName name="MTOT02_2140__1">#REF!</definedName>
    <definedName name="MTOT03_020_0020">#REF!</definedName>
    <definedName name="MTOT03_020_0020_1">#REF!</definedName>
    <definedName name="MTOT05_150_0830">#REF!</definedName>
    <definedName name="MTOT05_150_0830_1">#REF!</definedName>
    <definedName name="MTOT05_150_0840">#REF!</definedName>
    <definedName name="MTOT05_150_0840_1">#REF!</definedName>
    <definedName name="MTOTCOTADO01">#REF!</definedName>
    <definedName name="MTOTCOTADO01_1">#REF!</definedName>
    <definedName name="MTOTCOTADO02">#REF!</definedName>
    <definedName name="MTOTCOTADO02_1">#REF!</definedName>
    <definedName name="MTOTCOTADO03">#REF!</definedName>
    <definedName name="MTOTCOTADO03_1">#REF!</definedName>
    <definedName name="MTOTCOTADO04">#REF!</definedName>
    <definedName name="MTOTCOTADO04_1">#REF!</definedName>
    <definedName name="MTOTCOTADO05">#REF!</definedName>
    <definedName name="MTOTCOTADO05_1">#REF!</definedName>
    <definedName name="MTOTCOTADO21">#REF!</definedName>
    <definedName name="MTOTCOTADO21_1">#REF!</definedName>
    <definedName name="MTOTVERBA">#REF!</definedName>
    <definedName name="MTOTVERBA_1">#REF!</definedName>
    <definedName name="MTRR1C">#REF!</definedName>
    <definedName name="MTRR1CP">#REF!</definedName>
    <definedName name="MTRR2CP">#REF!</definedName>
    <definedName name="MUDAS">#REF!</definedName>
    <definedName name="muni">NA()</definedName>
    <definedName name="municipio">NA()</definedName>
    <definedName name="municipioselecionado">NA()</definedName>
    <definedName name="MUro">#REF!</definedName>
    <definedName name="Mutações" localSheetId="6" hidden="1">{#N/A,#N/A,FALSE,"Relatórios";"Vendas e Custos",#N/A,FALSE,"Vendas e Custos";"Premissas",#N/A,FALSE,"Premissas";"Projeções",#N/A,FALSE,"Projeções";"Dolar",#N/A,FALSE,"Dolar";"Original",#N/A,FALSE,"Original e UFIR"}</definedName>
    <definedName name="Mutações" localSheetId="7" hidden="1">{#N/A,#N/A,FALSE,"Relatórios";"Vendas e Custos",#N/A,FALSE,"Vendas e Custos";"Premissas",#N/A,FALSE,"Premissas";"Projeções",#N/A,FALSE,"Projeções";"Dolar",#N/A,FALSE,"Dolar";"Original",#N/A,FALSE,"Original e UFIR"}</definedName>
    <definedName name="Mutações" hidden="1">{#N/A,#N/A,FALSE,"Relatórios";"Vendas e Custos",#N/A,FALSE,"Vendas e Custos";"Premissas",#N/A,FALSE,"Premissas";"Projeções",#N/A,FALSE,"Projeções";"Dolar",#N/A,FALSE,"Dolar";"Original",#N/A,FALSE,"Original e UFIR"}</definedName>
    <definedName name="N" localSheetId="9">#REF!</definedName>
    <definedName name="N" localSheetId="8">#REF!</definedName>
    <definedName name="N" localSheetId="12">#REF!</definedName>
    <definedName name="N" localSheetId="10">#REF!</definedName>
    <definedName name="N" localSheetId="11">#REF!</definedName>
    <definedName name="N" localSheetId="13">#REF!</definedName>
    <definedName name="N">#REF!</definedName>
    <definedName name="N." localSheetId="9">#REF!</definedName>
    <definedName name="N." localSheetId="8">#REF!</definedName>
    <definedName name="N." localSheetId="12">#REF!</definedName>
    <definedName name="N." localSheetId="3">#REF!</definedName>
    <definedName name="N." localSheetId="10">#REF!</definedName>
    <definedName name="N." localSheetId="11">#REF!</definedName>
    <definedName name="N." localSheetId="13">#REF!</definedName>
    <definedName name="N.">#REF!</definedName>
    <definedName name="N.." localSheetId="9">#REF!</definedName>
    <definedName name="N.." localSheetId="8">#REF!</definedName>
    <definedName name="N.." localSheetId="12">#REF!</definedName>
    <definedName name="N.." localSheetId="10">#REF!</definedName>
    <definedName name="N.." localSheetId="11">#REF!</definedName>
    <definedName name="N.." localSheetId="13">#REF!</definedName>
    <definedName name="N..">#REF!</definedName>
    <definedName name="N__EPC" localSheetId="9">#REF!</definedName>
    <definedName name="N__EPC" localSheetId="8">#REF!</definedName>
    <definedName name="N__EPC" localSheetId="12">#REF!</definedName>
    <definedName name="N__EPC" localSheetId="10">#REF!</definedName>
    <definedName name="N__EPC" localSheetId="11">#REF!</definedName>
    <definedName name="N__EPC" localSheetId="13">#REF!</definedName>
    <definedName name="N__EPC">#REF!</definedName>
    <definedName name="N_faixas_Percent">OFFSET(#REF!,0,MATCH(#REF!,#REF!,0)-1,COUNTA(#REF!),1)</definedName>
    <definedName name="N_FOLHAS">NA()</definedName>
    <definedName name="N_NF">#REF!</definedName>
    <definedName name="N0p" localSheetId="13">#REF!</definedName>
    <definedName name="N0p">#REF!</definedName>
    <definedName name="N28JANTA" localSheetId="9">#REF!</definedName>
    <definedName name="N28JANTA" localSheetId="8">#REF!</definedName>
    <definedName name="N28JANTA" localSheetId="13">#REF!</definedName>
    <definedName name="N28JANTA">#REF!</definedName>
    <definedName name="nao">#REF!</definedName>
    <definedName name="NAOOO">#REF!</definedName>
    <definedName name="NãoSeAplica">#REF!</definedName>
    <definedName name="NãoseaplicaDescida">#REF!</definedName>
    <definedName name="NãoseaplicaEntrada">#REF!</definedName>
    <definedName name="NãoseaplicaMeioFio">#REF!</definedName>
    <definedName name="NãoseaplicaOAC">#REF!</definedName>
    <definedName name="NãoseaplicaSarjeta">#REF!</definedName>
    <definedName name="NãoseaplicaValeta">#REF!</definedName>
    <definedName name="naoselecionado">NA()</definedName>
    <definedName name="NAquiMatBetum">#REF!</definedName>
    <definedName name="NARCISO" localSheetId="13">#REF!</definedName>
    <definedName name="NARCISO">#REF!</definedName>
    <definedName name="nass" hidden="1">#N/A</definedName>
    <definedName name="Natal">#N/A</definedName>
    <definedName name="NATUREZA" localSheetId="9">#REF!</definedName>
    <definedName name="NATUREZA" localSheetId="8">#REF!</definedName>
    <definedName name="NATUREZA" localSheetId="12">#REF!</definedName>
    <definedName name="NATUREZA" localSheetId="10">#REF!</definedName>
    <definedName name="Natureza" localSheetId="28">#REF!</definedName>
    <definedName name="NATUREZA" localSheetId="11">#REF!</definedName>
    <definedName name="NATUREZA" localSheetId="13">#REF!</definedName>
    <definedName name="NATUREZA">#REF!</definedName>
    <definedName name="NB" hidden="1">#REF!</definedName>
    <definedName name="NCanteiro">#REF!</definedName>
    <definedName name="NColunas">#REF!</definedName>
    <definedName name="NDIAMES">#REF!</definedName>
    <definedName name="nDN_1" localSheetId="6">#REF!</definedName>
    <definedName name="nDN_1" localSheetId="7">#REF!</definedName>
    <definedName name="nDN_1">#REF!</definedName>
    <definedName name="nDN_10" localSheetId="6">#REF!</definedName>
    <definedName name="nDN_10" localSheetId="7">#REF!</definedName>
    <definedName name="nDN_10">#REF!</definedName>
    <definedName name="nDN_11" localSheetId="6">#REF!</definedName>
    <definedName name="nDN_11" localSheetId="7">#REF!</definedName>
    <definedName name="nDN_11">#REF!</definedName>
    <definedName name="nDN_12" localSheetId="6">#REF!</definedName>
    <definedName name="nDN_12" localSheetId="7">#REF!</definedName>
    <definedName name="nDN_12">#REF!</definedName>
    <definedName name="nDN_13" localSheetId="6">#REF!</definedName>
    <definedName name="nDN_13" localSheetId="7">#REF!</definedName>
    <definedName name="nDN_13">#REF!</definedName>
    <definedName name="nDN_14" localSheetId="6">#REF!</definedName>
    <definedName name="nDN_14" localSheetId="7">#REF!</definedName>
    <definedName name="nDN_14">#REF!</definedName>
    <definedName name="nDN_2" localSheetId="6">#REF!</definedName>
    <definedName name="nDN_2" localSheetId="7">#REF!</definedName>
    <definedName name="nDN_2">#REF!</definedName>
    <definedName name="nDN_3" localSheetId="6">#REF!</definedName>
    <definedName name="nDN_3" localSheetId="7">#REF!</definedName>
    <definedName name="nDN_3">#REF!</definedName>
    <definedName name="nDN_4" localSheetId="6">#REF!</definedName>
    <definedName name="nDN_4" localSheetId="7">#REF!</definedName>
    <definedName name="nDN_4">#REF!</definedName>
    <definedName name="nDN_5" localSheetId="6">#REF!</definedName>
    <definedName name="nDN_5" localSheetId="7">#REF!</definedName>
    <definedName name="nDN_5">#REF!</definedName>
    <definedName name="nDN_6" localSheetId="6">#REF!</definedName>
    <definedName name="nDN_6" localSheetId="7">#REF!</definedName>
    <definedName name="nDN_6">#REF!</definedName>
    <definedName name="nDN_7" localSheetId="6">#REF!</definedName>
    <definedName name="nDN_7" localSheetId="7">#REF!</definedName>
    <definedName name="nDN_7">#REF!</definedName>
    <definedName name="nDN_8" localSheetId="6">#REF!</definedName>
    <definedName name="nDN_8" localSheetId="7">#REF!</definedName>
    <definedName name="nDN_8">#REF!</definedName>
    <definedName name="nDN_9" localSheetId="6">#REF!</definedName>
    <definedName name="nDN_9" localSheetId="7">#REF!</definedName>
    <definedName name="nDN_9">#REF!</definedName>
    <definedName name="NEIDE" localSheetId="9">'BDI DIFER_SEM DESON.'!NEIDE</definedName>
    <definedName name="NEIDE" localSheetId="8">'BDI_SEM DESON.'!NEIDE</definedName>
    <definedName name="NEIDE" localSheetId="6">'CURVA ABC_INSUMO'!NEIDE</definedName>
    <definedName name="NEIDE" localSheetId="7">MEMÓRIA!NEIDE</definedName>
    <definedName name="NEIDE">NEIDE</definedName>
    <definedName name="NEW" localSheetId="6" hidden="1">{#N/A,#N/A,FALSE,"Aging Summary";#N/A,#N/A,FALSE,"Ratio Analysis";#N/A,#N/A,FALSE,"Test 120 Day Accts";#N/A,#N/A,FALSE,"Tickmarks"}</definedName>
    <definedName name="NEW" localSheetId="7" hidden="1">{#N/A,#N/A,FALSE,"Aging Summary";#N/A,#N/A,FALSE,"Ratio Analysis";#N/A,#N/A,FALSE,"Test 120 Day Accts";#N/A,#N/A,FALSE,"Tickmarks"}</definedName>
    <definedName name="NEW" hidden="1">{#N/A,#N/A,FALSE,"Aging Summary";#N/A,#N/A,FALSE,"Ratio Analysis";#N/A,#N/A,FALSE,"Test 120 Day Accts";#N/A,#N/A,FALSE,"Tickmarks"}</definedName>
    <definedName name="NEWWW" localSheetId="6" hidden="1">{"'PXR_6500'!$A$1:$I$124"}</definedName>
    <definedName name="NEWWW" localSheetId="7" hidden="1">{"'PXR_6500'!$A$1:$I$124"}</definedName>
    <definedName name="NEWWW" hidden="1">{"'PXR_6500'!$A$1:$I$124"}</definedName>
    <definedName name="niv">#REF!</definedName>
    <definedName name="NIVEL">#REF!</definedName>
    <definedName name="NLEq">4</definedName>
    <definedName name="NLinhasPagina">#REF!</definedName>
    <definedName name="NLinhasRodape">#REF!</definedName>
    <definedName name="NLMo">6</definedName>
    <definedName name="NLMp">5</definedName>
    <definedName name="NLTr">3</definedName>
    <definedName name="nm">#N/A</definedName>
    <definedName name="NMES">#REF!</definedName>
    <definedName name="NN" localSheetId="12">#REF!</definedName>
    <definedName name="NN" localSheetId="6">#REF!</definedName>
    <definedName name="NN" localSheetId="10">#REF!</definedName>
    <definedName name="NN" localSheetId="7">#REF!</definedName>
    <definedName name="NN" localSheetId="11">#REF!</definedName>
    <definedName name="NN" localSheetId="13">#REF!</definedName>
    <definedName name="NN">#REF!</definedName>
    <definedName name="nnn" localSheetId="12">#REF!</definedName>
    <definedName name="nnn" localSheetId="6">#REF!</definedName>
    <definedName name="nnn" localSheetId="10">#REF!</definedName>
    <definedName name="nnn" localSheetId="7">#REF!</definedName>
    <definedName name="nnn" localSheetId="11">#REF!</definedName>
    <definedName name="nnn" localSheetId="13">#REF!</definedName>
    <definedName name="nnn">#REF!</definedName>
    <definedName name="nnnn" localSheetId="12">#REF!</definedName>
    <definedName name="nnnn" localSheetId="6">#REF!</definedName>
    <definedName name="nnnn" localSheetId="10">#REF!</definedName>
    <definedName name="nnnn" localSheetId="7">#REF!</definedName>
    <definedName name="nnnn" localSheetId="11">#REF!</definedName>
    <definedName name="nnnn" localSheetId="13">#REF!</definedName>
    <definedName name="nnnn">#REF!</definedName>
    <definedName name="NNNNN" localSheetId="12">#REF!</definedName>
    <definedName name="NNNNN" localSheetId="6">#REF!</definedName>
    <definedName name="NNNNN" localSheetId="10">#REF!</definedName>
    <definedName name="NNNNN" localSheetId="7">#REF!</definedName>
    <definedName name="NNNNN" localSheetId="11">#REF!</definedName>
    <definedName name="NNNNN" localSheetId="13">#REF!</definedName>
    <definedName name="NNNNN">#REF!</definedName>
    <definedName name="nnyjh">#REF!</definedName>
    <definedName name="NOME">#N/A</definedName>
    <definedName name="NOMEOBRA" localSheetId="13">#REF!</definedName>
    <definedName name="NOMEOBRA">#REF!</definedName>
    <definedName name="Nomes" localSheetId="9">#REF!</definedName>
    <definedName name="Nomes" localSheetId="8">#REF!</definedName>
    <definedName name="Nomes" localSheetId="12">#REF!</definedName>
    <definedName name="Nomes" localSheetId="10">#REF!</definedName>
    <definedName name="Nomes" localSheetId="11">#REF!</definedName>
    <definedName name="Nomes" localSheetId="13">#REF!</definedName>
    <definedName name="Nomes">#REF!</definedName>
    <definedName name="NOp" localSheetId="13">#REF!</definedName>
    <definedName name="NOp">#REF!</definedName>
    <definedName name="NOQ_4348" localSheetId="9">#REF!</definedName>
    <definedName name="NOQ_4348" localSheetId="8">#REF!</definedName>
    <definedName name="NOQ_4348" localSheetId="13">#REF!</definedName>
    <definedName name="NOQ_4348">#REF!</definedName>
    <definedName name="Nossa_Senhora">#N/A</definedName>
    <definedName name="NOTAFISCAL">#REF!</definedName>
    <definedName name="nov_10">#REF!</definedName>
    <definedName name="NOV94_3">#REF!</definedName>
    <definedName name="NOV95_3">#REF!</definedName>
    <definedName name="NOV96_3">#REF!</definedName>
    <definedName name="NOV97_3">#REF!</definedName>
    <definedName name="NOV98_3">#REF!</definedName>
    <definedName name="NOV99_3">#REF!</definedName>
    <definedName name="NOVA" localSheetId="9">#REF!</definedName>
    <definedName name="NOVA" localSheetId="8">#REF!</definedName>
    <definedName name="NOVA" localSheetId="13">#REF!</definedName>
    <definedName name="NOVA">#REF!</definedName>
    <definedName name="Nova01" hidden="1">#N/A</definedName>
    <definedName name="NOVO" localSheetId="6">#REF!</definedName>
    <definedName name="NOVO" localSheetId="7">#REF!</definedName>
    <definedName name="NOVO">#REF!</definedName>
    <definedName name="Novo1">"plan1"</definedName>
    <definedName name="NPonte">#REF!</definedName>
    <definedName name="NRP">#REF!</definedName>
    <definedName name="NServiços">#REF!</definedName>
    <definedName name="NSinalização">#REF!</definedName>
    <definedName name="NTEE231">#REF!</definedName>
    <definedName name="NTEI" localSheetId="6">#REF!</definedName>
    <definedName name="NTEI" localSheetId="7">#REF!</definedName>
    <definedName name="NTEI" localSheetId="13">#REF!</definedName>
    <definedName name="NTEI">#REF!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24">#REF!</definedName>
    <definedName name="NTEI_25">#REF!</definedName>
    <definedName name="NTEI_26">#REF!</definedName>
    <definedName name="NTEI_27">#REF!</definedName>
    <definedName name="NTEI_29">#REF!</definedName>
    <definedName name="NTEI_5">#N/A</definedName>
    <definedName name="NTEI_6">#N/A</definedName>
    <definedName name="NTEI_7">#N/A</definedName>
    <definedName name="NTEI_8">#N/A</definedName>
    <definedName name="NTEI_9">#N/A</definedName>
    <definedName name="ntnth">#REF!</definedName>
    <definedName name="NTranspMatBetum">#REF!</definedName>
    <definedName name="NTransportes">#REF!</definedName>
    <definedName name="num_linhas">#REF!</definedName>
    <definedName name="NUMED" localSheetId="9">#REF!</definedName>
    <definedName name="NUMED" localSheetId="8">#REF!</definedName>
    <definedName name="NUMED" localSheetId="12">#REF!</definedName>
    <definedName name="NUMED" localSheetId="10">#REF!</definedName>
    <definedName name="NUMED" localSheetId="11">#REF!</definedName>
    <definedName name="NUMED" localSheetId="13">#REF!</definedName>
    <definedName name="NUMED">#REF!</definedName>
    <definedName name="NUMED1">#REF!</definedName>
    <definedName name="Numero_de_Ordem" localSheetId="6">#REF!</definedName>
    <definedName name="Numero_de_Ordem" localSheetId="7">#REF!</definedName>
    <definedName name="Numero_de_Ordem">#REF!</definedName>
    <definedName name="NUMEROMEDIÇÃO">#REF!</definedName>
    <definedName name="NUMOBRA" localSheetId="13">#REF!</definedName>
    <definedName name="NUMOBRA">#REF!</definedName>
    <definedName name="NumofGrpAccts" hidden="1">2</definedName>
    <definedName name="nvbn">#REF!</definedName>
    <definedName name="nvnvnvnv" localSheetId="6" hidden="1">{#N/A,#N/A,FALSE,"Aging Summary";#N/A,#N/A,FALSE,"Ratio Analysis";#N/A,#N/A,FALSE,"Test 120 Day Accts";#N/A,#N/A,FALSE,"Tickmarks"}</definedName>
    <definedName name="nvnvnvnv" localSheetId="7" hidden="1">{#N/A,#N/A,FALSE,"Aging Summary";#N/A,#N/A,FALSE,"Ratio Analysis";#N/A,#N/A,FALSE,"Test 120 Day Accts";#N/A,#N/A,FALSE,"Tickmarks"}</definedName>
    <definedName name="nvnvnvnv" hidden="1">{#N/A,#N/A,FALSE,"Aging Summary";#N/A,#N/A,FALSE,"Ratio Analysis";#N/A,#N/A,FALSE,"Test 120 Day Accts";#N/A,#N/A,FALSE,"Tickmarks"}</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nyj">#REF!</definedName>
    <definedName name="nyyr" localSheetId="6" hidden="1">{#N/A,#N/A,FALSE,"CPV";#N/A,#N/A,FALSE,"Pareto";#N/A,#N/A,FALSE,"Gráficos"}</definedName>
    <definedName name="nyyr" localSheetId="7" hidden="1">{#N/A,#N/A,FALSE,"CPV";#N/A,#N/A,FALSE,"Pareto";#N/A,#N/A,FALSE,"Gráficos"}</definedName>
    <definedName name="nyyr" hidden="1">{#N/A,#N/A,FALSE,"CPV";#N/A,#N/A,FALSE,"Pareto";#N/A,#N/A,FALSE,"Gráficos"}</definedName>
    <definedName name="o" localSheetId="9">'BDI DIFER_SEM DESON.'!Plan1</definedName>
    <definedName name="o" localSheetId="8">'BDI_SEM DESON.'!Plan1</definedName>
    <definedName name="o" localSheetId="6">Plan1</definedName>
    <definedName name="o" localSheetId="7">Plan1</definedName>
    <definedName name="o" localSheetId="13">Plan1</definedName>
    <definedName name="o">Plan1</definedName>
    <definedName name="O.A.E.">#REF!</definedName>
    <definedName name="O.COMPLEM.">#REF!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A"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a"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ac">#REF!</definedName>
    <definedName name="Oacorre2">#REF!</definedName>
    <definedName name="OAE" localSheetId="6">#REF!</definedName>
    <definedName name="OAE" localSheetId="7">#REF!</definedName>
    <definedName name="OAE">#REF!</definedName>
    <definedName name="oae_1">#REF!</definedName>
    <definedName name="oae_10">#REF!</definedName>
    <definedName name="oae_12">#REF!</definedName>
    <definedName name="oae_2">#REF!</definedName>
    <definedName name="oae_3">#REF!</definedName>
    <definedName name="oae_4">#REF!</definedName>
    <definedName name="oae_9">#REF!</definedName>
    <definedName name="OAE_MAR94">#REF!</definedName>
    <definedName name="Oaesp2">#REF!</definedName>
    <definedName name="oaijeobkn" localSheetId="6" hidden="1">{#N/A,#N/A,TRUE,"Serviços"}</definedName>
    <definedName name="oaijeobkn" localSheetId="7" hidden="1">{#N/A,#N/A,TRUE,"Serviços"}</definedName>
    <definedName name="oaijeobkn" hidden="1">{#N/A,#N/A,TRUE,"Serviços"}</definedName>
    <definedName name="Obra">""</definedName>
    <definedName name="OBRA1">#REF!</definedName>
    <definedName name="ObraArteEspecial">#REF!</definedName>
    <definedName name="oco">#REF!</definedName>
    <definedName name="ocom">#REF!</definedName>
    <definedName name="Ocomp2">#REF!</definedName>
    <definedName name="OCORREMCIAS">#REF!</definedName>
    <definedName name="OD">#REF!</definedName>
    <definedName name="odi">#REF!</definedName>
    <definedName name="ofi">#REF!</definedName>
    <definedName name="OI" localSheetId="9">'BDI DIFER_SEM DESON.'!Plan1</definedName>
    <definedName name="OI" localSheetId="8">'BDI_SEM DESON.'!Plan1</definedName>
    <definedName name="OI" localSheetId="6">Plan1</definedName>
    <definedName name="OI" localSheetId="7">Plan1</definedName>
    <definedName name="OI" localSheetId="13">Plan1</definedName>
    <definedName name="OI">Plan1</definedName>
    <definedName name="oijop" localSheetId="6" hidden="1">{#N/A,#N/A,TRUE,"Serviços"}</definedName>
    <definedName name="oijop" localSheetId="7" hidden="1">{#N/A,#N/A,TRUE,"Serviços"}</definedName>
    <definedName name="oijop" hidden="1">{#N/A,#N/A,TRUE,"Serviços"}</definedName>
    <definedName name="oioeve" localSheetId="6" hidden="1">{#N/A,#N/A,TRUE,"Serviços"}</definedName>
    <definedName name="oioeve" localSheetId="7" hidden="1">{#N/A,#N/A,TRUE,"Serviços"}</definedName>
    <definedName name="oioeve" hidden="1">{#N/A,#N/A,TRUE,"Serviços"}</definedName>
    <definedName name="oiuo" localSheetId="6" hidden="1">{#N/A,#N/A,TRUE,"Serviços"}</definedName>
    <definedName name="oiuo" localSheetId="7" hidden="1">{#N/A,#N/A,TRUE,"Serviços"}</definedName>
    <definedName name="oiuo" hidden="1">{#N/A,#N/A,TRUE,"Serviços"}</definedName>
    <definedName name="ok" localSheetId="6">#REF!</definedName>
    <definedName name="ok" localSheetId="7">#REF!</definedName>
    <definedName name="ok">#REF!</definedName>
    <definedName name="ok_23">#N/A</definedName>
    <definedName name="ok_37">#N/A</definedName>
    <definedName name="ok_48">#REF!</definedName>
    <definedName name="ola" localSheetId="9">'BDI DIFER_SEM DESON.'!Plan1</definedName>
    <definedName name="ola" localSheetId="8">'BDI_SEM DESON.'!Plan1</definedName>
    <definedName name="ola" localSheetId="6">Plan1</definedName>
    <definedName name="ola" localSheetId="7">Plan1</definedName>
    <definedName name="ola" localSheetId="13">Plan1</definedName>
    <definedName name="ola">Plan1</definedName>
    <definedName name="OLEO" localSheetId="6">#REF!</definedName>
    <definedName name="OLEO" localSheetId="7">#REF!</definedName>
    <definedName name="OLEO">#REF!</definedName>
    <definedName name="oli">#REF!</definedName>
    <definedName name="OLIMPIO" localSheetId="9">'BDI DIFER_SEM DESON.'!Plan1</definedName>
    <definedName name="OLIMPIO" localSheetId="8">'BDI_SEM DESON.'!Plan1</definedName>
    <definedName name="OLIMPIO" localSheetId="6">Plan1</definedName>
    <definedName name="OLIMPIO" localSheetId="7">Plan1</definedName>
    <definedName name="OLIMPIO" localSheetId="13">Plan1</definedName>
    <definedName name="OLIMPIO">Plan1</definedName>
    <definedName name="Oliveira">#REF!</definedName>
    <definedName name="OM">#REF!</definedName>
    <definedName name="ONIAS" localSheetId="9">'BDI DIFER_SEM DESON.'!ONIAS</definedName>
    <definedName name="ONIAS" localSheetId="8">'BDI_SEM DESON.'!ONIAS</definedName>
    <definedName name="ONIAS" localSheetId="6">'CURVA ABC_INSUMO'!ONIAS</definedName>
    <definedName name="ONIAS" localSheetId="7">MEMÓRIA!ONIAS</definedName>
    <definedName name="ONIAS">ONIAS</definedName>
    <definedName name="ONIAS_2">NA()</definedName>
    <definedName name="onibus">#N/A</definedName>
    <definedName name="OnOff">"ON"</definedName>
    <definedName name="oo" hidden="1">#REF!</definedName>
    <definedName name="OOO">#REF!</definedName>
    <definedName name="OOOOOOO" localSheetId="6">#REF!</definedName>
    <definedName name="OOOOOOO" localSheetId="7">#REF!</definedName>
    <definedName name="OOOOOOO" localSheetId="13">#REF!</definedName>
    <definedName name="OOOOOOO">#REF!</definedName>
    <definedName name="OP">#REF!</definedName>
    <definedName name="OPA" localSheetId="6">#REF!</definedName>
    <definedName name="OPA" localSheetId="7">#REF!</definedName>
    <definedName name="OPA" localSheetId="13">#REF!</definedName>
    <definedName name="OPA">#REF!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24">#REF!</definedName>
    <definedName name="OPA_25">#REF!</definedName>
    <definedName name="OPA_26">#REF!</definedName>
    <definedName name="OPA_27">#REF!</definedName>
    <definedName name="OPA_29">#REF!</definedName>
    <definedName name="OPA_5">#N/A</definedName>
    <definedName name="OPA_6">#N/A</definedName>
    <definedName name="OPA_7">#N/A</definedName>
    <definedName name="OPA_8">#N/A</definedName>
    <definedName name="OPA_9">#N/A</definedName>
    <definedName name="OpçãoVaziaDefensa">#REF!</definedName>
    <definedName name="OpçãoVaziaSinalVertical">#REF!</definedName>
    <definedName name="ope" localSheetId="6">#REF!</definedName>
    <definedName name="ope" localSheetId="7">#REF!</definedName>
    <definedName name="ope">#REF!</definedName>
    <definedName name="opera">#REF!</definedName>
    <definedName name="oracle" localSheetId="9">#REF!</definedName>
    <definedName name="oracle" localSheetId="8">#REF!</definedName>
    <definedName name="oracle" localSheetId="13">#REF!</definedName>
    <definedName name="oracle">#REF!</definedName>
    <definedName name="oracle_2">#N/A</definedName>
    <definedName name="ORÇA" localSheetId="6">#REF!</definedName>
    <definedName name="ORÇA" localSheetId="7">#REF!</definedName>
    <definedName name="ORÇA" localSheetId="13">#REF!</definedName>
    <definedName name="ORÇA">#REF!</definedName>
    <definedName name="Orcamen" localSheetId="13">#REF!</definedName>
    <definedName name="Orcamen">#REF!</definedName>
    <definedName name="orcamento" localSheetId="9">#REF!</definedName>
    <definedName name="orcamento" localSheetId="8">#REF!</definedName>
    <definedName name="orcamento" localSheetId="13">#REF!</definedName>
    <definedName name="orcamento">#REF!</definedName>
    <definedName name="Orçamento">#REF!</definedName>
    <definedName name="Orçamento_1">#REF!</definedName>
    <definedName name="ORÇAMENTO_12">#REF!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ENTO_COD">#REF!</definedName>
    <definedName name="ORÇAMENTO_COMPLETA">#REF!</definedName>
    <definedName name="ORÇAMENTO_COMPLETA_CABEÇALHO">#REF!</definedName>
    <definedName name="ORÇAMENTO_COMPLETA_COD_ITEM">#REF!</definedName>
    <definedName name="ORÇAMENTO_COMPLETA_DESCRIÇÃO">#REF!</definedName>
    <definedName name="ORÇAMENTO_COMPLETA_GRUPO">#REF!</definedName>
    <definedName name="ORÇAMENTO_COMPLETA_ITEM">#REF!</definedName>
    <definedName name="ORÇAMENTO_COMPLETA_PREÇO_TOTAL">#REF!</definedName>
    <definedName name="ORÇAMENTO_QUANT">#REF!</definedName>
    <definedName name="ORÇAMENTO_TABELA">#REF!</definedName>
    <definedName name="Orcamento2">#REF!</definedName>
    <definedName name="orçamrest" localSheetId="9" hidden="1">{#N/A,#N/A,TRUE,"Serviços"}</definedName>
    <definedName name="orçamrest" localSheetId="8" hidden="1">{#N/A,#N/A,TRUE,"Serviços"}</definedName>
    <definedName name="orçamrest" localSheetId="12">{#N/A,#N/A,TRUE,"Serviços"}</definedName>
    <definedName name="orçamrest" localSheetId="3" hidden="1">{#N/A,#N/A,TRUE,"Serviços"}</definedName>
    <definedName name="orçamrest" localSheetId="6">{#N/A,#N/A,TRUE,"Serviços"}</definedName>
    <definedName name="orçamrest" localSheetId="10">{#N/A,#N/A,TRUE,"Serviços"}</definedName>
    <definedName name="orçamrest" localSheetId="7" hidden="1">{#N/A,#N/A,TRUE,"Serviços"}</definedName>
    <definedName name="orçamrest" localSheetId="11">{#N/A,#N/A,TRUE,"Serviços"}</definedName>
    <definedName name="orçamrest" localSheetId="13">{#N/A,#N/A,TRUE,"Serviços"}</definedName>
    <definedName name="orçamrest">{#N/A,#N/A,TRUE,"Serviços"}</definedName>
    <definedName name="orçamrestt" localSheetId="9" hidden="1">{#N/A,#N/A,TRUE,"Serviços"}</definedName>
    <definedName name="orçamrestt" localSheetId="8" hidden="1">{#N/A,#N/A,TRUE,"Serviços"}</definedName>
    <definedName name="orçamrestt" localSheetId="12">{#N/A,#N/A,TRUE,"Serviços"}</definedName>
    <definedName name="orçamrestt" localSheetId="6">{#N/A,#N/A,TRUE,"Serviços"}</definedName>
    <definedName name="orçamrestt" localSheetId="10">{#N/A,#N/A,TRUE,"Serviços"}</definedName>
    <definedName name="orçamrestt" localSheetId="7">{#N/A,#N/A,TRUE,"Serviços"}</definedName>
    <definedName name="orçamrestt" localSheetId="11">{#N/A,#N/A,TRUE,"Serviços"}</definedName>
    <definedName name="orçamrestt" localSheetId="13">{#N/A,#N/A,TRUE,"Serviços"}</definedName>
    <definedName name="orçamrestt">{#N/A,#N/A,TRUE,"Serviços"}</definedName>
    <definedName name="orcrig" localSheetId="9">#REF!</definedName>
    <definedName name="orcrig" localSheetId="8">#REF!</definedName>
    <definedName name="orcrig" localSheetId="12">#REF!</definedName>
    <definedName name="orcrig" localSheetId="10">#REF!</definedName>
    <definedName name="orcrig" localSheetId="11">#REF!</definedName>
    <definedName name="orcrig" localSheetId="13">#REF!</definedName>
    <definedName name="orcrig">#REF!</definedName>
    <definedName name="ORD" localSheetId="3">#REF!</definedName>
    <definedName name="ORD">#REF!</definedName>
    <definedName name="Ordem" localSheetId="9" hidden="1">#REF!</definedName>
    <definedName name="Ordem" localSheetId="8" hidden="1">#REF!</definedName>
    <definedName name="Ordem" localSheetId="12">#REF!</definedName>
    <definedName name="Ordem" localSheetId="3" hidden="1">#REF!</definedName>
    <definedName name="Ordem" localSheetId="10">#REF!</definedName>
    <definedName name="Ordem" localSheetId="7" hidden="1">#REF!</definedName>
    <definedName name="Ordem" localSheetId="11">#REF!</definedName>
    <definedName name="Ordem" localSheetId="13">#REF!</definedName>
    <definedName name="Ordem">#REF!</definedName>
    <definedName name="ordem_serv">#REF!</definedName>
    <definedName name="org">#REF!</definedName>
    <definedName name="Origem" localSheetId="9" hidden="1">#REF!</definedName>
    <definedName name="Origem" localSheetId="8" hidden="1">#REF!</definedName>
    <definedName name="Origem" localSheetId="12">#REF!</definedName>
    <definedName name="Origem" localSheetId="3" hidden="1">#REF!</definedName>
    <definedName name="Origem" localSheetId="10">#REF!</definedName>
    <definedName name="Origem" localSheetId="7" hidden="1">#REF!</definedName>
    <definedName name="Origem" localSheetId="11">#REF!</definedName>
    <definedName name="Origem" localSheetId="13">#REF!</definedName>
    <definedName name="Origem">#REF!</definedName>
    <definedName name="ORIGEMCAP">#REF!</definedName>
    <definedName name="ORIGEMCM30">#REF!</definedName>
    <definedName name="ORIGEMRL1CE">#REF!</definedName>
    <definedName name="ORIGEMRR1C">#REF!</definedName>
    <definedName name="origen"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lando">#REF!</definedName>
    <definedName name="ososososo" localSheetId="6" hidden="1">{#N/A,#N/A,FALSE,"QD_F1 Invest Detalhado";#N/A,#N/A,FALSE,"QD_F3 Invest_Comparado";#N/A,#N/A,FALSE,"QD_B Trafego";#N/A,#N/A,FALSE,"QD_D0 Custos Operacionais";#N/A,#N/A,FALSE,"QD_C Receita";#N/A,#N/A,FALSE,"QD_D Custos";#N/A,#N/A,FALSE,"QD_E Resultado";#N/A,#N/A,FALSE,"QD_G Fluxo Caixa"}</definedName>
    <definedName name="ososososo" localSheetId="7" hidden="1">{#N/A,#N/A,FALSE,"QD_F1 Invest Detalhado";#N/A,#N/A,FALSE,"QD_F3 Invest_Comparado";#N/A,#N/A,FALSE,"QD_B Trafego";#N/A,#N/A,FALSE,"QD_D0 Custos Operacionais";#N/A,#N/A,FALSE,"QD_C Receita";#N/A,#N/A,FALSE,"QD_D Custos";#N/A,#N/A,FALSE,"QD_E Resultado";#N/A,#N/A,FALSE,"QD_G Fluxo Caixa"}</definedName>
    <definedName name="ososososo" hidden="1">{#N/A,#N/A,FALSE,"QD_F1 Invest Detalhado";#N/A,#N/A,FALSE,"QD_F3 Invest_Comparado";#N/A,#N/A,FALSE,"QD_B Trafego";#N/A,#N/A,FALSE,"QD_D0 Custos Operacionais";#N/A,#N/A,FALSE,"QD_C Receita";#N/A,#N/A,FALSE,"QD_D Custos";#N/A,#N/A,FALSE,"QD_E Resultado";#N/A,#N/A,FALSE,"QD_G Fluxo Caixa"}</definedName>
    <definedName name="oss">#REF!</definedName>
    <definedName name="OT">#REF!</definedName>
    <definedName name="OUT94_3">#REF!</definedName>
    <definedName name="OUT95_3">#REF!</definedName>
    <definedName name="OUT96_3">#REF!</definedName>
    <definedName name="OUT97_3">#REF!</definedName>
    <definedName name="OUT98_3">#REF!</definedName>
    <definedName name="OUT99_3">#REF!</definedName>
    <definedName name="OUTA" localSheetId="9">#REF!</definedName>
    <definedName name="OUTA" localSheetId="8">#REF!</definedName>
    <definedName name="OUTA" localSheetId="13">#REF!</definedName>
    <definedName name="OUTA">#REF!</definedName>
    <definedName name="OUTR" localSheetId="9">#REF!</definedName>
    <definedName name="OUTR" localSheetId="8">#REF!</definedName>
    <definedName name="OUTR" localSheetId="12">#REF!</definedName>
    <definedName name="OUTR" localSheetId="10">#REF!</definedName>
    <definedName name="OUTR" localSheetId="11">#REF!</definedName>
    <definedName name="OUTR" localSheetId="13">#REF!</definedName>
    <definedName name="OUTR">#REF!</definedName>
    <definedName name="OUTRA">#REF!</definedName>
    <definedName name="OUTRO" localSheetId="6" hidden="1">{"'PXR_6500'!$A$1:$I$124"}</definedName>
    <definedName name="OUTRO" localSheetId="7" hidden="1">{"'PXR_6500'!$A$1:$I$124"}</definedName>
    <definedName name="OUTRO" hidden="1">{"'PXR_6500'!$A$1:$I$124"}</definedName>
    <definedName name="Outros">#REF!</definedName>
    <definedName name="OUTT" localSheetId="6" hidden="1">{#N/A,#N/A,TRUE,"Serviços"}</definedName>
    <definedName name="OUTT" localSheetId="7" hidden="1">{#N/A,#N/A,TRUE,"Serviços"}</definedName>
    <definedName name="OUTT" hidden="1">{#N/A,#N/A,TRUE,"Serviços"}</definedName>
    <definedName name="OUTUBRO" localSheetId="9">'BDI DIFER_SEM DESON.'!Plan1</definedName>
    <definedName name="OUTUBRO" localSheetId="8">'BDI_SEM DESON.'!Plan1</definedName>
    <definedName name="OUTUBRO" localSheetId="6">Plan1</definedName>
    <definedName name="OUTUBRO" localSheetId="7">Plan1</definedName>
    <definedName name="OUTUBRO" localSheetId="13">Plan1</definedName>
    <definedName name="OUTUBRO">Plan1</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9">#REF!</definedName>
    <definedName name="OVER_FINAN" localSheetId="8">#REF!</definedName>
    <definedName name="OVER_FINAN" localSheetId="12">#REF!</definedName>
    <definedName name="OVER_FINAN" localSheetId="10">#REF!</definedName>
    <definedName name="OVER_FINAN" localSheetId="11">#REF!</definedName>
    <definedName name="OVER_FINAN" localSheetId="13">#REF!</definedName>
    <definedName name="OVER_FINAN">#REF!</definedName>
    <definedName name="OVERHEAD">#REF!</definedName>
    <definedName name="P" localSheetId="3">#REF!</definedName>
    <definedName name="p" localSheetId="6">#REF!</definedName>
    <definedName name="p" localSheetId="7">#REF!</definedName>
    <definedName name="p" localSheetId="13">#REF!</definedName>
    <definedName name="p">#REF!</definedName>
    <definedName name="P.Aparente" localSheetId="9">#REF!</definedName>
    <definedName name="P.Aparente" localSheetId="8">#REF!</definedName>
    <definedName name="P.Aparente" localSheetId="12">#REF!</definedName>
    <definedName name="P.Aparente" localSheetId="10">#REF!</definedName>
    <definedName name="P.Aparente" localSheetId="11">#REF!</definedName>
    <definedName name="P.Aparente" localSheetId="13">#REF!</definedName>
    <definedName name="P.Aparente">#REF!</definedName>
    <definedName name="P.O.03">#REF!</definedName>
    <definedName name="P.Reatia" localSheetId="9">#REF!</definedName>
    <definedName name="P.Reatia" localSheetId="8">#REF!</definedName>
    <definedName name="P.Reatia" localSheetId="12">#REF!</definedName>
    <definedName name="P.Reatia" localSheetId="10">#REF!</definedName>
    <definedName name="P.Reatia" localSheetId="11">#REF!</definedName>
    <definedName name="P.Reatia" localSheetId="13">#REF!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9">[0]!Dom_Páscoa-2</definedName>
    <definedName name="P_Cristo" localSheetId="8">Dom_Páscoa-2</definedName>
    <definedName name="P_Cristo" localSheetId="12">#REF!-2</definedName>
    <definedName name="P_Cristo" localSheetId="6">Dom_Páscoa-2</definedName>
    <definedName name="P_Cristo" localSheetId="10">#REF!-2</definedName>
    <definedName name="P_Cristo" localSheetId="7">Dom_Páscoa-2</definedName>
    <definedName name="P_Cristo" localSheetId="11">#REF!-2</definedName>
    <definedName name="P_Cristo" localSheetId="13">#REF!-2</definedName>
    <definedName name="P_Cristo">Dom_Páscoa-2</definedName>
    <definedName name="P_Rep">#N/A</definedName>
    <definedName name="P_SUCATA">#REF!</definedName>
    <definedName name="p01.401.00">#REF!</definedName>
    <definedName name="p02.300.00">#REF!</definedName>
    <definedName name="p02.400.00">#REF!</definedName>
    <definedName name="p02.500.01">#REF!</definedName>
    <definedName name="p02.530.00">#REF!</definedName>
    <definedName name="p02.530.01">#REF!</definedName>
    <definedName name="p02.530.02">#REF!</definedName>
    <definedName name="P02.530.03">#REF!</definedName>
    <definedName name="p02.540.00">#REF!</definedName>
    <definedName name="p03.950.00">#REF!</definedName>
    <definedName name="p08.300.01" localSheetId="6">#REF!</definedName>
    <definedName name="p08.300.01" localSheetId="7">#REF!</definedName>
    <definedName name="p08.300.01">#REF!</definedName>
    <definedName name="PACAP20MBQ" localSheetId="9">#REF!</definedName>
    <definedName name="PACAP20MBQ" localSheetId="8">#REF!</definedName>
    <definedName name="PACAP20MBQ" localSheetId="12">#REF!</definedName>
    <definedName name="PACAP20MBQ" localSheetId="10">#REF!</definedName>
    <definedName name="PACAP20MBQ" localSheetId="11">#REF!</definedName>
    <definedName name="PACAP20MBQ" localSheetId="13">#REF!</definedName>
    <definedName name="PACAP20MBQ">#REF!</definedName>
    <definedName name="PACAP20MBUQ">#REF!</definedName>
    <definedName name="PACAPMBUQ">#REF!</definedName>
    <definedName name="PACM30IMP" localSheetId="9">#REF!</definedName>
    <definedName name="PACM30IMP" localSheetId="8">#REF!</definedName>
    <definedName name="PACM30IMP" localSheetId="12">#REF!</definedName>
    <definedName name="PACM30IMP" localSheetId="10">#REF!</definedName>
    <definedName name="PACM30IMP" localSheetId="11">#REF!</definedName>
    <definedName name="PACM30IMP" localSheetId="13">#REF!</definedName>
    <definedName name="PACM30IMP">#REF!</definedName>
    <definedName name="PACM30RP" localSheetId="9">#REF!</definedName>
    <definedName name="PACM30RP" localSheetId="8">#REF!</definedName>
    <definedName name="PACM30RP" localSheetId="12">#REF!</definedName>
    <definedName name="PACM30RP" localSheetId="10">#REF!</definedName>
    <definedName name="PACM30RP" localSheetId="11">#REF!</definedName>
    <definedName name="PACM30RP" localSheetId="13">#REF!</definedName>
    <definedName name="PACM30RP">#REF!</definedName>
    <definedName name="PACM30TB" localSheetId="9">#REF!</definedName>
    <definedName name="PACM30TB" localSheetId="8">#REF!</definedName>
    <definedName name="PACM30TB" localSheetId="12">#REF!</definedName>
    <definedName name="PACM30TB" localSheetId="10">#REF!</definedName>
    <definedName name="PACM30TB" localSheetId="11">#REF!</definedName>
    <definedName name="PACM30TB" localSheetId="13">#REF!</definedName>
    <definedName name="PACM30TB">#REF!</definedName>
    <definedName name="PACMI">#REF!</definedName>
    <definedName name="PACMRP">#REF!</definedName>
    <definedName name="PAEMULCS" localSheetId="9">#REF!</definedName>
    <definedName name="PAEMULCS" localSheetId="8">#REF!</definedName>
    <definedName name="PAEMULCS" localSheetId="12">#REF!</definedName>
    <definedName name="PAEMULCS" localSheetId="10">#REF!</definedName>
    <definedName name="PAEMULCS" localSheetId="11">#REF!</definedName>
    <definedName name="PAEMULCS" localSheetId="13">#REF!</definedName>
    <definedName name="PAEMULCS">#REF!</definedName>
    <definedName name="PAEMULFLEX">#REF!</definedName>
    <definedName name="PAEMULMICRO">#REF!</definedName>
    <definedName name="PAEMULTSD" localSheetId="9">#REF!</definedName>
    <definedName name="PAEMULTSD" localSheetId="8">#REF!</definedName>
    <definedName name="PAEMULTSD" localSheetId="12">#REF!</definedName>
    <definedName name="PAEMULTSD" localSheetId="10">#REF!</definedName>
    <definedName name="PAEMULTSD" localSheetId="11">#REF!</definedName>
    <definedName name="PAEMULTSD" localSheetId="13">#REF!</definedName>
    <definedName name="PAEMULTSD">#REF!</definedName>
    <definedName name="PAEMULTSS" localSheetId="9">#REF!</definedName>
    <definedName name="PAEMULTSS" localSheetId="8">#REF!</definedName>
    <definedName name="PAEMULTSS" localSheetId="12">#REF!</definedName>
    <definedName name="PAEMULTSS" localSheetId="10">#REF!</definedName>
    <definedName name="PAEMULTSS" localSheetId="11">#REF!</definedName>
    <definedName name="PAEMULTSS" localSheetId="13">#REF!</definedName>
    <definedName name="PAEMULTSS">#REF!</definedName>
    <definedName name="PAJUDANTE">#N/A</definedName>
    <definedName name="PAJUDANTE_1">#REF!</definedName>
    <definedName name="pam">#REF!</definedName>
    <definedName name="PANTANAL" localSheetId="9">'BDI DIFER_SEM DESON.'!Plan1</definedName>
    <definedName name="PANTANAL" localSheetId="8">'BDI_SEM DESON.'!Plan1</definedName>
    <definedName name="PANTANAL" localSheetId="6">Plan1</definedName>
    <definedName name="PANTANAL" localSheetId="7">Plan1</definedName>
    <definedName name="PANTANAL" localSheetId="13">Plan1</definedName>
    <definedName name="PANTANAL">Plan1</definedName>
    <definedName name="PARAFUSO_PARA_LOUÇA">#REF!</definedName>
    <definedName name="PARALELO">#REF!</definedName>
    <definedName name="PARALELO_1">#REF!</definedName>
    <definedName name="parametro" localSheetId="6" hidden="1">{#N/A,#N/A,FALSE,"IR E CS 1997";#N/A,#N/A,FALSE,"PR ND";#N/A,#N/A,FALSE,"8191";#N/A,#N/A,FALSE,"8383";#N/A,#N/A,FALSE,"MP 1024";#N/A,#N/A,FALSE,"AD_EX_97";#N/A,#N/A,FALSE,"BD 97"}</definedName>
    <definedName name="parametro" localSheetId="7" hidden="1">{#N/A,#N/A,FALSE,"IR E CS 1997";#N/A,#N/A,FALSE,"PR ND";#N/A,#N/A,FALSE,"8191";#N/A,#N/A,FALSE,"8383";#N/A,#N/A,FALSE,"MP 1024";#N/A,#N/A,FALSE,"AD_EX_97";#N/A,#N/A,FALSE,"BD 97"}</definedName>
    <definedName name="parametro" hidden="1">{#N/A,#N/A,FALSE,"IR E CS 1997";#N/A,#N/A,FALSE,"PR ND";#N/A,#N/A,FALSE,"8191";#N/A,#N/A,FALSE,"8383";#N/A,#N/A,FALSE,"MP 1024";#N/A,#N/A,FALSE,"AD_EX_97";#N/A,#N/A,FALSE,"BD 97"}</definedName>
    <definedName name="parametros" localSheetId="9">#REF!</definedName>
    <definedName name="parametros" localSheetId="8">#REF!</definedName>
    <definedName name="parametros" localSheetId="12">#REF!</definedName>
    <definedName name="parametros" localSheetId="3">#REF!</definedName>
    <definedName name="parametros" localSheetId="10">#REF!</definedName>
    <definedName name="parametros" localSheetId="11">#REF!</definedName>
    <definedName name="parametros" localSheetId="13">#REF!</definedName>
    <definedName name="parametros">#REF!</definedName>
    <definedName name="parametross" localSheetId="9">#REF!</definedName>
    <definedName name="parametross" localSheetId="8">#REF!</definedName>
    <definedName name="parametross" localSheetId="12">#REF!</definedName>
    <definedName name="parametross" localSheetId="10">#REF!</definedName>
    <definedName name="parametross" localSheetId="11">#REF!</definedName>
    <definedName name="parametross" localSheetId="13">#REF!</definedName>
    <definedName name="parametross">#REF!</definedName>
    <definedName name="paranetro" localSheetId="6" hidden="1">{#N/A,#N/A,TRUE,"BD 97";#N/A,#N/A,TRUE,"IR E CS 1997";#N/A,#N/A,TRUE,"CONTINGÊNCIAS";#N/A,#N/A,TRUE,"AD_EX_97";#N/A,#N/A,TRUE,"PR ND";#N/A,#N/A,TRUE,"8191";#N/A,#N/A,TRUE,"8383";#N/A,#N/A,TRUE,"MP 1024"}</definedName>
    <definedName name="paranetro" localSheetId="7" hidden="1">{#N/A,#N/A,TRUE,"BD 97";#N/A,#N/A,TRUE,"IR E CS 1997";#N/A,#N/A,TRUE,"CONTINGÊNCIAS";#N/A,#N/A,TRUE,"AD_EX_97";#N/A,#N/A,TRUE,"PR ND";#N/A,#N/A,TRUE,"8191";#N/A,#N/A,TRUE,"8383";#N/A,#N/A,TRUE,"MP 1024"}</definedName>
    <definedName name="paranetro" hidden="1">{#N/A,#N/A,TRUE,"BD 97";#N/A,#N/A,TRUE,"IR E CS 1997";#N/A,#N/A,TRUE,"CONTINGÊNCIAS";#N/A,#N/A,TRUE,"AD_EX_97";#N/A,#N/A,TRUE,"PR ND";#N/A,#N/A,TRUE,"8191";#N/A,#N/A,TRUE,"8383";#N/A,#N/A,TRUE,"MP 1024"}</definedName>
    <definedName name="pARAPEITO">#REF!</definedName>
    <definedName name="PAREIA">#REF!</definedName>
    <definedName name="PARETOATIV" localSheetId="6" hidden="1">{#N/A,#N/A,FALSE,"CPV";#N/A,#N/A,FALSE,"Pareto";#N/A,#N/A,FALSE,"Gráficos"}</definedName>
    <definedName name="PARETOATIV" localSheetId="7" hidden="1">{#N/A,#N/A,FALSE,"CPV";#N/A,#N/A,FALSE,"Pareto";#N/A,#N/A,FALSE,"Gráficos"}</definedName>
    <definedName name="PARETOATIV" hidden="1">{#N/A,#N/A,FALSE,"CPV";#N/A,#N/A,FALSE,"Pareto";#N/A,#N/A,FALSE,"Gráficos"}</definedName>
    <definedName name="PARG" localSheetId="9">#REF!</definedName>
    <definedName name="PARG" localSheetId="8">#REF!</definedName>
    <definedName name="PARG" localSheetId="12">#REF!</definedName>
    <definedName name="PARG" localSheetId="10">#REF!</definedName>
    <definedName name="PARG" localSheetId="11">#REF!</definedName>
    <definedName name="PARG" localSheetId="13">#REF!</definedName>
    <definedName name="PARG">#REF!</definedName>
    <definedName name="parl1c0.8">#REF!</definedName>
    <definedName name="PARL1CE">#REF!</definedName>
    <definedName name="PARL1CLAMAG" localSheetId="9">#REF!</definedName>
    <definedName name="PARL1CLAMAG" localSheetId="8">#REF!</definedName>
    <definedName name="PARL1CLAMAG" localSheetId="12">#REF!</definedName>
    <definedName name="PARL1CLAMAG" localSheetId="10">#REF!</definedName>
    <definedName name="PARL1CLAMAG" localSheetId="11">#REF!</definedName>
    <definedName name="PARL1CLAMAG" localSheetId="13">#REF!</definedName>
    <definedName name="PARL1CLAMAG">#REF!</definedName>
    <definedName name="PARL1CMBF" localSheetId="9">#REF!</definedName>
    <definedName name="PARL1CMBF" localSheetId="8">#REF!</definedName>
    <definedName name="PARL1CMBF" localSheetId="12">#REF!</definedName>
    <definedName name="PARL1CMBF" localSheetId="10">#REF!</definedName>
    <definedName name="PARL1CMBF" localSheetId="11">#REF!</definedName>
    <definedName name="PARL1CMBF" localSheetId="13">#REF!</definedName>
    <definedName name="PARL1CMBF">#REF!</definedName>
    <definedName name="PARMADURA">#REF!</definedName>
    <definedName name="PARR1CCD">#REF!</definedName>
    <definedName name="PARR1CP">#REF!</definedName>
    <definedName name="PARR1CPL" localSheetId="9">#REF!</definedName>
    <definedName name="PARR1CPL" localSheetId="8">#REF!</definedName>
    <definedName name="PARR1CPL" localSheetId="12">#REF!</definedName>
    <definedName name="PARR1CPL" localSheetId="10">#REF!</definedName>
    <definedName name="PARR1CPL" localSheetId="11">#REF!</definedName>
    <definedName name="PARR1CPL" localSheetId="13">#REF!</definedName>
    <definedName name="PARR1CPL">#REF!</definedName>
    <definedName name="PARR1CST" localSheetId="9">#REF!</definedName>
    <definedName name="PARR1CST" localSheetId="8">#REF!</definedName>
    <definedName name="PARR1CST" localSheetId="12">#REF!</definedName>
    <definedName name="PARR1CST" localSheetId="10">#REF!</definedName>
    <definedName name="PARR1CST" localSheetId="11">#REF!</definedName>
    <definedName name="PARR1CST" localSheetId="13">#REF!</definedName>
    <definedName name="PARR1CST">#REF!</definedName>
    <definedName name="PARR1CTB">#REF!</definedName>
    <definedName name="PARRUMADA">#REF!</definedName>
    <definedName name="Parte1a." localSheetId="6" hidden="1">{"PARTE1",#N/A,FALSE,"Plan1"}</definedName>
    <definedName name="Parte1a." localSheetId="7" hidden="1">{"PARTE1",#N/A,FALSE,"Plan1"}</definedName>
    <definedName name="Parte1a." hidden="1">{"PARTE1",#N/A,FALSE,"Plan1"}</definedName>
    <definedName name="Parte2" localSheetId="6" hidden="1">{"PARTE1",#N/A,FALSE,"Plan1"}</definedName>
    <definedName name="Parte2" localSheetId="7" hidden="1">{"PARTE1",#N/A,FALSE,"Plan1"}</definedName>
    <definedName name="Parte2" hidden="1">{"PARTE1",#N/A,FALSE,"Plan1"}</definedName>
    <definedName name="PARTE3" localSheetId="6" hidden="1">{"PARTE1",#N/A,FALSE,"Plan1"}</definedName>
    <definedName name="PARTE3" localSheetId="7" hidden="1">{"PARTE1",#N/A,FALSE,"Plan1"}</definedName>
    <definedName name="PARTE3" hidden="1">{"PARTE1",#N/A,FALSE,"Plan1"}</definedName>
    <definedName name="PASCAP20MBQ">#REF!</definedName>
    <definedName name="PASCM30IMP">#REF!</definedName>
    <definedName name="PASCM30RP">#REF!</definedName>
    <definedName name="PASCM30TB">#REF!</definedName>
    <definedName name="Páscoa" localSheetId="6">#REF!</definedName>
    <definedName name="Páscoa" localSheetId="7">#REF!</definedName>
    <definedName name="Páscoa">#REF!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 localSheetId="9">'BDI DIFER_SEM DESON.'!pass</definedName>
    <definedName name="pass" localSheetId="8">'BDI_SEM DESON.'!pass</definedName>
    <definedName name="pass" localSheetId="6">'CURVA ABC_INSUMO'!pass</definedName>
    <definedName name="pass" localSheetId="7">MEMÓRIA!pass</definedName>
    <definedName name="pass">pass</definedName>
    <definedName name="PassaExtenso" localSheetId="9">'BDI DIFER_SEM DESON.'!PassaExtenso</definedName>
    <definedName name="PassaExtenso" localSheetId="8">'BDI_SEM DESON.'!PassaExtenso</definedName>
    <definedName name="PassaExtenso" localSheetId="12">PassaExtenso</definedName>
    <definedName name="PassaExtenso" localSheetId="6">#N/A</definedName>
    <definedName name="PassaExtenso" localSheetId="10">#N/A</definedName>
    <definedName name="PassaExtenso" localSheetId="7">#N/A</definedName>
    <definedName name="PassaExtenso" localSheetId="11">#N/A</definedName>
    <definedName name="PassaExtenso" localSheetId="13">#N/A</definedName>
    <definedName name="PassaExtenso">'BDI DIFER_SEM DESON.'!PassaExtenso</definedName>
    <definedName name="PassaExtenso___0">NA()</definedName>
    <definedName name="PassaExtenso___0_16">#N/A</definedName>
    <definedName name="PassaExtenso___0_4">#N/A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definedName>
    <definedName name="PassaExtenso_1_1">#N/A</definedName>
    <definedName name="PassaExtenso_1_1_1">NA()</definedName>
    <definedName name="PassaExtenso_1_1_33">#N/A</definedName>
    <definedName name="PassaExtenso_1_1_33_1">NA()</definedName>
    <definedName name="PassaExtenso_1_1_35">#N/A</definedName>
    <definedName name="PassaExtenso_1_1_35_1">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0_16">#N/A</definedName>
    <definedName name="PassaExtenso_11">#N/A</definedName>
    <definedName name="PassaExtenso_11_16">#N/A</definedName>
    <definedName name="PassaExtenso_12">#N/A</definedName>
    <definedName name="PassaExtenso_13">#N/A</definedName>
    <definedName name="PassaExtenso_13_16">#N/A</definedName>
    <definedName name="PassaExtenso_14">#N/A</definedName>
    <definedName name="PassaExtenso_14_16">#REF!</definedName>
    <definedName name="PassaExtenso_15">#N/A</definedName>
    <definedName name="PassaExtenso_16">#N/A</definedName>
    <definedName name="PassaExtenso_17">#N/A</definedName>
    <definedName name="PassaExtenso_18">#N/A</definedName>
    <definedName name="PassaExtenso_18_1">#N/A</definedName>
    <definedName name="PassaExtenso_19">#N/A</definedName>
    <definedName name="PassaExtenso_19_1">#N/A</definedName>
    <definedName name="PassaExtenso_19_16">#N/A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#N/A</definedName>
    <definedName name="PassaExtenso_20_1">#N/A</definedName>
    <definedName name="PassaExtenso_21">#N/A</definedName>
    <definedName name="PassaExtenso_21_11">#N/A</definedName>
    <definedName name="PassaExtenso_21_11_16">#N/A</definedName>
    <definedName name="PassaExtenso_21_13">#N/A</definedName>
    <definedName name="PassaExtenso_21_13_16">#N/A</definedName>
    <definedName name="PassaExtenso_21_16">#N/A</definedName>
    <definedName name="PassaExtenso_21_19">#N/A</definedName>
    <definedName name="PassaExtenso_21_19_16">#N/A</definedName>
    <definedName name="PassaExtenso_21_2">#N/A</definedName>
    <definedName name="PassaExtenso_21_2_16">#N/A</definedName>
    <definedName name="PassaExtenso_21_3">#N/A</definedName>
    <definedName name="PassaExtenso_21_3_16">#N/A</definedName>
    <definedName name="PassaExtenso_21_4">#N/A</definedName>
    <definedName name="PassaExtenso_21_4_16">#N/A</definedName>
    <definedName name="PassaExtenso_21_4_19">#N/A</definedName>
    <definedName name="PassaExtenso_21_4_19_16">#N/A</definedName>
    <definedName name="PassaExtenso_21_7">#N/A</definedName>
    <definedName name="PassaExtenso_21_7_16">#N/A</definedName>
    <definedName name="PassaExtenso_22">"#NAME!PassaExtenso"</definedName>
    <definedName name="PassaExtenso_22_1">#N/A</definedName>
    <definedName name="PassaExtenso_23">"#NAME!PassaExtenso"</definedName>
    <definedName name="PassaExtenso_24">#N/A</definedName>
    <definedName name="PassaExtenso_25">#N/A</definedName>
    <definedName name="PassaExtenso_25_11">#N/A</definedName>
    <definedName name="PassaExtenso_25_11_16">#N/A</definedName>
    <definedName name="PassaExtenso_25_13">#N/A</definedName>
    <definedName name="PassaExtenso_25_13_16">#N/A</definedName>
    <definedName name="PassaExtenso_25_16">#N/A</definedName>
    <definedName name="PassaExtenso_25_19">#N/A</definedName>
    <definedName name="PassaExtenso_25_19_16">#N/A</definedName>
    <definedName name="PassaExtenso_25_2">#N/A</definedName>
    <definedName name="PassaExtenso_25_2_16">#N/A</definedName>
    <definedName name="PassaExtenso_25_3">#N/A</definedName>
    <definedName name="PassaExtenso_25_3_16">#N/A</definedName>
    <definedName name="PassaExtenso_25_4">#N/A</definedName>
    <definedName name="PassaExtenso_25_4_16">#N/A</definedName>
    <definedName name="PassaExtenso_25_4_19">#N/A</definedName>
    <definedName name="PassaExtenso_25_4_19_16">#N/A</definedName>
    <definedName name="PassaExtenso_25_7">#N/A</definedName>
    <definedName name="PassaExtenso_25_7_16">#N/A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1_16">#N/A</definedName>
    <definedName name="PassaExtenso_34_13">#N/A</definedName>
    <definedName name="PassaExtenso_34_13_16">#N/A</definedName>
    <definedName name="PassaExtenso_34_16">#N/A</definedName>
    <definedName name="PassaExtenso_34_19">#N/A</definedName>
    <definedName name="PassaExtenso_34_19_16">#N/A</definedName>
    <definedName name="PassaExtenso_34_2">#N/A</definedName>
    <definedName name="PassaExtenso_34_2_16">#N/A</definedName>
    <definedName name="PassaExtenso_34_3">#N/A</definedName>
    <definedName name="PassaExtenso_34_3_16">#N/A</definedName>
    <definedName name="PassaExtenso_34_4">#N/A</definedName>
    <definedName name="PassaExtenso_34_4_16">#N/A</definedName>
    <definedName name="PassaExtenso_34_4_19">#N/A</definedName>
    <definedName name="PassaExtenso_34_4_19_16">#N/A</definedName>
    <definedName name="PassaExtenso_34_7">#N/A</definedName>
    <definedName name="PassaExtenso_34_7_16">#N/A</definedName>
    <definedName name="PassaExtenso_38">#N/A</definedName>
    <definedName name="PassaExtenso_38_11">#N/A</definedName>
    <definedName name="PassaExtenso_38_11_16">#N/A</definedName>
    <definedName name="PassaExtenso_38_13">#N/A</definedName>
    <definedName name="PassaExtenso_38_13_16">#N/A</definedName>
    <definedName name="PassaExtenso_38_16">#N/A</definedName>
    <definedName name="PassaExtenso_38_19">#N/A</definedName>
    <definedName name="PassaExtenso_38_19_16">#N/A</definedName>
    <definedName name="PassaExtenso_38_2">#N/A</definedName>
    <definedName name="PassaExtenso_38_2_16">#N/A</definedName>
    <definedName name="PassaExtenso_38_3">#N/A</definedName>
    <definedName name="PassaExtenso_38_3_16">#N/A</definedName>
    <definedName name="PassaExtenso_38_4">#N/A</definedName>
    <definedName name="PassaExtenso_38_4_16">#N/A</definedName>
    <definedName name="PassaExtenso_38_4_19">#N/A</definedName>
    <definedName name="PassaExtenso_38_4_19_16">#N/A</definedName>
    <definedName name="PassaExtenso_38_7">#N/A</definedName>
    <definedName name="PassaExtenso_38_7_16">#N/A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definedName>
    <definedName name="PassaExtenso_7">#N/A</definedName>
    <definedName name="PassaExtenso_7_1">#N/A</definedName>
    <definedName name="PassaExtenso_8">#N/A</definedName>
    <definedName name="PassaExtenso_9">#N/A</definedName>
    <definedName name="PassaExtenso_9_16">#N/A</definedName>
    <definedName name="PASSAGEIROS" localSheetId="9">#REF!</definedName>
    <definedName name="PASSAGEIROS" localSheetId="8">#REF!</definedName>
    <definedName name="PASSAGEIROS" localSheetId="13">#REF!</definedName>
    <definedName name="PASSAGEIROS">#REF!</definedName>
    <definedName name="Passagem">#REF!</definedName>
    <definedName name="Páteocoberto" localSheetId="13">#REF!</definedName>
    <definedName name="Páteocoberto">#REF!</definedName>
    <definedName name="pativar" localSheetId="9">#REF!</definedName>
    <definedName name="pativar" localSheetId="8">#REF!</definedName>
    <definedName name="pativar" localSheetId="12">#REF!</definedName>
    <definedName name="pativar" localSheetId="10">#REF!</definedName>
    <definedName name="pativar" localSheetId="11">#REF!</definedName>
    <definedName name="pativar" localSheetId="13">#REF!</definedName>
    <definedName name="pativar">#REF!</definedName>
    <definedName name="pato" localSheetId="9">#REF!</definedName>
    <definedName name="pato" localSheetId="8">#REF!</definedName>
    <definedName name="pato" localSheetId="13">#REF!</definedName>
    <definedName name="pato">#REF!</definedName>
    <definedName name="pato_1">#REF!</definedName>
    <definedName name="PATO_12">#REF!</definedName>
    <definedName name="PATO1">#N/A</definedName>
    <definedName name="patoetapa" localSheetId="6">#REF!</definedName>
    <definedName name="patoetapa" localSheetId="7">#REF!</definedName>
    <definedName name="patoetapa">#REF!</definedName>
    <definedName name="PAULO" localSheetId="9">'BDI DIFER_SEM DESON.'!Plan1</definedName>
    <definedName name="PAULO" localSheetId="8">'BDI_SEM DESON.'!Plan1</definedName>
    <definedName name="PAULO" localSheetId="6">Plan1</definedName>
    <definedName name="PAULO" localSheetId="7">Plan1</definedName>
    <definedName name="PAULO" localSheetId="13">Plan1</definedName>
    <definedName name="PAULO">Plan1</definedName>
    <definedName name="PAUTO" localSheetId="9">#REF!</definedName>
    <definedName name="PAUTO" localSheetId="8">#REF!</definedName>
    <definedName name="PAUTO" localSheetId="12">#REF!</definedName>
    <definedName name="PAUTO" localSheetId="10">#REF!</definedName>
    <definedName name="PAUTO" localSheetId="11">#REF!</definedName>
    <definedName name="PAUTO" localSheetId="13">#REF!</definedName>
    <definedName name="PAUTO">#REF!</definedName>
    <definedName name="pav" localSheetId="6">#REF!</definedName>
    <definedName name="pav" localSheetId="7">#REF!</definedName>
    <definedName name="pav" localSheetId="13">#REF!</definedName>
    <definedName name="pav">#REF!</definedName>
    <definedName name="PAV_2">#REF!</definedName>
    <definedName name="PAV_25">#REF!</definedName>
    <definedName name="PAV_MAR94">#REF!</definedName>
    <definedName name="PAVCONC">#REF!</definedName>
    <definedName name="PAVI">#REF!</definedName>
    <definedName name="Pavi2">#REF!</definedName>
    <definedName name="PAVIM" localSheetId="6">#REF!</definedName>
    <definedName name="PAVIM" localSheetId="7">#REF!</definedName>
    <definedName name="PAVIM">#REF!</definedName>
    <definedName name="PAVIMENT.">#REF!</definedName>
    <definedName name="pavimentacao">#REF!</definedName>
    <definedName name="pavimentacao_1">#REF!</definedName>
    <definedName name="pavimentacao_10">#REF!</definedName>
    <definedName name="pavimentacao_12">#REF!</definedName>
    <definedName name="pavimentacao_2">#REF!</definedName>
    <definedName name="pavimentacao_3">#REF!</definedName>
    <definedName name="pavimentacao_4">#REF!</definedName>
    <definedName name="pavimentacao_9">#REF!</definedName>
    <definedName name="PAVIMENTONOVO">#REF!</definedName>
    <definedName name="PAVIMENTONOVO_25">#REF!</definedName>
    <definedName name="Payment_Needed">"Pagamento necessário"</definedName>
    <definedName name="PBRITA1">#REF!</definedName>
    <definedName name="PBRITA2">#REF!</definedName>
    <definedName name="PBRITAREM">#REF!</definedName>
    <definedName name="pc">#REF!</definedName>
    <definedName name="PCAI" localSheetId="9">#REF!</definedName>
    <definedName name="PCAI" localSheetId="8">#REF!</definedName>
    <definedName name="PCAI" localSheetId="12">#REF!</definedName>
    <definedName name="PCAI" localSheetId="10">#REF!</definedName>
    <definedName name="PCAI" localSheetId="11">#REF!</definedName>
    <definedName name="PCAI" localSheetId="13">#REF!</definedName>
    <definedName name="PCAI">#REF!</definedName>
    <definedName name="PCAIA">"'file:///D:/Meus documentos/ANASTÁCIO/SERCEL/BR262990800.xls'#$SERVIÇOS.$#REF!$#REF!"</definedName>
    <definedName name="PCAIAÇÃO">#REF!</definedName>
    <definedName name="PCAP.20">#REF!</definedName>
    <definedName name="PCAP20" localSheetId="9">#REF!</definedName>
    <definedName name="PCAP20" localSheetId="8">#REF!</definedName>
    <definedName name="PCAP20" localSheetId="12">#REF!</definedName>
    <definedName name="PCAP20" localSheetId="10">#REF!</definedName>
    <definedName name="PCAP20" localSheetId="11">#REF!</definedName>
    <definedName name="PCAP20" localSheetId="13">#REF!</definedName>
    <definedName name="PCAP20">#REF!</definedName>
    <definedName name="PCAPINA">#REF!</definedName>
    <definedName name="PCARPINTEIRO">#N/A</definedName>
    <definedName name="PCARPINTEIRO_1">#REF!</definedName>
    <definedName name="PCARRO">#REF!</definedName>
    <definedName name="PCCARR" localSheetId="9">#REF!</definedName>
    <definedName name="PCCARR" localSheetId="8">#REF!</definedName>
    <definedName name="PCCARR" localSheetId="12">#REF!</definedName>
    <definedName name="PCCARR" localSheetId="10">#REF!</definedName>
    <definedName name="PCCARR" localSheetId="11">#REF!</definedName>
    <definedName name="PCCARR" localSheetId="13">#REF!</definedName>
    <definedName name="PCCARR">#REF!</definedName>
    <definedName name="PCCIM">#REF!</definedName>
    <definedName name="PCCP" localSheetId="9">#REF!</definedName>
    <definedName name="PCCP" localSheetId="8">#REF!</definedName>
    <definedName name="PCCP" localSheetId="12">#REF!</definedName>
    <definedName name="PCCP" localSheetId="10">#REF!</definedName>
    <definedName name="PCCP" localSheetId="11">#REF!</definedName>
    <definedName name="PCCP" localSheetId="13">#REF!</definedName>
    <definedName name="PCCP">#REF!</definedName>
    <definedName name="PCD" localSheetId="9">#REF!</definedName>
    <definedName name="PCD" localSheetId="8">#REF!</definedName>
    <definedName name="PCD" localSheetId="12">#REF!</definedName>
    <definedName name="PCD" localSheetId="10">#REF!</definedName>
    <definedName name="PCD" localSheetId="11">#REF!</definedName>
    <definedName name="PCD" localSheetId="13">#REF!</definedName>
    <definedName name="PCD">#REF!</definedName>
    <definedName name="PCDF" localSheetId="9">#REF!</definedName>
    <definedName name="PCDF" localSheetId="8">#REF!</definedName>
    <definedName name="PCDF" localSheetId="12">#REF!</definedName>
    <definedName name="PCDF" localSheetId="10">#REF!</definedName>
    <definedName name="PCDF" localSheetId="11">#REF!</definedName>
    <definedName name="PCDF" localSheetId="13">#REF!</definedName>
    <definedName name="PCDF">#REF!</definedName>
    <definedName name="pcf80x210">#REF!</definedName>
    <definedName name="PCLAG">#REF!</definedName>
    <definedName name="PCM.30">#REF!</definedName>
    <definedName name="PCMN" localSheetId="9">#REF!</definedName>
    <definedName name="PCMN" localSheetId="8">#REF!</definedName>
    <definedName name="PCMN" localSheetId="12">#REF!</definedName>
    <definedName name="PCMN" localSheetId="10">#REF!</definedName>
    <definedName name="PCMN" localSheetId="11">#REF!</definedName>
    <definedName name="PCMN" localSheetId="13">#REF!</definedName>
    <definedName name="PCMN">#REF!</definedName>
    <definedName name="PCS" localSheetId="9">#REF!</definedName>
    <definedName name="PCS" localSheetId="8">#REF!</definedName>
    <definedName name="PCS" localSheetId="12">#REF!</definedName>
    <definedName name="PCS" localSheetId="10">#REF!</definedName>
    <definedName name="PCS" localSheetId="11">#REF!</definedName>
    <definedName name="PCS" localSheetId="13">#REF!</definedName>
    <definedName name="PCS">#REF!</definedName>
    <definedName name="PCSA" localSheetId="9">#REF!</definedName>
    <definedName name="PCSA" localSheetId="8">#REF!</definedName>
    <definedName name="PCSA" localSheetId="12">#REF!</definedName>
    <definedName name="PCSA" localSheetId="10">#REF!</definedName>
    <definedName name="PCSA" localSheetId="11">#REF!</definedName>
    <definedName name="PCSA" localSheetId="13">#REF!</definedName>
    <definedName name="PCSA">#REF!</definedName>
    <definedName name="PCST" localSheetId="9">#REF!</definedName>
    <definedName name="PCST" localSheetId="8">#REF!</definedName>
    <definedName name="PCST" localSheetId="12">#REF!</definedName>
    <definedName name="PCST" localSheetId="10">#REF!</definedName>
    <definedName name="PCST" localSheetId="11">#REF!</definedName>
    <definedName name="PCST" localSheetId="13">#REF!</definedName>
    <definedName name="PCST">#REF!</definedName>
    <definedName name="PDAR02">#REF!</definedName>
    <definedName name="PDB">#REF!</definedName>
    <definedName name="PDBU" localSheetId="9">#REF!</definedName>
    <definedName name="PDBU" localSheetId="8">#REF!</definedName>
    <definedName name="PDBU" localSheetId="12">#REF!</definedName>
    <definedName name="PDBU" localSheetId="10">#REF!</definedName>
    <definedName name="PDBU" localSheetId="11">#REF!</definedName>
    <definedName name="PDBU" localSheetId="13">#REF!</definedName>
    <definedName name="PDBU">#REF!</definedName>
    <definedName name="PDCA" localSheetId="9">#REF!</definedName>
    <definedName name="PDCA" localSheetId="8">#REF!</definedName>
    <definedName name="PDCA" localSheetId="12">#REF!</definedName>
    <definedName name="PDCA" localSheetId="10">#REF!</definedName>
    <definedName name="PDCA" localSheetId="11">#REF!</definedName>
    <definedName name="PDCA" localSheetId="13">#REF!</definedName>
    <definedName name="PDCA">#REF!</definedName>
    <definedName name="PDE">#REF!</definedName>
    <definedName name="PDESTOC15">#REF!</definedName>
    <definedName name="PDESTOC30">#REF!</definedName>
    <definedName name="PDM" localSheetId="6">#REF!</definedName>
    <definedName name="PDM" localSheetId="7">#REF!</definedName>
    <definedName name="PDM">#REF!</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 localSheetId="9">#REF!</definedName>
    <definedName name="PEA" localSheetId="8">#REF!</definedName>
    <definedName name="PEA" localSheetId="12">#REF!</definedName>
    <definedName name="PEA" localSheetId="10">#REF!</definedName>
    <definedName name="PEA" localSheetId="11">#REF!</definedName>
    <definedName name="PEA" localSheetId="13">#REF!</definedName>
    <definedName name="PEA">#REF!</definedName>
    <definedName name="PEÇA_6_X_3_MAD_LEI">#REF!</definedName>
    <definedName name="ped" localSheetId="6">#REF!</definedName>
    <definedName name="ped" localSheetId="7">#REF!</definedName>
    <definedName name="ped">#REF!</definedName>
    <definedName name="PED.PISTA">#REF!</definedName>
    <definedName name="PEDA01">#REF!</definedName>
    <definedName name="pedr">#REF!</definedName>
    <definedName name="PEDR.PISTA">#REF!</definedName>
    <definedName name="PEDRA_PRETA">#REF!</definedName>
    <definedName name="PEDRAARRUMADA">#REF!</definedName>
    <definedName name="PEDRAJOGADA">#REF!</definedName>
    <definedName name="pedre">#REF!</definedName>
    <definedName name="PEDREIRA" localSheetId="6">#REF!</definedName>
    <definedName name="PEDREIRA" localSheetId="7">#REF!</definedName>
    <definedName name="PEDREIRA" localSheetId="13">#REF!</definedName>
    <definedName name="PEDREIRA">#REF!</definedName>
    <definedName name="PEDREIRA_48" localSheetId="6">#REF!</definedName>
    <definedName name="PEDREIRA_48" localSheetId="7">#REF!</definedName>
    <definedName name="PEDREIRA_48" localSheetId="13">#REF!</definedName>
    <definedName name="PEDREIRA_48">#REF!</definedName>
    <definedName name="PEDREIRO">#REF!</definedName>
    <definedName name="pEDRO" localSheetId="13">#REF!</definedName>
    <definedName name="pEDRO">#REF!</definedName>
    <definedName name="PEJ" localSheetId="9">#REF!</definedName>
    <definedName name="PEJ" localSheetId="8">#REF!</definedName>
    <definedName name="PEJ" localSheetId="12">#REF!</definedName>
    <definedName name="PEJ" localSheetId="10">#REF!</definedName>
    <definedName name="PEJ" localSheetId="11">#REF!</definedName>
    <definedName name="PEJ" localSheetId="13">#REF!</definedName>
    <definedName name="PEJ">#REF!</definedName>
    <definedName name="PEM">#REF!</definedName>
    <definedName name="PEMM1CAT">#REF!</definedName>
    <definedName name="PEMN" localSheetId="9">#REF!</definedName>
    <definedName name="PEMN" localSheetId="8">#REF!</definedName>
    <definedName name="PEMN" localSheetId="12">#REF!</definedName>
    <definedName name="PEMN" localSheetId="10">#REF!</definedName>
    <definedName name="PEMN" localSheetId="11">#REF!</definedName>
    <definedName name="PEMN" localSheetId="13">#REF!</definedName>
    <definedName name="PEMN">#REF!</definedName>
    <definedName name="PEN" localSheetId="9">#REF!</definedName>
    <definedName name="PEN" localSheetId="8">#REF!</definedName>
    <definedName name="PEN" localSheetId="12">#REF!</definedName>
    <definedName name="PEN" localSheetId="10">#REF!</definedName>
    <definedName name="PEN" localSheetId="11">#REF!</definedName>
    <definedName name="PEN" localSheetId="13">#REF!</definedName>
    <definedName name="PEN">#REF!</definedName>
    <definedName name="PEN_13">#REF!</definedName>
    <definedName name="PEN_39">#REF!</definedName>
    <definedName name="PEN_6">#REF!</definedName>
    <definedName name="PENCATURMA">#N/A</definedName>
    <definedName name="PENCATURMA_1">#REF!</definedName>
    <definedName name="pendencias2" localSheetId="6" hidden="1">{#N/A,#N/A,FALSE,"GERAL";#N/A,#N/A,FALSE,"012-96";#N/A,#N/A,FALSE,"018-96";#N/A,#N/A,FALSE,"027-96";#N/A,#N/A,FALSE,"059-96";#N/A,#N/A,FALSE,"076-96";#N/A,#N/A,FALSE,"019-97";#N/A,#N/A,FALSE,"021-97";#N/A,#N/A,FALSE,"022-97";#N/A,#N/A,FALSE,"028-97"}</definedName>
    <definedName name="pendencias2" localSheetId="7" hidden="1">{#N/A,#N/A,FALSE,"GERAL";#N/A,#N/A,FALSE,"012-96";#N/A,#N/A,FALSE,"018-96";#N/A,#N/A,FALSE,"027-96";#N/A,#N/A,FALSE,"059-96";#N/A,#N/A,FALSE,"076-96";#N/A,#N/A,FALSE,"019-97";#N/A,#N/A,FALSE,"021-97";#N/A,#N/A,FALSE,"022-97";#N/A,#N/A,FALSE,"028-97"}</definedName>
    <definedName name="pendencias2" hidden="1">{#N/A,#N/A,FALSE,"GERAL";#N/A,#N/A,FALSE,"012-96";#N/A,#N/A,FALSE,"018-96";#N/A,#N/A,FALSE,"027-96";#N/A,#N/A,FALSE,"059-96";#N/A,#N/A,FALSE,"076-96";#N/A,#N/A,FALSE,"019-97";#N/A,#N/A,FALSE,"021-97";#N/A,#N/A,FALSE,"022-97";#N/A,#N/A,FALSE,"028-97"}</definedName>
    <definedName name="pendencias3" localSheetId="6" hidden="1">{#N/A,#N/A,FALSE,"GERAL";#N/A,#N/A,FALSE,"012-96";#N/A,#N/A,FALSE,"018-96";#N/A,#N/A,FALSE,"027-96";#N/A,#N/A,FALSE,"059-96";#N/A,#N/A,FALSE,"076-96";#N/A,#N/A,FALSE,"019-97";#N/A,#N/A,FALSE,"021-97";#N/A,#N/A,FALSE,"022-97";#N/A,#N/A,FALSE,"028-97"}</definedName>
    <definedName name="pendencias3" localSheetId="7" hidden="1">{#N/A,#N/A,FALSE,"GERAL";#N/A,#N/A,FALSE,"012-96";#N/A,#N/A,FALSE,"018-96";#N/A,#N/A,FALSE,"027-96";#N/A,#N/A,FALSE,"059-96";#N/A,#N/A,FALSE,"076-96";#N/A,#N/A,FALSE,"019-97";#N/A,#N/A,FALSE,"021-97";#N/A,#N/A,FALSE,"022-97";#N/A,#N/A,FALSE,"028-97"}</definedName>
    <definedName name="pendencias3" hidden="1">{#N/A,#N/A,FALSE,"GERAL";#N/A,#N/A,FALSE,"012-96";#N/A,#N/A,FALSE,"018-96";#N/A,#N/A,FALSE,"027-96";#N/A,#N/A,FALSE,"059-96";#N/A,#N/A,FALSE,"076-96";#N/A,#N/A,FALSE,"019-97";#N/A,#N/A,FALSE,"021-97";#N/A,#N/A,FALSE,"022-97";#N/A,#N/A,FALSE,"028-97"}</definedName>
    <definedName name="PER">#REF!</definedName>
    <definedName name="perc">#REF!</definedName>
    <definedName name="PercResid." localSheetId="9">#REF!</definedName>
    <definedName name="PercResid." localSheetId="8">#REF!</definedName>
    <definedName name="PercResid." localSheetId="12">#REF!</definedName>
    <definedName name="PercResid." localSheetId="10">#REF!</definedName>
    <definedName name="PercResid." localSheetId="11">#REF!</definedName>
    <definedName name="PercResid." localSheetId="13">#REF!</definedName>
    <definedName name="PercResid.">#REF!</definedName>
    <definedName name="PERCURSO">OFFSET(#REF!,0,0,COUNTA(#REF!),1)</definedName>
    <definedName name="PERIODO">#REF!</definedName>
    <definedName name="Período">#REF!</definedName>
    <definedName name="PERÍODO_12">#REF!</definedName>
    <definedName name="Periodo_Acumulado" localSheetId="6">#REF!</definedName>
    <definedName name="Periodo_Acumulado" localSheetId="7">#REF!</definedName>
    <definedName name="Periodo_Acumulado">#REF!</definedName>
    <definedName name="Periodo_Liquido" localSheetId="6">#REF!</definedName>
    <definedName name="Periodo_Liquido" localSheetId="7">#REF!</definedName>
    <definedName name="Periodo_Liquido">#REF!</definedName>
    <definedName name="periodo_med">#REF!</definedName>
    <definedName name="PERNAMANCA">#REF!</definedName>
    <definedName name="PERNAMANCA_MAD_LEI">#REF!</definedName>
    <definedName name="PERNANBUCO" localSheetId="9">'BDI DIFER_SEM DESON.'!PERNANBUCO</definedName>
    <definedName name="PERNANBUCO" localSheetId="8">'BDI_SEM DESON.'!PERNANBUCO</definedName>
    <definedName name="PERNANBUCO" localSheetId="6">'CURVA ABC_INSUMO'!PERNANBUCO</definedName>
    <definedName name="PERNANBUCO" localSheetId="7">MEMÓRIA!PERNANBUCO</definedName>
    <definedName name="PERNANBUCO">PERNANBUCO</definedName>
    <definedName name="pero">#REF!</definedName>
    <definedName name="perp">#REF!</definedName>
    <definedName name="pesquisa" localSheetId="9">#REF!</definedName>
    <definedName name="pesquisa" localSheetId="8">#REF!</definedName>
    <definedName name="pesquisa" localSheetId="12">#REF!</definedName>
    <definedName name="pesquisa" localSheetId="10">#REF!</definedName>
    <definedName name="pesquisa" localSheetId="11">#REF!</definedName>
    <definedName name="pesquisa" localSheetId="13">#REF!</definedName>
    <definedName name="pesquisa">#REF!</definedName>
    <definedName name="pesquisa_2">#N/A</definedName>
    <definedName name="pesquisa_25">#REF!</definedName>
    <definedName name="pesquisa_4" localSheetId="9">#REF!</definedName>
    <definedName name="pesquisa_4" localSheetId="8">#REF!</definedName>
    <definedName name="pesquisa_4" localSheetId="12">#REF!</definedName>
    <definedName name="pesquisa_4" localSheetId="10">#REF!</definedName>
    <definedName name="pesquisa_4" localSheetId="11">#REF!</definedName>
    <definedName name="pesquisa_4" localSheetId="13">#REF!</definedName>
    <definedName name="pesquisa_4">#REF!</definedName>
    <definedName name="pesquisa1" localSheetId="9">#REF!</definedName>
    <definedName name="pesquisa1" localSheetId="8">#REF!</definedName>
    <definedName name="pesquisa1" localSheetId="13">#REF!</definedName>
    <definedName name="pesquisa1">#REF!</definedName>
    <definedName name="pesquisaa" localSheetId="9">#REF!</definedName>
    <definedName name="pesquisaa" localSheetId="8">#REF!</definedName>
    <definedName name="pesquisaa" localSheetId="12">#REF!</definedName>
    <definedName name="pesquisaa" localSheetId="10">#REF!</definedName>
    <definedName name="pesquisaa" localSheetId="11">#REF!</definedName>
    <definedName name="pesquisaa" localSheetId="13">#REF!</definedName>
    <definedName name="pesquisaa">#REF!</definedName>
    <definedName name="PESSO" localSheetId="9">#REF!</definedName>
    <definedName name="PESSO" localSheetId="8">#REF!</definedName>
    <definedName name="PESSO" localSheetId="13">#REF!</definedName>
    <definedName name="PESSO">#REF!</definedName>
    <definedName name="PESSO_1">#REF!</definedName>
    <definedName name="PESSO_25">#REF!</definedName>
    <definedName name="pessoal" localSheetId="9">#REF!</definedName>
    <definedName name="pessoal" localSheetId="8">#REF!</definedName>
    <definedName name="pessoal" localSheetId="13">#REF!</definedName>
    <definedName name="pessoal">#REF!</definedName>
    <definedName name="pessoal_1">"#REF!"</definedName>
    <definedName name="PET">#REF!</definedName>
    <definedName name="PFORMA">#REF!</definedName>
    <definedName name="PFRESAGEM">#REF!</definedName>
    <definedName name="PG" localSheetId="9">#REF!</definedName>
    <definedName name="PG" localSheetId="8">#REF!</definedName>
    <definedName name="PG" localSheetId="12">#REF!</definedName>
    <definedName name="PG" localSheetId="10">#REF!</definedName>
    <definedName name="PG" localSheetId="11">#REF!</definedName>
    <definedName name="PG" localSheetId="13">#REF!</definedName>
    <definedName name="PG">#REF!</definedName>
    <definedName name="PG_agosto_2002">#REF!</definedName>
    <definedName name="PGP" localSheetId="9">#REF!</definedName>
    <definedName name="PGP" localSheetId="8">#REF!</definedName>
    <definedName name="PGP" localSheetId="12">#REF!</definedName>
    <definedName name="PGP" localSheetId="10">#REF!</definedName>
    <definedName name="PGP" localSheetId="11">#REF!</definedName>
    <definedName name="PGP" localSheetId="13">#REF!</definedName>
    <definedName name="PGP">#REF!</definedName>
    <definedName name="picole" localSheetId="9">'BDI DIFER_SEM DESON.'!Plan1</definedName>
    <definedName name="picole" localSheetId="8">'BDI_SEM DESON.'!Plan1</definedName>
    <definedName name="picole" localSheetId="6">Plan1</definedName>
    <definedName name="picole" localSheetId="7">Plan1</definedName>
    <definedName name="picole" localSheetId="13">Plan1</definedName>
    <definedName name="picole">Plan1</definedName>
    <definedName name="pig">#REF!</definedName>
    <definedName name="pint">#REF!</definedName>
    <definedName name="PINT163">#REF!</definedName>
    <definedName name="PINTFAIXA">#REF!</definedName>
    <definedName name="PINTLIG">#REF!</definedName>
    <definedName name="PINTLIGCOR">#REF!</definedName>
    <definedName name="PINTLIGMBUFCORMAN">#REF!</definedName>
    <definedName name="PINTLIGMBUFREC">#REF!</definedName>
    <definedName name="PINTLIGMBUQCORMAN">#REF!</definedName>
    <definedName name="PINTLIGMBUQREC">#REF!</definedName>
    <definedName name="PINTLIGRECOMPMBUF">#REF!</definedName>
    <definedName name="PINTLIGRECQMAN">#REF!</definedName>
    <definedName name="PINTLIGRECQREC">#REF!</definedName>
    <definedName name="PINTOR">#REF!</definedName>
    <definedName name="Pintura" localSheetId="9">#REF!</definedName>
    <definedName name="Pintura" localSheetId="8">#REF!</definedName>
    <definedName name="Pintura" localSheetId="13">#REF!</definedName>
    <definedName name="Pintura">#REF!</definedName>
    <definedName name="PINTURALIGAÇÃO">#REF!</definedName>
    <definedName name="PINTURALIGREC">#REF!</definedName>
    <definedName name="pipa" localSheetId="9">'BDI DIFER_SEM DESON.'!Plan1</definedName>
    <definedName name="pipa" localSheetId="8">'BDI_SEM DESON.'!Plan1</definedName>
    <definedName name="pipa" localSheetId="6">Plan1</definedName>
    <definedName name="pipa" localSheetId="7">Plan1</definedName>
    <definedName name="pipa" localSheetId="13">Plan1</definedName>
    <definedName name="pipa">Plan1</definedName>
    <definedName name="PIS">#REF!</definedName>
    <definedName name="PISTA" localSheetId="6" hidden="1">{#N/A,#N/A,TRUE,"Serviços"}</definedName>
    <definedName name="PISTA" localSheetId="7" hidden="1">{#N/A,#N/A,TRUE,"Serviços"}</definedName>
    <definedName name="PISTA" hidden="1">{#N/A,#N/A,TRUE,"Serviços"}</definedName>
    <definedName name="PISTAPDLD">#REF!</definedName>
    <definedName name="PISTAPDLE">#REF!</definedName>
    <definedName name="PISTAPELD">#REF!</definedName>
    <definedName name="PISTAPELE">#REF!</definedName>
    <definedName name="PIV">#REF!</definedName>
    <definedName name="PJOGADA">#REF!</definedName>
    <definedName name="pk" localSheetId="9">'BDI DIFER_SEM DESON.'!Plan1</definedName>
    <definedName name="pk" localSheetId="8">'BDI_SEM DESON.'!Plan1</definedName>
    <definedName name="pk" localSheetId="6">Plan1</definedName>
    <definedName name="pk" localSheetId="7">Plan1</definedName>
    <definedName name="pk" localSheetId="13">Plan1</definedName>
    <definedName name="pk">Plan1</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9">#REF!</definedName>
    <definedName name="PL" localSheetId="8">#REF!</definedName>
    <definedName name="PL" localSheetId="12">#REF!</definedName>
    <definedName name="PL" localSheetId="3">#REF!</definedName>
    <definedName name="PL" localSheetId="10">#REF!</definedName>
    <definedName name="PL" localSheetId="11">#REF!</definedName>
    <definedName name="PL" localSheetId="13">#REF!</definedName>
    <definedName name="PL">#REF!</definedName>
    <definedName name="pl_1">#N/A</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25">#REF!</definedName>
    <definedName name="PL_4" localSheetId="9">#REF!</definedName>
    <definedName name="PL_4" localSheetId="8">#REF!</definedName>
    <definedName name="PL_4" localSheetId="12">#REF!</definedName>
    <definedName name="PL_4" localSheetId="10">#REF!</definedName>
    <definedName name="PL_4" localSheetId="11">#REF!</definedName>
    <definedName name="PL_4" localSheetId="13">#REF!</definedName>
    <definedName name="PL_4">#REF!</definedName>
    <definedName name="PL_5">#N/A</definedName>
    <definedName name="PL_6">#N/A</definedName>
    <definedName name="PL_7">#N/A</definedName>
    <definedName name="PL_8">#N/A</definedName>
    <definedName name="PL_9">#N/A</definedName>
    <definedName name="PL1_2">#N/A</definedName>
    <definedName name="PL1_25">#REF!</definedName>
    <definedName name="PLA" localSheetId="9">#REF!</definedName>
    <definedName name="PLA" localSheetId="8">#REF!</definedName>
    <definedName name="PLA" localSheetId="12">#REF!</definedName>
    <definedName name="PLA" localSheetId="10">#REF!</definedName>
    <definedName name="PLA" localSheetId="11">#REF!</definedName>
    <definedName name="PLA" localSheetId="13">#REF!</definedName>
    <definedName name="PLA">#REF!</definedName>
    <definedName name="PLA_6">"plan1"</definedName>
    <definedName name="PLA_7">"plan1"</definedName>
    <definedName name="PLA_8">"plan1"</definedName>
    <definedName name="PLACA" localSheetId="9">#REF!</definedName>
    <definedName name="PLACA" localSheetId="8">#REF!</definedName>
    <definedName name="PLACA" localSheetId="12">#REF!</definedName>
    <definedName name="PLACA" localSheetId="10">#REF!</definedName>
    <definedName name="PLACA" localSheetId="11">#REF!</definedName>
    <definedName name="PLACA" localSheetId="13">#REF!</definedName>
    <definedName name="PLACA">#REF!</definedName>
    <definedName name="placas" localSheetId="9">'BDI DIFER_SEM DESON.'!placas</definedName>
    <definedName name="placas" localSheetId="8">'BDI_SEM DESON.'!placas</definedName>
    <definedName name="placas" localSheetId="6">'CURVA ABC_INSUMO'!placas</definedName>
    <definedName name="placas" localSheetId="7">MEMÓRIA!placas</definedName>
    <definedName name="placas">placas</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#N/A</definedName>
    <definedName name="PLAN">#N/A</definedName>
    <definedName name="PLAN_1">#REF!</definedName>
    <definedName name="PLAN_TRANSP">#REF!</definedName>
    <definedName name="Plan1" localSheetId="9" hidden="1">#REF!</definedName>
    <definedName name="Plan1" localSheetId="8" hidden="1">#REF!</definedName>
    <definedName name="Plan1" localSheetId="12">#REF!</definedName>
    <definedName name="Plan1" localSheetId="3" hidden="1">#REF!</definedName>
    <definedName name="Plan1" localSheetId="10">#REF!</definedName>
    <definedName name="Plan1" localSheetId="7" hidden="1">#REF!</definedName>
    <definedName name="Plan1" localSheetId="11">#REF!</definedName>
    <definedName name="Plan1" localSheetId="13">#REF!</definedName>
    <definedName name="Plan1">#REF!</definedName>
    <definedName name="plan20area1">#REF!</definedName>
    <definedName name="plan20area2">#REF!</definedName>
    <definedName name="plan20area3">#REF!</definedName>
    <definedName name="plan20comp1">#REF!</definedName>
    <definedName name="plan20comp2">#REF!</definedName>
    <definedName name="plan20comp3">#REF!</definedName>
    <definedName name="plan20dia">#REF!</definedName>
    <definedName name="plan20espeçuramedia">#REF!</definedName>
    <definedName name="plan20kmf">#REF!</definedName>
    <definedName name="plan20kmf2">#REF!</definedName>
    <definedName name="plan20kmf3">#REF!</definedName>
    <definedName name="plan20kmi">#REF!</definedName>
    <definedName name="plan20kmi2">#REF!</definedName>
    <definedName name="plan20kmi3">#REF!</definedName>
    <definedName name="plan20lado1">#REF!</definedName>
    <definedName name="plan20lado2">#REF!</definedName>
    <definedName name="plan20lado3">#REF!</definedName>
    <definedName name="plan20larg1">#REF!</definedName>
    <definedName name="plan20larg2">#REF!</definedName>
    <definedName name="plan20larg3">#REF!</definedName>
    <definedName name="plan20pesototal">#REF!</definedName>
    <definedName name="plan20volumetotal">#REF!</definedName>
    <definedName name="PLANEJADA" localSheetId="9">#REF!</definedName>
    <definedName name="PLANEJADA" localSheetId="8">#REF!</definedName>
    <definedName name="PLANEJADA" localSheetId="12">#REF!</definedName>
    <definedName name="PLANEJADA" localSheetId="10">#REF!</definedName>
    <definedName name="PLANEJADA" localSheetId="11">#REF!</definedName>
    <definedName name="PLANEJADA" localSheetId="13">#REF!</definedName>
    <definedName name="PLANEJADA">#REF!</definedName>
    <definedName name="Planilha" localSheetId="9">#REF!</definedName>
    <definedName name="Planilha" localSheetId="8">#REF!</definedName>
    <definedName name="Planilha" localSheetId="13">#REF!</definedName>
    <definedName name="Planilha">#REF!</definedName>
    <definedName name="planilha5">#N/A</definedName>
    <definedName name="PlanilhasOriginais">#REF!</definedName>
    <definedName name="plano">#REF!</definedName>
    <definedName name="Plapla">#REF!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#REF!</definedName>
    <definedName name="PLBU" localSheetId="9">#REF!</definedName>
    <definedName name="PLBU" localSheetId="8">#REF!</definedName>
    <definedName name="PLBU" localSheetId="12">#REF!</definedName>
    <definedName name="PLBU" localSheetId="10">#REF!</definedName>
    <definedName name="PLBU" localSheetId="11">#REF!</definedName>
    <definedName name="PLBU" localSheetId="13">#REF!</definedName>
    <definedName name="PLBU">#REF!</definedName>
    <definedName name="PLCD" localSheetId="9">#REF!</definedName>
    <definedName name="PLCD" localSheetId="8">#REF!</definedName>
    <definedName name="PLCD" localSheetId="12">#REF!</definedName>
    <definedName name="PLCD" localSheetId="10">#REF!</definedName>
    <definedName name="PLCD" localSheetId="11">#REF!</definedName>
    <definedName name="PLCD" localSheetId="13">#REF!</definedName>
    <definedName name="PLCD">#REF!</definedName>
    <definedName name="PLCD163">#REF!</definedName>
    <definedName name="PLCD97" localSheetId="9">#REF!</definedName>
    <definedName name="PLCD97" localSheetId="8">#REF!</definedName>
    <definedName name="PLCD97" localSheetId="12">#REF!</definedName>
    <definedName name="PLCD97" localSheetId="10">#REF!</definedName>
    <definedName name="PLCD97" localSheetId="11">#REF!</definedName>
    <definedName name="PLCD97" localSheetId="13">#REF!</definedName>
    <definedName name="PLCD97">#REF!</definedName>
    <definedName name="PLDA" localSheetId="9">#REF!</definedName>
    <definedName name="PLDA" localSheetId="8">#REF!</definedName>
    <definedName name="PLDA" localSheetId="12">#REF!</definedName>
    <definedName name="PLDA" localSheetId="10">#REF!</definedName>
    <definedName name="PLDA" localSheetId="11">#REF!</definedName>
    <definedName name="PLDA" localSheetId="13">#REF!</definedName>
    <definedName name="PLDA">#REF!</definedName>
    <definedName name="PLDD">"'file:///D:/Meus documentos/ANASTÁCIO/SERCEL/BR262990800.xls'#$SERVIÇOS.$#REF!$#REF!"</definedName>
    <definedName name="PLEIVAS">#REF!</definedName>
    <definedName name="PLIQ" localSheetId="9">#REF!</definedName>
    <definedName name="PLIQ" localSheetId="8">#REF!</definedName>
    <definedName name="PLIQ" localSheetId="12">#REF!</definedName>
    <definedName name="PLIQ" localSheetId="10">#REF!</definedName>
    <definedName name="PLIQ" localSheetId="11">#REF!</definedName>
    <definedName name="PLIQ" localSheetId="13">#REF!</definedName>
    <definedName name="PLIQ">#REF!</definedName>
    <definedName name="pliq1" localSheetId="9">#REF!</definedName>
    <definedName name="pliq1" localSheetId="8">#REF!</definedName>
    <definedName name="pliq1" localSheetId="12">#REF!</definedName>
    <definedName name="pliq1" localSheetId="10">#REF!</definedName>
    <definedName name="pliq1" localSheetId="11">#REF!</definedName>
    <definedName name="pliq1" localSheetId="13">#REF!</definedName>
    <definedName name="pliq1">#REF!</definedName>
    <definedName name="PLL" localSheetId="9">#REF!</definedName>
    <definedName name="PLL" localSheetId="8">#REF!</definedName>
    <definedName name="PLL" localSheetId="12">#REF!</definedName>
    <definedName name="PLL" localSheetId="10">#REF!</definedName>
    <definedName name="PLL" localSheetId="11">#REF!</definedName>
    <definedName name="PLL" localSheetId="13">#REF!</definedName>
    <definedName name="PLL">#REF!</definedName>
    <definedName name="PLMA">#REF!</definedName>
    <definedName name="PLMBUQ" localSheetId="9">#REF!</definedName>
    <definedName name="PLMBUQ" localSheetId="8">#REF!</definedName>
    <definedName name="PLMBUQ" localSheetId="12">#REF!</definedName>
    <definedName name="PLMBUQ" localSheetId="10">#REF!</definedName>
    <definedName name="PLMBUQ" localSheetId="11">#REF!</definedName>
    <definedName name="PLMBUQ" localSheetId="13">#REF!</definedName>
    <definedName name="PLMBUQ">#REF!</definedName>
    <definedName name="plnilha">#REF!</definedName>
    <definedName name="PLP">#REF!</definedName>
    <definedName name="PLPS">#REF!</definedName>
    <definedName name="PLPTE" localSheetId="9">#REF!</definedName>
    <definedName name="PLPTE" localSheetId="8">#REF!</definedName>
    <definedName name="PLPTE" localSheetId="12">#REF!</definedName>
    <definedName name="PLPTE" localSheetId="10">#REF!</definedName>
    <definedName name="PLPTE" localSheetId="11">#REF!</definedName>
    <definedName name="PLPTE" localSheetId="13">#REF!</definedName>
    <definedName name="PLPTE">#REF!</definedName>
    <definedName name="PLSM" localSheetId="9">#REF!</definedName>
    <definedName name="PLSM" localSheetId="8">#REF!</definedName>
    <definedName name="PLSM" localSheetId="12">#REF!</definedName>
    <definedName name="PLSM" localSheetId="10">#REF!</definedName>
    <definedName name="PLSM" localSheetId="11">#REF!</definedName>
    <definedName name="PLSM" localSheetId="13">#REF!</definedName>
    <definedName name="PLSM">#REF!</definedName>
    <definedName name="PLSMF">#REF!</definedName>
    <definedName name="PLT" localSheetId="9">#REF!</definedName>
    <definedName name="PLT" localSheetId="8">#REF!</definedName>
    <definedName name="PLT" localSheetId="12">#REF!</definedName>
    <definedName name="PLT" localSheetId="10">#REF!</definedName>
    <definedName name="PLT" localSheetId="11">#REF!</definedName>
    <definedName name="PLT" localSheetId="13">#REF!</definedName>
    <definedName name="PLT">#REF!</definedName>
    <definedName name="PLTA">#REF!</definedName>
    <definedName name="Plu" localSheetId="6">{""," mil"," milhões"," bilhões"," trilhões"}</definedName>
    <definedName name="Plu">{""," mil"," milhões"," bilhões"," trilhões"}</definedName>
    <definedName name="PLVC" localSheetId="9">#REF!</definedName>
    <definedName name="PLVC" localSheetId="8">#REF!</definedName>
    <definedName name="PLVC" localSheetId="12">#REF!</definedName>
    <definedName name="PLVC" localSheetId="10">#REF!</definedName>
    <definedName name="PLVC" localSheetId="11">#REF!</definedName>
    <definedName name="PLVC" localSheetId="13">#REF!</definedName>
    <definedName name="PLVC">#REF!</definedName>
    <definedName name="PLVD" localSheetId="9">#REF!</definedName>
    <definedName name="PLVD" localSheetId="8">#REF!</definedName>
    <definedName name="PLVD" localSheetId="12">#REF!</definedName>
    <definedName name="PLVD" localSheetId="10">#REF!</definedName>
    <definedName name="PLVD" localSheetId="11">#REF!</definedName>
    <definedName name="PLVD" localSheetId="13">#REF!</definedName>
    <definedName name="PLVD">#REF!</definedName>
    <definedName name="PLW" localSheetId="9">#REF!</definedName>
    <definedName name="PLW" localSheetId="8">#REF!</definedName>
    <definedName name="PLW" localSheetId="12">#REF!</definedName>
    <definedName name="PLW" localSheetId="10">#REF!</definedName>
    <definedName name="PLW" localSheetId="11">#REF!</definedName>
    <definedName name="PLW" localSheetId="13">#REF!</definedName>
    <definedName name="PLW">#REF!</definedName>
    <definedName name="PLWA" localSheetId="9">#REF!</definedName>
    <definedName name="PLWA" localSheetId="8">#REF!</definedName>
    <definedName name="PLWA" localSheetId="12">#REF!</definedName>
    <definedName name="PLWA" localSheetId="10">#REF!</definedName>
    <definedName name="PLWA" localSheetId="11">#REF!</definedName>
    <definedName name="PLWA" localSheetId="13">#REF!</definedName>
    <definedName name="PLWA">#REF!</definedName>
    <definedName name="pm" localSheetId="6">#REF!</definedName>
    <definedName name="pm" localSheetId="7">#REF!</definedName>
    <definedName name="pm">#REF!</definedName>
    <definedName name="PM334_1">#REF!</definedName>
    <definedName name="PM335_1">#REF!</definedName>
    <definedName name="pm346_1">#REF!</definedName>
    <definedName name="PM405_1">#REF!</definedName>
    <definedName name="PM406_1">#REF!</definedName>
    <definedName name="PM970_1">#REF!</definedName>
    <definedName name="PMBF" localSheetId="9">#REF!</definedName>
    <definedName name="PMBF" localSheetId="8">#REF!</definedName>
    <definedName name="PMBF" localSheetId="12">#REF!</definedName>
    <definedName name="PMBF" localSheetId="10">#REF!</definedName>
    <definedName name="PMBF" localSheetId="11">#REF!</definedName>
    <definedName name="PMBF" localSheetId="13">#REF!</definedName>
    <definedName name="PMBF">#REF!</definedName>
    <definedName name="PMBQ" localSheetId="9">#REF!</definedName>
    <definedName name="PMBQ" localSheetId="8">#REF!</definedName>
    <definedName name="PMBQ" localSheetId="12">#REF!</definedName>
    <definedName name="PMBQ" localSheetId="10">#REF!</definedName>
    <definedName name="PMBQ" localSheetId="11">#REF!</definedName>
    <definedName name="PMBQ" localSheetId="13">#REF!</definedName>
    <definedName name="PMBQ">#REF!</definedName>
    <definedName name="PMBQA" localSheetId="9">#REF!</definedName>
    <definedName name="PMBQA" localSheetId="8">#REF!</definedName>
    <definedName name="PMBQA" localSheetId="12">#REF!</definedName>
    <definedName name="PMBQA" localSheetId="10">#REF!</definedName>
    <definedName name="PMBQA" localSheetId="11">#REF!</definedName>
    <definedName name="PMBQA" localSheetId="13">#REF!</definedName>
    <definedName name="PMBQA">#REF!</definedName>
    <definedName name="PMBQT" localSheetId="9">#REF!</definedName>
    <definedName name="PMBQT" localSheetId="8">#REF!</definedName>
    <definedName name="PMBQT" localSheetId="12">#REF!</definedName>
    <definedName name="PMBQT" localSheetId="10">#REF!</definedName>
    <definedName name="PMBQT" localSheetId="11">#REF!</definedName>
    <definedName name="PMBQT" localSheetId="13">#REF!</definedName>
    <definedName name="PMBQT">#REF!</definedName>
    <definedName name="PMBUF">#REF!</definedName>
    <definedName name="PMBUQ">#REF!</definedName>
    <definedName name="PMD" localSheetId="9">#REF!</definedName>
    <definedName name="PMD" localSheetId="8">#REF!</definedName>
    <definedName name="PMD" localSheetId="12">#REF!</definedName>
    <definedName name="PMD" localSheetId="10">#REF!</definedName>
    <definedName name="PMD" localSheetId="11">#REF!</definedName>
    <definedName name="PMD" localSheetId="13">#REF!</definedName>
    <definedName name="PMD">#REF!</definedName>
    <definedName name="PMFC01">#REF!</definedName>
    <definedName name="PMICRO1.5">#REF!</definedName>
    <definedName name="PMOB">#REF!</definedName>
    <definedName name="PMQ">#REF!</definedName>
    <definedName name="PMREC">#REF!</definedName>
    <definedName name="PMRP2ANOS">#REF!</definedName>
    <definedName name="PMS">#REF!</definedName>
    <definedName name="PMUDAS">#REF!</definedName>
    <definedName name="PNO_Rev" localSheetId="6" hidden="1">{#N/A,#N/A,FALSE,"QD_F1 Invest Detalhado";#N/A,#N/A,FALSE,"QD_F3 Invest_Comparado";#N/A,#N/A,FALSE,"QD_B Trafego";#N/A,#N/A,FALSE,"QD_D0 Custos Operacionais";#N/A,#N/A,FALSE,"QD_C Receita";#N/A,#N/A,FALSE,"QD_D Custos";#N/A,#N/A,FALSE,"QD_E Resultado";#N/A,#N/A,FALSE,"QD_G Fluxo Caixa"}</definedName>
    <definedName name="PNO_Rev" localSheetId="7" hidden="1">{#N/A,#N/A,FALSE,"QD_F1 Invest Detalhado";#N/A,#N/A,FALSE,"QD_F3 Invest_Comparado";#N/A,#N/A,FALSE,"QD_B Trafego";#N/A,#N/A,FALSE,"QD_D0 Custos Operacionais";#N/A,#N/A,FALSE,"QD_C Receita";#N/A,#N/A,FALSE,"QD_D Custos";#N/A,#N/A,FALSE,"QD_E Resultado";#N/A,#N/A,FALSE,"QD_G Fluxo Caixa"}</definedName>
    <definedName name="PNO_Rev" hidden="1">{#N/A,#N/A,FALSE,"QD_F1 Invest Detalhado";#N/A,#N/A,FALSE,"QD_F3 Invest_Comparado";#N/A,#N/A,FALSE,"QD_B Trafego";#N/A,#N/A,FALSE,"QD_D0 Custos Operacionais";#N/A,#N/A,FALSE,"QD_C Receita";#N/A,#N/A,FALSE,"QD_D Custos";#N/A,#N/A,FALSE,"QD_E Resultado";#N/A,#N/A,FALSE,"QD_G Fluxo Caixa"}</definedName>
    <definedName name="PNPBASELE">#REF!</definedName>
    <definedName name="PNPBASMEC">#REF!</definedName>
    <definedName name="PNV">#REF!</definedName>
    <definedName name="po" localSheetId="13">#REF!</definedName>
    <definedName name="po">#REF!</definedName>
    <definedName name="PO_10">#REF!</definedName>
    <definedName name="PO_12">#REF!</definedName>
    <definedName name="PO_3">#REF!</definedName>
    <definedName name="PO_9">#REF!</definedName>
    <definedName name="PO_QUIMICO_4KG">#REF!</definedName>
    <definedName name="POÇO">#REF!</definedName>
    <definedName name="poi" localSheetId="6" hidden="1">{#N/A,#N/A,TRUE,"Serviços"}</definedName>
    <definedName name="poi" localSheetId="7" hidden="1">{#N/A,#N/A,TRUE,"Serviços"}</definedName>
    <definedName name="poi" hidden="1">{#N/A,#N/A,TRUE,"Serviços"}</definedName>
    <definedName name="poiv" localSheetId="6" hidden="1">{#N/A,#N/A,TRUE,"Serviços"}</definedName>
    <definedName name="poiv" localSheetId="7" hidden="1">{#N/A,#N/A,TRUE,"Serviços"}</definedName>
    <definedName name="poiv" hidden="1">{#N/A,#N/A,TRUE,"Serviços"}</definedName>
    <definedName name="POLIM" localSheetId="6">#REF!</definedName>
    <definedName name="POLIM" localSheetId="7">#REF!</definedName>
    <definedName name="POLIM">#REF!</definedName>
    <definedName name="pont">#REF!</definedName>
    <definedName name="PONTALETE">#REF!</definedName>
    <definedName name="Ponte" localSheetId="9">'BDI DIFER_SEM DESON.'!Ponte</definedName>
    <definedName name="Ponte" localSheetId="8">'BDI_SEM DESON.'!Ponte</definedName>
    <definedName name="Ponte" localSheetId="12">Ponte</definedName>
    <definedName name="Ponte" localSheetId="6">#N/A</definedName>
    <definedName name="Ponte" localSheetId="10">#N/A</definedName>
    <definedName name="Ponte" localSheetId="7">#N/A</definedName>
    <definedName name="Ponte" localSheetId="11">#N/A</definedName>
    <definedName name="Ponte" localSheetId="13">#N/A</definedName>
    <definedName name="Ponte">'BDI DIFER_SEM DESON.'!Ponte</definedName>
    <definedName name="Ponte_10" localSheetId="9">'BDI DIFER_SEM DESON.'!Ponte_10</definedName>
    <definedName name="Ponte_10" localSheetId="8">'BDI_SEM DESON.'!Ponte_10</definedName>
    <definedName name="Ponte_10" localSheetId="12">Ponte_10</definedName>
    <definedName name="Ponte_10" localSheetId="6">#N/A</definedName>
    <definedName name="Ponte_10" localSheetId="10">#N/A</definedName>
    <definedName name="Ponte_10" localSheetId="7">#N/A</definedName>
    <definedName name="Ponte_10" localSheetId="11">#N/A</definedName>
    <definedName name="Ponte_10" localSheetId="13">#N/A</definedName>
    <definedName name="Ponte_10">'BDI DIFER_SEM DESON.'!Ponte_10</definedName>
    <definedName name="Ponte_12" localSheetId="9">'BDI DIFER_SEM DESON.'!Ponte_12</definedName>
    <definedName name="Ponte_12" localSheetId="8">'BDI_SEM DESON.'!Ponte_12</definedName>
    <definedName name="Ponte_12" localSheetId="12">Ponte_12</definedName>
    <definedName name="Ponte_12" localSheetId="6">#N/A</definedName>
    <definedName name="Ponte_12" localSheetId="10">#N/A</definedName>
    <definedName name="Ponte_12" localSheetId="7">#N/A</definedName>
    <definedName name="Ponte_12" localSheetId="11">#N/A</definedName>
    <definedName name="Ponte_12" localSheetId="13">#N/A</definedName>
    <definedName name="Ponte_12">'BDI DIFER_SEM DESON.'!Ponte_12</definedName>
    <definedName name="Ponte_19" localSheetId="9">'BDI DIFER_SEM DESON.'!Ponte_19</definedName>
    <definedName name="Ponte_19" localSheetId="8">'BDI_SEM DESON.'!Ponte_19</definedName>
    <definedName name="Ponte_19" localSheetId="12">Ponte_19</definedName>
    <definedName name="Ponte_19" localSheetId="6">#N/A</definedName>
    <definedName name="Ponte_19" localSheetId="10">#N/A</definedName>
    <definedName name="Ponte_19" localSheetId="7">#N/A</definedName>
    <definedName name="Ponte_19" localSheetId="11">#N/A</definedName>
    <definedName name="Ponte_19" localSheetId="13">#N/A</definedName>
    <definedName name="Ponte_19">'BDI DIFER_SEM DESON.'!Ponte_19</definedName>
    <definedName name="Ponte_2" localSheetId="9">'BDI DIFER_SEM DESON.'!Ponte_2</definedName>
    <definedName name="Ponte_2" localSheetId="8">'BDI_SEM DESON.'!Ponte_2</definedName>
    <definedName name="Ponte_2" localSheetId="12">Ponte_2</definedName>
    <definedName name="Ponte_2" localSheetId="6">#N/A</definedName>
    <definedName name="Ponte_2" localSheetId="10">#N/A</definedName>
    <definedName name="Ponte_2" localSheetId="7">#N/A</definedName>
    <definedName name="Ponte_2" localSheetId="11">#N/A</definedName>
    <definedName name="Ponte_2" localSheetId="13">#N/A</definedName>
    <definedName name="Ponte_2">'BDI DIFER_SEM DESON.'!Ponte_2</definedName>
    <definedName name="Ponte_21" localSheetId="9">'BDI DIFER_SEM DESON.'!Ponte_21</definedName>
    <definedName name="Ponte_21" localSheetId="8">'BDI_SEM DESON.'!Ponte_21</definedName>
    <definedName name="Ponte_21" localSheetId="12">Ponte_21</definedName>
    <definedName name="Ponte_21" localSheetId="6">#N/A</definedName>
    <definedName name="Ponte_21" localSheetId="10">#N/A</definedName>
    <definedName name="Ponte_21" localSheetId="7">#N/A</definedName>
    <definedName name="Ponte_21" localSheetId="11">#N/A</definedName>
    <definedName name="Ponte_21" localSheetId="13">#N/A</definedName>
    <definedName name="Ponte_21">'BDI DIFER_SEM DESON.'!Ponte_21</definedName>
    <definedName name="Ponte_23" localSheetId="9">'BDI DIFER_SEM DESON.'!Ponte_23</definedName>
    <definedName name="Ponte_23" localSheetId="8">'BDI_SEM DESON.'!Ponte_23</definedName>
    <definedName name="Ponte_23" localSheetId="12">Ponte_23</definedName>
    <definedName name="Ponte_23" localSheetId="6">#N/A</definedName>
    <definedName name="Ponte_23" localSheetId="10">#N/A</definedName>
    <definedName name="Ponte_23" localSheetId="7">#N/A</definedName>
    <definedName name="Ponte_23" localSheetId="11">#N/A</definedName>
    <definedName name="Ponte_23" localSheetId="13">#N/A</definedName>
    <definedName name="Ponte_23">'BDI DIFER_SEM DESON.'!Ponte_23</definedName>
    <definedName name="Ponte_24" localSheetId="9">'BDI DIFER_SEM DESON.'!Ponte_24</definedName>
    <definedName name="Ponte_24" localSheetId="8">'BDI_SEM DESON.'!Ponte_24</definedName>
    <definedName name="Ponte_24" localSheetId="12">Ponte_24</definedName>
    <definedName name="Ponte_24" localSheetId="6">#N/A</definedName>
    <definedName name="Ponte_24" localSheetId="10">#N/A</definedName>
    <definedName name="Ponte_24" localSheetId="7">#N/A</definedName>
    <definedName name="Ponte_24" localSheetId="11">#N/A</definedName>
    <definedName name="Ponte_24" localSheetId="13">#N/A</definedName>
    <definedName name="Ponte_24">'BDI DIFER_SEM DESON.'!Ponte_24</definedName>
    <definedName name="Ponte_26" localSheetId="9">'BDI DIFER_SEM DESON.'!Ponte_26</definedName>
    <definedName name="Ponte_26" localSheetId="8">'BDI_SEM DESON.'!Ponte_26</definedName>
    <definedName name="Ponte_26" localSheetId="12">Ponte_26</definedName>
    <definedName name="Ponte_26" localSheetId="6">#N/A</definedName>
    <definedName name="Ponte_26" localSheetId="10">#N/A</definedName>
    <definedName name="Ponte_26" localSheetId="7">#N/A</definedName>
    <definedName name="Ponte_26" localSheetId="11">#N/A</definedName>
    <definedName name="Ponte_26" localSheetId="13">#N/A</definedName>
    <definedName name="Ponte_26">'BDI DIFER_SEM DESON.'!Ponte_26</definedName>
    <definedName name="Ponte_27" localSheetId="9">'BDI DIFER_SEM DESON.'!Ponte_27</definedName>
    <definedName name="Ponte_27" localSheetId="8">'BDI_SEM DESON.'!Ponte_27</definedName>
    <definedName name="Ponte_27" localSheetId="12">Ponte_27</definedName>
    <definedName name="Ponte_27" localSheetId="6">#N/A</definedName>
    <definedName name="Ponte_27" localSheetId="10">#N/A</definedName>
    <definedName name="Ponte_27" localSheetId="7">#N/A</definedName>
    <definedName name="Ponte_27" localSheetId="11">#N/A</definedName>
    <definedName name="Ponte_27" localSheetId="13">#N/A</definedName>
    <definedName name="Ponte_27">'BDI DIFER_SEM DESON.'!Ponte_27</definedName>
    <definedName name="Ponte_29" localSheetId="9">'BDI DIFER_SEM DESON.'!Ponte_29</definedName>
    <definedName name="Ponte_29" localSheetId="8">'BDI_SEM DESON.'!Ponte_29</definedName>
    <definedName name="Ponte_29" localSheetId="12">Ponte_29</definedName>
    <definedName name="Ponte_29" localSheetId="6">#N/A</definedName>
    <definedName name="Ponte_29" localSheetId="10">#N/A</definedName>
    <definedName name="Ponte_29" localSheetId="7">#N/A</definedName>
    <definedName name="Ponte_29" localSheetId="11">#N/A</definedName>
    <definedName name="Ponte_29" localSheetId="13">#N/A</definedName>
    <definedName name="Ponte_29">'BDI DIFER_SEM DESON.'!Ponte_29</definedName>
    <definedName name="Ponte_30" localSheetId="9">'BDI DIFER_SEM DESON.'!Ponte_30</definedName>
    <definedName name="Ponte_30" localSheetId="8">'BDI_SEM DESON.'!Ponte_30</definedName>
    <definedName name="Ponte_30" localSheetId="12">Ponte_30</definedName>
    <definedName name="Ponte_30" localSheetId="6">#N/A</definedName>
    <definedName name="Ponte_30" localSheetId="10">#N/A</definedName>
    <definedName name="Ponte_30" localSheetId="7">#N/A</definedName>
    <definedName name="Ponte_30" localSheetId="11">#N/A</definedName>
    <definedName name="Ponte_30" localSheetId="13">#N/A</definedName>
    <definedName name="Ponte_30">'BDI DIFER_SEM DESON.'!Ponte_30</definedName>
    <definedName name="Ponte_31" localSheetId="9">'BDI DIFER_SEM DESON.'!Ponte_31</definedName>
    <definedName name="Ponte_31" localSheetId="8">'BDI_SEM DESON.'!Ponte_31</definedName>
    <definedName name="Ponte_31" localSheetId="12">Ponte_31</definedName>
    <definedName name="Ponte_31" localSheetId="6">#N/A</definedName>
    <definedName name="Ponte_31" localSheetId="10">#N/A</definedName>
    <definedName name="Ponte_31" localSheetId="7">#N/A</definedName>
    <definedName name="Ponte_31" localSheetId="11">#N/A</definedName>
    <definedName name="Ponte_31" localSheetId="13">#N/A</definedName>
    <definedName name="Ponte_31">'BDI DIFER_SEM DESON.'!Ponte_31</definedName>
    <definedName name="Ponte_33" localSheetId="9">'BDI DIFER_SEM DESON.'!Ponte_33</definedName>
    <definedName name="Ponte_33" localSheetId="8">'BDI_SEM DESON.'!Ponte_33</definedName>
    <definedName name="Ponte_33" localSheetId="12">Ponte_33</definedName>
    <definedName name="Ponte_33" localSheetId="6">#N/A</definedName>
    <definedName name="Ponte_33" localSheetId="10">#N/A</definedName>
    <definedName name="Ponte_33" localSheetId="7">#N/A</definedName>
    <definedName name="Ponte_33" localSheetId="11">#N/A</definedName>
    <definedName name="Ponte_33" localSheetId="13">#N/A</definedName>
    <definedName name="Ponte_33">'BDI DIFER_SEM DESON.'!Ponte_33</definedName>
    <definedName name="Ponte_34" localSheetId="9">'BDI DIFER_SEM DESON.'!Ponte_34</definedName>
    <definedName name="Ponte_34" localSheetId="8">'BDI_SEM DESON.'!Ponte_34</definedName>
    <definedName name="Ponte_34" localSheetId="12">Ponte_34</definedName>
    <definedName name="Ponte_34" localSheetId="6">#N/A</definedName>
    <definedName name="Ponte_34" localSheetId="10">#N/A</definedName>
    <definedName name="Ponte_34" localSheetId="7">#N/A</definedName>
    <definedName name="Ponte_34" localSheetId="11">#N/A</definedName>
    <definedName name="Ponte_34" localSheetId="13">#N/A</definedName>
    <definedName name="Ponte_34">'BDI DIFER_SEM DESON.'!Ponte_34</definedName>
    <definedName name="Ponte_35" localSheetId="9">'BDI DIFER_SEM DESON.'!Ponte_35</definedName>
    <definedName name="Ponte_35" localSheetId="8">'BDI_SEM DESON.'!Ponte_35</definedName>
    <definedName name="Ponte_35" localSheetId="12">Ponte_35</definedName>
    <definedName name="Ponte_35" localSheetId="6">#N/A</definedName>
    <definedName name="Ponte_35" localSheetId="10">#N/A</definedName>
    <definedName name="Ponte_35" localSheetId="7">#N/A</definedName>
    <definedName name="Ponte_35" localSheetId="11">#N/A</definedName>
    <definedName name="Ponte_35" localSheetId="13">#N/A</definedName>
    <definedName name="Ponte_35">'BDI DIFER_SEM DESON.'!Ponte_35</definedName>
    <definedName name="Ponte_36" localSheetId="9">'BDI DIFER_SEM DESON.'!Ponte_36</definedName>
    <definedName name="Ponte_36" localSheetId="8">'BDI_SEM DESON.'!Ponte_36</definedName>
    <definedName name="Ponte_36" localSheetId="12">Ponte_36</definedName>
    <definedName name="Ponte_36" localSheetId="6">#N/A</definedName>
    <definedName name="Ponte_36" localSheetId="10">#N/A</definedName>
    <definedName name="Ponte_36" localSheetId="7">#N/A</definedName>
    <definedName name="Ponte_36" localSheetId="11">#N/A</definedName>
    <definedName name="Ponte_36" localSheetId="13">#N/A</definedName>
    <definedName name="Ponte_36">'BDI DIFER_SEM DESON.'!Ponte_36</definedName>
    <definedName name="Ponte_37" localSheetId="9">'BDI DIFER_SEM DESON.'!Ponte_37</definedName>
    <definedName name="Ponte_37" localSheetId="8">'BDI_SEM DESON.'!Ponte_37</definedName>
    <definedName name="Ponte_37" localSheetId="12">Ponte_37</definedName>
    <definedName name="Ponte_37" localSheetId="6">#N/A</definedName>
    <definedName name="Ponte_37" localSheetId="10">#N/A</definedName>
    <definedName name="Ponte_37" localSheetId="7">#N/A</definedName>
    <definedName name="Ponte_37" localSheetId="11">#N/A</definedName>
    <definedName name="Ponte_37" localSheetId="13">#N/A</definedName>
    <definedName name="Ponte_37">'BDI DIFER_SEM DESON.'!Ponte_37</definedName>
    <definedName name="Ponte_38" localSheetId="9">'BDI DIFER_SEM DESON.'!Ponte_38</definedName>
    <definedName name="Ponte_38" localSheetId="8">'BDI_SEM DESON.'!Ponte_38</definedName>
    <definedName name="Ponte_38" localSheetId="12">Ponte_38</definedName>
    <definedName name="Ponte_38" localSheetId="6">#N/A</definedName>
    <definedName name="Ponte_38" localSheetId="10">#N/A</definedName>
    <definedName name="Ponte_38" localSheetId="7">#N/A</definedName>
    <definedName name="Ponte_38" localSheetId="11">#N/A</definedName>
    <definedName name="Ponte_38" localSheetId="13">#N/A</definedName>
    <definedName name="Ponte_38">'BDI DIFER_SEM DESON.'!Ponte_38</definedName>
    <definedName name="Ponte_39" localSheetId="9">'BDI DIFER_SEM DESON.'!Ponte_39</definedName>
    <definedName name="Ponte_39" localSheetId="8">'BDI_SEM DESON.'!Ponte_39</definedName>
    <definedName name="Ponte_39" localSheetId="12">Ponte_39</definedName>
    <definedName name="Ponte_39" localSheetId="6">#N/A</definedName>
    <definedName name="Ponte_39" localSheetId="10">#N/A</definedName>
    <definedName name="Ponte_39" localSheetId="7">#N/A</definedName>
    <definedName name="Ponte_39" localSheetId="11">#N/A</definedName>
    <definedName name="Ponte_39" localSheetId="13">#N/A</definedName>
    <definedName name="Ponte_39">'BDI DIFER_SEM DESON.'!Ponte_39</definedName>
    <definedName name="Ponte_4" localSheetId="9">'BDI DIFER_SEM DESON.'!Ponte_4</definedName>
    <definedName name="Ponte_4" localSheetId="8">'BDI_SEM DESON.'!Ponte_4</definedName>
    <definedName name="Ponte_4" localSheetId="12">Ponte_4</definedName>
    <definedName name="Ponte_4" localSheetId="6">#N/A</definedName>
    <definedName name="Ponte_4" localSheetId="10">#N/A</definedName>
    <definedName name="Ponte_4" localSheetId="7">#N/A</definedName>
    <definedName name="Ponte_4" localSheetId="11">#N/A</definedName>
    <definedName name="Ponte_4" localSheetId="13">#N/A</definedName>
    <definedName name="Ponte_4">'BDI DIFER_SEM DESON.'!Ponte_4</definedName>
    <definedName name="Ponte_40" localSheetId="9">'BDI DIFER_SEM DESON.'!Ponte_40</definedName>
    <definedName name="Ponte_40" localSheetId="8">'BDI_SEM DESON.'!Ponte_40</definedName>
    <definedName name="Ponte_40" localSheetId="12">Ponte_40</definedName>
    <definedName name="Ponte_40" localSheetId="6">#N/A</definedName>
    <definedName name="Ponte_40" localSheetId="10">#N/A</definedName>
    <definedName name="Ponte_40" localSheetId="7">#N/A</definedName>
    <definedName name="Ponte_40" localSheetId="11">#N/A</definedName>
    <definedName name="Ponte_40" localSheetId="13">#N/A</definedName>
    <definedName name="Ponte_40">'BDI DIFER_SEM DESON.'!Ponte_40</definedName>
    <definedName name="Ponte_41" localSheetId="9">'BDI DIFER_SEM DESON.'!Ponte_41</definedName>
    <definedName name="Ponte_41" localSheetId="8">'BDI_SEM DESON.'!Ponte_41</definedName>
    <definedName name="Ponte_41" localSheetId="12">Ponte_41</definedName>
    <definedName name="Ponte_41" localSheetId="6">#N/A</definedName>
    <definedName name="Ponte_41" localSheetId="10">#N/A</definedName>
    <definedName name="Ponte_41" localSheetId="7">#N/A</definedName>
    <definedName name="Ponte_41" localSheetId="11">#N/A</definedName>
    <definedName name="Ponte_41" localSheetId="13">#N/A</definedName>
    <definedName name="Ponte_41">'BDI DIFER_SEM DESON.'!Ponte_41</definedName>
    <definedName name="Ponte_42" localSheetId="9">'BDI DIFER_SEM DESON.'!Ponte_42</definedName>
    <definedName name="Ponte_42" localSheetId="8">'BDI_SEM DESON.'!Ponte_42</definedName>
    <definedName name="Ponte_42" localSheetId="12">Ponte_42</definedName>
    <definedName name="Ponte_42" localSheetId="6">#N/A</definedName>
    <definedName name="Ponte_42" localSheetId="10">#N/A</definedName>
    <definedName name="Ponte_42" localSheetId="7">#N/A</definedName>
    <definedName name="Ponte_42" localSheetId="11">#N/A</definedName>
    <definedName name="Ponte_42" localSheetId="13">#N/A</definedName>
    <definedName name="Ponte_42">'BDI DIFER_SEM DESON.'!Ponte_42</definedName>
    <definedName name="Ponte_43" localSheetId="9">'BDI DIFER_SEM DESON.'!Ponte_43</definedName>
    <definedName name="Ponte_43" localSheetId="8">'BDI_SEM DESON.'!Ponte_43</definedName>
    <definedName name="Ponte_43" localSheetId="12">Ponte_43</definedName>
    <definedName name="Ponte_43" localSheetId="6">#N/A</definedName>
    <definedName name="Ponte_43" localSheetId="10">#N/A</definedName>
    <definedName name="Ponte_43" localSheetId="7">#N/A</definedName>
    <definedName name="Ponte_43" localSheetId="11">#N/A</definedName>
    <definedName name="Ponte_43" localSheetId="13">#N/A</definedName>
    <definedName name="Ponte_43">'BDI DIFER_SEM DESON.'!Ponte_43</definedName>
    <definedName name="Ponte_44" localSheetId="9">'BDI DIFER_SEM DESON.'!Ponte_44</definedName>
    <definedName name="Ponte_44" localSheetId="8">'BDI_SEM DESON.'!Ponte_44</definedName>
    <definedName name="Ponte_44" localSheetId="12">Ponte_44</definedName>
    <definedName name="Ponte_44" localSheetId="6">#N/A</definedName>
    <definedName name="Ponte_44" localSheetId="10">#N/A</definedName>
    <definedName name="Ponte_44" localSheetId="7">#N/A</definedName>
    <definedName name="Ponte_44" localSheetId="11">#N/A</definedName>
    <definedName name="Ponte_44" localSheetId="13">#N/A</definedName>
    <definedName name="Ponte_44">'BDI DIFER_SEM DESON.'!Ponte_44</definedName>
    <definedName name="Ponte_45" localSheetId="9">'BDI DIFER_SEM DESON.'!Ponte_45</definedName>
    <definedName name="Ponte_45" localSheetId="8">'BDI_SEM DESON.'!Ponte_45</definedName>
    <definedName name="Ponte_45" localSheetId="12">Ponte_45</definedName>
    <definedName name="Ponte_45" localSheetId="6">#N/A</definedName>
    <definedName name="Ponte_45" localSheetId="10">#N/A</definedName>
    <definedName name="Ponte_45" localSheetId="7">#N/A</definedName>
    <definedName name="Ponte_45" localSheetId="11">#N/A</definedName>
    <definedName name="Ponte_45" localSheetId="13">#N/A</definedName>
    <definedName name="Ponte_45">'BDI DIFER_SEM DESON.'!Ponte_45</definedName>
    <definedName name="Ponte_46" localSheetId="9">'BDI DIFER_SEM DESON.'!Ponte_46</definedName>
    <definedName name="Ponte_46" localSheetId="8">'BDI_SEM DESON.'!Ponte_46</definedName>
    <definedName name="Ponte_46" localSheetId="12">Ponte_46</definedName>
    <definedName name="Ponte_46" localSheetId="6">#N/A</definedName>
    <definedName name="Ponte_46" localSheetId="10">#N/A</definedName>
    <definedName name="Ponte_46" localSheetId="7">#N/A</definedName>
    <definedName name="Ponte_46" localSheetId="11">#N/A</definedName>
    <definedName name="Ponte_46" localSheetId="13">#N/A</definedName>
    <definedName name="Ponte_46">'BDI DIFER_SEM DESON.'!Ponte_46</definedName>
    <definedName name="Ponte_47" localSheetId="9">'BDI DIFER_SEM DESON.'!Ponte_47</definedName>
    <definedName name="Ponte_47" localSheetId="8">'BDI_SEM DESON.'!Ponte_47</definedName>
    <definedName name="Ponte_47" localSheetId="12">Ponte_47</definedName>
    <definedName name="Ponte_47" localSheetId="6">#N/A</definedName>
    <definedName name="Ponte_47" localSheetId="10">#N/A</definedName>
    <definedName name="Ponte_47" localSheetId="7">#N/A</definedName>
    <definedName name="Ponte_47" localSheetId="11">#N/A</definedName>
    <definedName name="Ponte_47" localSheetId="13">#N/A</definedName>
    <definedName name="Ponte_47">'BDI DIFER_SEM DESON.'!Ponte_47</definedName>
    <definedName name="Ponte_48" localSheetId="9">'BDI DIFER_SEM DESON.'!Ponte_48</definedName>
    <definedName name="Ponte_48" localSheetId="8">'BDI_SEM DESON.'!Ponte_48</definedName>
    <definedName name="Ponte_48" localSheetId="12">Ponte_48</definedName>
    <definedName name="Ponte_48" localSheetId="6">#N/A</definedName>
    <definedName name="Ponte_48" localSheetId="10">#N/A</definedName>
    <definedName name="Ponte_48" localSheetId="7">#N/A</definedName>
    <definedName name="Ponte_48" localSheetId="11">#N/A</definedName>
    <definedName name="Ponte_48" localSheetId="13">#N/A</definedName>
    <definedName name="Ponte_48">'BDI DIFER_SEM DESON.'!Ponte_48</definedName>
    <definedName name="Ponte_51" localSheetId="9">'BDI DIFER_SEM DESON.'!Ponte_51</definedName>
    <definedName name="Ponte_51" localSheetId="8">'BDI_SEM DESON.'!Ponte_51</definedName>
    <definedName name="Ponte_51" localSheetId="12">Ponte_51</definedName>
    <definedName name="Ponte_51" localSheetId="6">#N/A</definedName>
    <definedName name="Ponte_51" localSheetId="10">#N/A</definedName>
    <definedName name="Ponte_51" localSheetId="7">#N/A</definedName>
    <definedName name="Ponte_51" localSheetId="11">#N/A</definedName>
    <definedName name="Ponte_51" localSheetId="13">#N/A</definedName>
    <definedName name="Ponte_51">'BDI DIFER_SEM DESON.'!Ponte_51</definedName>
    <definedName name="Ponte_52" localSheetId="9">'BDI DIFER_SEM DESON.'!Ponte_52</definedName>
    <definedName name="Ponte_52" localSheetId="8">'BDI_SEM DESON.'!Ponte_52</definedName>
    <definedName name="Ponte_52" localSheetId="12">Ponte_52</definedName>
    <definedName name="Ponte_52" localSheetId="6">#N/A</definedName>
    <definedName name="Ponte_52" localSheetId="10">#N/A</definedName>
    <definedName name="Ponte_52" localSheetId="7">#N/A</definedName>
    <definedName name="Ponte_52" localSheetId="11">#N/A</definedName>
    <definedName name="Ponte_52" localSheetId="13">#N/A</definedName>
    <definedName name="Ponte_52">'BDI DIFER_SEM DESON.'!Ponte_52</definedName>
    <definedName name="Ponte_53" localSheetId="9">'BDI DIFER_SEM DESON.'!Ponte_53</definedName>
    <definedName name="Ponte_53" localSheetId="8">'BDI_SEM DESON.'!Ponte_53</definedName>
    <definedName name="Ponte_53" localSheetId="12">Ponte_53</definedName>
    <definedName name="Ponte_53" localSheetId="6">#N/A</definedName>
    <definedName name="Ponte_53" localSheetId="10">#N/A</definedName>
    <definedName name="Ponte_53" localSheetId="7">#N/A</definedName>
    <definedName name="Ponte_53" localSheetId="11">#N/A</definedName>
    <definedName name="Ponte_53" localSheetId="13">#N/A</definedName>
    <definedName name="Ponte_53">'BDI DIFER_SEM DESON.'!Ponte_53</definedName>
    <definedName name="Ponte_55" localSheetId="9">'BDI DIFER_SEM DESON.'!Ponte_55</definedName>
    <definedName name="Ponte_55" localSheetId="8">'BDI_SEM DESON.'!Ponte_55</definedName>
    <definedName name="Ponte_55" localSheetId="12">Ponte_55</definedName>
    <definedName name="Ponte_55" localSheetId="6">#N/A</definedName>
    <definedName name="Ponte_55" localSheetId="10">#N/A</definedName>
    <definedName name="Ponte_55" localSheetId="7">#N/A</definedName>
    <definedName name="Ponte_55" localSheetId="11">#N/A</definedName>
    <definedName name="Ponte_55" localSheetId="13">#N/A</definedName>
    <definedName name="Ponte_55">'BDI DIFER_SEM DESON.'!Ponte_55</definedName>
    <definedName name="Ponte_58" localSheetId="9">'BDI DIFER_SEM DESON.'!Ponte_58</definedName>
    <definedName name="Ponte_58" localSheetId="8">'BDI_SEM DESON.'!Ponte_58</definedName>
    <definedName name="Ponte_58" localSheetId="12">Ponte_58</definedName>
    <definedName name="Ponte_58" localSheetId="6">#N/A</definedName>
    <definedName name="Ponte_58" localSheetId="10">#N/A</definedName>
    <definedName name="Ponte_58" localSheetId="7">#N/A</definedName>
    <definedName name="Ponte_58" localSheetId="11">#N/A</definedName>
    <definedName name="Ponte_58" localSheetId="13">#N/A</definedName>
    <definedName name="Ponte_58">'BDI DIFER_SEM DESON.'!Ponte_58</definedName>
    <definedName name="Ponte_59" localSheetId="9">'BDI DIFER_SEM DESON.'!Ponte_59</definedName>
    <definedName name="Ponte_59" localSheetId="8">'BDI_SEM DESON.'!Ponte_59</definedName>
    <definedName name="Ponte_59" localSheetId="12">Ponte_59</definedName>
    <definedName name="Ponte_59" localSheetId="6">#N/A</definedName>
    <definedName name="Ponte_59" localSheetId="10">#N/A</definedName>
    <definedName name="Ponte_59" localSheetId="7">#N/A</definedName>
    <definedName name="Ponte_59" localSheetId="11">#N/A</definedName>
    <definedName name="Ponte_59" localSheetId="13">#N/A</definedName>
    <definedName name="Ponte_59">'BDI DIFER_SEM DESON.'!Ponte_59</definedName>
    <definedName name="Ponte_60" localSheetId="9">'BDI DIFER_SEM DESON.'!Ponte_60</definedName>
    <definedName name="Ponte_60" localSheetId="8">'BDI_SEM DESON.'!Ponte_60</definedName>
    <definedName name="Ponte_60" localSheetId="12">Ponte_60</definedName>
    <definedName name="Ponte_60" localSheetId="6">#N/A</definedName>
    <definedName name="Ponte_60" localSheetId="10">#N/A</definedName>
    <definedName name="Ponte_60" localSheetId="7">#N/A</definedName>
    <definedName name="Ponte_60" localSheetId="11">#N/A</definedName>
    <definedName name="Ponte_60" localSheetId="13">#N/A</definedName>
    <definedName name="Ponte_60">'BDI DIFER_SEM DESON.'!Ponte_60</definedName>
    <definedName name="Ponte_61" localSheetId="9">'BDI DIFER_SEM DESON.'!Ponte_61</definedName>
    <definedName name="Ponte_61" localSheetId="8">'BDI_SEM DESON.'!Ponte_61</definedName>
    <definedName name="Ponte_61" localSheetId="12">Ponte_61</definedName>
    <definedName name="Ponte_61" localSheetId="6">#N/A</definedName>
    <definedName name="Ponte_61" localSheetId="10">#N/A</definedName>
    <definedName name="Ponte_61" localSheetId="7">#N/A</definedName>
    <definedName name="Ponte_61" localSheetId="11">#N/A</definedName>
    <definedName name="Ponte_61" localSheetId="13">#N/A</definedName>
    <definedName name="Ponte_61">'BDI DIFER_SEM DESON.'!Ponte_61</definedName>
    <definedName name="Ponte_62" localSheetId="9">'BDI DIFER_SEM DESON.'!Ponte_62</definedName>
    <definedName name="Ponte_62" localSheetId="8">'BDI_SEM DESON.'!Ponte_62</definedName>
    <definedName name="Ponte_62" localSheetId="12">Ponte_62</definedName>
    <definedName name="Ponte_62" localSheetId="6">#N/A</definedName>
    <definedName name="Ponte_62" localSheetId="10">#N/A</definedName>
    <definedName name="Ponte_62" localSheetId="7">#N/A</definedName>
    <definedName name="Ponte_62" localSheetId="11">#N/A</definedName>
    <definedName name="Ponte_62" localSheetId="13">#N/A</definedName>
    <definedName name="Ponte_62">'BDI DIFER_SEM DESON.'!Ponte_62</definedName>
    <definedName name="Ponte_63" localSheetId="9">'BDI DIFER_SEM DESON.'!Ponte_63</definedName>
    <definedName name="Ponte_63" localSheetId="8">'BDI_SEM DESON.'!Ponte_63</definedName>
    <definedName name="Ponte_63" localSheetId="12">Ponte_63</definedName>
    <definedName name="Ponte_63" localSheetId="6">#N/A</definedName>
    <definedName name="Ponte_63" localSheetId="10">#N/A</definedName>
    <definedName name="Ponte_63" localSheetId="7">#N/A</definedName>
    <definedName name="Ponte_63" localSheetId="11">#N/A</definedName>
    <definedName name="Ponte_63" localSheetId="13">#N/A</definedName>
    <definedName name="Ponte_63">'BDI DIFER_SEM DESON.'!Ponte_63</definedName>
    <definedName name="Ponte_64" localSheetId="9">'BDI DIFER_SEM DESON.'!Ponte_64</definedName>
    <definedName name="Ponte_64" localSheetId="8">'BDI_SEM DESON.'!Ponte_64</definedName>
    <definedName name="Ponte_64" localSheetId="12">Ponte_64</definedName>
    <definedName name="Ponte_64" localSheetId="6">#N/A</definedName>
    <definedName name="Ponte_64" localSheetId="10">#N/A</definedName>
    <definedName name="Ponte_64" localSheetId="7">#N/A</definedName>
    <definedName name="Ponte_64" localSheetId="11">#N/A</definedName>
    <definedName name="Ponte_64" localSheetId="13">#N/A</definedName>
    <definedName name="Ponte_64">'BDI DIFER_SEM DESON.'!Ponte_64</definedName>
    <definedName name="Ponte_65" localSheetId="9">'BDI DIFER_SEM DESON.'!Ponte_65</definedName>
    <definedName name="Ponte_65" localSheetId="8">'BDI_SEM DESON.'!Ponte_65</definedName>
    <definedName name="Ponte_65" localSheetId="12">Ponte_65</definedName>
    <definedName name="Ponte_65" localSheetId="6">#N/A</definedName>
    <definedName name="Ponte_65" localSheetId="10">#N/A</definedName>
    <definedName name="Ponte_65" localSheetId="7">#N/A</definedName>
    <definedName name="Ponte_65" localSheetId="11">#N/A</definedName>
    <definedName name="Ponte_65" localSheetId="13">#N/A</definedName>
    <definedName name="Ponte_65">'BDI DIFER_SEM DESON.'!Ponte_65</definedName>
    <definedName name="Ponte_66" localSheetId="9">'BDI DIFER_SEM DESON.'!Ponte_66</definedName>
    <definedName name="Ponte_66" localSheetId="8">'BDI_SEM DESON.'!Ponte_66</definedName>
    <definedName name="Ponte_66" localSheetId="12">Ponte_66</definedName>
    <definedName name="Ponte_66" localSheetId="6">#N/A</definedName>
    <definedName name="Ponte_66" localSheetId="10">#N/A</definedName>
    <definedName name="Ponte_66" localSheetId="7">#N/A</definedName>
    <definedName name="Ponte_66" localSheetId="11">#N/A</definedName>
    <definedName name="Ponte_66" localSheetId="13">#N/A</definedName>
    <definedName name="Ponte_66">'BDI DIFER_SEM DESON.'!Ponte_66</definedName>
    <definedName name="Ponte_67" localSheetId="9">'BDI DIFER_SEM DESON.'!Ponte_67</definedName>
    <definedName name="Ponte_67" localSheetId="8">'BDI_SEM DESON.'!Ponte_67</definedName>
    <definedName name="Ponte_67" localSheetId="12">Ponte_67</definedName>
    <definedName name="Ponte_67" localSheetId="6">#N/A</definedName>
    <definedName name="Ponte_67" localSheetId="10">#N/A</definedName>
    <definedName name="Ponte_67" localSheetId="7">#N/A</definedName>
    <definedName name="Ponte_67" localSheetId="11">#N/A</definedName>
    <definedName name="Ponte_67" localSheetId="13">#N/A</definedName>
    <definedName name="Ponte_67">'BDI DIFER_SEM DESON.'!Ponte_67</definedName>
    <definedName name="Ponte_68" localSheetId="9">'BDI DIFER_SEM DESON.'!Ponte_68</definedName>
    <definedName name="Ponte_68" localSheetId="8">'BDI_SEM DESON.'!Ponte_68</definedName>
    <definedName name="Ponte_68" localSheetId="12">Ponte_68</definedName>
    <definedName name="Ponte_68" localSheetId="6">#N/A</definedName>
    <definedName name="Ponte_68" localSheetId="10">#N/A</definedName>
    <definedName name="Ponte_68" localSheetId="7">#N/A</definedName>
    <definedName name="Ponte_68" localSheetId="11">#N/A</definedName>
    <definedName name="Ponte_68" localSheetId="13">#N/A</definedName>
    <definedName name="Ponte_68">'BDI DIFER_SEM DESON.'!Ponte_68</definedName>
    <definedName name="Ponte_69" localSheetId="9">'BDI DIFER_SEM DESON.'!Ponte_69</definedName>
    <definedName name="Ponte_69" localSheetId="8">'BDI_SEM DESON.'!Ponte_69</definedName>
    <definedName name="Ponte_69" localSheetId="12">Ponte_69</definedName>
    <definedName name="Ponte_69" localSheetId="6">#N/A</definedName>
    <definedName name="Ponte_69" localSheetId="10">#N/A</definedName>
    <definedName name="Ponte_69" localSheetId="7">#N/A</definedName>
    <definedName name="Ponte_69" localSheetId="11">#N/A</definedName>
    <definedName name="Ponte_69" localSheetId="13">#N/A</definedName>
    <definedName name="Ponte_69">'BDI DIFER_SEM DESON.'!Ponte_69</definedName>
    <definedName name="Ponte_70" localSheetId="9">'BDI DIFER_SEM DESON.'!Ponte_70</definedName>
    <definedName name="Ponte_70" localSheetId="8">'BDI_SEM DESON.'!Ponte_70</definedName>
    <definedName name="Ponte_70" localSheetId="12">Ponte_70</definedName>
    <definedName name="Ponte_70" localSheetId="6">#N/A</definedName>
    <definedName name="Ponte_70" localSheetId="10">#N/A</definedName>
    <definedName name="Ponte_70" localSheetId="7">#N/A</definedName>
    <definedName name="Ponte_70" localSheetId="11">#N/A</definedName>
    <definedName name="Ponte_70" localSheetId="13">#N/A</definedName>
    <definedName name="Ponte_70">'BDI DIFER_SEM DESON.'!Ponte_70</definedName>
    <definedName name="Ponte_71" localSheetId="9">'BDI DIFER_SEM DESON.'!Ponte_71</definedName>
    <definedName name="Ponte_71" localSheetId="8">'BDI_SEM DESON.'!Ponte_71</definedName>
    <definedName name="Ponte_71" localSheetId="12">Ponte_71</definedName>
    <definedName name="Ponte_71" localSheetId="6">#N/A</definedName>
    <definedName name="Ponte_71" localSheetId="10">#N/A</definedName>
    <definedName name="Ponte_71" localSheetId="7">#N/A</definedName>
    <definedName name="Ponte_71" localSheetId="11">#N/A</definedName>
    <definedName name="Ponte_71" localSheetId="13">#N/A</definedName>
    <definedName name="Ponte_71">'BDI DIFER_SEM DESON.'!Ponte_71</definedName>
    <definedName name="Ponte_72" localSheetId="9">'BDI DIFER_SEM DESON.'!Ponte_72</definedName>
    <definedName name="Ponte_72" localSheetId="8">'BDI_SEM DESON.'!Ponte_72</definedName>
    <definedName name="Ponte_72" localSheetId="12">Ponte_72</definedName>
    <definedName name="Ponte_72" localSheetId="6">#N/A</definedName>
    <definedName name="Ponte_72" localSheetId="10">#N/A</definedName>
    <definedName name="Ponte_72" localSheetId="7">#N/A</definedName>
    <definedName name="Ponte_72" localSheetId="11">#N/A</definedName>
    <definedName name="Ponte_72" localSheetId="13">#N/A</definedName>
    <definedName name="Ponte_72">'BDI DIFER_SEM DESON.'!Ponte_72</definedName>
    <definedName name="Ponte_8" localSheetId="9">'BDI DIFER_SEM DESON.'!Ponte_8</definedName>
    <definedName name="Ponte_8" localSheetId="8">'BDI_SEM DESON.'!Ponte_8</definedName>
    <definedName name="Ponte_8" localSheetId="12">Ponte_8</definedName>
    <definedName name="Ponte_8" localSheetId="6">#N/A</definedName>
    <definedName name="Ponte_8" localSheetId="10">#N/A</definedName>
    <definedName name="Ponte_8" localSheetId="7">#N/A</definedName>
    <definedName name="Ponte_8" localSheetId="11">#N/A</definedName>
    <definedName name="Ponte_8" localSheetId="13">#N/A</definedName>
    <definedName name="Ponte_8">'BDI DIFER_SEM DESON.'!Ponte_8</definedName>
    <definedName name="PONTEMADEIRA">#REF!</definedName>
    <definedName name="ponto">#N/A</definedName>
    <definedName name="popopopo" localSheetId="6" hidden="1">{#N/A,#N/A,FALSE,"MO (2)"}</definedName>
    <definedName name="popopopo" localSheetId="7" hidden="1">{#N/A,#N/A,FALSE,"MO (2)"}</definedName>
    <definedName name="popopopo" hidden="1">{#N/A,#N/A,FALSE,"MO (2)"}</definedName>
    <definedName name="popspkasdjhlasdbhasfknb">#REF!</definedName>
    <definedName name="Popular" localSheetId="9" hidden="1">{#N/A,#N/A,FALSE,"Cronograma";#N/A,#N/A,FALSE,"Cronogr. 2"}</definedName>
    <definedName name="Popular" localSheetId="8" hidden="1">{#N/A,#N/A,FALSE,"Cronograma";#N/A,#N/A,FALSE,"Cronogr. 2"}</definedName>
    <definedName name="Popular" localSheetId="6" hidden="1">{#N/A,#N/A,FALSE,"Cronograma";#N/A,#N/A,FALSE,"Cronogr. 2"}</definedName>
    <definedName name="Popular" localSheetId="7" hidden="1">{#N/A,#N/A,FALSE,"Cronograma";#N/A,#N/A,FALSE,"Cronogr. 2"}</definedName>
    <definedName name="Popular" hidden="1">{#N/A,#N/A,FALSE,"Cronograma";#N/A,#N/A,FALSE,"Cronogr. 2"}</definedName>
    <definedName name="PORRA" localSheetId="6">#REF!</definedName>
    <definedName name="PORRA" localSheetId="7">#REF!</definedName>
    <definedName name="PORRA">#REF!</definedName>
    <definedName name="PORTE">#REF!</definedName>
    <definedName name="portugal" localSheetId="9">#REF!</definedName>
    <definedName name="portugal" localSheetId="8">#REF!</definedName>
    <definedName name="portugal" localSheetId="13">#REF!</definedName>
    <definedName name="portugal">#REF!</definedName>
    <definedName name="Posição" localSheetId="9" hidden="1">#REF!</definedName>
    <definedName name="Posição" localSheetId="8" hidden="1">#REF!</definedName>
    <definedName name="Posição" localSheetId="12">#REF!</definedName>
    <definedName name="Posição" localSheetId="3" hidden="1">#REF!</definedName>
    <definedName name="Posição" localSheetId="10">#REF!</definedName>
    <definedName name="Posição" localSheetId="7" hidden="1">#REF!</definedName>
    <definedName name="Posição" localSheetId="11">#REF!</definedName>
    <definedName name="Posição" localSheetId="13">#REF!</definedName>
    <definedName name="Posição">#REF!</definedName>
    <definedName name="Posição_OAC">#REF!</definedName>
    <definedName name="PosiçãoDispositivoLateralOAE">#REF!</definedName>
    <definedName name="PosiçãoNãoseaplicaOAC">#REF!</definedName>
    <definedName name="PosiçãoOAC">#REF!</definedName>
    <definedName name="POSTO" localSheetId="9">'BDI DIFER_SEM DESON.'!POSTO</definedName>
    <definedName name="POSTO" localSheetId="8">'BDI_SEM DESON.'!POSTO</definedName>
    <definedName name="POSTO" localSheetId="6">'CURVA ABC_INSUMO'!POSTO</definedName>
    <definedName name="POSTO" localSheetId="7">MEMÓRIA!POSTO</definedName>
    <definedName name="POSTO">POSTO</definedName>
    <definedName name="POSTO1" localSheetId="9">'BDI DIFER_SEM DESON.'!Plan1</definedName>
    <definedName name="POSTO1" localSheetId="8">'BDI_SEM DESON.'!Plan1</definedName>
    <definedName name="POSTO1" localSheetId="6">Plan1</definedName>
    <definedName name="POSTO1" localSheetId="7">Plan1</definedName>
    <definedName name="POSTO1" localSheetId="13">Plan1</definedName>
    <definedName name="POSTO1">Plan1</definedName>
    <definedName name="Potencia" localSheetId="9">#REF!</definedName>
    <definedName name="Potencia" localSheetId="8">#REF!</definedName>
    <definedName name="Potencia" localSheetId="12">#REF!</definedName>
    <definedName name="Potencia" localSheetId="10">#REF!</definedName>
    <definedName name="Potencia" localSheetId="11">#REF!</definedName>
    <definedName name="Potencia" localSheetId="13">#REF!</definedName>
    <definedName name="Potencia">#REF!</definedName>
    <definedName name="PP" localSheetId="6">#REF!</definedName>
    <definedName name="PP" localSheetId="7">#REF!</definedName>
    <definedName name="PP" localSheetId="13">#REF!</definedName>
    <definedName name="PP">#REF!</definedName>
    <definedName name="PPAG">#REF!</definedName>
    <definedName name="PPCOFINS">#REF!</definedName>
    <definedName name="PPEDRAM">#REF!</definedName>
    <definedName name="PPEDREIRO">#N/A</definedName>
    <definedName name="PPEDREIRO_1">#REF!</definedName>
    <definedName name="PPEN" localSheetId="9">#REF!</definedName>
    <definedName name="PPEN" localSheetId="8">#REF!</definedName>
    <definedName name="PPEN" localSheetId="12">#REF!</definedName>
    <definedName name="PPEN" localSheetId="10">#REF!</definedName>
    <definedName name="PPEN" localSheetId="11">#REF!</definedName>
    <definedName name="PPEN" localSheetId="13">#REF!</definedName>
    <definedName name="PPEN">#REF!</definedName>
    <definedName name="PPFRE">#REF!</definedName>
    <definedName name="PPICMS">#REF!</definedName>
    <definedName name="PPINTOR">#N/A</definedName>
    <definedName name="PPINTOR_1">#REF!</definedName>
    <definedName name="PPIPI">#REF!</definedName>
    <definedName name="PPL" localSheetId="9">#REF!</definedName>
    <definedName name="PPL" localSheetId="8">#REF!</definedName>
    <definedName name="PPL" localSheetId="12">#REF!</definedName>
    <definedName name="PPL" localSheetId="10">#REF!</definedName>
    <definedName name="PPL" localSheetId="11">#REF!</definedName>
    <definedName name="PPL" localSheetId="13">#REF!</definedName>
    <definedName name="PPL">#REF!</definedName>
    <definedName name="PPLA" localSheetId="9">#REF!</definedName>
    <definedName name="PPLA" localSheetId="8">#REF!</definedName>
    <definedName name="PPLA" localSheetId="12">#REF!</definedName>
    <definedName name="PPLA" localSheetId="10">#REF!</definedName>
    <definedName name="PPLA" localSheetId="11">#REF!</definedName>
    <definedName name="PPLA" localSheetId="13">#REF!</definedName>
    <definedName name="PPLA">#REF!</definedName>
    <definedName name="PPLT" localSheetId="9">#REF!</definedName>
    <definedName name="PPLT" localSheetId="8">#REF!</definedName>
    <definedName name="PPLT" localSheetId="12">#REF!</definedName>
    <definedName name="PPLT" localSheetId="10">#REF!</definedName>
    <definedName name="PPLT" localSheetId="11">#REF!</definedName>
    <definedName name="PPLT" localSheetId="13">#REF!</definedName>
    <definedName name="PPLT">#REF!</definedName>
    <definedName name="PPP" localSheetId="9">#REF!</definedName>
    <definedName name="PPP" localSheetId="8">#REF!</definedName>
    <definedName name="PPP" localSheetId="13">#REF!</definedName>
    <definedName name="PPP">#REF!</definedName>
    <definedName name="PPPIS">#REF!</definedName>
    <definedName name="pppp" localSheetId="6"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localSheetId="6"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PPPPPP">#REF!</definedName>
    <definedName name="PPREP">#REF!</definedName>
    <definedName name="PPSAL">#REF!</definedName>
    <definedName name="PQP.">#REF!</definedName>
    <definedName name="PQWOINNE" localSheetId="13">#REF!</definedName>
    <definedName name="PQWOINNE">#REF!</definedName>
    <definedName name="Pr" localSheetId="13">#REF!</definedName>
    <definedName name="Pr">#REF!</definedName>
    <definedName name="PRA" localSheetId="9">#REF!</definedName>
    <definedName name="PRA" localSheetId="8">#REF!</definedName>
    <definedName name="PRA" localSheetId="12">#REF!</definedName>
    <definedName name="PRA" localSheetId="10">#REF!</definedName>
    <definedName name="PRA" localSheetId="11">#REF!</definedName>
    <definedName name="PRA" localSheetId="13">#REF!</definedName>
    <definedName name="PRA">#REF!</definedName>
    <definedName name="Prazo" localSheetId="9">#REF!</definedName>
    <definedName name="Prazo" localSheetId="8">#REF!</definedName>
    <definedName name="Prazo" localSheetId="12">#REF!</definedName>
    <definedName name="Prazo" localSheetId="10">#REF!</definedName>
    <definedName name="Prazo" localSheetId="11">#REF!</definedName>
    <definedName name="Prazo" localSheetId="13">#REF!</definedName>
    <definedName name="Prazo">#REF!</definedName>
    <definedName name="Prazo_de_Execucao" localSheetId="6">#REF!</definedName>
    <definedName name="Prazo_de_Execucao" localSheetId="7">#REF!</definedName>
    <definedName name="Prazo_de_Execucao">#REF!</definedName>
    <definedName name="PRAZO_EDITAL" localSheetId="13">#REF!</definedName>
    <definedName name="PRAZO_EDITAL">#REF!</definedName>
    <definedName name="PRAZO_ORC" localSheetId="13">#REF!</definedName>
    <definedName name="PRAZO_ORC">#REF!</definedName>
    <definedName name="PRBQ" localSheetId="9">#REF!</definedName>
    <definedName name="PRBQ" localSheetId="8">#REF!</definedName>
    <definedName name="PRBQ" localSheetId="12">#REF!</definedName>
    <definedName name="PRBQ" localSheetId="10">#REF!</definedName>
    <definedName name="PRBQ" localSheetId="11">#REF!</definedName>
    <definedName name="PRBQ" localSheetId="13">#REF!</definedName>
    <definedName name="PRBQ">#REF!</definedName>
    <definedName name="PRCB" localSheetId="9">#REF!</definedName>
    <definedName name="PRCB" localSheetId="8">#REF!</definedName>
    <definedName name="PRCB" localSheetId="12">#REF!</definedName>
    <definedName name="PRCB" localSheetId="10">#REF!</definedName>
    <definedName name="PRCB" localSheetId="11">#REF!</definedName>
    <definedName name="PRCB" localSheetId="13">#REF!</definedName>
    <definedName name="PRCB">#REF!</definedName>
    <definedName name="PRCC" localSheetId="9">#REF!</definedName>
    <definedName name="PRCC" localSheetId="8">#REF!</definedName>
    <definedName name="PRCC" localSheetId="12">#REF!</definedName>
    <definedName name="PRCC" localSheetId="10">#REF!</definedName>
    <definedName name="PRCC" localSheetId="11">#REF!</definedName>
    <definedName name="PRCC" localSheetId="13">#REF!</definedName>
    <definedName name="PRCC">#REF!</definedName>
    <definedName name="PRCCL" localSheetId="9">#REF!</definedName>
    <definedName name="PRCCL" localSheetId="8">#REF!</definedName>
    <definedName name="PRCCL" localSheetId="12">#REF!</definedName>
    <definedName name="PRCCL" localSheetId="10">#REF!</definedName>
    <definedName name="PRCCL" localSheetId="11">#REF!</definedName>
    <definedName name="PRCCL" localSheetId="13">#REF!</definedName>
    <definedName name="PRCCL">#REF!</definedName>
    <definedName name="Prd">#N/A</definedName>
    <definedName name="PrdAux">#N/A</definedName>
    <definedName name="PRDM" localSheetId="9">#REF!</definedName>
    <definedName name="PRDM" localSheetId="8">#REF!</definedName>
    <definedName name="PRDM" localSheetId="12">#REF!</definedName>
    <definedName name="PRDM" localSheetId="10">#REF!</definedName>
    <definedName name="PRDM" localSheetId="11">#REF!</definedName>
    <definedName name="PRDM" localSheetId="13">#REF!</definedName>
    <definedName name="PRDM">#REF!</definedName>
    <definedName name="Pre" localSheetId="13">#REF!</definedName>
    <definedName name="Pre">#REF!</definedName>
    <definedName name="pre.marc">#REF!</definedName>
    <definedName name="PREC">#REF!</definedName>
    <definedName name="PREC_1">#REF!</definedName>
    <definedName name="PRECO" localSheetId="3">#REF!</definedName>
    <definedName name="PRECO">#REF!</definedName>
    <definedName name="preço">"#REF!"</definedName>
    <definedName name="preço_1">"#REF!"</definedName>
    <definedName name="preço_10">"#REF!"</definedName>
    <definedName name="preço_2">"#REF!"</definedName>
    <definedName name="preço_3">"#REF!"</definedName>
    <definedName name="preço_4">"#REF!"</definedName>
    <definedName name="preço_5">"#REF!"</definedName>
    <definedName name="preço_6">"#REF!"</definedName>
    <definedName name="preço_7">"#REF!"</definedName>
    <definedName name="preço_8">"#REF!"</definedName>
    <definedName name="preço_9">"#REF!"</definedName>
    <definedName name="Preço_Improd." localSheetId="9">#REF!</definedName>
    <definedName name="Preço_Improd." localSheetId="8">#REF!</definedName>
    <definedName name="Preço_Improd." localSheetId="12">#REF!</definedName>
    <definedName name="Preço_Improd." localSheetId="10">#REF!</definedName>
    <definedName name="Preço_Improd." localSheetId="11">#REF!</definedName>
    <definedName name="Preço_Improd." localSheetId="13">#REF!</definedName>
    <definedName name="Preço_Improd.">#REF!</definedName>
    <definedName name="Preço_parcial">#REF!</definedName>
    <definedName name="Preço_parcial_15">#REF!</definedName>
    <definedName name="Preço_prod." localSheetId="9">#REF!</definedName>
    <definedName name="Preço_prod." localSheetId="8">#REF!</definedName>
    <definedName name="Preço_prod." localSheetId="12">#REF!</definedName>
    <definedName name="Preço_prod." localSheetId="10">#REF!</definedName>
    <definedName name="Preço_prod." localSheetId="11">#REF!</definedName>
    <definedName name="Preço_prod." localSheetId="13">#REF!</definedName>
    <definedName name="Preço_prod.">#REF!</definedName>
    <definedName name="PREÇO_UNIT_serviço">OFFSET(#REF!,0,0,COUNTA(#REF!),1)</definedName>
    <definedName name="preco1" localSheetId="9">#REF!</definedName>
    <definedName name="preco1" localSheetId="8">#REF!</definedName>
    <definedName name="preco1" localSheetId="12">#REF!</definedName>
    <definedName name="preco1" localSheetId="10">#REF!</definedName>
    <definedName name="preco1" localSheetId="11">#REF!</definedName>
    <definedName name="preco1" localSheetId="13">#REF!</definedName>
    <definedName name="preco1">#REF!</definedName>
    <definedName name="PREÇOS" localSheetId="9">#REF!</definedName>
    <definedName name="PREÇOS" localSheetId="8">#REF!</definedName>
    <definedName name="PREÇOS" localSheetId="12">#REF!</definedName>
    <definedName name="PREÇOS" localSheetId="10">#REF!</definedName>
    <definedName name="PREÇOS" localSheetId="11">#REF!</definedName>
    <definedName name="PREÇOS" localSheetId="13">#REF!</definedName>
    <definedName name="PREÇOS">#REF!</definedName>
    <definedName name="PREÇOS_10" localSheetId="9">#REF!</definedName>
    <definedName name="PREÇOS_10" localSheetId="8">#REF!</definedName>
    <definedName name="PREÇOS_10" localSheetId="12">#REF!</definedName>
    <definedName name="PREÇOS_10" localSheetId="10">#REF!</definedName>
    <definedName name="PREÇOS_10" localSheetId="11">#REF!</definedName>
    <definedName name="PREÇOS_10" localSheetId="13">#REF!</definedName>
    <definedName name="PREÇOS_10">#REF!</definedName>
    <definedName name="PREÇOS_10_16">#REF!</definedName>
    <definedName name="PREÇOS_16">#REF!</definedName>
    <definedName name="PREÇOS_17" localSheetId="9">#REF!</definedName>
    <definedName name="PREÇOS_17" localSheetId="8">#REF!</definedName>
    <definedName name="PREÇOS_17" localSheetId="12">#REF!</definedName>
    <definedName name="PREÇOS_17" localSheetId="10">#REF!</definedName>
    <definedName name="PREÇOS_17" localSheetId="11">#REF!</definedName>
    <definedName name="PREÇOS_17" localSheetId="13">#REF!</definedName>
    <definedName name="PREÇOS_17">#REF!</definedName>
    <definedName name="PREÇOS_17_16">#REF!</definedName>
    <definedName name="Preços_2anosarrumada" localSheetId="9">#REF!</definedName>
    <definedName name="Preços_2anosarrumada" localSheetId="8">#REF!</definedName>
    <definedName name="Preços_2anosarrumada" localSheetId="12">#REF!</definedName>
    <definedName name="Preços_2anosarrumada" localSheetId="10">#REF!</definedName>
    <definedName name="Preços_2anosarrumada" localSheetId="11">#REF!</definedName>
    <definedName name="Preços_2anosarrumada" localSheetId="13">#REF!</definedName>
    <definedName name="Preços_2anosarrumada">#REF!</definedName>
    <definedName name="PREÇOS_6" localSheetId="9">#REF!</definedName>
    <definedName name="PREÇOS_6" localSheetId="8">#REF!</definedName>
    <definedName name="PREÇOS_6" localSheetId="12">#REF!</definedName>
    <definedName name="PREÇOS_6" localSheetId="10">#REF!</definedName>
    <definedName name="PREÇOS_6" localSheetId="11">#REF!</definedName>
    <definedName name="PREÇOS_6" localSheetId="13">#REF!</definedName>
    <definedName name="PREÇOS_6">#REF!</definedName>
    <definedName name="PREÇOS_6_16">#REF!</definedName>
    <definedName name="PREÇOS_7" localSheetId="9">#REF!</definedName>
    <definedName name="PREÇOS_7" localSheetId="8">#REF!</definedName>
    <definedName name="PREÇOS_7" localSheetId="12">#REF!</definedName>
    <definedName name="PREÇOS_7" localSheetId="10">#REF!</definedName>
    <definedName name="PREÇOS_7" localSheetId="11">#REF!</definedName>
    <definedName name="PREÇOS_7" localSheetId="13">#REF!</definedName>
    <definedName name="PREÇOS_7">#REF!</definedName>
    <definedName name="PREÇOS_7_16">#REF!</definedName>
    <definedName name="PREÇOS_8" localSheetId="9">#REF!</definedName>
    <definedName name="PREÇOS_8" localSheetId="8">#REF!</definedName>
    <definedName name="PREÇOS_8" localSheetId="12">#REF!</definedName>
    <definedName name="PREÇOS_8" localSheetId="10">#REF!</definedName>
    <definedName name="PREÇOS_8" localSheetId="11">#REF!</definedName>
    <definedName name="PREÇOS_8" localSheetId="13">#REF!</definedName>
    <definedName name="PREÇOS_8">#REF!</definedName>
    <definedName name="PREÇOS_8_16">#REF!</definedName>
    <definedName name="PREÇOS_9" localSheetId="9">#REF!</definedName>
    <definedName name="PREÇOS_9" localSheetId="8">#REF!</definedName>
    <definedName name="PREÇOS_9" localSheetId="12">#REF!</definedName>
    <definedName name="PREÇOS_9" localSheetId="10">#REF!</definedName>
    <definedName name="PREÇOS_9" localSheetId="11">#REF!</definedName>
    <definedName name="PREÇOS_9" localSheetId="13">#REF!</definedName>
    <definedName name="PREÇOS_9">#REF!</definedName>
    <definedName name="PREÇOS_9_16">#REF!</definedName>
    <definedName name="PREÇOSOBRAS" localSheetId="6">#REF!</definedName>
    <definedName name="PREÇOSOBRAS" localSheetId="7">#REF!</definedName>
    <definedName name="PREÇOSOBRAS">#REF!</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 localSheetId="9">#REF!</definedName>
    <definedName name="PRECP" localSheetId="8">#REF!</definedName>
    <definedName name="PRECP" localSheetId="12">#REF!</definedName>
    <definedName name="PRECP" localSheetId="10">#REF!</definedName>
    <definedName name="PRECP" localSheetId="11">#REF!</definedName>
    <definedName name="PRECP" localSheetId="13">#REF!</definedName>
    <definedName name="PRECP">#REF!</definedName>
    <definedName name="PRECREV" localSheetId="9">#REF!</definedName>
    <definedName name="PRECREV" localSheetId="8">#REF!</definedName>
    <definedName name="PRECREV" localSheetId="12">#REF!</definedName>
    <definedName name="PRECREV" localSheetId="10">#REF!</definedName>
    <definedName name="PRECREV" localSheetId="11">#REF!</definedName>
    <definedName name="PRECREV" localSheetId="13">#REF!</definedName>
    <definedName name="PRECREV">#REF!</definedName>
    <definedName name="pref">#REF!</definedName>
    <definedName name="PREGO" localSheetId="6">#REF!</definedName>
    <definedName name="PREGO" localSheetId="7">#REF!</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emissas" localSheetId="6" hidden="1">{"summary1",#N/A,TRUE,"Comps";"summary2",#N/A,TRUE,"Comps";"summary3",#N/A,TRUE,"Comps"}</definedName>
    <definedName name="Premissas" localSheetId="7" hidden="1">{"summary1",#N/A,TRUE,"Comps";"summary2",#N/A,TRUE,"Comps";"summary3",#N/A,TRUE,"Comps"}</definedName>
    <definedName name="Premissas" hidden="1">{"summary1",#N/A,TRUE,"Comps";"summary2",#N/A,TRUE,"Comps";"summary3",#N/A,TRUE,"Comps"}</definedName>
    <definedName name="PREMN" localSheetId="9">#REF!</definedName>
    <definedName name="PREMN" localSheetId="8">#REF!</definedName>
    <definedName name="PREMN" localSheetId="12">#REF!</definedName>
    <definedName name="PREMN" localSheetId="10">#REF!</definedName>
    <definedName name="PREMN" localSheetId="11">#REF!</definedName>
    <definedName name="PREMN" localSheetId="13">#REF!</definedName>
    <definedName name="PREMN">#REF!</definedName>
    <definedName name="PREMOÇÃOPS">#REF!</definedName>
    <definedName name="PresençaFaixaAdicional">#REF!</definedName>
    <definedName name="PRETRO">#REF!</definedName>
    <definedName name="prg">#REF!</definedName>
    <definedName name="PRGC" localSheetId="9">#REF!</definedName>
    <definedName name="PRGC" localSheetId="8">#REF!</definedName>
    <definedName name="PRGC" localSheetId="12">#REF!</definedName>
    <definedName name="PRGC" localSheetId="10">#REF!</definedName>
    <definedName name="PRGC" localSheetId="11">#REF!</definedName>
    <definedName name="PRGC" localSheetId="13">#REF!</definedName>
    <definedName name="PRGC">#REF!</definedName>
    <definedName name="primeira" localSheetId="9">#REF!</definedName>
    <definedName name="primeira" localSheetId="8">#REF!</definedName>
    <definedName name="primeira" localSheetId="12">#REF!</definedName>
    <definedName name="primeira" localSheetId="10">#REF!</definedName>
    <definedName name="primeira" localSheetId="11">#REF!</definedName>
    <definedName name="primeira" localSheetId="13">#REF!</definedName>
    <definedName name="primeira">#REF!</definedName>
    <definedName name="primeira_1">#REF!</definedName>
    <definedName name="primeira_3" localSheetId="9">#REF!</definedName>
    <definedName name="primeira_3" localSheetId="8">#REF!</definedName>
    <definedName name="primeira_3" localSheetId="12">#REF!</definedName>
    <definedName name="primeira_3" localSheetId="10">#REF!</definedName>
    <definedName name="primeira_3" localSheetId="11">#REF!</definedName>
    <definedName name="primeira_3" localSheetId="13">#REF!</definedName>
    <definedName name="primeira_3">#REF!</definedName>
    <definedName name="primeira_4" localSheetId="9">#REF!</definedName>
    <definedName name="primeira_4" localSheetId="8">#REF!</definedName>
    <definedName name="primeira_4" localSheetId="12">#REF!</definedName>
    <definedName name="primeira_4" localSheetId="10">#REF!</definedName>
    <definedName name="primeira_4" localSheetId="11">#REF!</definedName>
    <definedName name="primeira_4" localSheetId="13">#REF!</definedName>
    <definedName name="primeira_4">#REF!</definedName>
    <definedName name="primeira_5" localSheetId="9">#REF!</definedName>
    <definedName name="primeira_5" localSheetId="8">#REF!</definedName>
    <definedName name="primeira_5" localSheetId="12">#REF!</definedName>
    <definedName name="primeira_5" localSheetId="10">#REF!</definedName>
    <definedName name="primeira_5" localSheetId="11">#REF!</definedName>
    <definedName name="primeira_5" localSheetId="13">#REF!</definedName>
    <definedName name="primeira_5">#REF!</definedName>
    <definedName name="primeiraa" localSheetId="9">#REF!</definedName>
    <definedName name="primeiraa" localSheetId="8">#REF!</definedName>
    <definedName name="primeiraa" localSheetId="12">#REF!</definedName>
    <definedName name="primeiraa" localSheetId="10">#REF!</definedName>
    <definedName name="primeiraa" localSheetId="11">#REF!</definedName>
    <definedName name="primeiraa" localSheetId="13">#REF!</definedName>
    <definedName name="primeiraa">#REF!</definedName>
    <definedName name="PrimeiraCamadaFinal">#REF!</definedName>
    <definedName name="PRINC." localSheetId="9">#REF!</definedName>
    <definedName name="PRINC." localSheetId="8">#REF!</definedName>
    <definedName name="PRINC." localSheetId="12">#REF!</definedName>
    <definedName name="PRINC." localSheetId="10">#REF!</definedName>
    <definedName name="PRINC." localSheetId="11">#REF!</definedName>
    <definedName name="PRINC." localSheetId="13">#REF!</definedName>
    <definedName name="PRINC.">#REF!</definedName>
    <definedName name="Print" localSheetId="3">#REF!</definedName>
    <definedName name="Print" localSheetId="6">#REF!</definedName>
    <definedName name="Print" localSheetId="7">#REF!</definedName>
    <definedName name="Print" localSheetId="13">#REF!</definedName>
    <definedName name="Print">#REF!</definedName>
    <definedName name="PRINT_">#REF!</definedName>
    <definedName name="Print_1">#REF!</definedName>
    <definedName name="Print_10">#REF!</definedName>
    <definedName name="Print_12">#REF!</definedName>
    <definedName name="Print_2">#REF!</definedName>
    <definedName name="Print_25">#REF!</definedName>
    <definedName name="Print_3">#REF!</definedName>
    <definedName name="Print_4">#REF!</definedName>
    <definedName name="Print_5">#REF!</definedName>
    <definedName name="Print_6">#REF!</definedName>
    <definedName name="Print_7">#REF!</definedName>
    <definedName name="Print_9">#REF!</definedName>
    <definedName name="Print_Area" localSheetId="3">#REF!</definedName>
    <definedName name="Print_Area">#REF!</definedName>
    <definedName name="Print_Area_1_1">#REF!</definedName>
    <definedName name="Print_Area_MI" localSheetId="9">#REF!</definedName>
    <definedName name="Print_Area_MI" localSheetId="8">#REF!</definedName>
    <definedName name="Print_Area_MI" localSheetId="12">#REF!</definedName>
    <definedName name="Print_Area_MI" localSheetId="3">#REF!</definedName>
    <definedName name="Print_Area_MI" localSheetId="10">#REF!</definedName>
    <definedName name="Print_Area_MI" localSheetId="11">#REF!</definedName>
    <definedName name="Print_Area_MI" localSheetId="13">#REF!</definedName>
    <definedName name="Print_Area_MI">#REF!</definedName>
    <definedName name="Print_Area_MI_1">"#REF!"</definedName>
    <definedName name="Print_Area_MI_1_1">#REF!</definedName>
    <definedName name="Print_Area_MI_1_10">#REF!</definedName>
    <definedName name="Print_Area_MI_1_12">#REF!</definedName>
    <definedName name="Print_Area_MI_1_9">#REF!</definedName>
    <definedName name="Print_Area_MI_10">#REF!</definedName>
    <definedName name="Print_Area_MI_11">"$#REF!.$A$8:$G$165"</definedName>
    <definedName name="Print_Area_MI_12">#REF!</definedName>
    <definedName name="Print_Area_MI_13">#REF!</definedName>
    <definedName name="Print_Area_MI_14">#REF!</definedName>
    <definedName name="Print_Area_MI_15">#REF!</definedName>
    <definedName name="Print_Area_MI_16">#REF!</definedName>
    <definedName name="Print_Area_MI_19" localSheetId="9">#REF!</definedName>
    <definedName name="Print_Area_MI_19" localSheetId="8">#REF!</definedName>
    <definedName name="Print_Area_MI_19" localSheetId="12">#REF!</definedName>
    <definedName name="Print_Area_MI_19" localSheetId="10">#REF!</definedName>
    <definedName name="Print_Area_MI_19" localSheetId="11">#REF!</definedName>
    <definedName name="Print_Area_MI_19" localSheetId="13">#REF!</definedName>
    <definedName name="Print_Area_MI_19">#REF!</definedName>
    <definedName name="Print_Area_MI_19_16">#REF!</definedName>
    <definedName name="Print_Area_MI_2">NA()</definedName>
    <definedName name="Print_Area_MI_21" localSheetId="9">#REF!</definedName>
    <definedName name="Print_Area_MI_21" localSheetId="8">#REF!</definedName>
    <definedName name="Print_Area_MI_21" localSheetId="12">#REF!</definedName>
    <definedName name="Print_Area_MI_21" localSheetId="10">#REF!</definedName>
    <definedName name="Print_Area_MI_21" localSheetId="11">#REF!</definedName>
    <definedName name="Print_Area_MI_21" localSheetId="13">#REF!</definedName>
    <definedName name="Print_Area_MI_21">#REF!</definedName>
    <definedName name="Print_Area_MI_21_16">#REF!</definedName>
    <definedName name="Print_Area_MI_21_19" localSheetId="9">#REF!</definedName>
    <definedName name="Print_Area_MI_21_19" localSheetId="8">#REF!</definedName>
    <definedName name="Print_Area_MI_21_19" localSheetId="12">#REF!</definedName>
    <definedName name="Print_Area_MI_21_19" localSheetId="10">#REF!</definedName>
    <definedName name="Print_Area_MI_21_19" localSheetId="11">#REF!</definedName>
    <definedName name="Print_Area_MI_21_19" localSheetId="13">#REF!</definedName>
    <definedName name="Print_Area_MI_21_19">#REF!</definedName>
    <definedName name="Print_Area_MI_21_19_16">#REF!</definedName>
    <definedName name="Print_Area_MI_25">#REF!</definedName>
    <definedName name="Print_Area_MI_3">#REF!</definedName>
    <definedName name="Print_Area_MI_3_1">#REF!</definedName>
    <definedName name="Print_Area_MI_3_10">#REF!</definedName>
    <definedName name="Print_Area_MI_3_12">#REF!</definedName>
    <definedName name="Print_Area_MI_3_9">#REF!</definedName>
    <definedName name="Print_Area_MI_4" localSheetId="9">#REF!</definedName>
    <definedName name="Print_Area_MI_4" localSheetId="8">#REF!</definedName>
    <definedName name="Print_Area_MI_4" localSheetId="12">#REF!</definedName>
    <definedName name="Print_Area_MI_4" localSheetId="10">#REF!</definedName>
    <definedName name="Print_Area_MI_4" localSheetId="11">#REF!</definedName>
    <definedName name="Print_Area_MI_4" localSheetId="13">#REF!</definedName>
    <definedName name="Print_Area_MI_4">#REF!</definedName>
    <definedName name="Print_Area_MI_5">#REF!</definedName>
    <definedName name="Print_Area_MI_6">#REF!</definedName>
    <definedName name="Print_Area_MI_7">#REF!</definedName>
    <definedName name="Print_Area_MI_9">#REF!</definedName>
    <definedName name="Print_Area_MII" localSheetId="9">#REF!</definedName>
    <definedName name="Print_Area_MII" localSheetId="8">#REF!</definedName>
    <definedName name="Print_Area_MII" localSheetId="12">#REF!</definedName>
    <definedName name="Print_Area_MII" localSheetId="10">#REF!</definedName>
    <definedName name="Print_Area_MII" localSheetId="11">#REF!</definedName>
    <definedName name="Print_Area_MII" localSheetId="13">#REF!</definedName>
    <definedName name="Print_Area_MII">#REF!</definedName>
    <definedName name="Print_Titles">#N/A</definedName>
    <definedName name="PRINT_TITLES_MI" localSheetId="9">#REF!</definedName>
    <definedName name="PRINT_TITLES_MI" localSheetId="8">#REF!</definedName>
    <definedName name="PRINT_TITLES_MI" localSheetId="12">#REF!</definedName>
    <definedName name="Print_Titles_MI" localSheetId="3">#REF!</definedName>
    <definedName name="PRINT_TITLES_MI" localSheetId="10">#REF!</definedName>
    <definedName name="PRINT_TITLES_MI" localSheetId="11">#REF!</definedName>
    <definedName name="PRINT_TITLES_MI" localSheetId="13">#REF!</definedName>
    <definedName name="PRINT_TITLES_MI">#REF!</definedName>
    <definedName name="PRINT_TITLES_MI_1">"#REF!"</definedName>
    <definedName name="PRINT_TITLES_MI_10">#REF!</definedName>
    <definedName name="PRINT_TITLES_MI_11">"$#REF!.$A$1:$IV$7"</definedName>
    <definedName name="PRINT_TITLES_MI_12">#REF!</definedName>
    <definedName name="PRINT_TITLES_MI_13">#REF!</definedName>
    <definedName name="PRINT_TITLES_MI_14">#REF!</definedName>
    <definedName name="PRINT_TITLES_MI_15">#REF!</definedName>
    <definedName name="PRINT_TITLES_MI_16">#REF!</definedName>
    <definedName name="PRINT_TITLES_MI_19" localSheetId="9">#REF!</definedName>
    <definedName name="PRINT_TITLES_MI_19" localSheetId="8">#REF!</definedName>
    <definedName name="PRINT_TITLES_MI_19" localSheetId="12">#REF!</definedName>
    <definedName name="PRINT_TITLES_MI_19" localSheetId="10">#REF!</definedName>
    <definedName name="PRINT_TITLES_MI_19" localSheetId="11">#REF!</definedName>
    <definedName name="PRINT_TITLES_MI_19" localSheetId="13">#REF!</definedName>
    <definedName name="PRINT_TITLES_MI_19">#REF!</definedName>
    <definedName name="PRINT_TITLES_MI_19_16">#REF!</definedName>
    <definedName name="PRINT_TITLES_MI_2">NA()</definedName>
    <definedName name="PRINT_TITLES_MI_3">#REF!</definedName>
    <definedName name="PRINT_TITLES_MI_3_1">#REF!</definedName>
    <definedName name="PRINT_TITLES_MI_3_10">#REF!</definedName>
    <definedName name="PRINT_TITLES_MI_3_12">#REF!</definedName>
    <definedName name="PRINT_TITLES_MI_3_9">#REF!</definedName>
    <definedName name="PRINT_TITLES_MI_4" localSheetId="9">#REF!</definedName>
    <definedName name="PRINT_TITLES_MI_4" localSheetId="8">#REF!</definedName>
    <definedName name="PRINT_TITLES_MI_4" localSheetId="12">#REF!</definedName>
    <definedName name="PRINT_TITLES_MI_4" localSheetId="10">#REF!</definedName>
    <definedName name="PRINT_TITLES_MI_4" localSheetId="11">#REF!</definedName>
    <definedName name="PRINT_TITLES_MI_4" localSheetId="13">#REF!</definedName>
    <definedName name="PRINT_TITLES_MI_4">#REF!</definedName>
    <definedName name="PRINT_TITLES_MI_5">#REF!</definedName>
    <definedName name="PRINT_TITLES_MI_9">#REF!</definedName>
    <definedName name="PRINT_TITLES_MII" localSheetId="9">#REF!</definedName>
    <definedName name="PRINT_TITLES_MII" localSheetId="8">#REF!</definedName>
    <definedName name="PRINT_TITLES_MII" localSheetId="12">#REF!</definedName>
    <definedName name="PRINT_TITLES_MII" localSheetId="10">#REF!</definedName>
    <definedName name="PRINT_TITLES_MII" localSheetId="11">#REF!</definedName>
    <definedName name="PRINT_TITLES_MII" localSheetId="13">#REF!</definedName>
    <definedName name="PRINT_TITLES_MII">#REF!</definedName>
    <definedName name="PRL.1C">#REF!</definedName>
    <definedName name="PRM">#REF!</definedName>
    <definedName name="PRM.1C">#REF!</definedName>
    <definedName name="PRM1C" localSheetId="9">#REF!</definedName>
    <definedName name="PRM1C" localSheetId="8">#REF!</definedName>
    <definedName name="PRM1C" localSheetId="12">#REF!</definedName>
    <definedName name="PRM1C" localSheetId="10">#REF!</definedName>
    <definedName name="PRM1C" localSheetId="11">#REF!</definedName>
    <definedName name="PRM1C" localSheetId="13">#REF!</definedName>
    <definedName name="PRM1C">#REF!</definedName>
    <definedName name="PRMAT">#REF!</definedName>
    <definedName name="PRMCC">"'file:///D:/Meus documentos/ANASTÁCIO/SERCEL/BR262990800.xls'#$SERVIÇOS.$#REF!$#REF!"</definedName>
    <definedName name="PRMEC">#REF!</definedName>
    <definedName name="PRMECAT">#REF!</definedName>
    <definedName name="PRMFD">#REF!</definedName>
    <definedName name="PRMN" localSheetId="9">#REF!</definedName>
    <definedName name="PRMN" localSheetId="8">#REF!</definedName>
    <definedName name="PRMN" localSheetId="12">#REF!</definedName>
    <definedName name="PRMN" localSheetId="10">#REF!</definedName>
    <definedName name="PRMN" localSheetId="11">#REF!</definedName>
    <definedName name="PRMN" localSheetId="13">#REF!</definedName>
    <definedName name="PRMN">#REF!</definedName>
    <definedName name="PRMSH">#REF!</definedName>
    <definedName name="proc" localSheetId="6">#REF!</definedName>
    <definedName name="proc" localSheetId="7">#REF!</definedName>
    <definedName name="proc">#REF!</definedName>
    <definedName name="PROD" localSheetId="6">#REF!</definedName>
    <definedName name="PROD" localSheetId="7">#REF!</definedName>
    <definedName name="PROD">#REF!</definedName>
    <definedName name="PROD_1" localSheetId="9" hidden="1">{#N/A,#N/A,TRUE,"Serviços"}</definedName>
    <definedName name="PROD_1" localSheetId="8" hidden="1">{#N/A,#N/A,TRUE,"Serviços"}</definedName>
    <definedName name="PROD_1" localSheetId="12">{#N/A,#N/A,TRUE,"Serviços"}</definedName>
    <definedName name="PROD_1" localSheetId="3" hidden="1">{#N/A,#N/A,TRUE,"Serviços"}</definedName>
    <definedName name="PROD_1" localSheetId="6">{#N/A,#N/A,TRUE,"Serviços"}</definedName>
    <definedName name="PROD_1" localSheetId="10">{#N/A,#N/A,TRUE,"Serviços"}</definedName>
    <definedName name="PROD_1" localSheetId="7" hidden="1">{#N/A,#N/A,TRUE,"Serviços"}</definedName>
    <definedName name="PROD_1" localSheetId="11">{#N/A,#N/A,TRUE,"Serviços"}</definedName>
    <definedName name="PROD_1" localSheetId="13">{#N/A,#N/A,TRUE,"Serviços"}</definedName>
    <definedName name="PROD_1">{#N/A,#N/A,TRUE,"Serviços"}</definedName>
    <definedName name="PROD_11" localSheetId="9" hidden="1">{#N/A,#N/A,TRUE,"Serviços"}</definedName>
    <definedName name="PROD_11" localSheetId="8" hidden="1">{#N/A,#N/A,TRUE,"Serviços"}</definedName>
    <definedName name="PROD_11" localSheetId="12">{#N/A,#N/A,TRUE,"Serviços"}</definedName>
    <definedName name="PROD_11" localSheetId="6">{#N/A,#N/A,TRUE,"Serviços"}</definedName>
    <definedName name="PROD_11" localSheetId="10">{#N/A,#N/A,TRUE,"Serviços"}</definedName>
    <definedName name="PROD_11" localSheetId="7">{#N/A,#N/A,TRUE,"Serviços"}</definedName>
    <definedName name="PROD_11" localSheetId="11">{#N/A,#N/A,TRUE,"Serviços"}</definedName>
    <definedName name="PROD_11" localSheetId="13">{#N/A,#N/A,TRUE,"Serviços"}</definedName>
    <definedName name="PROD_11">{#N/A,#N/A,TRUE,"Serviços"}</definedName>
    <definedName name="ProdAnexo" localSheetId="9">#REF!</definedName>
    <definedName name="ProdAnexo" localSheetId="8">#REF!</definedName>
    <definedName name="ProdAnexo" localSheetId="12">#REF!</definedName>
    <definedName name="ProdAnexo" localSheetId="10">#REF!</definedName>
    <definedName name="ProdAnexo" localSheetId="11">#REF!</definedName>
    <definedName name="ProdAnexo" localSheetId="13">#REF!</definedName>
    <definedName name="ProdAnexo">#REF!</definedName>
    <definedName name="ProdNome" localSheetId="9">#REF!</definedName>
    <definedName name="ProdNome" localSheetId="8">#REF!</definedName>
    <definedName name="ProdNome" localSheetId="12">#REF!</definedName>
    <definedName name="ProdNome" localSheetId="10">#REF!</definedName>
    <definedName name="ProdNome" localSheetId="11">#REF!</definedName>
    <definedName name="ProdNome" localSheetId="13">#REF!</definedName>
    <definedName name="ProdNome">#REF!</definedName>
    <definedName name="produção" localSheetId="9">#REF!</definedName>
    <definedName name="produção" localSheetId="8">#REF!</definedName>
    <definedName name="produção" localSheetId="12">#REF!</definedName>
    <definedName name="produção" localSheetId="10">#REF!</definedName>
    <definedName name="produção" localSheetId="11">#REF!</definedName>
    <definedName name="produção" localSheetId="13">#REF!</definedName>
    <definedName name="produção">#REF!</definedName>
    <definedName name="PRODUÇÃO.JAN" localSheetId="9">'BDI DIFER_SEM DESON.'!Plan1</definedName>
    <definedName name="PRODUÇÃO.JAN" localSheetId="8">'BDI_SEM DESON.'!Plan1</definedName>
    <definedName name="PRODUÇÃO.JAN" localSheetId="6">Plan1</definedName>
    <definedName name="PRODUÇÃO.JAN" localSheetId="7">Plan1</definedName>
    <definedName name="PRODUÇÃO.JAN" localSheetId="13">Plan1</definedName>
    <definedName name="PRODUÇÃO.JAN">Plan1</definedName>
    <definedName name="PRODUÇÃO.JAN_10" localSheetId="9">'BDI DIFER_SEM DESON.'!Plan1</definedName>
    <definedName name="PRODUÇÃO.JAN_10" localSheetId="8">'BDI_SEM DESON.'!Plan1</definedName>
    <definedName name="PRODUÇÃO.JAN_10" localSheetId="6">Plan1</definedName>
    <definedName name="PRODUÇÃO.JAN_10" localSheetId="7">Plan1</definedName>
    <definedName name="PRODUÇÃO.JAN_10" localSheetId="13">Plan1</definedName>
    <definedName name="PRODUÇÃO.JAN_10">Plan1</definedName>
    <definedName name="PRODUÇÃO.JAN_11" localSheetId="9">'BDI DIFER_SEM DESON.'!Plan1</definedName>
    <definedName name="PRODUÇÃO.JAN_11" localSheetId="8">'BDI_SEM DESON.'!Plan1</definedName>
    <definedName name="PRODUÇÃO.JAN_11" localSheetId="6">Plan1</definedName>
    <definedName name="PRODUÇÃO.JAN_11" localSheetId="7">Plan1</definedName>
    <definedName name="PRODUÇÃO.JAN_11" localSheetId="13">Plan1</definedName>
    <definedName name="PRODUÇÃO.JAN_11">Plan1</definedName>
    <definedName name="PRODUÇÃO.JAN_12" localSheetId="9">'BDI DIFER_SEM DESON.'!Plan1</definedName>
    <definedName name="PRODUÇÃO.JAN_12" localSheetId="8">'BDI_SEM DESON.'!Plan1</definedName>
    <definedName name="PRODUÇÃO.JAN_12" localSheetId="6">Plan1</definedName>
    <definedName name="PRODUÇÃO.JAN_12" localSheetId="7">Plan1</definedName>
    <definedName name="PRODUÇÃO.JAN_12" localSheetId="13">Plan1</definedName>
    <definedName name="PRODUÇÃO.JAN_12">Plan1</definedName>
    <definedName name="PRODUÇÃO.JAN_13" localSheetId="9">'BDI DIFER_SEM DESON.'!Plan1</definedName>
    <definedName name="PRODUÇÃO.JAN_13" localSheetId="8">'BDI_SEM DESON.'!Plan1</definedName>
    <definedName name="PRODUÇÃO.JAN_13" localSheetId="6">Plan1</definedName>
    <definedName name="PRODUÇÃO.JAN_13" localSheetId="7">Plan1</definedName>
    <definedName name="PRODUÇÃO.JAN_13" localSheetId="13">Plan1</definedName>
    <definedName name="PRODUÇÃO.JAN_13">Plan1</definedName>
    <definedName name="PRODUÇÃO.JAN_14" localSheetId="9">'BDI DIFER_SEM DESON.'!Plan1</definedName>
    <definedName name="PRODUÇÃO.JAN_14" localSheetId="8">'BDI_SEM DESON.'!Plan1</definedName>
    <definedName name="PRODUÇÃO.JAN_14" localSheetId="6">Plan1</definedName>
    <definedName name="PRODUÇÃO.JAN_14" localSheetId="7">Plan1</definedName>
    <definedName name="PRODUÇÃO.JAN_14" localSheetId="13">Plan1</definedName>
    <definedName name="PRODUÇÃO.JAN_14">Plan1</definedName>
    <definedName name="PRODUÇÃO.JAN_15" localSheetId="9">'BDI DIFER_SEM DESON.'!Plan1</definedName>
    <definedName name="PRODUÇÃO.JAN_15" localSheetId="8">'BDI_SEM DESON.'!Plan1</definedName>
    <definedName name="PRODUÇÃO.JAN_15" localSheetId="6">Plan1</definedName>
    <definedName name="PRODUÇÃO.JAN_15" localSheetId="7">Plan1</definedName>
    <definedName name="PRODUÇÃO.JAN_15" localSheetId="13">Plan1</definedName>
    <definedName name="PRODUÇÃO.JAN_15">Plan1</definedName>
    <definedName name="PRODUÇÃO.JAN_16" localSheetId="9">'BDI DIFER_SEM DESON.'!Plan1</definedName>
    <definedName name="PRODUÇÃO.JAN_16" localSheetId="8">'BDI_SEM DESON.'!Plan1</definedName>
    <definedName name="PRODUÇÃO.JAN_16" localSheetId="6">Plan1</definedName>
    <definedName name="PRODUÇÃO.JAN_16" localSheetId="7">Plan1</definedName>
    <definedName name="PRODUÇÃO.JAN_16" localSheetId="13">Plan1</definedName>
    <definedName name="PRODUÇÃO.JAN_16">Plan1</definedName>
    <definedName name="PRODUÇÃO.JAN_17" localSheetId="9">'BDI DIFER_SEM DESON.'!Plan1</definedName>
    <definedName name="PRODUÇÃO.JAN_17" localSheetId="8">'BDI_SEM DESON.'!Plan1</definedName>
    <definedName name="PRODUÇÃO.JAN_17" localSheetId="6">Plan1</definedName>
    <definedName name="PRODUÇÃO.JAN_17" localSheetId="7">Plan1</definedName>
    <definedName name="PRODUÇÃO.JAN_17" localSheetId="13">Plan1</definedName>
    <definedName name="PRODUÇÃO.JAN_17">Plan1</definedName>
    <definedName name="PRODUÇÃO.JAN_18" localSheetId="9">'BDI DIFER_SEM DESON.'!Plan1</definedName>
    <definedName name="PRODUÇÃO.JAN_18" localSheetId="8">'BDI_SEM DESON.'!Plan1</definedName>
    <definedName name="PRODUÇÃO.JAN_18" localSheetId="6">Plan1</definedName>
    <definedName name="PRODUÇÃO.JAN_18" localSheetId="7">Plan1</definedName>
    <definedName name="PRODUÇÃO.JAN_18" localSheetId="13">Plan1</definedName>
    <definedName name="PRODUÇÃO.JAN_18">Plan1</definedName>
    <definedName name="PRODUÇÃO.JAN_2" localSheetId="9">'BDI DIFER_SEM DESON.'!Plan1</definedName>
    <definedName name="PRODUÇÃO.JAN_2" localSheetId="8">'BDI_SEM DESON.'!Plan1</definedName>
    <definedName name="PRODUÇÃO.JAN_2" localSheetId="6">Plan1</definedName>
    <definedName name="PRODUÇÃO.JAN_2" localSheetId="7">Plan1</definedName>
    <definedName name="PRODUÇÃO.JAN_2" localSheetId="13">Plan1</definedName>
    <definedName name="PRODUÇÃO.JAN_2">Plan1</definedName>
    <definedName name="PRODUÇÃO.JAN_5" localSheetId="9">'BDI DIFER_SEM DESON.'!Plan1</definedName>
    <definedName name="PRODUÇÃO.JAN_5" localSheetId="8">'BDI_SEM DESON.'!Plan1</definedName>
    <definedName name="PRODUÇÃO.JAN_5" localSheetId="6">Plan1</definedName>
    <definedName name="PRODUÇÃO.JAN_5" localSheetId="7">Plan1</definedName>
    <definedName name="PRODUÇÃO.JAN_5" localSheetId="13">Plan1</definedName>
    <definedName name="PRODUÇÃO.JAN_5">Plan1</definedName>
    <definedName name="PRODUÇÃO.JAN_6" localSheetId="9">'BDI DIFER_SEM DESON.'!Plan1</definedName>
    <definedName name="PRODUÇÃO.JAN_6" localSheetId="8">'BDI_SEM DESON.'!Plan1</definedName>
    <definedName name="PRODUÇÃO.JAN_6" localSheetId="6">Plan1</definedName>
    <definedName name="PRODUÇÃO.JAN_6" localSheetId="7">Plan1</definedName>
    <definedName name="PRODUÇÃO.JAN_6" localSheetId="13">Plan1</definedName>
    <definedName name="PRODUÇÃO.JAN_6">Plan1</definedName>
    <definedName name="PRODUÇÃO.JAN_7" localSheetId="9">'BDI DIFER_SEM DESON.'!Plan1</definedName>
    <definedName name="PRODUÇÃO.JAN_7" localSheetId="8">'BDI_SEM DESON.'!Plan1</definedName>
    <definedName name="PRODUÇÃO.JAN_7" localSheetId="6">Plan1</definedName>
    <definedName name="PRODUÇÃO.JAN_7" localSheetId="7">Plan1</definedName>
    <definedName name="PRODUÇÃO.JAN_7" localSheetId="13">Plan1</definedName>
    <definedName name="PRODUÇÃO.JAN_7">Plan1</definedName>
    <definedName name="PRODUÇÃO.JAN_8" localSheetId="9">'BDI DIFER_SEM DESON.'!Plan1</definedName>
    <definedName name="PRODUÇÃO.JAN_8" localSheetId="8">'BDI_SEM DESON.'!Plan1</definedName>
    <definedName name="PRODUÇÃO.JAN_8" localSheetId="6">Plan1</definedName>
    <definedName name="PRODUÇÃO.JAN_8" localSheetId="7">Plan1</definedName>
    <definedName name="PRODUÇÃO.JAN_8" localSheetId="13">Plan1</definedName>
    <definedName name="PRODUÇÃO.JAN_8">Plan1</definedName>
    <definedName name="PRODUÇÃO.JAN_9" localSheetId="9">'BDI DIFER_SEM DESON.'!Plan1</definedName>
    <definedName name="PRODUÇÃO.JAN_9" localSheetId="8">'BDI_SEM DESON.'!Plan1</definedName>
    <definedName name="PRODUÇÃO.JAN_9" localSheetId="6">Plan1</definedName>
    <definedName name="PRODUÇÃO.JAN_9" localSheetId="7">Plan1</definedName>
    <definedName name="PRODUÇÃO.JAN_9" localSheetId="13">Plan1</definedName>
    <definedName name="PRODUÇÃO.JAN_9">Plan1</definedName>
    <definedName name="Produção_10" localSheetId="9">'BDI DIFER_SEM DESON.'!Plan1</definedName>
    <definedName name="Produção_10" localSheetId="8">'BDI_SEM DESON.'!Plan1</definedName>
    <definedName name="Produção_10" localSheetId="6">Plan1</definedName>
    <definedName name="Produção_10" localSheetId="7">Plan1</definedName>
    <definedName name="Produção_10" localSheetId="13">Plan1</definedName>
    <definedName name="Produção_10">Plan1</definedName>
    <definedName name="Produção_11" localSheetId="9">'BDI DIFER_SEM DESON.'!Plan1</definedName>
    <definedName name="Produção_11" localSheetId="8">'BDI_SEM DESON.'!Plan1</definedName>
    <definedName name="Produção_11" localSheetId="6">Plan1</definedName>
    <definedName name="Produção_11" localSheetId="7">Plan1</definedName>
    <definedName name="Produção_11" localSheetId="13">Plan1</definedName>
    <definedName name="Produção_11">Plan1</definedName>
    <definedName name="Produção_12" localSheetId="9">'BDI DIFER_SEM DESON.'!Plan1</definedName>
    <definedName name="Produção_12" localSheetId="8">'BDI_SEM DESON.'!Plan1</definedName>
    <definedName name="Produção_12" localSheetId="6">Plan1</definedName>
    <definedName name="Produção_12" localSheetId="7">Plan1</definedName>
    <definedName name="Produção_12" localSheetId="13">Plan1</definedName>
    <definedName name="Produção_12">Plan1</definedName>
    <definedName name="Produção_13">#NAME?</definedName>
    <definedName name="Produção_14" localSheetId="9">'BDI DIFER_SEM DESON.'!Plan1</definedName>
    <definedName name="Produção_14" localSheetId="8">'BDI_SEM DESON.'!Plan1</definedName>
    <definedName name="Produção_14" localSheetId="6">Plan1</definedName>
    <definedName name="Produção_14" localSheetId="7">Plan1</definedName>
    <definedName name="Produção_14" localSheetId="13">Plan1</definedName>
    <definedName name="Produção_14">Plan1</definedName>
    <definedName name="Produção_15" localSheetId="9">'BDI DIFER_SEM DESON.'!Plan1</definedName>
    <definedName name="Produção_15" localSheetId="8">'BDI_SEM DESON.'!Plan1</definedName>
    <definedName name="Produção_15" localSheetId="6">Plan1</definedName>
    <definedName name="Produção_15" localSheetId="7">Plan1</definedName>
    <definedName name="Produção_15" localSheetId="13">Plan1</definedName>
    <definedName name="Produção_15">Plan1</definedName>
    <definedName name="Produção_16" localSheetId="9">'BDI DIFER_SEM DESON.'!Plan1</definedName>
    <definedName name="Produção_16" localSheetId="8">'BDI_SEM DESON.'!Plan1</definedName>
    <definedName name="Produção_16" localSheetId="6">Plan1</definedName>
    <definedName name="Produção_16" localSheetId="7">Plan1</definedName>
    <definedName name="Produção_16" localSheetId="13">Plan1</definedName>
    <definedName name="Produção_16">Plan1</definedName>
    <definedName name="Produção_17" localSheetId="9">'BDI DIFER_SEM DESON.'!Plan1</definedName>
    <definedName name="Produção_17" localSheetId="8">'BDI_SEM DESON.'!Plan1</definedName>
    <definedName name="Produção_17" localSheetId="6">Plan1</definedName>
    <definedName name="Produção_17" localSheetId="7">Plan1</definedName>
    <definedName name="Produção_17" localSheetId="13">Plan1</definedName>
    <definedName name="Produção_17">Plan1</definedName>
    <definedName name="Produção_18" localSheetId="9">'BDI DIFER_SEM DESON.'!Plan1</definedName>
    <definedName name="Produção_18" localSheetId="8">'BDI_SEM DESON.'!Plan1</definedName>
    <definedName name="Produção_18" localSheetId="6">Plan1</definedName>
    <definedName name="Produção_18" localSheetId="7">Plan1</definedName>
    <definedName name="Produção_18" localSheetId="13">Plan1</definedName>
    <definedName name="Produção_18">Plan1</definedName>
    <definedName name="Produção_2" localSheetId="9">'BDI DIFER_SEM DESON.'!Plan1</definedName>
    <definedName name="Produção_2" localSheetId="8">'BDI_SEM DESON.'!Plan1</definedName>
    <definedName name="Produção_2" localSheetId="6">Plan1</definedName>
    <definedName name="Produção_2" localSheetId="7">Plan1</definedName>
    <definedName name="Produção_2" localSheetId="13">Plan1</definedName>
    <definedName name="Produção_2">Plan1</definedName>
    <definedName name="Produção_5" localSheetId="9">'BDI DIFER_SEM DESON.'!Plan1</definedName>
    <definedName name="Produção_5" localSheetId="8">'BDI_SEM DESON.'!Plan1</definedName>
    <definedName name="Produção_5" localSheetId="6">Plan1</definedName>
    <definedName name="Produção_5" localSheetId="7">Plan1</definedName>
    <definedName name="Produção_5" localSheetId="13">Plan1</definedName>
    <definedName name="Produção_5">Plan1</definedName>
    <definedName name="Produção_6" localSheetId="9">'BDI DIFER_SEM DESON.'!Plan1</definedName>
    <definedName name="Produção_6" localSheetId="8">'BDI_SEM DESON.'!Plan1</definedName>
    <definedName name="Produção_6" localSheetId="6">Plan1</definedName>
    <definedName name="Produção_6" localSheetId="7">Plan1</definedName>
    <definedName name="Produção_6" localSheetId="13">Plan1</definedName>
    <definedName name="Produção_6">Plan1</definedName>
    <definedName name="Produção_7" localSheetId="9">'BDI DIFER_SEM DESON.'!Plan1</definedName>
    <definedName name="Produção_7" localSheetId="8">'BDI_SEM DESON.'!Plan1</definedName>
    <definedName name="Produção_7" localSheetId="6">Plan1</definedName>
    <definedName name="Produção_7" localSheetId="7">Plan1</definedName>
    <definedName name="Produção_7" localSheetId="13">Plan1</definedName>
    <definedName name="Produção_7">Plan1</definedName>
    <definedName name="Produção_8" localSheetId="9">'BDI DIFER_SEM DESON.'!Plan1</definedName>
    <definedName name="Produção_8" localSheetId="8">'BDI_SEM DESON.'!Plan1</definedName>
    <definedName name="Produção_8" localSheetId="6">Plan1</definedName>
    <definedName name="Produção_8" localSheetId="7">Plan1</definedName>
    <definedName name="Produção_8" localSheetId="13">Plan1</definedName>
    <definedName name="Produção_8">Plan1</definedName>
    <definedName name="Produção_9" localSheetId="9">'BDI DIFER_SEM DESON.'!Plan1</definedName>
    <definedName name="Produção_9" localSheetId="8">'BDI_SEM DESON.'!Plan1</definedName>
    <definedName name="Produção_9" localSheetId="6">Plan1</definedName>
    <definedName name="Produção_9" localSheetId="7">Plan1</definedName>
    <definedName name="Produção_9" localSheetId="13">Plan1</definedName>
    <definedName name="Produção_9">Plan1</definedName>
    <definedName name="produçao1" localSheetId="9">#REF!</definedName>
    <definedName name="produçao1" localSheetId="8">#REF!</definedName>
    <definedName name="produçao1" localSheetId="12">#REF!</definedName>
    <definedName name="produçao1" localSheetId="10">#REF!</definedName>
    <definedName name="produçao1" localSheetId="11">#REF!</definedName>
    <definedName name="produçao1" localSheetId="13">#REF!</definedName>
    <definedName name="produçao1">#REF!</definedName>
    <definedName name="PRODUCAO364">#N/A</definedName>
    <definedName name="PRODUCAO364_1">#REF!</definedName>
    <definedName name="proj" localSheetId="9">#REF!</definedName>
    <definedName name="proj" localSheetId="8">#REF!</definedName>
    <definedName name="proj" localSheetId="13">#REF!</definedName>
    <definedName name="proj">#REF!</definedName>
    <definedName name="proj_2" localSheetId="9">#REF!</definedName>
    <definedName name="proj_2" localSheetId="8">#REF!</definedName>
    <definedName name="proj_2" localSheetId="13">#REF!</definedName>
    <definedName name="proj_2">#REF!</definedName>
    <definedName name="PROJETO" localSheetId="12">#REF!</definedName>
    <definedName name="PROJETO" localSheetId="6">#REF!</definedName>
    <definedName name="PROJETO" localSheetId="10">#REF!</definedName>
    <definedName name="PROJETO" localSheetId="7">#REF!</definedName>
    <definedName name="PROJETO" localSheetId="11">#REF!</definedName>
    <definedName name="PROJETO" localSheetId="13">#REF!</definedName>
    <definedName name="PROJETO">#REF!</definedName>
    <definedName name="PROJETO_10" localSheetId="6">#REF!</definedName>
    <definedName name="PROJETO_10" localSheetId="7">#REF!</definedName>
    <definedName name="PROJETO_10">#REF!</definedName>
    <definedName name="PROJETO_17" localSheetId="6">#REF!</definedName>
    <definedName name="PROJETO_17" localSheetId="7">#REF!</definedName>
    <definedName name="PROJETO_17">#REF!</definedName>
    <definedName name="PROJETO_6" localSheetId="6">#REF!</definedName>
    <definedName name="PROJETO_6" localSheetId="7">#REF!</definedName>
    <definedName name="PROJETO_6">#REF!</definedName>
    <definedName name="PROJETO_7" localSheetId="6">#REF!</definedName>
    <definedName name="PROJETO_7" localSheetId="7">#REF!</definedName>
    <definedName name="PROJETO_7">#REF!</definedName>
    <definedName name="PROJETO_8" localSheetId="6">#REF!</definedName>
    <definedName name="PROJETO_8" localSheetId="7">#REF!</definedName>
    <definedName name="PROJETO_8">#REF!</definedName>
    <definedName name="PROJETO_9" localSheetId="6">#REF!</definedName>
    <definedName name="PROJETO_9" localSheetId="7">#REF!</definedName>
    <definedName name="PROJETO_9">#REF!</definedName>
    <definedName name="PROJETO_MACRO">#REF!</definedName>
    <definedName name="PROJETO_MACRODRENAGEM">#REF!</definedName>
    <definedName name="PROMZ" localSheetId="9">#REF!</definedName>
    <definedName name="PROMZ" localSheetId="8">#REF!</definedName>
    <definedName name="PROMZ" localSheetId="12">#REF!</definedName>
    <definedName name="PROMZ" localSheetId="10">#REF!</definedName>
    <definedName name="PROMZ" localSheetId="11">#REF!</definedName>
    <definedName name="PROMZ" localSheetId="13">#REF!</definedName>
    <definedName name="PROMZ">#REF!</definedName>
    <definedName name="PROP">#REF!</definedName>
    <definedName name="proposta" localSheetId="6">#REF!</definedName>
    <definedName name="proposta" localSheetId="7">#REF!</definedName>
    <definedName name="proposta">#REF!</definedName>
    <definedName name="PROPRIETARIO" localSheetId="9">#REF!</definedName>
    <definedName name="PROPRIETARIO" localSheetId="8">#REF!</definedName>
    <definedName name="PROPRIETARIO" localSheetId="13">#REF!</definedName>
    <definedName name="PROPRIETARIO">#REF!</definedName>
    <definedName name="prot.ambient">#REF!</definedName>
    <definedName name="prot.ambient_1">#REF!</definedName>
    <definedName name="prot.ambient_10">#REF!</definedName>
    <definedName name="prot.ambient_12">#REF!</definedName>
    <definedName name="prot.ambient_2">#REF!</definedName>
    <definedName name="prot.ambient_3">#REF!</definedName>
    <definedName name="prot.ambient_4">#REF!</definedName>
    <definedName name="prot.ambient_9">#REF!</definedName>
    <definedName name="ProteçãoAmbiental" localSheetId="6">#REF!</definedName>
    <definedName name="ProteçãoAmbiental" localSheetId="7">#REF!</definedName>
    <definedName name="ProteçãoAmbiental" localSheetId="13">#REF!</definedName>
    <definedName name="ProteçãoAmbiental">#REF!</definedName>
    <definedName name="PRP" localSheetId="9">#REF!</definedName>
    <definedName name="PRP" localSheetId="8">#REF!</definedName>
    <definedName name="PRP" localSheetId="12">#REF!</definedName>
    <definedName name="PRP" localSheetId="10">#REF!</definedName>
    <definedName name="PRP" localSheetId="11">#REF!</definedName>
    <definedName name="PRP" localSheetId="13">#REF!</definedName>
    <definedName name="PRP">#REF!</definedName>
    <definedName name="PRPA" localSheetId="9">#REF!</definedName>
    <definedName name="PRPA" localSheetId="8">#REF!</definedName>
    <definedName name="PRPA" localSheetId="12">#REF!</definedName>
    <definedName name="PRPA" localSheetId="10">#REF!</definedName>
    <definedName name="PRPA" localSheetId="11">#REF!</definedName>
    <definedName name="PRPA" localSheetId="13">#REF!</definedName>
    <definedName name="PRPA">#REF!</definedName>
    <definedName name="PRPDMAN">#REF!</definedName>
    <definedName name="PRPDMEC">#REF!</definedName>
    <definedName name="PRPL" localSheetId="9">#REF!</definedName>
    <definedName name="PRPL" localSheetId="8">#REF!</definedName>
    <definedName name="PRPL" localSheetId="12">#REF!</definedName>
    <definedName name="PRPL" localSheetId="10">#REF!</definedName>
    <definedName name="PRPL" localSheetId="11">#REF!</definedName>
    <definedName name="PRPL" localSheetId="13">#REF!</definedName>
    <definedName name="PRPL">#REF!</definedName>
    <definedName name="PRPS">#REF!</definedName>
    <definedName name="PRPT" localSheetId="9">#REF!</definedName>
    <definedName name="PRPT" localSheetId="8">#REF!</definedName>
    <definedName name="PRPT" localSheetId="12">#REF!</definedName>
    <definedName name="PRPT" localSheetId="10">#REF!</definedName>
    <definedName name="PRPT" localSheetId="11">#REF!</definedName>
    <definedName name="PRPT" localSheetId="13">#REF!</definedName>
    <definedName name="PRPT">#REF!</definedName>
    <definedName name="PRR.1C">#REF!</definedName>
    <definedName name="PRR1C" localSheetId="9">#REF!</definedName>
    <definedName name="PRR1C" localSheetId="8">#REF!</definedName>
    <definedName name="PRR1C" localSheetId="12">#REF!</definedName>
    <definedName name="PRR1C" localSheetId="10">#REF!</definedName>
    <definedName name="PRR1C" localSheetId="11">#REF!</definedName>
    <definedName name="PRR1C" localSheetId="13">#REF!</definedName>
    <definedName name="PRR1C">#REF!</definedName>
    <definedName name="PRRMBF">"'file:///D:/Meus documentos/ANASTÁCIO/SERCEL/BR262990800.xls'#$SERVIÇOS.$#REF!$#REF!"</definedName>
    <definedName name="PRRMBUQ">#REF!</definedName>
    <definedName name="PRRP" localSheetId="9">#REF!</definedName>
    <definedName name="PRRP" localSheetId="8">#REF!</definedName>
    <definedName name="PRRP" localSheetId="12">#REF!</definedName>
    <definedName name="PRRP" localSheetId="10">#REF!</definedName>
    <definedName name="PRRP" localSheetId="11">#REF!</definedName>
    <definedName name="PRRP" localSheetId="13">#REF!</definedName>
    <definedName name="PRRP">#REF!</definedName>
    <definedName name="PRZ" localSheetId="9">#REF!</definedName>
    <definedName name="PRZ" localSheetId="8">#REF!</definedName>
    <definedName name="PRZ" localSheetId="12">#REF!</definedName>
    <definedName name="PRZ" localSheetId="10">#REF!</definedName>
    <definedName name="PRZ" localSheetId="11">#REF!</definedName>
    <definedName name="PRZ" localSheetId="13">#REF!</definedName>
    <definedName name="PRZ">#REF!</definedName>
    <definedName name="PrzO" localSheetId="13">#REF!</definedName>
    <definedName name="PrzO">#REF!</definedName>
    <definedName name="PS">#REF!</definedName>
    <definedName name="PSCB" localSheetId="9">#REF!</definedName>
    <definedName name="PSCB" localSheetId="8">#REF!</definedName>
    <definedName name="PSCB" localSheetId="12">#REF!</definedName>
    <definedName name="PSCB" localSheetId="10">#REF!</definedName>
    <definedName name="PSCB" localSheetId="11">#REF!</definedName>
    <definedName name="PSCB" localSheetId="13">#REF!</definedName>
    <definedName name="PSCB">#REF!</definedName>
    <definedName name="PSELAGEM">#REF!</definedName>
    <definedName name="PSERVENTE">#N/A</definedName>
    <definedName name="PSERVENTE_1">#REF!</definedName>
    <definedName name="PSERVIÇOS" localSheetId="9">#REF!</definedName>
    <definedName name="PSERVIÇOS" localSheetId="8">#REF!</definedName>
    <definedName name="PSERVIÇOS" localSheetId="13">#REF!</definedName>
    <definedName name="PSERVIÇOS">#REF!</definedName>
    <definedName name="PSERVIÇOS_1">#REF!</definedName>
    <definedName name="PSERVIÇOS_25">#REF!</definedName>
    <definedName name="PSINAL" localSheetId="9">#REF!</definedName>
    <definedName name="PSINAL" localSheetId="8">#REF!</definedName>
    <definedName name="PSINAL" localSheetId="12">#REF!</definedName>
    <definedName name="PSINAL" localSheetId="10">#REF!</definedName>
    <definedName name="PSINAL" localSheetId="11">#REF!</definedName>
    <definedName name="PSINAL" localSheetId="13">#REF!</definedName>
    <definedName name="PSINAL">#REF!</definedName>
    <definedName name="PSMC">#REF!</definedName>
    <definedName name="PST" localSheetId="9">#REF!</definedName>
    <definedName name="PST" localSheetId="8">#REF!</definedName>
    <definedName name="PST" localSheetId="12">#REF!</definedName>
    <definedName name="PST" localSheetId="10">#REF!</definedName>
    <definedName name="PST" localSheetId="11">#REF!</definedName>
    <definedName name="PST" localSheetId="13">#REF!</definedName>
    <definedName name="PST">#REF!</definedName>
    <definedName name="PTA1A">#REF!</definedName>
    <definedName name="PTA2A">#REF!</definedName>
    <definedName name="PTB" localSheetId="9">#REF!</definedName>
    <definedName name="PTB" localSheetId="8">#REF!</definedName>
    <definedName name="PTB" localSheetId="12">#REF!</definedName>
    <definedName name="PTB" localSheetId="10">#REF!</definedName>
    <definedName name="PTB" localSheetId="11">#REF!</definedName>
    <definedName name="PTB" localSheetId="13">#REF!</definedName>
    <definedName name="PTB">#REF!</definedName>
    <definedName name="PTBA" localSheetId="9">#REF!</definedName>
    <definedName name="PTBA" localSheetId="8">#REF!</definedName>
    <definedName name="PTBA" localSheetId="12">#REF!</definedName>
    <definedName name="PTBA" localSheetId="10">#REF!</definedName>
    <definedName name="PTBA" localSheetId="11">#REF!</definedName>
    <definedName name="PTBA" localSheetId="13">#REF!</definedName>
    <definedName name="PTBA">#REF!</definedName>
    <definedName name="PTBT" localSheetId="9">#REF!</definedName>
    <definedName name="PTBT" localSheetId="8">#REF!</definedName>
    <definedName name="PTBT" localSheetId="12">#REF!</definedName>
    <definedName name="PTBT" localSheetId="10">#REF!</definedName>
    <definedName name="PTBT" localSheetId="11">#REF!</definedName>
    <definedName name="PTBT" localSheetId="13">#REF!</definedName>
    <definedName name="PTBT">#REF!</definedName>
    <definedName name="PTCAP20" localSheetId="9">#REF!</definedName>
    <definedName name="PTCAP20" localSheetId="8">#REF!</definedName>
    <definedName name="PTCAP20" localSheetId="12">#REF!</definedName>
    <definedName name="PTCAP20" localSheetId="10">#REF!</definedName>
    <definedName name="PTCAP20" localSheetId="11">#REF!</definedName>
    <definedName name="PTCAP20" localSheetId="13">#REF!</definedName>
    <definedName name="PTCAP20">#REF!</definedName>
    <definedName name="PTCAP20MBQ" localSheetId="9">#REF!</definedName>
    <definedName name="PTCAP20MBQ" localSheetId="8">#REF!</definedName>
    <definedName name="PTCAP20MBQ" localSheetId="12">#REF!</definedName>
    <definedName name="PTCAP20MBQ" localSheetId="10">#REF!</definedName>
    <definedName name="PTCAP20MBQ" localSheetId="11">#REF!</definedName>
    <definedName name="PTCAP20MBQ" localSheetId="13">#REF!</definedName>
    <definedName name="PTCAP20MBQ">#REF!</definedName>
    <definedName name="PTCAP20MBUQ">#REF!</definedName>
    <definedName name="PTCAP50MBUQ">#REF!</definedName>
    <definedName name="PTCAPMBUQ">#REF!</definedName>
    <definedName name="PTCB4" localSheetId="9">#REF!</definedName>
    <definedName name="PTCB4" localSheetId="8">#REF!</definedName>
    <definedName name="PTCB4" localSheetId="12">#REF!</definedName>
    <definedName name="PTCB4" localSheetId="10">#REF!</definedName>
    <definedName name="PTCB4" localSheetId="11">#REF!</definedName>
    <definedName name="PTCB4" localSheetId="13">#REF!</definedName>
    <definedName name="PTCB4">#REF!</definedName>
    <definedName name="PTCC">#REF!</definedName>
    <definedName name="PTCC4" localSheetId="9">#REF!</definedName>
    <definedName name="PTCC4" localSheetId="8">#REF!</definedName>
    <definedName name="PTCC4" localSheetId="12">#REF!</definedName>
    <definedName name="PTCC4" localSheetId="10">#REF!</definedName>
    <definedName name="PTCC4" localSheetId="11">#REF!</definedName>
    <definedName name="PTCC4" localSheetId="13">#REF!</definedName>
    <definedName name="PTCC4">#REF!</definedName>
    <definedName name="PTCCB10" localSheetId="9">#REF!</definedName>
    <definedName name="PTCCB10" localSheetId="8">#REF!</definedName>
    <definedName name="PTCCB10" localSheetId="12">#REF!</definedName>
    <definedName name="PTCCB10" localSheetId="10">#REF!</definedName>
    <definedName name="PTCCB10" localSheetId="11">#REF!</definedName>
    <definedName name="PTCCB10" localSheetId="13">#REF!</definedName>
    <definedName name="PTCCB10">#REF!</definedName>
    <definedName name="PTCM30" localSheetId="9">#REF!</definedName>
    <definedName name="PTCM30" localSheetId="8">#REF!</definedName>
    <definedName name="PTCM30" localSheetId="12">#REF!</definedName>
    <definedName name="PTCM30" localSheetId="10">#REF!</definedName>
    <definedName name="PTCM30" localSheetId="11">#REF!</definedName>
    <definedName name="PTCM30" localSheetId="13">#REF!</definedName>
    <definedName name="PTCM30">#REF!</definedName>
    <definedName name="PTCM30IMP" localSheetId="9">#REF!</definedName>
    <definedName name="PTCM30IMP" localSheetId="8">#REF!</definedName>
    <definedName name="PTCM30IMP" localSheetId="12">#REF!</definedName>
    <definedName name="PTCM30IMP" localSheetId="10">#REF!</definedName>
    <definedName name="PTCM30IMP" localSheetId="11">#REF!</definedName>
    <definedName name="PTCM30IMP" localSheetId="13">#REF!</definedName>
    <definedName name="PTCM30IMP">#REF!</definedName>
    <definedName name="PTCM30RP" localSheetId="9">#REF!</definedName>
    <definedName name="PTCM30RP" localSheetId="8">#REF!</definedName>
    <definedName name="PTCM30RP" localSheetId="12">#REF!</definedName>
    <definedName name="PTCM30RP" localSheetId="10">#REF!</definedName>
    <definedName name="PTCM30RP" localSheetId="11">#REF!</definedName>
    <definedName name="PTCM30RP" localSheetId="13">#REF!</definedName>
    <definedName name="PTCM30RP">#REF!</definedName>
    <definedName name="PTCM30TB" localSheetId="9">#REF!</definedName>
    <definedName name="PTCM30TB" localSheetId="8">#REF!</definedName>
    <definedName name="PTCM30TB" localSheetId="12">#REF!</definedName>
    <definedName name="PTCM30TB" localSheetId="10">#REF!</definedName>
    <definedName name="PTCM30TB" localSheetId="11">#REF!</definedName>
    <definedName name="PTCM30TB" localSheetId="13">#REF!</definedName>
    <definedName name="PTCM30TB">#REF!</definedName>
    <definedName name="PTCMI">#REF!</definedName>
    <definedName name="PTCMRP">#REF!</definedName>
    <definedName name="pte" localSheetId="9">'BDI DIFER_SEM DESON.'!pte</definedName>
    <definedName name="pte" localSheetId="8">'BDI_SEM DESON.'!pte</definedName>
    <definedName name="pte" localSheetId="12">pte</definedName>
    <definedName name="pte" localSheetId="6">#N/A</definedName>
    <definedName name="pte" localSheetId="10">#N/A</definedName>
    <definedName name="pte" localSheetId="7">#N/A</definedName>
    <definedName name="pte" localSheetId="11">#N/A</definedName>
    <definedName name="pte" localSheetId="13">#N/A</definedName>
    <definedName name="pte">'BDI DIFER_SEM DESON.'!pte</definedName>
    <definedName name="pte_38" localSheetId="9">'BDI DIFER_SEM DESON.'!pte_38</definedName>
    <definedName name="pte_38" localSheetId="8">'BDI_SEM DESON.'!pte_38</definedName>
    <definedName name="pte_38" localSheetId="12">pte_38</definedName>
    <definedName name="pte_38" localSheetId="6">#N/A</definedName>
    <definedName name="pte_38" localSheetId="10">#N/A</definedName>
    <definedName name="pte_38" localSheetId="7">#N/A</definedName>
    <definedName name="pte_38" localSheetId="11">#N/A</definedName>
    <definedName name="pte_38" localSheetId="13">#N/A</definedName>
    <definedName name="pte_38">'BDI DIFER_SEM DESON.'!pte_38</definedName>
    <definedName name="PTEB4" localSheetId="9">#REF!</definedName>
    <definedName name="PTEB4" localSheetId="8">#REF!</definedName>
    <definedName name="PTEB4" localSheetId="12">#REF!</definedName>
    <definedName name="PTEB4" localSheetId="10">#REF!</definedName>
    <definedName name="PTEB4" localSheetId="11">#REF!</definedName>
    <definedName name="PTEB4" localSheetId="13">#REF!</definedName>
    <definedName name="PTEB4">#REF!</definedName>
    <definedName name="PTEMULCS" localSheetId="9">#REF!</definedName>
    <definedName name="PTEMULCS" localSheetId="8">#REF!</definedName>
    <definedName name="PTEMULCS" localSheetId="12">#REF!</definedName>
    <definedName name="PTEMULCS" localSheetId="10">#REF!</definedName>
    <definedName name="PTEMULCS" localSheetId="11">#REF!</definedName>
    <definedName name="PTEMULCS" localSheetId="13">#REF!</definedName>
    <definedName name="PTEMULCS">#REF!</definedName>
    <definedName name="PTEMULFLEX">#REF!</definedName>
    <definedName name="PTEMULMICRO">#REF!</definedName>
    <definedName name="PTEMULTSD" localSheetId="9">#REF!</definedName>
    <definedName name="PTEMULTSD" localSheetId="8">#REF!</definedName>
    <definedName name="PTEMULTSD" localSheetId="12">#REF!</definedName>
    <definedName name="PTEMULTSD" localSheetId="10">#REF!</definedName>
    <definedName name="PTEMULTSD" localSheetId="11">#REF!</definedName>
    <definedName name="PTEMULTSD" localSheetId="13">#REF!</definedName>
    <definedName name="PTEMULTSD">#REF!</definedName>
    <definedName name="PTEMULTSS" localSheetId="9">#REF!</definedName>
    <definedName name="PTEMULTSS" localSheetId="8">#REF!</definedName>
    <definedName name="PTEMULTSS" localSheetId="12">#REF!</definedName>
    <definedName name="PTEMULTSS" localSheetId="10">#REF!</definedName>
    <definedName name="PTEMULTSS" localSheetId="11">#REF!</definedName>
    <definedName name="PTEMULTSS" localSheetId="13">#REF!</definedName>
    <definedName name="PTEMULTSS">#REF!</definedName>
    <definedName name="PTLB10">#REF!</definedName>
    <definedName name="PTLCB10" localSheetId="9">#REF!</definedName>
    <definedName name="PTLCB10" localSheetId="8">#REF!</definedName>
    <definedName name="PTLCB10" localSheetId="12">#REF!</definedName>
    <definedName name="PTLCB10" localSheetId="10">#REF!</definedName>
    <definedName name="PTLCB10" localSheetId="11">#REF!</definedName>
    <definedName name="PTLCB10" localSheetId="13">#REF!</definedName>
    <definedName name="PTLCB10">#REF!</definedName>
    <definedName name="PTLCB5">#REF!</definedName>
    <definedName name="PTLCC4">#REF!</definedName>
    <definedName name="PTLMB" localSheetId="9">#REF!</definedName>
    <definedName name="PTLMB" localSheetId="8">#REF!</definedName>
    <definedName name="PTLMB" localSheetId="12">#REF!</definedName>
    <definedName name="PTLMB" localSheetId="10">#REF!</definedName>
    <definedName name="PTLMB" localSheetId="11">#REF!</definedName>
    <definedName name="PTLMB" localSheetId="13">#REF!</definedName>
    <definedName name="PTLMB">#REF!</definedName>
    <definedName name="PTLMR">#REF!</definedName>
    <definedName name="Pto" localSheetId="9">ROUND(#REF!*#REF!,2)</definedName>
    <definedName name="Pto" localSheetId="8">ROUND(#REF!*#REF!,2)</definedName>
    <definedName name="Pto" localSheetId="12">ROUND(#REF!*#REF!,2)</definedName>
    <definedName name="Pto" localSheetId="10">ROUND(#REF!*#REF!,2)</definedName>
    <definedName name="Pto" localSheetId="11">ROUND(#REF!*#REF!,2)</definedName>
    <definedName name="Pto" localSheetId="13">ROUND(#REF!*#REF!,2)</definedName>
    <definedName name="Pto">ROUND(#REF!*#REF!,2)</definedName>
    <definedName name="PTONSUCATA">#REF!</definedName>
    <definedName name="Ptotal" localSheetId="9">ROUND(#REF!*#REF!,2)</definedName>
    <definedName name="Ptotal" localSheetId="8">ROUND(#REF!*#REF!,2)</definedName>
    <definedName name="Ptotal" localSheetId="13">ROUND(#REF!*#REF!,2)</definedName>
    <definedName name="Ptotal">ROUND(#REF!*#REF!,2)</definedName>
    <definedName name="PTRC1CMICRO">#REF!</definedName>
    <definedName name="PTRL1C0.8">#REF!</definedName>
    <definedName name="PTRL1CE">#REF!</definedName>
    <definedName name="PTRL1CLAMAG" localSheetId="9">#REF!</definedName>
    <definedName name="PTRL1CLAMAG" localSheetId="8">#REF!</definedName>
    <definedName name="PTRL1CLAMAG" localSheetId="12">#REF!</definedName>
    <definedName name="PTRL1CLAMAG" localSheetId="10">#REF!</definedName>
    <definedName name="PTRL1CLAMAG" localSheetId="11">#REF!</definedName>
    <definedName name="PTRL1CLAMAG" localSheetId="13">#REF!</definedName>
    <definedName name="PTRL1CLAMAG">#REF!</definedName>
    <definedName name="PTRL1CLG">#REF!</definedName>
    <definedName name="PTRL1CMBF" localSheetId="9">#REF!</definedName>
    <definedName name="PTRL1CMBF" localSheetId="8">#REF!</definedName>
    <definedName name="PTRL1CMBF" localSheetId="12">#REF!</definedName>
    <definedName name="PTRL1CMBF" localSheetId="10">#REF!</definedName>
    <definedName name="PTRL1CMBF" localSheetId="11">#REF!</definedName>
    <definedName name="PTRL1CMBF" localSheetId="13">#REF!</definedName>
    <definedName name="PTRL1CMBF">#REF!</definedName>
    <definedName name="PTRL1CMBUF">#REF!</definedName>
    <definedName name="PTRM1C" localSheetId="9">#REF!</definedName>
    <definedName name="PTRM1C" localSheetId="8">#REF!</definedName>
    <definedName name="PTRM1C" localSheetId="12">#REF!</definedName>
    <definedName name="PTRM1C" localSheetId="10">#REF!</definedName>
    <definedName name="PTRM1C" localSheetId="11">#REF!</definedName>
    <definedName name="PTRM1C" localSheetId="13">#REF!</definedName>
    <definedName name="PTRM1C">#REF!</definedName>
    <definedName name="PTRR1C" localSheetId="9">#REF!</definedName>
    <definedName name="PTRR1C" localSheetId="8">#REF!</definedName>
    <definedName name="PTRR1C" localSheetId="12">#REF!</definedName>
    <definedName name="PTRR1C" localSheetId="10">#REF!</definedName>
    <definedName name="PTRR1C" localSheetId="11">#REF!</definedName>
    <definedName name="PTRR1C" localSheetId="13">#REF!</definedName>
    <definedName name="PTRR1C">#REF!</definedName>
    <definedName name="PTRR1CCD">#REF!</definedName>
    <definedName name="PTRR1CP">#REF!</definedName>
    <definedName name="PTRR1CPL" localSheetId="9">#REF!</definedName>
    <definedName name="PTRR1CPL" localSheetId="8">#REF!</definedName>
    <definedName name="PTRR1CPL" localSheetId="12">#REF!</definedName>
    <definedName name="PTRR1CPL" localSheetId="10">#REF!</definedName>
    <definedName name="PTRR1CPL" localSheetId="11">#REF!</definedName>
    <definedName name="PTRR1CPL" localSheetId="13">#REF!</definedName>
    <definedName name="PTRR1CPL">#REF!</definedName>
    <definedName name="PTRR1CST" localSheetId="9">#REF!</definedName>
    <definedName name="PTRR1CST" localSheetId="8">#REF!</definedName>
    <definedName name="PTRR1CST" localSheetId="12">#REF!</definedName>
    <definedName name="PTRR1CST" localSheetId="10">#REF!</definedName>
    <definedName name="PTRR1CST" localSheetId="11">#REF!</definedName>
    <definedName name="PTRR1CST" localSheetId="13">#REF!</definedName>
    <definedName name="PTRR1CST">#REF!</definedName>
    <definedName name="PTRR1CTB">#REF!</definedName>
    <definedName name="PTRR2CCS">#REF!</definedName>
    <definedName name="PTRR2CETSD">#REF!</definedName>
    <definedName name="PTRR2CETSS">#REF!</definedName>
    <definedName name="PTSCAP20MBQ">#REF!</definedName>
    <definedName name="PTSCM30IMP">#REF!</definedName>
    <definedName name="PTSCM30RP">#REF!</definedName>
    <definedName name="PTSCM30TB">#REF!</definedName>
    <definedName name="PTSD" localSheetId="9">#REF!</definedName>
    <definedName name="PTSD" localSheetId="8">#REF!</definedName>
    <definedName name="PTSD" localSheetId="12">#REF!</definedName>
    <definedName name="PTSD" localSheetId="10">#REF!</definedName>
    <definedName name="PTSD" localSheetId="11">#REF!</definedName>
    <definedName name="PTSD" localSheetId="13">#REF!</definedName>
    <definedName name="PTSD">#REF!</definedName>
    <definedName name="PTSD2" localSheetId="9">#REF!</definedName>
    <definedName name="PTSD2" localSheetId="8">#REF!</definedName>
    <definedName name="PTSD2" localSheetId="12">#REF!</definedName>
    <definedName name="PTSD2" localSheetId="10">#REF!</definedName>
    <definedName name="PTSD2" localSheetId="11">#REF!</definedName>
    <definedName name="PTSD2" localSheetId="13">#REF!</definedName>
    <definedName name="PTSD2">#REF!</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TSSP">#REF!</definedName>
    <definedName name="ptt3x2">#REF!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CANT">#REF!</definedName>
    <definedName name="PUE412_1">#REF!</definedName>
    <definedName name="pum405_1">#REF!</definedName>
    <definedName name="pum406_1">#REF!</definedName>
    <definedName name="pum609_1">#REF!</definedName>
    <definedName name="pum969_1">#REF!</definedName>
    <definedName name="Pun">NA()</definedName>
    <definedName name="Pun_26">NA()</definedName>
    <definedName name="Pun_27">NA()</definedName>
    <definedName name="punit" localSheetId="9">#REF!</definedName>
    <definedName name="punit" localSheetId="8">#REF!</definedName>
    <definedName name="punit" localSheetId="12">#REF!</definedName>
    <definedName name="punit" localSheetId="10">#REF!</definedName>
    <definedName name="punit" localSheetId="11">#REF!</definedName>
    <definedName name="punit" localSheetId="13">#REF!</definedName>
    <definedName name="punit">#REF!</definedName>
    <definedName name="PUNIT1" localSheetId="9">#REF!</definedName>
    <definedName name="PUNIT1" localSheetId="8">#REF!</definedName>
    <definedName name="PUNIT1" localSheetId="12">#REF!</definedName>
    <definedName name="PUNIT1" localSheetId="10">#REF!</definedName>
    <definedName name="PUNIT1" localSheetId="11">#REF!</definedName>
    <definedName name="PUNIT1" localSheetId="13">#REF!</definedName>
    <definedName name="PUNIT1">#REF!</definedName>
    <definedName name="PUnit10" localSheetId="9">#REF!*#REF!</definedName>
    <definedName name="PUnit10" localSheetId="8">#REF!*#REF!</definedName>
    <definedName name="PUnit10" localSheetId="13">#REF!*#REF!</definedName>
    <definedName name="PUnit10">#REF!*#REF!</definedName>
    <definedName name="PUnit11" localSheetId="9">#REF!*#REF!</definedName>
    <definedName name="PUnit11" localSheetId="8">#REF!*#REF!</definedName>
    <definedName name="PUnit11" localSheetId="13">#REF!*#REF!</definedName>
    <definedName name="PUnit11">#REF!*#REF!</definedName>
    <definedName name="PUnit12" localSheetId="9">#REF!*#REF!</definedName>
    <definedName name="PUnit12" localSheetId="8">#REF!*#REF!</definedName>
    <definedName name="PUnit12" localSheetId="13">#REF!*#REF!</definedName>
    <definedName name="PUnit12">#REF!*#REF!</definedName>
    <definedName name="PUNIT2" localSheetId="6">#REF!</definedName>
    <definedName name="PUNIT2" localSheetId="7">#REF!</definedName>
    <definedName name="PUNIT2">#REF!</definedName>
    <definedName name="PUNIT3" localSheetId="9">#REF!</definedName>
    <definedName name="PUNIT3" localSheetId="8">#REF!</definedName>
    <definedName name="PUNIT3" localSheetId="12">#REF!</definedName>
    <definedName name="PUNIT3" localSheetId="10">#REF!</definedName>
    <definedName name="PUNIT3" localSheetId="11">#REF!</definedName>
    <definedName name="PUNIT3" localSheetId="13">#REF!</definedName>
    <definedName name="PUNIT3">#REF!</definedName>
    <definedName name="PUPA" localSheetId="9">#REF!</definedName>
    <definedName name="PUPA" localSheetId="8">#REF!</definedName>
    <definedName name="PUPA" localSheetId="12">#REF!</definedName>
    <definedName name="PUPA" localSheetId="10">#REF!</definedName>
    <definedName name="PUPA" localSheetId="11">#REF!</definedName>
    <definedName name="PUPA" localSheetId="13">#REF!</definedName>
    <definedName name="PUPA">#REF!</definedName>
    <definedName name="PUPJ" localSheetId="9">#REF!</definedName>
    <definedName name="PUPJ" localSheetId="8">#REF!</definedName>
    <definedName name="PUPJ" localSheetId="12">#REF!</definedName>
    <definedName name="PUPJ" localSheetId="10">#REF!</definedName>
    <definedName name="PUPJ" localSheetId="11">#REF!</definedName>
    <definedName name="PUPJ" localSheetId="13">#REF!</definedName>
    <definedName name="PUPJ">#REF!</definedName>
    <definedName name="pz">#REF!</definedName>
    <definedName name="Q" localSheetId="12">#REF!</definedName>
    <definedName name="Q" localSheetId="6">#REF!</definedName>
    <definedName name="Q" localSheetId="10">#REF!</definedName>
    <definedName name="Q" localSheetId="7">#REF!</definedName>
    <definedName name="Q" localSheetId="11">#REF!</definedName>
    <definedName name="Q" localSheetId="13">#REF!</definedName>
    <definedName name="Q">#REF!</definedName>
    <definedName name="q_1">#REF!</definedName>
    <definedName name="Q_16">#REF!</definedName>
    <definedName name="q_25">#REF!</definedName>
    <definedName name="QA">NA()</definedName>
    <definedName name="QD" localSheetId="9" hidden="1">#REF!</definedName>
    <definedName name="QD" localSheetId="8" hidden="1">#REF!</definedName>
    <definedName name="QD" localSheetId="12">#REF!</definedName>
    <definedName name="QD" localSheetId="3" hidden="1">#REF!</definedName>
    <definedName name="QD" localSheetId="10">#REF!</definedName>
    <definedName name="QD" localSheetId="7" hidden="1">#REF!</definedName>
    <definedName name="QD" localSheetId="11">#REF!</definedName>
    <definedName name="QD" localSheetId="13">#REF!</definedName>
    <definedName name="QD">#REF!</definedName>
    <definedName name="Qd.Comp.Miranda" localSheetId="9">'BDI DIFER_SEM DESON.'!Plan1</definedName>
    <definedName name="Qd.Comp.Miranda" localSheetId="8">'BDI_SEM DESON.'!Plan1</definedName>
    <definedName name="Qd.Comp.Miranda" localSheetId="6">Plan1</definedName>
    <definedName name="Qd.Comp.Miranda" localSheetId="7">Plan1</definedName>
    <definedName name="Qd.Comp.Miranda" localSheetId="13">Plan1</definedName>
    <definedName name="Qd.Comp.Miranda">Plan1</definedName>
    <definedName name="Qd.Comp.Miranda_1">"plan1"</definedName>
    <definedName name="Qd.Comp.Miranda_10" localSheetId="9">'BDI DIFER_SEM DESON.'!Plan1</definedName>
    <definedName name="Qd.Comp.Miranda_10" localSheetId="8">'BDI_SEM DESON.'!Plan1</definedName>
    <definedName name="Qd.Comp.Miranda_10" localSheetId="6">Plan1</definedName>
    <definedName name="Qd.Comp.Miranda_10" localSheetId="7">Plan1</definedName>
    <definedName name="Qd.Comp.Miranda_10" localSheetId="13">Plan1</definedName>
    <definedName name="Qd.Comp.Miranda_10">Plan1</definedName>
    <definedName name="Qd.Comp.Miranda_11" localSheetId="9">'BDI DIFER_SEM DESON.'!Plan1</definedName>
    <definedName name="Qd.Comp.Miranda_11" localSheetId="8">'BDI_SEM DESON.'!Plan1</definedName>
    <definedName name="Qd.Comp.Miranda_11" localSheetId="6">Plan1</definedName>
    <definedName name="Qd.Comp.Miranda_11" localSheetId="7">Plan1</definedName>
    <definedName name="Qd.Comp.Miranda_11" localSheetId="13">Plan1</definedName>
    <definedName name="Qd.Comp.Miranda_11">Plan1</definedName>
    <definedName name="Qd.Comp.Miranda_12" localSheetId="9">'BDI DIFER_SEM DESON.'!Plan1</definedName>
    <definedName name="Qd.Comp.Miranda_12" localSheetId="8">'BDI_SEM DESON.'!Plan1</definedName>
    <definedName name="Qd.Comp.Miranda_12" localSheetId="6">Plan1</definedName>
    <definedName name="Qd.Comp.Miranda_12" localSheetId="7">Plan1</definedName>
    <definedName name="Qd.Comp.Miranda_12" localSheetId="13">Plan1</definedName>
    <definedName name="Qd.Comp.Miranda_12">Plan1</definedName>
    <definedName name="Qd.Comp.Miranda_13" localSheetId="9">'BDI DIFER_SEM DESON.'!Plan1</definedName>
    <definedName name="Qd.Comp.Miranda_13" localSheetId="8">'BDI_SEM DESON.'!Plan1</definedName>
    <definedName name="Qd.Comp.Miranda_13" localSheetId="6">Plan1</definedName>
    <definedName name="Qd.Comp.Miranda_13" localSheetId="7">Plan1</definedName>
    <definedName name="Qd.Comp.Miranda_13" localSheetId="13">Plan1</definedName>
    <definedName name="Qd.Comp.Miranda_13">Plan1</definedName>
    <definedName name="Qd.Comp.Miranda_14" localSheetId="9">'BDI DIFER_SEM DESON.'!Plan1</definedName>
    <definedName name="Qd.Comp.Miranda_14" localSheetId="8">'BDI_SEM DESON.'!Plan1</definedName>
    <definedName name="Qd.Comp.Miranda_14" localSheetId="6">Plan1</definedName>
    <definedName name="Qd.Comp.Miranda_14" localSheetId="7">Plan1</definedName>
    <definedName name="Qd.Comp.Miranda_14" localSheetId="13">Plan1</definedName>
    <definedName name="Qd.Comp.Miranda_14">Plan1</definedName>
    <definedName name="Qd.Comp.Miranda_15" localSheetId="9">'BDI DIFER_SEM DESON.'!Plan1</definedName>
    <definedName name="Qd.Comp.Miranda_15" localSheetId="8">'BDI_SEM DESON.'!Plan1</definedName>
    <definedName name="Qd.Comp.Miranda_15" localSheetId="6">Plan1</definedName>
    <definedName name="Qd.Comp.Miranda_15" localSheetId="7">Plan1</definedName>
    <definedName name="Qd.Comp.Miranda_15" localSheetId="13">Plan1</definedName>
    <definedName name="Qd.Comp.Miranda_15">Plan1</definedName>
    <definedName name="Qd.Comp.Miranda_16" localSheetId="9">'BDI DIFER_SEM DESON.'!Plan1</definedName>
    <definedName name="Qd.Comp.Miranda_16" localSheetId="8">'BDI_SEM DESON.'!Plan1</definedName>
    <definedName name="Qd.Comp.Miranda_16" localSheetId="6">Plan1</definedName>
    <definedName name="Qd.Comp.Miranda_16" localSheetId="7">Plan1</definedName>
    <definedName name="Qd.Comp.Miranda_16" localSheetId="13">Plan1</definedName>
    <definedName name="Qd.Comp.Miranda_16">Plan1</definedName>
    <definedName name="Qd.Comp.Miranda_17" localSheetId="9">'BDI DIFER_SEM DESON.'!Plan1</definedName>
    <definedName name="Qd.Comp.Miranda_17" localSheetId="8">'BDI_SEM DESON.'!Plan1</definedName>
    <definedName name="Qd.Comp.Miranda_17" localSheetId="6">Plan1</definedName>
    <definedName name="Qd.Comp.Miranda_17" localSheetId="7">Plan1</definedName>
    <definedName name="Qd.Comp.Miranda_17" localSheetId="13">Plan1</definedName>
    <definedName name="Qd.Comp.Miranda_17">Plan1</definedName>
    <definedName name="Qd.Comp.Miranda_18" localSheetId="9">'BDI DIFER_SEM DESON.'!Plan1</definedName>
    <definedName name="Qd.Comp.Miranda_18" localSheetId="8">'BDI_SEM DESON.'!Plan1</definedName>
    <definedName name="Qd.Comp.Miranda_18" localSheetId="6">Plan1</definedName>
    <definedName name="Qd.Comp.Miranda_18" localSheetId="7">Plan1</definedName>
    <definedName name="Qd.Comp.Miranda_18" localSheetId="13">Plan1</definedName>
    <definedName name="Qd.Comp.Miranda_18">Plan1</definedName>
    <definedName name="Qd.Comp.Miranda_2" localSheetId="9">'BDI DIFER_SEM DESON.'!Plan1</definedName>
    <definedName name="Qd.Comp.Miranda_2" localSheetId="8">'BDI_SEM DESON.'!Plan1</definedName>
    <definedName name="Qd.Comp.Miranda_2" localSheetId="6">Plan1</definedName>
    <definedName name="Qd.Comp.Miranda_2" localSheetId="7">Plan1</definedName>
    <definedName name="Qd.Comp.Miranda_2" localSheetId="13">Plan1</definedName>
    <definedName name="Qd.Comp.Miranda_2">Plan1</definedName>
    <definedName name="Qd.Comp.Miranda_3">"plan1"</definedName>
    <definedName name="Qd.Comp.Miranda_4" localSheetId="9">'BDI DIFER_SEM DESON.'!Plan1</definedName>
    <definedName name="Qd.Comp.Miranda_4" localSheetId="8">'BDI_SEM DESON.'!Plan1</definedName>
    <definedName name="Qd.Comp.Miranda_4" localSheetId="6">Plan1</definedName>
    <definedName name="Qd.Comp.Miranda_4" localSheetId="7">Plan1</definedName>
    <definedName name="Qd.Comp.Miranda_4" localSheetId="13">Plan1</definedName>
    <definedName name="Qd.Comp.Miranda_4">Plan1</definedName>
    <definedName name="Qd.Comp.Miranda_5" localSheetId="9">'BDI DIFER_SEM DESON.'!Plan1</definedName>
    <definedName name="Qd.Comp.Miranda_5" localSheetId="8">'BDI_SEM DESON.'!Plan1</definedName>
    <definedName name="Qd.Comp.Miranda_5" localSheetId="6">Plan1</definedName>
    <definedName name="Qd.Comp.Miranda_5" localSheetId="7">Plan1</definedName>
    <definedName name="Qd.Comp.Miranda_5" localSheetId="13">Plan1</definedName>
    <definedName name="Qd.Comp.Miranda_5">Plan1</definedName>
    <definedName name="Qd.Comp.Miranda_6" localSheetId="9">'BDI DIFER_SEM DESON.'!Plan1</definedName>
    <definedName name="Qd.Comp.Miranda_6" localSheetId="8">'BDI_SEM DESON.'!Plan1</definedName>
    <definedName name="Qd.Comp.Miranda_6" localSheetId="6">Plan1</definedName>
    <definedName name="Qd.Comp.Miranda_6" localSheetId="7">Plan1</definedName>
    <definedName name="Qd.Comp.Miranda_6" localSheetId="13">Plan1</definedName>
    <definedName name="Qd.Comp.Miranda_6">Plan1</definedName>
    <definedName name="Qd.Comp.Miranda_7" localSheetId="9">'BDI DIFER_SEM DESON.'!Plan1</definedName>
    <definedName name="Qd.Comp.Miranda_7" localSheetId="8">'BDI_SEM DESON.'!Plan1</definedName>
    <definedName name="Qd.Comp.Miranda_7" localSheetId="6">Plan1</definedName>
    <definedName name="Qd.Comp.Miranda_7" localSheetId="7">Plan1</definedName>
    <definedName name="Qd.Comp.Miranda_7" localSheetId="13">Plan1</definedName>
    <definedName name="Qd.Comp.Miranda_7">Plan1</definedName>
    <definedName name="Qd.Comp.Miranda_8" localSheetId="9">'BDI DIFER_SEM DESON.'!Plan1</definedName>
    <definedName name="Qd.Comp.Miranda_8" localSheetId="8">'BDI_SEM DESON.'!Plan1</definedName>
    <definedName name="Qd.Comp.Miranda_8" localSheetId="6">Plan1</definedName>
    <definedName name="Qd.Comp.Miranda_8" localSheetId="7">Plan1</definedName>
    <definedName name="Qd.Comp.Miranda_8" localSheetId="13">Plan1</definedName>
    <definedName name="Qd.Comp.Miranda_8">Plan1</definedName>
    <definedName name="Qd.Comp.Miranda_9" localSheetId="9">'BDI DIFER_SEM DESON.'!Plan1</definedName>
    <definedName name="Qd.Comp.Miranda_9" localSheetId="8">'BDI_SEM DESON.'!Plan1</definedName>
    <definedName name="Qd.Comp.Miranda_9" localSheetId="6">Plan1</definedName>
    <definedName name="Qd.Comp.Miranda_9" localSheetId="7">Plan1</definedName>
    <definedName name="Qd.Comp.Miranda_9" localSheetId="13">Plan1</definedName>
    <definedName name="Qd.Comp.Miranda_9">Plan1</definedName>
    <definedName name="qedqedqedqe">#REF!</definedName>
    <definedName name="qeqeqeqeq">#REF!</definedName>
    <definedName name="qeqeqqq">#REF!</definedName>
    <definedName name="qeqqq">#REF!</definedName>
    <definedName name="qf2qr">#REF!</definedName>
    <definedName name="qfdeqed">#REF!</definedName>
    <definedName name="qfggg">#REF!</definedName>
    <definedName name="qfqdqqd">#REF!</definedName>
    <definedName name="qfqfrfrfrr2q">#REF!</definedName>
    <definedName name="qgm">#REF!</definedName>
    <definedName name="qq" localSheetId="9">#REF!</definedName>
    <definedName name="qq" localSheetId="8">#REF!</definedName>
    <definedName name="qq" localSheetId="13">#REF!</definedName>
    <definedName name="qq">#REF!</definedName>
    <definedName name="QQ_1">#REF!</definedName>
    <definedName name="QQ_2" localSheetId="9">'BDI DIFER_SEM DESON.'!QQ_2</definedName>
    <definedName name="QQ_2" localSheetId="8">'BDI_SEM DESON.'!QQ_2</definedName>
    <definedName name="QQ_2" localSheetId="12">QQ_2</definedName>
    <definedName name="QQ_2" localSheetId="6">#N/A</definedName>
    <definedName name="QQ_2" localSheetId="10">#N/A</definedName>
    <definedName name="QQ_2" localSheetId="7">#N/A</definedName>
    <definedName name="QQ_2" localSheetId="11">#N/A</definedName>
    <definedName name="QQ_2" localSheetId="13">#N/A</definedName>
    <definedName name="QQ_2">'BDI DIFER_SEM DESON.'!QQ_2</definedName>
    <definedName name="qq_2_" localSheetId="9">'BDI DIFER_SEM DESON.'!qq_2_</definedName>
    <definedName name="qq_2_" localSheetId="8">'BDI_SEM DESON.'!qq_2_</definedName>
    <definedName name="qq_2_" localSheetId="12">qq_2_</definedName>
    <definedName name="qq_2_" localSheetId="6">#N/A</definedName>
    <definedName name="qq_2_" localSheetId="10">#N/A</definedName>
    <definedName name="qq_2_" localSheetId="7">#N/A</definedName>
    <definedName name="qq_2_" localSheetId="11">#N/A</definedName>
    <definedName name="qq_2_" localSheetId="13">#N/A</definedName>
    <definedName name="qq_2_">'BDI DIFER_SEM DESON.'!qq_2_</definedName>
    <definedName name="qq_2__38" localSheetId="9">'BDI DIFER_SEM DESON.'!qq_2__38</definedName>
    <definedName name="qq_2__38" localSheetId="8">'BDI_SEM DESON.'!qq_2__38</definedName>
    <definedName name="qq_2__38" localSheetId="12">qq_2__38</definedName>
    <definedName name="qq_2__38" localSheetId="6">#N/A</definedName>
    <definedName name="qq_2__38" localSheetId="10">#N/A</definedName>
    <definedName name="qq_2__38" localSheetId="7">#N/A</definedName>
    <definedName name="qq_2__38" localSheetId="11">#N/A</definedName>
    <definedName name="qq_2__38" localSheetId="13">#N/A</definedName>
    <definedName name="qq_2__38">'BDI DIFER_SEM DESON.'!qq_2__38</definedName>
    <definedName name="QQ_2_1" localSheetId="9">'BDI DIFER_SEM DESON.'!QQ_2_1</definedName>
    <definedName name="QQ_2_1" localSheetId="8">'BDI_SEM DESON.'!QQ_2_1</definedName>
    <definedName name="QQ_2_1" localSheetId="12">QQ_2_1</definedName>
    <definedName name="QQ_2_1" localSheetId="6">#N/A</definedName>
    <definedName name="QQ_2_1" localSheetId="10">#N/A</definedName>
    <definedName name="QQ_2_1" localSheetId="7">#N/A</definedName>
    <definedName name="QQ_2_1" localSheetId="11">#N/A</definedName>
    <definedName name="QQ_2_1" localSheetId="13">#N/A</definedName>
    <definedName name="QQ_2_1">'BDI DIFER_SEM DESON.'!QQ_2_1</definedName>
    <definedName name="QQ_2_10" localSheetId="9">'BDI DIFER_SEM DESON.'!QQ_2_10</definedName>
    <definedName name="QQ_2_10" localSheetId="8">'BDI_SEM DESON.'!QQ_2_10</definedName>
    <definedName name="QQ_2_10" localSheetId="12">QQ_2_10</definedName>
    <definedName name="QQ_2_10" localSheetId="6">#N/A</definedName>
    <definedName name="QQ_2_10" localSheetId="10">#N/A</definedName>
    <definedName name="QQ_2_10" localSheetId="7">#N/A</definedName>
    <definedName name="QQ_2_10" localSheetId="11">#N/A</definedName>
    <definedName name="QQ_2_10" localSheetId="13">#N/A</definedName>
    <definedName name="QQ_2_10">'BDI DIFER_SEM DESON.'!QQ_2_10</definedName>
    <definedName name="QQ_2_12" localSheetId="9">'BDI DIFER_SEM DESON.'!QQ_2_12</definedName>
    <definedName name="QQ_2_12" localSheetId="8">'BDI_SEM DESON.'!QQ_2_12</definedName>
    <definedName name="QQ_2_12" localSheetId="12">QQ_2_12</definedName>
    <definedName name="QQ_2_12" localSheetId="6">#N/A</definedName>
    <definedName name="QQ_2_12" localSheetId="10">#N/A</definedName>
    <definedName name="QQ_2_12" localSheetId="7">#N/A</definedName>
    <definedName name="QQ_2_12" localSheetId="11">#N/A</definedName>
    <definedName name="QQ_2_12" localSheetId="13">#N/A</definedName>
    <definedName name="QQ_2_12">'BDI DIFER_SEM DESON.'!QQ_2_12</definedName>
    <definedName name="QQ_2_13" localSheetId="9">'BDI DIFER_SEM DESON.'!QQ_2_13</definedName>
    <definedName name="QQ_2_13" localSheetId="8">'BDI_SEM DESON.'!QQ_2_13</definedName>
    <definedName name="QQ_2_13" localSheetId="12">QQ_2_13</definedName>
    <definedName name="QQ_2_13" localSheetId="6">#N/A</definedName>
    <definedName name="QQ_2_13" localSheetId="10">#N/A</definedName>
    <definedName name="QQ_2_13" localSheetId="7">#N/A</definedName>
    <definedName name="QQ_2_13" localSheetId="11">#N/A</definedName>
    <definedName name="QQ_2_13" localSheetId="13">#N/A</definedName>
    <definedName name="QQ_2_13">'BDI DIFER_SEM DESON.'!QQ_2_13</definedName>
    <definedName name="QQ_2_14">#N/A</definedName>
    <definedName name="QQ_2_19" localSheetId="9">'BDI DIFER_SEM DESON.'!QQ_2_19</definedName>
    <definedName name="QQ_2_19" localSheetId="8">'BDI_SEM DESON.'!QQ_2_19</definedName>
    <definedName name="QQ_2_19" localSheetId="12">QQ_2_19</definedName>
    <definedName name="QQ_2_19" localSheetId="6">#N/A</definedName>
    <definedName name="QQ_2_19" localSheetId="10">#N/A</definedName>
    <definedName name="QQ_2_19" localSheetId="7">#N/A</definedName>
    <definedName name="QQ_2_19" localSheetId="11">#N/A</definedName>
    <definedName name="QQ_2_19" localSheetId="13">#N/A</definedName>
    <definedName name="QQ_2_19">'BDI DIFER_SEM DESON.'!QQ_2_19</definedName>
    <definedName name="QQ_2_2" localSheetId="9">'BDI DIFER_SEM DESON.'!QQ_2_2</definedName>
    <definedName name="QQ_2_2" localSheetId="8">'BDI_SEM DESON.'!QQ_2_2</definedName>
    <definedName name="QQ_2_2" localSheetId="12">QQ_2_2</definedName>
    <definedName name="QQ_2_2" localSheetId="6">#N/A</definedName>
    <definedName name="QQ_2_2" localSheetId="10">#N/A</definedName>
    <definedName name="QQ_2_2" localSheetId="7">#N/A</definedName>
    <definedName name="QQ_2_2" localSheetId="11">#N/A</definedName>
    <definedName name="QQ_2_2" localSheetId="13">#N/A</definedName>
    <definedName name="QQ_2_2">'BDI DIFER_SEM DESON.'!QQ_2_2</definedName>
    <definedName name="QQ_2_20">#N/A</definedName>
    <definedName name="QQ_2_21" localSheetId="9">'BDI DIFER_SEM DESON.'!QQ_2_21</definedName>
    <definedName name="QQ_2_21" localSheetId="8">'BDI_SEM DESON.'!QQ_2_21</definedName>
    <definedName name="QQ_2_21" localSheetId="12">QQ_2_21</definedName>
    <definedName name="QQ_2_21" localSheetId="6">#N/A</definedName>
    <definedName name="QQ_2_21" localSheetId="10">#N/A</definedName>
    <definedName name="QQ_2_21" localSheetId="7">#N/A</definedName>
    <definedName name="QQ_2_21" localSheetId="11">#N/A</definedName>
    <definedName name="QQ_2_21" localSheetId="13">#N/A</definedName>
    <definedName name="QQ_2_21">'BDI DIFER_SEM DESON.'!QQ_2_21</definedName>
    <definedName name="QQ_2_22">#N/A</definedName>
    <definedName name="QQ_2_23" localSheetId="9">'BDI DIFER_SEM DESON.'!QQ_2_23</definedName>
    <definedName name="QQ_2_23" localSheetId="8">'BDI_SEM DESON.'!QQ_2_23</definedName>
    <definedName name="QQ_2_23" localSheetId="12">QQ_2_23</definedName>
    <definedName name="QQ_2_23" localSheetId="6">#N/A</definedName>
    <definedName name="QQ_2_23" localSheetId="10">#N/A</definedName>
    <definedName name="QQ_2_23" localSheetId="7">#N/A</definedName>
    <definedName name="QQ_2_23" localSheetId="11">#N/A</definedName>
    <definedName name="QQ_2_23" localSheetId="13">#N/A</definedName>
    <definedName name="QQ_2_23">'BDI DIFER_SEM DESON.'!QQ_2_23</definedName>
    <definedName name="QQ_2_24" localSheetId="9">'BDI DIFER_SEM DESON.'!QQ_2_24</definedName>
    <definedName name="QQ_2_24" localSheetId="8">'BDI_SEM DESON.'!QQ_2_24</definedName>
    <definedName name="QQ_2_24" localSheetId="12">QQ_2_24</definedName>
    <definedName name="QQ_2_24" localSheetId="6">#N/A</definedName>
    <definedName name="QQ_2_24" localSheetId="10">#N/A</definedName>
    <definedName name="QQ_2_24" localSheetId="7">#N/A</definedName>
    <definedName name="QQ_2_24" localSheetId="11">#N/A</definedName>
    <definedName name="QQ_2_24" localSheetId="13">#N/A</definedName>
    <definedName name="QQ_2_24">'BDI DIFER_SEM DESON.'!QQ_2_24</definedName>
    <definedName name="QQ_2_25">#N/A</definedName>
    <definedName name="QQ_2_26" localSheetId="9">'BDI DIFER_SEM DESON.'!QQ_2_26</definedName>
    <definedName name="QQ_2_26" localSheetId="8">'BDI_SEM DESON.'!QQ_2_26</definedName>
    <definedName name="QQ_2_26" localSheetId="12">QQ_2_26</definedName>
    <definedName name="QQ_2_26" localSheetId="6">#N/A</definedName>
    <definedName name="QQ_2_26" localSheetId="10">#N/A</definedName>
    <definedName name="QQ_2_26" localSheetId="7">#N/A</definedName>
    <definedName name="QQ_2_26" localSheetId="11">#N/A</definedName>
    <definedName name="QQ_2_26" localSheetId="13">#N/A</definedName>
    <definedName name="QQ_2_26">'BDI DIFER_SEM DESON.'!QQ_2_26</definedName>
    <definedName name="QQ_2_27" localSheetId="9">'BDI DIFER_SEM DESON.'!QQ_2_27</definedName>
    <definedName name="QQ_2_27" localSheetId="8">'BDI_SEM DESON.'!QQ_2_27</definedName>
    <definedName name="QQ_2_27" localSheetId="12">QQ_2_27</definedName>
    <definedName name="QQ_2_27" localSheetId="6">#N/A</definedName>
    <definedName name="QQ_2_27" localSheetId="10">#N/A</definedName>
    <definedName name="QQ_2_27" localSheetId="7">#N/A</definedName>
    <definedName name="QQ_2_27" localSheetId="11">#N/A</definedName>
    <definedName name="QQ_2_27" localSheetId="13">#N/A</definedName>
    <definedName name="QQ_2_27">'BDI DIFER_SEM DESON.'!QQ_2_27</definedName>
    <definedName name="QQ_2_28">#N/A</definedName>
    <definedName name="QQ_2_29" localSheetId="9">'BDI DIFER_SEM DESON.'!QQ_2_29</definedName>
    <definedName name="QQ_2_29" localSheetId="8">'BDI_SEM DESON.'!QQ_2_29</definedName>
    <definedName name="QQ_2_29" localSheetId="12">QQ_2_29</definedName>
    <definedName name="QQ_2_29" localSheetId="6">#N/A</definedName>
    <definedName name="QQ_2_29" localSheetId="10">#N/A</definedName>
    <definedName name="QQ_2_29" localSheetId="7">#N/A</definedName>
    <definedName name="QQ_2_29" localSheetId="11">#N/A</definedName>
    <definedName name="QQ_2_29" localSheetId="13">#N/A</definedName>
    <definedName name="QQ_2_29">'BDI DIFER_SEM DESON.'!QQ_2_29</definedName>
    <definedName name="QQ_2_3">#N/A</definedName>
    <definedName name="QQ_2_30" localSheetId="9">'BDI DIFER_SEM DESON.'!QQ_2_30</definedName>
    <definedName name="QQ_2_30" localSheetId="8">'BDI_SEM DESON.'!QQ_2_30</definedName>
    <definedName name="QQ_2_30" localSheetId="12">QQ_2_30</definedName>
    <definedName name="QQ_2_30" localSheetId="6">#N/A</definedName>
    <definedName name="QQ_2_30" localSheetId="10">#N/A</definedName>
    <definedName name="QQ_2_30" localSheetId="7">#N/A</definedName>
    <definedName name="QQ_2_30" localSheetId="11">#N/A</definedName>
    <definedName name="QQ_2_30" localSheetId="13">#N/A</definedName>
    <definedName name="QQ_2_30">'BDI DIFER_SEM DESON.'!QQ_2_30</definedName>
    <definedName name="QQ_2_31" localSheetId="9">'BDI DIFER_SEM DESON.'!QQ_2_31</definedName>
    <definedName name="QQ_2_31" localSheetId="8">'BDI_SEM DESON.'!QQ_2_31</definedName>
    <definedName name="QQ_2_31" localSheetId="12">QQ_2_31</definedName>
    <definedName name="QQ_2_31" localSheetId="6">#N/A</definedName>
    <definedName name="QQ_2_31" localSheetId="10">#N/A</definedName>
    <definedName name="QQ_2_31" localSheetId="7">#N/A</definedName>
    <definedName name="QQ_2_31" localSheetId="11">#N/A</definedName>
    <definedName name="QQ_2_31" localSheetId="13">#N/A</definedName>
    <definedName name="QQ_2_31">'BDI DIFER_SEM DESON.'!QQ_2_31</definedName>
    <definedName name="QQ_2_32">#N/A</definedName>
    <definedName name="QQ_2_33" localSheetId="9">'BDI DIFER_SEM DESON.'!QQ_2_33</definedName>
    <definedName name="QQ_2_33" localSheetId="8">'BDI_SEM DESON.'!QQ_2_33</definedName>
    <definedName name="QQ_2_33" localSheetId="12">QQ_2_33</definedName>
    <definedName name="QQ_2_33" localSheetId="6">#N/A</definedName>
    <definedName name="QQ_2_33" localSheetId="10">#N/A</definedName>
    <definedName name="QQ_2_33" localSheetId="7">#N/A</definedName>
    <definedName name="QQ_2_33" localSheetId="11">#N/A</definedName>
    <definedName name="QQ_2_33" localSheetId="13">#N/A</definedName>
    <definedName name="QQ_2_33">'BDI DIFER_SEM DESON.'!QQ_2_33</definedName>
    <definedName name="QQ_2_34" localSheetId="9">'BDI DIFER_SEM DESON.'!QQ_2_34</definedName>
    <definedName name="QQ_2_34" localSheetId="8">'BDI_SEM DESON.'!QQ_2_34</definedName>
    <definedName name="QQ_2_34" localSheetId="12">QQ_2_34</definedName>
    <definedName name="QQ_2_34" localSheetId="6">#N/A</definedName>
    <definedName name="QQ_2_34" localSheetId="10">#N/A</definedName>
    <definedName name="QQ_2_34" localSheetId="7">#N/A</definedName>
    <definedName name="QQ_2_34" localSheetId="11">#N/A</definedName>
    <definedName name="QQ_2_34" localSheetId="13">#N/A</definedName>
    <definedName name="QQ_2_34">'BDI DIFER_SEM DESON.'!QQ_2_34</definedName>
    <definedName name="QQ_2_35" localSheetId="9">'BDI DIFER_SEM DESON.'!QQ_2_35</definedName>
    <definedName name="QQ_2_35" localSheetId="8">'BDI_SEM DESON.'!QQ_2_35</definedName>
    <definedName name="QQ_2_35" localSheetId="12">QQ_2_35</definedName>
    <definedName name="QQ_2_35" localSheetId="6">#N/A</definedName>
    <definedName name="QQ_2_35" localSheetId="10">#N/A</definedName>
    <definedName name="QQ_2_35" localSheetId="7">#N/A</definedName>
    <definedName name="QQ_2_35" localSheetId="11">#N/A</definedName>
    <definedName name="QQ_2_35" localSheetId="13">#N/A</definedName>
    <definedName name="QQ_2_35">'BDI DIFER_SEM DESON.'!QQ_2_35</definedName>
    <definedName name="QQ_2_36" localSheetId="9">'BDI DIFER_SEM DESON.'!QQ_2_36</definedName>
    <definedName name="QQ_2_36" localSheetId="8">'BDI_SEM DESON.'!QQ_2_36</definedName>
    <definedName name="QQ_2_36" localSheetId="12">QQ_2_36</definedName>
    <definedName name="QQ_2_36" localSheetId="6">#N/A</definedName>
    <definedName name="QQ_2_36" localSheetId="10">#N/A</definedName>
    <definedName name="QQ_2_36" localSheetId="7">#N/A</definedName>
    <definedName name="QQ_2_36" localSheetId="11">#N/A</definedName>
    <definedName name="QQ_2_36" localSheetId="13">#N/A</definedName>
    <definedName name="QQ_2_36">'BDI DIFER_SEM DESON.'!QQ_2_36</definedName>
    <definedName name="QQ_2_37" localSheetId="9">'BDI DIFER_SEM DESON.'!QQ_2_37</definedName>
    <definedName name="QQ_2_37" localSheetId="8">'BDI_SEM DESON.'!QQ_2_37</definedName>
    <definedName name="QQ_2_37" localSheetId="12">QQ_2_37</definedName>
    <definedName name="QQ_2_37" localSheetId="6">#N/A</definedName>
    <definedName name="QQ_2_37" localSheetId="10">#N/A</definedName>
    <definedName name="QQ_2_37" localSheetId="7">#N/A</definedName>
    <definedName name="QQ_2_37" localSheetId="11">#N/A</definedName>
    <definedName name="QQ_2_37" localSheetId="13">#N/A</definedName>
    <definedName name="QQ_2_37">'BDI DIFER_SEM DESON.'!QQ_2_37</definedName>
    <definedName name="QQ_2_38" localSheetId="9">'BDI DIFER_SEM DESON.'!QQ_2_38</definedName>
    <definedName name="QQ_2_38" localSheetId="8">'BDI_SEM DESON.'!QQ_2_38</definedName>
    <definedName name="QQ_2_38" localSheetId="12">QQ_2_38</definedName>
    <definedName name="QQ_2_38" localSheetId="6">#N/A</definedName>
    <definedName name="QQ_2_38" localSheetId="10">#N/A</definedName>
    <definedName name="QQ_2_38" localSheetId="7">#N/A</definedName>
    <definedName name="QQ_2_38" localSheetId="11">#N/A</definedName>
    <definedName name="QQ_2_38" localSheetId="13">#N/A</definedName>
    <definedName name="QQ_2_38">'BDI DIFER_SEM DESON.'!QQ_2_38</definedName>
    <definedName name="QQ_2_39" localSheetId="9">'BDI DIFER_SEM DESON.'!QQ_2_39</definedName>
    <definedName name="QQ_2_39" localSheetId="8">'BDI_SEM DESON.'!QQ_2_39</definedName>
    <definedName name="QQ_2_39" localSheetId="12">QQ_2_39</definedName>
    <definedName name="QQ_2_39" localSheetId="6">#N/A</definedName>
    <definedName name="QQ_2_39" localSheetId="10">#N/A</definedName>
    <definedName name="QQ_2_39" localSheetId="7">#N/A</definedName>
    <definedName name="QQ_2_39" localSheetId="11">#N/A</definedName>
    <definedName name="QQ_2_39" localSheetId="13">#N/A</definedName>
    <definedName name="QQ_2_39">'BDI DIFER_SEM DESON.'!QQ_2_39</definedName>
    <definedName name="QQ_2_4" localSheetId="9">'BDI DIFER_SEM DESON.'!QQ_2_4</definedName>
    <definedName name="QQ_2_4" localSheetId="8">'BDI_SEM DESON.'!QQ_2_4</definedName>
    <definedName name="QQ_2_4" localSheetId="12">QQ_2_4</definedName>
    <definedName name="QQ_2_4" localSheetId="6">#N/A</definedName>
    <definedName name="QQ_2_4" localSheetId="10">#N/A</definedName>
    <definedName name="QQ_2_4" localSheetId="7">#N/A</definedName>
    <definedName name="QQ_2_4" localSheetId="11">#N/A</definedName>
    <definedName name="QQ_2_4" localSheetId="13">#N/A</definedName>
    <definedName name="QQ_2_4">'BDI DIFER_SEM DESON.'!QQ_2_4</definedName>
    <definedName name="QQ_2_40" localSheetId="9">'BDI DIFER_SEM DESON.'!QQ_2_40</definedName>
    <definedName name="QQ_2_40" localSheetId="8">'BDI_SEM DESON.'!QQ_2_40</definedName>
    <definedName name="QQ_2_40" localSheetId="12">QQ_2_40</definedName>
    <definedName name="QQ_2_40" localSheetId="6">#N/A</definedName>
    <definedName name="QQ_2_40" localSheetId="10">#N/A</definedName>
    <definedName name="QQ_2_40" localSheetId="7">#N/A</definedName>
    <definedName name="QQ_2_40" localSheetId="11">#N/A</definedName>
    <definedName name="QQ_2_40" localSheetId="13">#N/A</definedName>
    <definedName name="QQ_2_40">'BDI DIFER_SEM DESON.'!QQ_2_40</definedName>
    <definedName name="QQ_2_41" localSheetId="9">'BDI DIFER_SEM DESON.'!QQ_2_41</definedName>
    <definedName name="QQ_2_41" localSheetId="8">'BDI_SEM DESON.'!QQ_2_41</definedName>
    <definedName name="QQ_2_41" localSheetId="12">QQ_2_41</definedName>
    <definedName name="QQ_2_41" localSheetId="6">#N/A</definedName>
    <definedName name="QQ_2_41" localSheetId="10">#N/A</definedName>
    <definedName name="QQ_2_41" localSheetId="7">#N/A</definedName>
    <definedName name="QQ_2_41" localSheetId="11">#N/A</definedName>
    <definedName name="QQ_2_41" localSheetId="13">#N/A</definedName>
    <definedName name="QQ_2_41">'BDI DIFER_SEM DESON.'!QQ_2_41</definedName>
    <definedName name="QQ_2_42" localSheetId="9">'BDI DIFER_SEM DESON.'!QQ_2_42</definedName>
    <definedName name="QQ_2_42" localSheetId="8">'BDI_SEM DESON.'!QQ_2_42</definedName>
    <definedName name="QQ_2_42" localSheetId="12">QQ_2_42</definedName>
    <definedName name="QQ_2_42" localSheetId="6">#N/A</definedName>
    <definedName name="QQ_2_42" localSheetId="10">#N/A</definedName>
    <definedName name="QQ_2_42" localSheetId="7">#N/A</definedName>
    <definedName name="QQ_2_42" localSheetId="11">#N/A</definedName>
    <definedName name="QQ_2_42" localSheetId="13">#N/A</definedName>
    <definedName name="QQ_2_42">'BDI DIFER_SEM DESON.'!QQ_2_42</definedName>
    <definedName name="QQ_2_43" localSheetId="9">'BDI DIFER_SEM DESON.'!QQ_2_43</definedName>
    <definedName name="QQ_2_43" localSheetId="8">'BDI_SEM DESON.'!QQ_2_43</definedName>
    <definedName name="QQ_2_43" localSheetId="12">QQ_2_43</definedName>
    <definedName name="QQ_2_43" localSheetId="6">#N/A</definedName>
    <definedName name="QQ_2_43" localSheetId="10">#N/A</definedName>
    <definedName name="QQ_2_43" localSheetId="7">#N/A</definedName>
    <definedName name="QQ_2_43" localSheetId="11">#N/A</definedName>
    <definedName name="QQ_2_43" localSheetId="13">#N/A</definedName>
    <definedName name="QQ_2_43">'BDI DIFER_SEM DESON.'!QQ_2_43</definedName>
    <definedName name="QQ_2_44" localSheetId="9">'BDI DIFER_SEM DESON.'!QQ_2_44</definedName>
    <definedName name="QQ_2_44" localSheetId="8">'BDI_SEM DESON.'!QQ_2_44</definedName>
    <definedName name="QQ_2_44" localSheetId="12">QQ_2_44</definedName>
    <definedName name="QQ_2_44" localSheetId="6">#N/A</definedName>
    <definedName name="QQ_2_44" localSheetId="10">#N/A</definedName>
    <definedName name="QQ_2_44" localSheetId="7">#N/A</definedName>
    <definedName name="QQ_2_44" localSheetId="11">#N/A</definedName>
    <definedName name="QQ_2_44" localSheetId="13">#N/A</definedName>
    <definedName name="QQ_2_44">'BDI DIFER_SEM DESON.'!QQ_2_44</definedName>
    <definedName name="QQ_2_45" localSheetId="9">'BDI DIFER_SEM DESON.'!QQ_2_45</definedName>
    <definedName name="QQ_2_45" localSheetId="8">'BDI_SEM DESON.'!QQ_2_45</definedName>
    <definedName name="QQ_2_45" localSheetId="12">QQ_2_45</definedName>
    <definedName name="QQ_2_45" localSheetId="6">#N/A</definedName>
    <definedName name="QQ_2_45" localSheetId="10">#N/A</definedName>
    <definedName name="QQ_2_45" localSheetId="7">#N/A</definedName>
    <definedName name="QQ_2_45" localSheetId="11">#N/A</definedName>
    <definedName name="QQ_2_45" localSheetId="13">#N/A</definedName>
    <definedName name="QQ_2_45">'BDI DIFER_SEM DESON.'!QQ_2_45</definedName>
    <definedName name="QQ_2_46" localSheetId="9">'BDI DIFER_SEM DESON.'!QQ_2_46</definedName>
    <definedName name="QQ_2_46" localSheetId="8">'BDI_SEM DESON.'!QQ_2_46</definedName>
    <definedName name="QQ_2_46" localSheetId="12">QQ_2_46</definedName>
    <definedName name="QQ_2_46" localSheetId="6">#N/A</definedName>
    <definedName name="QQ_2_46" localSheetId="10">#N/A</definedName>
    <definedName name="QQ_2_46" localSheetId="7">#N/A</definedName>
    <definedName name="QQ_2_46" localSheetId="11">#N/A</definedName>
    <definedName name="QQ_2_46" localSheetId="13">#N/A</definedName>
    <definedName name="QQ_2_46">'BDI DIFER_SEM DESON.'!QQ_2_46</definedName>
    <definedName name="QQ_2_47" localSheetId="9">'BDI DIFER_SEM DESON.'!QQ_2_47</definedName>
    <definedName name="QQ_2_47" localSheetId="8">'BDI_SEM DESON.'!QQ_2_47</definedName>
    <definedName name="QQ_2_47" localSheetId="12">QQ_2_47</definedName>
    <definedName name="QQ_2_47" localSheetId="6">#N/A</definedName>
    <definedName name="QQ_2_47" localSheetId="10">#N/A</definedName>
    <definedName name="QQ_2_47" localSheetId="7">#N/A</definedName>
    <definedName name="QQ_2_47" localSheetId="11">#N/A</definedName>
    <definedName name="QQ_2_47" localSheetId="13">#N/A</definedName>
    <definedName name="QQ_2_47">'BDI DIFER_SEM DESON.'!QQ_2_47</definedName>
    <definedName name="QQ_2_48" localSheetId="9">'BDI DIFER_SEM DESON.'!QQ_2_48</definedName>
    <definedName name="QQ_2_48" localSheetId="8">'BDI_SEM DESON.'!QQ_2_48</definedName>
    <definedName name="QQ_2_48" localSheetId="12">QQ_2_48</definedName>
    <definedName name="QQ_2_48" localSheetId="6">#N/A</definedName>
    <definedName name="QQ_2_48" localSheetId="10">#N/A</definedName>
    <definedName name="QQ_2_48" localSheetId="7">#N/A</definedName>
    <definedName name="QQ_2_48" localSheetId="11">#N/A</definedName>
    <definedName name="QQ_2_48" localSheetId="13">#N/A</definedName>
    <definedName name="QQ_2_48">'BDI DIFER_SEM DESON.'!QQ_2_48</definedName>
    <definedName name="QQ_2_5">#N/A</definedName>
    <definedName name="QQ_2_51" localSheetId="9">'BDI DIFER_SEM DESON.'!QQ_2_51</definedName>
    <definedName name="QQ_2_51" localSheetId="8">'BDI_SEM DESON.'!QQ_2_51</definedName>
    <definedName name="QQ_2_51" localSheetId="12">QQ_2_51</definedName>
    <definedName name="QQ_2_51" localSheetId="6">#N/A</definedName>
    <definedName name="QQ_2_51" localSheetId="10">#N/A</definedName>
    <definedName name="QQ_2_51" localSheetId="7">#N/A</definedName>
    <definedName name="QQ_2_51" localSheetId="11">#N/A</definedName>
    <definedName name="QQ_2_51" localSheetId="13">#N/A</definedName>
    <definedName name="QQ_2_51">'BDI DIFER_SEM DESON.'!QQ_2_51</definedName>
    <definedName name="QQ_2_52" localSheetId="9">'BDI DIFER_SEM DESON.'!QQ_2_52</definedName>
    <definedName name="QQ_2_52" localSheetId="8">'BDI_SEM DESON.'!QQ_2_52</definedName>
    <definedName name="QQ_2_52" localSheetId="12">QQ_2_52</definedName>
    <definedName name="QQ_2_52" localSheetId="6">#N/A</definedName>
    <definedName name="QQ_2_52" localSheetId="10">#N/A</definedName>
    <definedName name="QQ_2_52" localSheetId="7">#N/A</definedName>
    <definedName name="QQ_2_52" localSheetId="11">#N/A</definedName>
    <definedName name="QQ_2_52" localSheetId="13">#N/A</definedName>
    <definedName name="QQ_2_52">'BDI DIFER_SEM DESON.'!QQ_2_52</definedName>
    <definedName name="QQ_2_53" localSheetId="9">'BDI DIFER_SEM DESON.'!QQ_2_53</definedName>
    <definedName name="QQ_2_53" localSheetId="8">'BDI_SEM DESON.'!QQ_2_53</definedName>
    <definedName name="QQ_2_53" localSheetId="12">QQ_2_53</definedName>
    <definedName name="QQ_2_53" localSheetId="6">#N/A</definedName>
    <definedName name="QQ_2_53" localSheetId="10">#N/A</definedName>
    <definedName name="QQ_2_53" localSheetId="7">#N/A</definedName>
    <definedName name="QQ_2_53" localSheetId="11">#N/A</definedName>
    <definedName name="QQ_2_53" localSheetId="13">#N/A</definedName>
    <definedName name="QQ_2_53">'BDI DIFER_SEM DESON.'!QQ_2_53</definedName>
    <definedName name="QQ_2_54" localSheetId="9">'BDI DIFER_SEM DESON.'!QQ_2_54</definedName>
    <definedName name="QQ_2_54" localSheetId="8">'BDI_SEM DESON.'!QQ_2_54</definedName>
    <definedName name="QQ_2_54" localSheetId="12">QQ_2_54</definedName>
    <definedName name="QQ_2_54" localSheetId="6">#N/A</definedName>
    <definedName name="QQ_2_54" localSheetId="10">#N/A</definedName>
    <definedName name="QQ_2_54" localSheetId="7">#N/A</definedName>
    <definedName name="QQ_2_54" localSheetId="11">#N/A</definedName>
    <definedName name="QQ_2_54" localSheetId="13">#N/A</definedName>
    <definedName name="QQ_2_54">'BDI DIFER_SEM DESON.'!QQ_2_54</definedName>
    <definedName name="QQ_2_55" localSheetId="9">'BDI DIFER_SEM DESON.'!QQ_2_55</definedName>
    <definedName name="QQ_2_55" localSheetId="8">'BDI_SEM DESON.'!QQ_2_55</definedName>
    <definedName name="QQ_2_55" localSheetId="12">QQ_2_55</definedName>
    <definedName name="QQ_2_55" localSheetId="6">#N/A</definedName>
    <definedName name="QQ_2_55" localSheetId="10">#N/A</definedName>
    <definedName name="QQ_2_55" localSheetId="7">#N/A</definedName>
    <definedName name="QQ_2_55" localSheetId="11">#N/A</definedName>
    <definedName name="QQ_2_55" localSheetId="13">#N/A</definedName>
    <definedName name="QQ_2_55">'BDI DIFER_SEM DESON.'!QQ_2_55</definedName>
    <definedName name="QQ_2_56" localSheetId="9">'BDI DIFER_SEM DESON.'!QQ_2_56</definedName>
    <definedName name="QQ_2_56" localSheetId="8">'BDI_SEM DESON.'!QQ_2_56</definedName>
    <definedName name="QQ_2_56" localSheetId="12">QQ_2_56</definedName>
    <definedName name="QQ_2_56" localSheetId="6">#N/A</definedName>
    <definedName name="QQ_2_56" localSheetId="10">#N/A</definedName>
    <definedName name="QQ_2_56" localSheetId="7">#N/A</definedName>
    <definedName name="QQ_2_56" localSheetId="11">#N/A</definedName>
    <definedName name="QQ_2_56" localSheetId="13">#N/A</definedName>
    <definedName name="QQ_2_56">'BDI DIFER_SEM DESON.'!QQ_2_56</definedName>
    <definedName name="QQ_2_57" localSheetId="9">'BDI DIFER_SEM DESON.'!QQ_2_57</definedName>
    <definedName name="QQ_2_57" localSheetId="8">'BDI_SEM DESON.'!QQ_2_57</definedName>
    <definedName name="QQ_2_57" localSheetId="12">QQ_2_57</definedName>
    <definedName name="QQ_2_57" localSheetId="6">#N/A</definedName>
    <definedName name="QQ_2_57" localSheetId="10">#N/A</definedName>
    <definedName name="QQ_2_57" localSheetId="7">#N/A</definedName>
    <definedName name="QQ_2_57" localSheetId="11">#N/A</definedName>
    <definedName name="QQ_2_57" localSheetId="13">#N/A</definedName>
    <definedName name="QQ_2_57">'BDI DIFER_SEM DESON.'!QQ_2_57</definedName>
    <definedName name="QQ_2_58" localSheetId="9">'BDI DIFER_SEM DESON.'!QQ_2_58</definedName>
    <definedName name="QQ_2_58" localSheetId="8">'BDI_SEM DESON.'!QQ_2_58</definedName>
    <definedName name="QQ_2_58" localSheetId="12">QQ_2_58</definedName>
    <definedName name="QQ_2_58" localSheetId="6">#N/A</definedName>
    <definedName name="QQ_2_58" localSheetId="10">#N/A</definedName>
    <definedName name="QQ_2_58" localSheetId="7">#N/A</definedName>
    <definedName name="QQ_2_58" localSheetId="11">#N/A</definedName>
    <definedName name="QQ_2_58" localSheetId="13">#N/A</definedName>
    <definedName name="QQ_2_58">'BDI DIFER_SEM DESON.'!QQ_2_58</definedName>
    <definedName name="QQ_2_59" localSheetId="9">'BDI DIFER_SEM DESON.'!QQ_2_59</definedName>
    <definedName name="QQ_2_59" localSheetId="8">'BDI_SEM DESON.'!QQ_2_59</definedName>
    <definedName name="QQ_2_59" localSheetId="12">QQ_2_59</definedName>
    <definedName name="QQ_2_59" localSheetId="6">#N/A</definedName>
    <definedName name="QQ_2_59" localSheetId="10">#N/A</definedName>
    <definedName name="QQ_2_59" localSheetId="7">#N/A</definedName>
    <definedName name="QQ_2_59" localSheetId="11">#N/A</definedName>
    <definedName name="QQ_2_59" localSheetId="13">#N/A</definedName>
    <definedName name="QQ_2_59">'BDI DIFER_SEM DESON.'!QQ_2_59</definedName>
    <definedName name="QQ_2_6">#N/A</definedName>
    <definedName name="QQ_2_60" localSheetId="9">'BDI DIFER_SEM DESON.'!QQ_2_60</definedName>
    <definedName name="QQ_2_60" localSheetId="8">'BDI_SEM DESON.'!QQ_2_60</definedName>
    <definedName name="QQ_2_60" localSheetId="12">QQ_2_60</definedName>
    <definedName name="QQ_2_60" localSheetId="6">#N/A</definedName>
    <definedName name="QQ_2_60" localSheetId="10">#N/A</definedName>
    <definedName name="QQ_2_60" localSheetId="7">#N/A</definedName>
    <definedName name="QQ_2_60" localSheetId="11">#N/A</definedName>
    <definedName name="QQ_2_60" localSheetId="13">#N/A</definedName>
    <definedName name="QQ_2_60">'BDI DIFER_SEM DESON.'!QQ_2_60</definedName>
    <definedName name="QQ_2_61" localSheetId="9">'BDI DIFER_SEM DESON.'!QQ_2_61</definedName>
    <definedName name="QQ_2_61" localSheetId="8">'BDI_SEM DESON.'!QQ_2_61</definedName>
    <definedName name="QQ_2_61" localSheetId="12">QQ_2_61</definedName>
    <definedName name="QQ_2_61" localSheetId="6">#N/A</definedName>
    <definedName name="QQ_2_61" localSheetId="10">#N/A</definedName>
    <definedName name="QQ_2_61" localSheetId="7">#N/A</definedName>
    <definedName name="QQ_2_61" localSheetId="11">#N/A</definedName>
    <definedName name="QQ_2_61" localSheetId="13">#N/A</definedName>
    <definedName name="QQ_2_61">'BDI DIFER_SEM DESON.'!QQ_2_61</definedName>
    <definedName name="QQ_2_62" localSheetId="9">'BDI DIFER_SEM DESON.'!QQ_2_62</definedName>
    <definedName name="QQ_2_62" localSheetId="8">'BDI_SEM DESON.'!QQ_2_62</definedName>
    <definedName name="QQ_2_62" localSheetId="12">QQ_2_62</definedName>
    <definedName name="QQ_2_62" localSheetId="6">#N/A</definedName>
    <definedName name="QQ_2_62" localSheetId="10">#N/A</definedName>
    <definedName name="QQ_2_62" localSheetId="7">#N/A</definedName>
    <definedName name="QQ_2_62" localSheetId="11">#N/A</definedName>
    <definedName name="QQ_2_62" localSheetId="13">#N/A</definedName>
    <definedName name="QQ_2_62">'BDI DIFER_SEM DESON.'!QQ_2_62</definedName>
    <definedName name="QQ_2_63" localSheetId="9">'BDI DIFER_SEM DESON.'!QQ_2_63</definedName>
    <definedName name="QQ_2_63" localSheetId="8">'BDI_SEM DESON.'!QQ_2_63</definedName>
    <definedName name="QQ_2_63" localSheetId="12">QQ_2_63</definedName>
    <definedName name="QQ_2_63" localSheetId="6">#N/A</definedName>
    <definedName name="QQ_2_63" localSheetId="10">#N/A</definedName>
    <definedName name="QQ_2_63" localSheetId="7">#N/A</definedName>
    <definedName name="QQ_2_63" localSheetId="11">#N/A</definedName>
    <definedName name="QQ_2_63" localSheetId="13">#N/A</definedName>
    <definedName name="QQ_2_63">'BDI DIFER_SEM DESON.'!QQ_2_63</definedName>
    <definedName name="QQ_2_64" localSheetId="9">'BDI DIFER_SEM DESON.'!QQ_2_64</definedName>
    <definedName name="QQ_2_64" localSheetId="8">'BDI_SEM DESON.'!QQ_2_64</definedName>
    <definedName name="QQ_2_64" localSheetId="12">QQ_2_64</definedName>
    <definedName name="QQ_2_64" localSheetId="6">#N/A</definedName>
    <definedName name="QQ_2_64" localSheetId="10">#N/A</definedName>
    <definedName name="QQ_2_64" localSheetId="7">#N/A</definedName>
    <definedName name="QQ_2_64" localSheetId="11">#N/A</definedName>
    <definedName name="QQ_2_64" localSheetId="13">#N/A</definedName>
    <definedName name="QQ_2_64">'BDI DIFER_SEM DESON.'!QQ_2_64</definedName>
    <definedName name="QQ_2_65" localSheetId="9">'BDI DIFER_SEM DESON.'!QQ_2_65</definedName>
    <definedName name="QQ_2_65" localSheetId="8">'BDI_SEM DESON.'!QQ_2_65</definedName>
    <definedName name="QQ_2_65" localSheetId="12">QQ_2_65</definedName>
    <definedName name="QQ_2_65" localSheetId="6">#N/A</definedName>
    <definedName name="QQ_2_65" localSheetId="10">#N/A</definedName>
    <definedName name="QQ_2_65" localSheetId="7">#N/A</definedName>
    <definedName name="QQ_2_65" localSheetId="11">#N/A</definedName>
    <definedName name="QQ_2_65" localSheetId="13">#N/A</definedName>
    <definedName name="QQ_2_65">'BDI DIFER_SEM DESON.'!QQ_2_65</definedName>
    <definedName name="QQ_2_66" localSheetId="9">'BDI DIFER_SEM DESON.'!QQ_2_66</definedName>
    <definedName name="QQ_2_66" localSheetId="8">'BDI_SEM DESON.'!QQ_2_66</definedName>
    <definedName name="QQ_2_66" localSheetId="12">QQ_2_66</definedName>
    <definedName name="QQ_2_66" localSheetId="6">#N/A</definedName>
    <definedName name="QQ_2_66" localSheetId="10">#N/A</definedName>
    <definedName name="QQ_2_66" localSheetId="7">#N/A</definedName>
    <definedName name="QQ_2_66" localSheetId="11">#N/A</definedName>
    <definedName name="QQ_2_66" localSheetId="13">#N/A</definedName>
    <definedName name="QQ_2_66">'BDI DIFER_SEM DESON.'!QQ_2_66</definedName>
    <definedName name="QQ_2_67" localSheetId="9">'BDI DIFER_SEM DESON.'!QQ_2_67</definedName>
    <definedName name="QQ_2_67" localSheetId="8">'BDI_SEM DESON.'!QQ_2_67</definedName>
    <definedName name="QQ_2_67" localSheetId="12">QQ_2_67</definedName>
    <definedName name="QQ_2_67" localSheetId="6">#N/A</definedName>
    <definedName name="QQ_2_67" localSheetId="10">#N/A</definedName>
    <definedName name="QQ_2_67" localSheetId="7">#N/A</definedName>
    <definedName name="QQ_2_67" localSheetId="11">#N/A</definedName>
    <definedName name="QQ_2_67" localSheetId="13">#N/A</definedName>
    <definedName name="QQ_2_67">'BDI DIFER_SEM DESON.'!QQ_2_67</definedName>
    <definedName name="QQ_2_68" localSheetId="9">'BDI DIFER_SEM DESON.'!QQ_2_68</definedName>
    <definedName name="QQ_2_68" localSheetId="8">'BDI_SEM DESON.'!QQ_2_68</definedName>
    <definedName name="QQ_2_68" localSheetId="12">QQ_2_68</definedName>
    <definedName name="QQ_2_68" localSheetId="6">#N/A</definedName>
    <definedName name="QQ_2_68" localSheetId="10">#N/A</definedName>
    <definedName name="QQ_2_68" localSheetId="7">#N/A</definedName>
    <definedName name="QQ_2_68" localSheetId="11">#N/A</definedName>
    <definedName name="QQ_2_68" localSheetId="13">#N/A</definedName>
    <definedName name="QQ_2_68">'BDI DIFER_SEM DESON.'!QQ_2_68</definedName>
    <definedName name="QQ_2_69" localSheetId="9">'BDI DIFER_SEM DESON.'!QQ_2_69</definedName>
    <definedName name="QQ_2_69" localSheetId="8">'BDI_SEM DESON.'!QQ_2_69</definedName>
    <definedName name="QQ_2_69" localSheetId="12">QQ_2_69</definedName>
    <definedName name="QQ_2_69" localSheetId="6">#N/A</definedName>
    <definedName name="QQ_2_69" localSheetId="10">#N/A</definedName>
    <definedName name="QQ_2_69" localSheetId="7">#N/A</definedName>
    <definedName name="QQ_2_69" localSheetId="11">#N/A</definedName>
    <definedName name="QQ_2_69" localSheetId="13">#N/A</definedName>
    <definedName name="QQ_2_69">'BDI DIFER_SEM DESON.'!QQ_2_69</definedName>
    <definedName name="QQ_2_7" localSheetId="9">'BDI DIFER_SEM DESON.'!QQ_2_7</definedName>
    <definedName name="QQ_2_7" localSheetId="8">'BDI_SEM DESON.'!QQ_2_7</definedName>
    <definedName name="QQ_2_7" localSheetId="12">QQ_2_7</definedName>
    <definedName name="QQ_2_7" localSheetId="6">#N/A</definedName>
    <definedName name="QQ_2_7" localSheetId="10">#N/A</definedName>
    <definedName name="QQ_2_7" localSheetId="7">#N/A</definedName>
    <definedName name="QQ_2_7" localSheetId="11">#N/A</definedName>
    <definedName name="QQ_2_7" localSheetId="13">#N/A</definedName>
    <definedName name="QQ_2_7">'BDI DIFER_SEM DESON.'!QQ_2_7</definedName>
    <definedName name="QQ_2_70" localSheetId="9">'BDI DIFER_SEM DESON.'!QQ_2_70</definedName>
    <definedName name="QQ_2_70" localSheetId="8">'BDI_SEM DESON.'!QQ_2_70</definedName>
    <definedName name="QQ_2_70" localSheetId="12">QQ_2_70</definedName>
    <definedName name="QQ_2_70" localSheetId="6">#N/A</definedName>
    <definedName name="QQ_2_70" localSheetId="10">#N/A</definedName>
    <definedName name="QQ_2_70" localSheetId="7">#N/A</definedName>
    <definedName name="QQ_2_70" localSheetId="11">#N/A</definedName>
    <definedName name="QQ_2_70" localSheetId="13">#N/A</definedName>
    <definedName name="QQ_2_70">'BDI DIFER_SEM DESON.'!QQ_2_70</definedName>
    <definedName name="QQ_2_71" localSheetId="9">'BDI DIFER_SEM DESON.'!QQ_2_71</definedName>
    <definedName name="QQ_2_71" localSheetId="8">'BDI_SEM DESON.'!QQ_2_71</definedName>
    <definedName name="QQ_2_71" localSheetId="12">QQ_2_71</definedName>
    <definedName name="QQ_2_71" localSheetId="6">#N/A</definedName>
    <definedName name="QQ_2_71" localSheetId="10">#N/A</definedName>
    <definedName name="QQ_2_71" localSheetId="7">#N/A</definedName>
    <definedName name="QQ_2_71" localSheetId="11">#N/A</definedName>
    <definedName name="QQ_2_71" localSheetId="13">#N/A</definedName>
    <definedName name="QQ_2_71">'BDI DIFER_SEM DESON.'!QQ_2_71</definedName>
    <definedName name="QQ_2_72" localSheetId="9">'BDI DIFER_SEM DESON.'!QQ_2_72</definedName>
    <definedName name="QQ_2_72" localSheetId="8">'BDI_SEM DESON.'!QQ_2_72</definedName>
    <definedName name="QQ_2_72" localSheetId="12">QQ_2_72</definedName>
    <definedName name="QQ_2_72" localSheetId="6">#N/A</definedName>
    <definedName name="QQ_2_72" localSheetId="10">#N/A</definedName>
    <definedName name="QQ_2_72" localSheetId="7">#N/A</definedName>
    <definedName name="QQ_2_72" localSheetId="11">#N/A</definedName>
    <definedName name="QQ_2_72" localSheetId="13">#N/A</definedName>
    <definedName name="QQ_2_72">'BDI DIFER_SEM DESON.'!QQ_2_72</definedName>
    <definedName name="QQ_2_8" localSheetId="9">'BDI DIFER_SEM DESON.'!QQ_2_8</definedName>
    <definedName name="QQ_2_8" localSheetId="8">'BDI_SEM DESON.'!QQ_2_8</definedName>
    <definedName name="QQ_2_8" localSheetId="12">QQ_2_8</definedName>
    <definedName name="QQ_2_8" localSheetId="6">#N/A</definedName>
    <definedName name="QQ_2_8" localSheetId="10">#N/A</definedName>
    <definedName name="QQ_2_8" localSheetId="7">#N/A</definedName>
    <definedName name="QQ_2_8" localSheetId="11">#N/A</definedName>
    <definedName name="QQ_2_8" localSheetId="13">#N/A</definedName>
    <definedName name="QQ_2_8">'BDI DIFER_SEM DESON.'!QQ_2_8</definedName>
    <definedName name="QQ_2_9">#N/A</definedName>
    <definedName name="qqe" localSheetId="12">#REF!</definedName>
    <definedName name="qqe" localSheetId="6">#REF!</definedName>
    <definedName name="qqe" localSheetId="10">#REF!</definedName>
    <definedName name="qqe" localSheetId="7">#REF!</definedName>
    <definedName name="qqe" localSheetId="11">#REF!</definedName>
    <definedName name="qqe" localSheetId="13">#REF!</definedName>
    <definedName name="qqe">#REF!</definedName>
    <definedName name="qqq" localSheetId="6"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_10">#REF!</definedName>
    <definedName name="qqq_12">#REF!</definedName>
    <definedName name="qqq_3">#REF!</definedName>
    <definedName name="qqq_9">#REF!</definedName>
    <definedName name="QQQQ" localSheetId="6"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qqqqq" localSheetId="6"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q" localSheetId="6" hidden="1">{"VENTAS1",#N/A,FALSE,"VENTAS";"VENTAS2",#N/A,FALSE,"VENTAS";"VENTAS3",#N/A,FALSE,"VENTAS";"VENTAS4",#N/A,FALSE,"VENTAS";"VENTAS5",#N/A,FALSE,"VENTAS";"VENTAS6",#N/A,FALSE,"VENTAS";"VENTAS7",#N/A,FALSE,"VENTAS";"VENTAS8",#N/A,FALSE,"VENTAS"}</definedName>
    <definedName name="qqqqqq" localSheetId="7" hidden="1">{"VENTAS1",#N/A,FALSE,"VENTAS";"VENTAS2",#N/A,FALSE,"VENTAS";"VENTAS3",#N/A,FALSE,"VENTAS";"VENTAS4",#N/A,FALSE,"VENTAS";"VENTAS5",#N/A,FALSE,"VENTAS";"VENTAS6",#N/A,FALSE,"VENTAS";"VENTAS7",#N/A,FALSE,"VENTAS";"VENTAS8",#N/A,FALSE,"VENTAS"}</definedName>
    <definedName name="qqqqqq" hidden="1">{"VENTAS1",#N/A,FALSE,"VENTAS";"VENTAS2",#N/A,FALSE,"VENTAS";"VENTAS3",#N/A,FALSE,"VENTAS";"VENTAS4",#N/A,FALSE,"VENTAS";"VENTAS5",#N/A,FALSE,"VENTAS";"VENTAS6",#N/A,FALSE,"VENTAS";"VENTAS7",#N/A,FALSE,"VENTAS";"VENTAS8",#N/A,FALSE,"VENTAS"}</definedName>
    <definedName name="qqqqqqq">#N/A</definedName>
    <definedName name="qqqqqqqq" localSheetId="6" hidden="1">{TRUE,TRUE,-1.25,-15.5,484.5,276.75,FALSE,TRUE,TRUE,TRUE,0,1,1,300,1,1.96296296296296,1.15384615384615,4,TRUE,TRUE,3,TRUE,1,FALSE,75,"Swvu.Print_Todo.","ACwvu.Print_Todo.",#N/A,FALSE,FALSE,0,0,0,0,2,"","",FALSE,FALSE,TRUE,FALSE,1,#N/A,2,10,"=R1C1:R636C40",FALSE,#N/A,#N/A,FALSE,FALSE,FALSE,9,300,300,FALSE,TRUE,TRUE,TRUE,TRUE}</definedName>
    <definedName name="qqqqqqqq"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6"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Q" localSheetId="9">'BDI DIFER_SEM DESON.'!Plan1</definedName>
    <definedName name="QQQQQQQQQQ" localSheetId="8">'BDI_SEM DESON.'!Plan1</definedName>
    <definedName name="QQQQQQQQQQ" localSheetId="6">Plan1</definedName>
    <definedName name="QQQQQQQQQQ" localSheetId="7">Plan1</definedName>
    <definedName name="QQQQQQQQQQ" localSheetId="13">Plan1</definedName>
    <definedName name="QQQQQQQQQQ">Plan1</definedName>
    <definedName name="qqrr">#REF!</definedName>
    <definedName name="qs" localSheetId="6" hidden="1">{#N/A,#N/A,TRUE,"BD 97";#N/A,#N/A,TRUE,"IR E CS 1997";#N/A,#N/A,TRUE,"CONTINGÊNCIAS";#N/A,#N/A,TRUE,"AD_EX_97";#N/A,#N/A,TRUE,"PR ND";#N/A,#N/A,TRUE,"8191";#N/A,#N/A,TRUE,"8383";#N/A,#N/A,TRUE,"MP 1024"}</definedName>
    <definedName name="qs" localSheetId="7" hidden="1">{#N/A,#N/A,TRUE,"BD 97";#N/A,#N/A,TRUE,"IR E CS 1997";#N/A,#N/A,TRUE,"CONTINGÊNCIAS";#N/A,#N/A,TRUE,"AD_EX_97";#N/A,#N/A,TRUE,"PR ND";#N/A,#N/A,TRUE,"8191";#N/A,#N/A,TRUE,"8383";#N/A,#N/A,TRUE,"MP 1024"}</definedName>
    <definedName name="qs" hidden="1">{#N/A,#N/A,TRUE,"BD 97";#N/A,#N/A,TRUE,"IR E CS 1997";#N/A,#N/A,TRUE,"CONTINGÊNCIAS";#N/A,#N/A,TRUE,"AD_EX_97";#N/A,#N/A,TRUE,"PR ND";#N/A,#N/A,TRUE,"8191";#N/A,#N/A,TRUE,"8383";#N/A,#N/A,TRUE,"MP 1024"}</definedName>
    <definedName name="QT" localSheetId="3">#REF!</definedName>
    <definedName name="QT">#REF!</definedName>
    <definedName name="QTD" localSheetId="9" hidden="1">#REF!</definedName>
    <definedName name="QTD" localSheetId="8" hidden="1">#REF!</definedName>
    <definedName name="QTD" localSheetId="12">#REF!</definedName>
    <definedName name="QTD" localSheetId="3" hidden="1">#REF!</definedName>
    <definedName name="QTD" localSheetId="10">#REF!</definedName>
    <definedName name="QTD" localSheetId="7" hidden="1">#REF!</definedName>
    <definedName name="QTD" localSheetId="11">#REF!</definedName>
    <definedName name="QTD" localSheetId="13">#REF!</definedName>
    <definedName name="QTD">#REF!</definedName>
    <definedName name="QtEq" localSheetId="9" hidden="1">#REF!</definedName>
    <definedName name="QtEq" localSheetId="8" hidden="1">#REF!</definedName>
    <definedName name="QtEq" localSheetId="12">#REF!</definedName>
    <definedName name="QtEq" localSheetId="3" hidden="1">#REF!</definedName>
    <definedName name="QtEq" localSheetId="10">#REF!</definedName>
    <definedName name="QtEq" localSheetId="7" hidden="1">#REF!</definedName>
    <definedName name="QtEq" localSheetId="11">#REF!</definedName>
    <definedName name="QtEq" localSheetId="13">#REF!</definedName>
    <definedName name="QtEq">#REF!</definedName>
    <definedName name="QtMo" localSheetId="9" hidden="1">#REF!</definedName>
    <definedName name="QtMo" localSheetId="8" hidden="1">#REF!</definedName>
    <definedName name="QtMo" localSheetId="12">#REF!</definedName>
    <definedName name="QtMo" localSheetId="3" hidden="1">#REF!</definedName>
    <definedName name="QtMo" localSheetId="10">#REF!</definedName>
    <definedName name="QtMo" localSheetId="7" hidden="1">#REF!</definedName>
    <definedName name="QtMo" localSheetId="11">#REF!</definedName>
    <definedName name="QtMo" localSheetId="13">#REF!</definedName>
    <definedName name="QtMo">#REF!</definedName>
    <definedName name="QtMp" localSheetId="9" hidden="1">#REF!</definedName>
    <definedName name="QtMp" localSheetId="8" hidden="1">#REF!</definedName>
    <definedName name="QtMp" localSheetId="12">#REF!</definedName>
    <definedName name="QtMp" localSheetId="3" hidden="1">#REF!</definedName>
    <definedName name="QtMp" localSheetId="10">#REF!</definedName>
    <definedName name="QtMp" localSheetId="7" hidden="1">#REF!</definedName>
    <definedName name="QtMp" localSheetId="11">#REF!</definedName>
    <definedName name="QtMp" localSheetId="13">#REF!</definedName>
    <definedName name="QtMp">#REF!</definedName>
    <definedName name="QTS" localSheetId="3">#REF!</definedName>
    <definedName name="QTS">#REF!</definedName>
    <definedName name="QtTr" localSheetId="9" hidden="1">#REF!</definedName>
    <definedName name="QtTr" localSheetId="8" hidden="1">#REF!</definedName>
    <definedName name="QtTr" localSheetId="12">#REF!</definedName>
    <definedName name="QtTr" localSheetId="3" hidden="1">#REF!</definedName>
    <definedName name="QtTr" localSheetId="10">#REF!</definedName>
    <definedName name="QtTr" localSheetId="7" hidden="1">#REF!</definedName>
    <definedName name="QtTr" localSheetId="11">#REF!</definedName>
    <definedName name="QtTr" localSheetId="13">#REF!</definedName>
    <definedName name="QtTr">#REF!</definedName>
    <definedName name="QUADRO" localSheetId="6">#REF!</definedName>
    <definedName name="QUADRO" localSheetId="7">#REF!</definedName>
    <definedName name="QUADRO">#REF!</definedName>
    <definedName name="QUADRO_1">#REF!</definedName>
    <definedName name="QUANT" localSheetId="9">#REF!</definedName>
    <definedName name="QUANT" localSheetId="8">#REF!</definedName>
    <definedName name="QUANT" localSheetId="13">#REF!</definedName>
    <definedName name="QUANT">#REF!</definedName>
    <definedName name="Quant." localSheetId="9">#REF!</definedName>
    <definedName name="Quant." localSheetId="8">#REF!</definedName>
    <definedName name="Quant." localSheetId="12">#REF!</definedName>
    <definedName name="Quant." localSheetId="10">#REF!</definedName>
    <definedName name="Quant." localSheetId="11">#REF!</definedName>
    <definedName name="Quant." localSheetId="13">#REF!</definedName>
    <definedName name="Quant.">#REF!</definedName>
    <definedName name="Quant.1" localSheetId="9">#REF!</definedName>
    <definedName name="Quant.1" localSheetId="8">#REF!</definedName>
    <definedName name="Quant.1" localSheetId="12">#REF!</definedName>
    <definedName name="Quant.1" localSheetId="10">#REF!</definedName>
    <definedName name="Quant.1" localSheetId="11">#REF!</definedName>
    <definedName name="Quant.1" localSheetId="13">#REF!</definedName>
    <definedName name="Quant.1">#REF!</definedName>
    <definedName name="QUANT_1">#REF!</definedName>
    <definedName name="QUANT_acumu">#REF!</definedName>
    <definedName name="QUANT_serviço">OFFSET(#REF!,0,0,COUNTA(#REF!),1)</definedName>
    <definedName name="QUANTIDADE" localSheetId="9">#REF!</definedName>
    <definedName name="QUANTIDADE" localSheetId="8">#REF!</definedName>
    <definedName name="QUANTIDADE" localSheetId="12">#REF!</definedName>
    <definedName name="QUANTIDADE" localSheetId="10">#REF!</definedName>
    <definedName name="QUANTIDADE" localSheetId="11">#REF!</definedName>
    <definedName name="QUANTIDADE" localSheetId="13">#REF!</definedName>
    <definedName name="QUANTIDADE">#REF!</definedName>
    <definedName name="QUANTIDADE_10" localSheetId="9">#REF!</definedName>
    <definedName name="QUANTIDADE_10" localSheetId="8">#REF!</definedName>
    <definedName name="QUANTIDADE_10" localSheetId="12">#REF!</definedName>
    <definedName name="QUANTIDADE_10" localSheetId="10">#REF!</definedName>
    <definedName name="QUANTIDADE_10" localSheetId="11">#REF!</definedName>
    <definedName name="QUANTIDADE_10" localSheetId="13">#REF!</definedName>
    <definedName name="QUANTIDADE_10">#REF!</definedName>
    <definedName name="QUANTIDADE_10_16">#REF!</definedName>
    <definedName name="QUANTIDADE_10_19" localSheetId="9">#REF!</definedName>
    <definedName name="QUANTIDADE_10_19" localSheetId="8">#REF!</definedName>
    <definedName name="QUANTIDADE_10_19" localSheetId="12">#REF!</definedName>
    <definedName name="QUANTIDADE_10_19" localSheetId="10">#REF!</definedName>
    <definedName name="QUANTIDADE_10_19" localSheetId="11">#REF!</definedName>
    <definedName name="QUANTIDADE_10_19" localSheetId="13">#REF!</definedName>
    <definedName name="QUANTIDADE_10_19">#REF!</definedName>
    <definedName name="QUANTIDADE_10_19_16">#REF!</definedName>
    <definedName name="QUANTIDADE_16">#REF!</definedName>
    <definedName name="QUANTIDADE_17" localSheetId="9">#REF!</definedName>
    <definedName name="QUANTIDADE_17" localSheetId="8">#REF!</definedName>
    <definedName name="QUANTIDADE_17" localSheetId="12">#REF!</definedName>
    <definedName name="QUANTIDADE_17" localSheetId="10">#REF!</definedName>
    <definedName name="QUANTIDADE_17" localSheetId="11">#REF!</definedName>
    <definedName name="QUANTIDADE_17" localSheetId="13">#REF!</definedName>
    <definedName name="QUANTIDADE_17">#REF!</definedName>
    <definedName name="QUANTIDADE_17_16">#REF!</definedName>
    <definedName name="QUANTIDADE_17_19" localSheetId="9">#REF!</definedName>
    <definedName name="QUANTIDADE_17_19" localSheetId="8">#REF!</definedName>
    <definedName name="QUANTIDADE_17_19" localSheetId="12">#REF!</definedName>
    <definedName name="QUANTIDADE_17_19" localSheetId="10">#REF!</definedName>
    <definedName name="QUANTIDADE_17_19" localSheetId="11">#REF!</definedName>
    <definedName name="QUANTIDADE_17_19" localSheetId="13">#REF!</definedName>
    <definedName name="QUANTIDADE_17_19">#REF!</definedName>
    <definedName name="QUANTIDADE_17_19_16">#REF!</definedName>
    <definedName name="QUANTIDADE_19" localSheetId="9">#REF!</definedName>
    <definedName name="QUANTIDADE_19" localSheetId="8">#REF!</definedName>
    <definedName name="QUANTIDADE_19" localSheetId="12">#REF!</definedName>
    <definedName name="QUANTIDADE_19" localSheetId="10">#REF!</definedName>
    <definedName name="QUANTIDADE_19" localSheetId="11">#REF!</definedName>
    <definedName name="QUANTIDADE_19" localSheetId="13">#REF!</definedName>
    <definedName name="QUANTIDADE_19">#REF!</definedName>
    <definedName name="QUANTIDADE_19_16">#REF!</definedName>
    <definedName name="QUANTIDADE_6" localSheetId="9">#REF!</definedName>
    <definedName name="QUANTIDADE_6" localSheetId="8">#REF!</definedName>
    <definedName name="QUANTIDADE_6" localSheetId="12">#REF!</definedName>
    <definedName name="QUANTIDADE_6" localSheetId="10">#REF!</definedName>
    <definedName name="QUANTIDADE_6" localSheetId="11">#REF!</definedName>
    <definedName name="QUANTIDADE_6" localSheetId="13">#REF!</definedName>
    <definedName name="QUANTIDADE_6">#REF!</definedName>
    <definedName name="QUANTIDADE_6_16">#REF!</definedName>
    <definedName name="QUANTIDADE_6_19" localSheetId="9">#REF!</definedName>
    <definedName name="QUANTIDADE_6_19" localSheetId="8">#REF!</definedName>
    <definedName name="QUANTIDADE_6_19" localSheetId="12">#REF!</definedName>
    <definedName name="QUANTIDADE_6_19" localSheetId="10">#REF!</definedName>
    <definedName name="QUANTIDADE_6_19" localSheetId="11">#REF!</definedName>
    <definedName name="QUANTIDADE_6_19" localSheetId="13">#REF!</definedName>
    <definedName name="QUANTIDADE_6_19">#REF!</definedName>
    <definedName name="QUANTIDADE_6_19_16">#REF!</definedName>
    <definedName name="QUANTIDADE_7" localSheetId="9">#REF!</definedName>
    <definedName name="QUANTIDADE_7" localSheetId="8">#REF!</definedName>
    <definedName name="QUANTIDADE_7" localSheetId="12">#REF!</definedName>
    <definedName name="QUANTIDADE_7" localSheetId="10">#REF!</definedName>
    <definedName name="QUANTIDADE_7" localSheetId="11">#REF!</definedName>
    <definedName name="QUANTIDADE_7" localSheetId="13">#REF!</definedName>
    <definedName name="QUANTIDADE_7">#REF!</definedName>
    <definedName name="QUANTIDADE_7_16">#REF!</definedName>
    <definedName name="QUANTIDADE_7_19" localSheetId="9">#REF!</definedName>
    <definedName name="QUANTIDADE_7_19" localSheetId="8">#REF!</definedName>
    <definedName name="QUANTIDADE_7_19" localSheetId="12">#REF!</definedName>
    <definedName name="QUANTIDADE_7_19" localSheetId="10">#REF!</definedName>
    <definedName name="QUANTIDADE_7_19" localSheetId="11">#REF!</definedName>
    <definedName name="QUANTIDADE_7_19" localSheetId="13">#REF!</definedName>
    <definedName name="QUANTIDADE_7_19">#REF!</definedName>
    <definedName name="QUANTIDADE_7_19_16">#REF!</definedName>
    <definedName name="QUANTIDADE_8" localSheetId="9">#REF!</definedName>
    <definedName name="QUANTIDADE_8" localSheetId="8">#REF!</definedName>
    <definedName name="QUANTIDADE_8" localSheetId="12">#REF!</definedName>
    <definedName name="QUANTIDADE_8" localSheetId="10">#REF!</definedName>
    <definedName name="QUANTIDADE_8" localSheetId="11">#REF!</definedName>
    <definedName name="QUANTIDADE_8" localSheetId="13">#REF!</definedName>
    <definedName name="QUANTIDADE_8">#REF!</definedName>
    <definedName name="QUANTIDADE_8_16">#REF!</definedName>
    <definedName name="QUANTIDADE_8_19" localSheetId="9">#REF!</definedName>
    <definedName name="QUANTIDADE_8_19" localSheetId="8">#REF!</definedName>
    <definedName name="QUANTIDADE_8_19" localSheetId="12">#REF!</definedName>
    <definedName name="QUANTIDADE_8_19" localSheetId="10">#REF!</definedName>
    <definedName name="QUANTIDADE_8_19" localSheetId="11">#REF!</definedName>
    <definedName name="QUANTIDADE_8_19" localSheetId="13">#REF!</definedName>
    <definedName name="QUANTIDADE_8_19">#REF!</definedName>
    <definedName name="QUANTIDADE_8_19_16">#REF!</definedName>
    <definedName name="QUANTIDADE_9" localSheetId="9">#REF!</definedName>
    <definedName name="QUANTIDADE_9" localSheetId="8">#REF!</definedName>
    <definedName name="QUANTIDADE_9" localSheetId="12">#REF!</definedName>
    <definedName name="QUANTIDADE_9" localSheetId="10">#REF!</definedName>
    <definedName name="QUANTIDADE_9" localSheetId="11">#REF!</definedName>
    <definedName name="QUANTIDADE_9" localSheetId="13">#REF!</definedName>
    <definedName name="QUANTIDADE_9">#REF!</definedName>
    <definedName name="QUANTIDADE_9_16">#REF!</definedName>
    <definedName name="QUANTIDADE_9_19" localSheetId="9">#REF!</definedName>
    <definedName name="QUANTIDADE_9_19" localSheetId="8">#REF!</definedName>
    <definedName name="QUANTIDADE_9_19" localSheetId="12">#REF!</definedName>
    <definedName name="QUANTIDADE_9_19" localSheetId="10">#REF!</definedName>
    <definedName name="QUANTIDADE_9_19" localSheetId="11">#REF!</definedName>
    <definedName name="QUANTIDADE_9_19" localSheetId="13">#REF!</definedName>
    <definedName name="QUANTIDADE_9_19">#REF!</definedName>
    <definedName name="QUANTIDADE_9_19_16">#REF!</definedName>
    <definedName name="QUANTIDADES">#REF!</definedName>
    <definedName name="QuantPreços_2anosarrumada" localSheetId="9">#REF!</definedName>
    <definedName name="QuantPreços_2anosarrumada" localSheetId="8">#REF!</definedName>
    <definedName name="QuantPreços_2anosarrumada" localSheetId="12">#REF!</definedName>
    <definedName name="QuantPreços_2anosarrumada" localSheetId="10">#REF!</definedName>
    <definedName name="QuantPreços_2anosarrumada" localSheetId="11">#REF!</definedName>
    <definedName name="QuantPreços_2anosarrumada" localSheetId="13">#REF!</definedName>
    <definedName name="QuantPreços_2anosarrumada">#REF!</definedName>
    <definedName name="QuantPreços_2anosf" localSheetId="9">#REF!</definedName>
    <definedName name="QuantPreços_2anosf" localSheetId="8">#REF!</definedName>
    <definedName name="QuantPreços_2anosf" localSheetId="12">#REF!</definedName>
    <definedName name="QuantPreços_2anosf" localSheetId="10">#REF!</definedName>
    <definedName name="QuantPreços_2anosf" localSheetId="11">#REF!</definedName>
    <definedName name="QuantPreços_2anosf" localSheetId="13">#REF!</definedName>
    <definedName name="QuantPreços_2anosf">#REF!</definedName>
    <definedName name="QuantPreçosUnitFinal" localSheetId="9">#REF!</definedName>
    <definedName name="QuantPreçosUnitFinal" localSheetId="8">#REF!</definedName>
    <definedName name="QuantPreçosUnitFinal" localSheetId="12">#REF!</definedName>
    <definedName name="QuantPreçosUnitFinal" localSheetId="10">#REF!</definedName>
    <definedName name="QuantPreçosUnitFinal" localSheetId="11">#REF!</definedName>
    <definedName name="QuantPreçosUnitFinal" localSheetId="13">#REF!</definedName>
    <definedName name="QuantPreçosUnitFinal">#REF!</definedName>
    <definedName name="QUE_P_E_ISSO">#N/A</definedName>
    <definedName name="quilometros" localSheetId="9">#REF!</definedName>
    <definedName name="quilometros" localSheetId="8">#REF!</definedName>
    <definedName name="quilometros" localSheetId="12">#REF!</definedName>
    <definedName name="quilometros" localSheetId="10">#REF!</definedName>
    <definedName name="quilometros" localSheetId="11">#REF!</definedName>
    <definedName name="quilometros" localSheetId="13">#REF!</definedName>
    <definedName name="quilometros">#REF!</definedName>
    <definedName name="QW" localSheetId="9">'BDI DIFER_SEM DESON.'!Plan1</definedName>
    <definedName name="QW" localSheetId="8">'BDI_SEM DESON.'!Plan1</definedName>
    <definedName name="QW" localSheetId="6">Plan1</definedName>
    <definedName name="QW" localSheetId="7">Plan1</definedName>
    <definedName name="QW" localSheetId="13">Plan1</definedName>
    <definedName name="QW">Plan1</definedName>
    <definedName name="qwe" localSheetId="9">#REF!</definedName>
    <definedName name="qwe" localSheetId="8">#REF!</definedName>
    <definedName name="qwe" localSheetId="13">#REF!</definedName>
    <definedName name="qwe">#REF!</definedName>
    <definedName name="qweqw">#N/A</definedName>
    <definedName name="qweqwe">#REF!</definedName>
    <definedName name="qwer">#N/A</definedName>
    <definedName name="qwqwq">#REF!</definedName>
    <definedName name="qwrqerwqer" localSheetId="6">#REF!</definedName>
    <definedName name="qwrqerwqer" localSheetId="7">#REF!</definedName>
    <definedName name="qwrqerwqer" localSheetId="13">#REF!</definedName>
    <definedName name="qwrqerwqer">#REF!</definedName>
    <definedName name="QWWEEEEEEEE" localSheetId="6">#REF!</definedName>
    <definedName name="QWWEEEEEEEE" localSheetId="7">#REF!</definedName>
    <definedName name="QWWEEEEEEEE">#REF!</definedName>
    <definedName name="R___Ton_x_Km">#REF!</definedName>
    <definedName name="r_2">NA()</definedName>
    <definedName name="RA" localSheetId="9">#REF!</definedName>
    <definedName name="RA" localSheetId="8">#REF!</definedName>
    <definedName name="RA" localSheetId="12">#REF!</definedName>
    <definedName name="RA" localSheetId="10">#REF!</definedName>
    <definedName name="RA" localSheetId="11">#REF!</definedName>
    <definedName name="RA" localSheetId="13">#REF!</definedName>
    <definedName name="RA">#REF!</definedName>
    <definedName name="rach" localSheetId="9">'BDI DIFER_SEM DESON.'!rach</definedName>
    <definedName name="rach" localSheetId="8">'BDI_SEM DESON.'!rach</definedName>
    <definedName name="rach" localSheetId="12">rach</definedName>
    <definedName name="rach" localSheetId="6">#N/A</definedName>
    <definedName name="rach" localSheetId="10">#N/A</definedName>
    <definedName name="rach" localSheetId="7">#N/A</definedName>
    <definedName name="rach" localSheetId="11">#N/A</definedName>
    <definedName name="rach" localSheetId="13">#N/A</definedName>
    <definedName name="rach">'BDI DIFER_SEM DESON.'!rach</definedName>
    <definedName name="rach_38" localSheetId="9">'BDI DIFER_SEM DESON.'!rach_38</definedName>
    <definedName name="rach_38" localSheetId="8">'BDI_SEM DESON.'!rach_38</definedName>
    <definedName name="rach_38" localSheetId="12">rach_38</definedName>
    <definedName name="rach_38" localSheetId="6">#N/A</definedName>
    <definedName name="rach_38" localSheetId="10">#N/A</definedName>
    <definedName name="rach_38" localSheetId="7">#N/A</definedName>
    <definedName name="rach_38" localSheetId="11">#N/A</definedName>
    <definedName name="rach_38" localSheetId="13">#N/A</definedName>
    <definedName name="rach_38">'BDI DIFER_SEM DESON.'!rach_38</definedName>
    <definedName name="Rachão" localSheetId="9">'BDI DIFER_SEM DESON.'!Rachão</definedName>
    <definedName name="Rachão" localSheetId="8">'BDI_SEM DESON.'!Rachão</definedName>
    <definedName name="Rachão" localSheetId="12">Rachão</definedName>
    <definedName name="Rachão" localSheetId="6">#N/A</definedName>
    <definedName name="Rachão" localSheetId="10">#N/A</definedName>
    <definedName name="Rachão" localSheetId="7">#N/A</definedName>
    <definedName name="Rachão" localSheetId="11">#N/A</definedName>
    <definedName name="Rachão" localSheetId="13">#N/A</definedName>
    <definedName name="Rachão">'BDI DIFER_SEM DESON.'!Rachão</definedName>
    <definedName name="Rachão_10" localSheetId="9">'BDI DIFER_SEM DESON.'!Rachão_10</definedName>
    <definedName name="Rachão_10" localSheetId="8">'BDI_SEM DESON.'!Rachão_10</definedName>
    <definedName name="Rachão_10" localSheetId="12">Rachão_10</definedName>
    <definedName name="Rachão_10" localSheetId="6">#N/A</definedName>
    <definedName name="Rachão_10" localSheetId="10">#N/A</definedName>
    <definedName name="Rachão_10" localSheetId="7">#N/A</definedName>
    <definedName name="Rachão_10" localSheetId="11">#N/A</definedName>
    <definedName name="Rachão_10" localSheetId="13">#N/A</definedName>
    <definedName name="Rachão_10">'BDI DIFER_SEM DESON.'!Rachão_10</definedName>
    <definedName name="Rachão_2" localSheetId="9">'BDI DIFER_SEM DESON.'!Rachão_2</definedName>
    <definedName name="Rachão_2" localSheetId="8">'BDI_SEM DESON.'!Rachão_2</definedName>
    <definedName name="Rachão_2" localSheetId="12">Rachão_2</definedName>
    <definedName name="Rachão_2" localSheetId="6">#N/A</definedName>
    <definedName name="Rachão_2" localSheetId="10">#N/A</definedName>
    <definedName name="Rachão_2" localSheetId="7">#N/A</definedName>
    <definedName name="Rachão_2" localSheetId="11">#N/A</definedName>
    <definedName name="Rachão_2" localSheetId="13">#N/A</definedName>
    <definedName name="Rachão_2">'BDI DIFER_SEM DESON.'!Rachão_2</definedName>
    <definedName name="Rachão_23" localSheetId="9">'BDI DIFER_SEM DESON.'!Rachão_23</definedName>
    <definedName name="Rachão_23" localSheetId="8">'BDI_SEM DESON.'!Rachão_23</definedName>
    <definedName name="Rachão_23" localSheetId="12">Rachão_23</definedName>
    <definedName name="Rachão_23" localSheetId="6">#N/A</definedName>
    <definedName name="Rachão_23" localSheetId="10">#N/A</definedName>
    <definedName name="Rachão_23" localSheetId="7">#N/A</definedName>
    <definedName name="Rachão_23" localSheetId="11">#N/A</definedName>
    <definedName name="Rachão_23" localSheetId="13">#N/A</definedName>
    <definedName name="Rachão_23">'BDI DIFER_SEM DESON.'!Rachão_23</definedName>
    <definedName name="Rachão_24" localSheetId="9">'BDI DIFER_SEM DESON.'!Rachão_24</definedName>
    <definedName name="Rachão_24" localSheetId="8">'BDI_SEM DESON.'!Rachão_24</definedName>
    <definedName name="Rachão_24" localSheetId="12">Rachão_24</definedName>
    <definedName name="Rachão_24" localSheetId="6">#N/A</definedName>
    <definedName name="Rachão_24" localSheetId="10">#N/A</definedName>
    <definedName name="Rachão_24" localSheetId="7">#N/A</definedName>
    <definedName name="Rachão_24" localSheetId="11">#N/A</definedName>
    <definedName name="Rachão_24" localSheetId="13">#N/A</definedName>
    <definedName name="Rachão_24">'BDI DIFER_SEM DESON.'!Rachão_24</definedName>
    <definedName name="Rachão_26" localSheetId="9">'BDI DIFER_SEM DESON.'!Rachão_26</definedName>
    <definedName name="Rachão_26" localSheetId="8">'BDI_SEM DESON.'!Rachão_26</definedName>
    <definedName name="Rachão_26" localSheetId="12">Rachão_26</definedName>
    <definedName name="Rachão_26" localSheetId="6">#N/A</definedName>
    <definedName name="Rachão_26" localSheetId="10">#N/A</definedName>
    <definedName name="Rachão_26" localSheetId="7">#N/A</definedName>
    <definedName name="Rachão_26" localSheetId="11">#N/A</definedName>
    <definedName name="Rachão_26" localSheetId="13">#N/A</definedName>
    <definedName name="Rachão_26">'BDI DIFER_SEM DESON.'!Rachão_26</definedName>
    <definedName name="Rachão_27" localSheetId="9">'BDI DIFER_SEM DESON.'!Rachão_27</definedName>
    <definedName name="Rachão_27" localSheetId="8">'BDI_SEM DESON.'!Rachão_27</definedName>
    <definedName name="Rachão_27" localSheetId="12">Rachão_27</definedName>
    <definedName name="Rachão_27" localSheetId="6">#N/A</definedName>
    <definedName name="Rachão_27" localSheetId="10">#N/A</definedName>
    <definedName name="Rachão_27" localSheetId="7">#N/A</definedName>
    <definedName name="Rachão_27" localSheetId="11">#N/A</definedName>
    <definedName name="Rachão_27" localSheetId="13">#N/A</definedName>
    <definedName name="Rachão_27">'BDI DIFER_SEM DESON.'!Rachão_27</definedName>
    <definedName name="Rachão_29" localSheetId="9">'BDI DIFER_SEM DESON.'!Rachão_29</definedName>
    <definedName name="Rachão_29" localSheetId="8">'BDI_SEM DESON.'!Rachão_29</definedName>
    <definedName name="Rachão_29" localSheetId="12">Rachão_29</definedName>
    <definedName name="Rachão_29" localSheetId="6">#N/A</definedName>
    <definedName name="Rachão_29" localSheetId="10">#N/A</definedName>
    <definedName name="Rachão_29" localSheetId="7">#N/A</definedName>
    <definedName name="Rachão_29" localSheetId="11">#N/A</definedName>
    <definedName name="Rachão_29" localSheetId="13">#N/A</definedName>
    <definedName name="Rachão_29">'BDI DIFER_SEM DESON.'!Rachão_29</definedName>
    <definedName name="Rachão_30" localSheetId="9">'BDI DIFER_SEM DESON.'!Rachão_30</definedName>
    <definedName name="Rachão_30" localSheetId="8">'BDI_SEM DESON.'!Rachão_30</definedName>
    <definedName name="Rachão_30" localSheetId="12">Rachão_30</definedName>
    <definedName name="Rachão_30" localSheetId="6">#N/A</definedName>
    <definedName name="Rachão_30" localSheetId="10">#N/A</definedName>
    <definedName name="Rachão_30" localSheetId="7">#N/A</definedName>
    <definedName name="Rachão_30" localSheetId="11">#N/A</definedName>
    <definedName name="Rachão_30" localSheetId="13">#N/A</definedName>
    <definedName name="Rachão_30">'BDI DIFER_SEM DESON.'!Rachão_30</definedName>
    <definedName name="Rachão_36" localSheetId="9">'BDI DIFER_SEM DESON.'!Rachão_36</definedName>
    <definedName name="Rachão_36" localSheetId="8">'BDI_SEM DESON.'!Rachão_36</definedName>
    <definedName name="Rachão_36" localSheetId="12">Rachão_36</definedName>
    <definedName name="Rachão_36" localSheetId="6">#N/A</definedName>
    <definedName name="Rachão_36" localSheetId="10">#N/A</definedName>
    <definedName name="Rachão_36" localSheetId="7">#N/A</definedName>
    <definedName name="Rachão_36" localSheetId="11">#N/A</definedName>
    <definedName name="Rachão_36" localSheetId="13">#N/A</definedName>
    <definedName name="Rachão_36">'BDI DIFER_SEM DESON.'!Rachão_36</definedName>
    <definedName name="Rachão_37" localSheetId="9">'BDI DIFER_SEM DESON.'!Rachão_37</definedName>
    <definedName name="Rachão_37" localSheetId="8">'BDI_SEM DESON.'!Rachão_37</definedName>
    <definedName name="Rachão_37" localSheetId="12">Rachão_37</definedName>
    <definedName name="Rachão_37" localSheetId="6">#N/A</definedName>
    <definedName name="Rachão_37" localSheetId="10">#N/A</definedName>
    <definedName name="Rachão_37" localSheetId="7">#N/A</definedName>
    <definedName name="Rachão_37" localSheetId="11">#N/A</definedName>
    <definedName name="Rachão_37" localSheetId="13">#N/A</definedName>
    <definedName name="Rachão_37">'BDI DIFER_SEM DESON.'!Rachão_37</definedName>
    <definedName name="Rachão_38" localSheetId="9">'BDI DIFER_SEM DESON.'!Rachão_38</definedName>
    <definedName name="Rachão_38" localSheetId="8">'BDI_SEM DESON.'!Rachão_38</definedName>
    <definedName name="Rachão_38" localSheetId="12">Rachão_38</definedName>
    <definedName name="Rachão_38" localSheetId="6">#N/A</definedName>
    <definedName name="Rachão_38" localSheetId="10">#N/A</definedName>
    <definedName name="Rachão_38" localSheetId="7">#N/A</definedName>
    <definedName name="Rachão_38" localSheetId="11">#N/A</definedName>
    <definedName name="Rachão_38" localSheetId="13">#N/A</definedName>
    <definedName name="Rachão_38">'BDI DIFER_SEM DESON.'!Rachão_38</definedName>
    <definedName name="Rachão_4" localSheetId="9">'BDI DIFER_SEM DESON.'!Rachão_4</definedName>
    <definedName name="Rachão_4" localSheetId="8">'BDI_SEM DESON.'!Rachão_4</definedName>
    <definedName name="Rachão_4" localSheetId="12">Rachão_4</definedName>
    <definedName name="Rachão_4" localSheetId="6">#N/A</definedName>
    <definedName name="Rachão_4" localSheetId="10">#N/A</definedName>
    <definedName name="Rachão_4" localSheetId="7">#N/A</definedName>
    <definedName name="Rachão_4" localSheetId="11">#N/A</definedName>
    <definedName name="Rachão_4" localSheetId="13">#N/A</definedName>
    <definedName name="Rachão_4">'BDI DIFER_SEM DESON.'!Rachão_4</definedName>
    <definedName name="Rachão_48" localSheetId="9">'BDI DIFER_SEM DESON.'!Rachão_48</definedName>
    <definedName name="Rachão_48" localSheetId="8">'BDI_SEM DESON.'!Rachão_48</definedName>
    <definedName name="Rachão_48" localSheetId="12">Rachão_48</definedName>
    <definedName name="Rachão_48" localSheetId="6">#N/A</definedName>
    <definedName name="Rachão_48" localSheetId="10">#N/A</definedName>
    <definedName name="Rachão_48" localSheetId="7">#N/A</definedName>
    <definedName name="Rachão_48" localSheetId="11">#N/A</definedName>
    <definedName name="Rachão_48" localSheetId="13">#N/A</definedName>
    <definedName name="Rachão_48">'BDI DIFER_SEM DESON.'!Rachão_48</definedName>
    <definedName name="Rachão_51" localSheetId="9">'BDI DIFER_SEM DESON.'!Rachão_51</definedName>
    <definedName name="Rachão_51" localSheetId="8">'BDI_SEM DESON.'!Rachão_51</definedName>
    <definedName name="Rachão_51" localSheetId="12">Rachão_51</definedName>
    <definedName name="Rachão_51" localSheetId="6">#N/A</definedName>
    <definedName name="Rachão_51" localSheetId="10">#N/A</definedName>
    <definedName name="Rachão_51" localSheetId="7">#N/A</definedName>
    <definedName name="Rachão_51" localSheetId="11">#N/A</definedName>
    <definedName name="Rachão_51" localSheetId="13">#N/A</definedName>
    <definedName name="Rachão_51">'BDI DIFER_SEM DESON.'!Rachão_51</definedName>
    <definedName name="Rachão_52" localSheetId="9">'BDI DIFER_SEM DESON.'!Rachão_52</definedName>
    <definedName name="Rachão_52" localSheetId="8">'BDI_SEM DESON.'!Rachão_52</definedName>
    <definedName name="Rachão_52" localSheetId="12">Rachão_52</definedName>
    <definedName name="Rachão_52" localSheetId="6">#N/A</definedName>
    <definedName name="Rachão_52" localSheetId="10">#N/A</definedName>
    <definedName name="Rachão_52" localSheetId="7">#N/A</definedName>
    <definedName name="Rachão_52" localSheetId="11">#N/A</definedName>
    <definedName name="Rachão_52" localSheetId="13">#N/A</definedName>
    <definedName name="Rachão_52">'BDI DIFER_SEM DESON.'!Rachão_52</definedName>
    <definedName name="Rachão_53" localSheetId="9">'BDI DIFER_SEM DESON.'!Rachão_53</definedName>
    <definedName name="Rachão_53" localSheetId="8">'BDI_SEM DESON.'!Rachão_53</definedName>
    <definedName name="Rachão_53" localSheetId="12">Rachão_53</definedName>
    <definedName name="Rachão_53" localSheetId="6">#N/A</definedName>
    <definedName name="Rachão_53" localSheetId="10">#N/A</definedName>
    <definedName name="Rachão_53" localSheetId="7">#N/A</definedName>
    <definedName name="Rachão_53" localSheetId="11">#N/A</definedName>
    <definedName name="Rachão_53" localSheetId="13">#N/A</definedName>
    <definedName name="Rachão_53">'BDI DIFER_SEM DESON.'!Rachão_53</definedName>
    <definedName name="Rachão_55" localSheetId="9">'BDI DIFER_SEM DESON.'!Rachão_55</definedName>
    <definedName name="Rachão_55" localSheetId="8">'BDI_SEM DESON.'!Rachão_55</definedName>
    <definedName name="Rachão_55" localSheetId="12">Rachão_55</definedName>
    <definedName name="Rachão_55" localSheetId="6">#N/A</definedName>
    <definedName name="Rachão_55" localSheetId="10">#N/A</definedName>
    <definedName name="Rachão_55" localSheetId="7">#N/A</definedName>
    <definedName name="Rachão_55" localSheetId="11">#N/A</definedName>
    <definedName name="Rachão_55" localSheetId="13">#N/A</definedName>
    <definedName name="Rachão_55">'BDI DIFER_SEM DESON.'!Rachão_55</definedName>
    <definedName name="Rachão_67" localSheetId="9">'BDI DIFER_SEM DESON.'!Rachão_67</definedName>
    <definedName name="Rachão_67" localSheetId="8">'BDI_SEM DESON.'!Rachão_67</definedName>
    <definedName name="Rachão_67" localSheetId="12">Rachão_67</definedName>
    <definedName name="Rachão_67" localSheetId="6">#N/A</definedName>
    <definedName name="Rachão_67" localSheetId="10">#N/A</definedName>
    <definedName name="Rachão_67" localSheetId="7">#N/A</definedName>
    <definedName name="Rachão_67" localSheetId="11">#N/A</definedName>
    <definedName name="Rachão_67" localSheetId="13">#N/A</definedName>
    <definedName name="Rachão_67">'BDI DIFER_SEM DESON.'!Rachão_67</definedName>
    <definedName name="Rachão_68" localSheetId="9">'BDI DIFER_SEM DESON.'!Rachão_68</definedName>
    <definedName name="Rachão_68" localSheetId="8">'BDI_SEM DESON.'!Rachão_68</definedName>
    <definedName name="Rachão_68" localSheetId="12">Rachão_68</definedName>
    <definedName name="Rachão_68" localSheetId="6">#N/A</definedName>
    <definedName name="Rachão_68" localSheetId="10">#N/A</definedName>
    <definedName name="Rachão_68" localSheetId="7">#N/A</definedName>
    <definedName name="Rachão_68" localSheetId="11">#N/A</definedName>
    <definedName name="Rachão_68" localSheetId="13">#N/A</definedName>
    <definedName name="Rachão_68">'BDI DIFER_SEM DESON.'!Rachão_68</definedName>
    <definedName name="Rachão_69" localSheetId="9">'BDI DIFER_SEM DESON.'!Rachão_69</definedName>
    <definedName name="Rachão_69" localSheetId="8">'BDI_SEM DESON.'!Rachão_69</definedName>
    <definedName name="Rachão_69" localSheetId="12">Rachão_69</definedName>
    <definedName name="Rachão_69" localSheetId="6">#N/A</definedName>
    <definedName name="Rachão_69" localSheetId="10">#N/A</definedName>
    <definedName name="Rachão_69" localSheetId="7">#N/A</definedName>
    <definedName name="Rachão_69" localSheetId="11">#N/A</definedName>
    <definedName name="Rachão_69" localSheetId="13">#N/A</definedName>
    <definedName name="Rachão_69">'BDI DIFER_SEM DESON.'!Rachão_69</definedName>
    <definedName name="Rachão_70" localSheetId="9">'BDI DIFER_SEM DESON.'!Rachão_70</definedName>
    <definedName name="Rachão_70" localSheetId="8">'BDI_SEM DESON.'!Rachão_70</definedName>
    <definedName name="Rachão_70" localSheetId="12">Rachão_70</definedName>
    <definedName name="Rachão_70" localSheetId="6">#N/A</definedName>
    <definedName name="Rachão_70" localSheetId="10">#N/A</definedName>
    <definedName name="Rachão_70" localSheetId="7">#N/A</definedName>
    <definedName name="Rachão_70" localSheetId="11">#N/A</definedName>
    <definedName name="Rachão_70" localSheetId="13">#N/A</definedName>
    <definedName name="Rachão_70">'BDI DIFER_SEM DESON.'!Rachão_70</definedName>
    <definedName name="Rachão_71" localSheetId="9">'BDI DIFER_SEM DESON.'!Rachão_71</definedName>
    <definedName name="Rachão_71" localSheetId="8">'BDI_SEM DESON.'!Rachão_71</definedName>
    <definedName name="Rachão_71" localSheetId="12">Rachão_71</definedName>
    <definedName name="Rachão_71" localSheetId="6">#N/A</definedName>
    <definedName name="Rachão_71" localSheetId="10">#N/A</definedName>
    <definedName name="Rachão_71" localSheetId="7">#N/A</definedName>
    <definedName name="Rachão_71" localSheetId="11">#N/A</definedName>
    <definedName name="Rachão_71" localSheetId="13">#N/A</definedName>
    <definedName name="Rachão_71">'BDI DIFER_SEM DESON.'!Rachão_71</definedName>
    <definedName name="Rachão_72" localSheetId="9">'BDI DIFER_SEM DESON.'!Rachão_72</definedName>
    <definedName name="Rachão_72" localSheetId="8">'BDI_SEM DESON.'!Rachão_72</definedName>
    <definedName name="Rachão_72" localSheetId="12">Rachão_72</definedName>
    <definedName name="Rachão_72" localSheetId="6">#N/A</definedName>
    <definedName name="Rachão_72" localSheetId="10">#N/A</definedName>
    <definedName name="Rachão_72" localSheetId="7">#N/A</definedName>
    <definedName name="Rachão_72" localSheetId="11">#N/A</definedName>
    <definedName name="Rachão_72" localSheetId="13">#N/A</definedName>
    <definedName name="Rachão_72">'BDI DIFER_SEM DESON.'!Rachão_72</definedName>
    <definedName name="RachãoC">#REF!</definedName>
    <definedName name="rachinho">#N/A</definedName>
    <definedName name="rafael">#REF!</definedName>
    <definedName name="RAH">#REF!</definedName>
    <definedName name="RAH_1">#REF!</definedName>
    <definedName name="RangeChange" hidden="1">#REF!</definedName>
    <definedName name="RASFD">#REF!</definedName>
    <definedName name="Ratios_2" localSheetId="6" hidden="1">{"'TG'!$A$1:$L$37"}</definedName>
    <definedName name="Ratios_2" localSheetId="7" hidden="1">{"'TG'!$A$1:$L$37"}</definedName>
    <definedName name="Ratios_2" hidden="1">{"'TG'!$A$1:$L$37"}</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PM">#REF!</definedName>
    <definedName name="RBQ" localSheetId="9">#REF!</definedName>
    <definedName name="RBQ" localSheetId="8">#REF!</definedName>
    <definedName name="RBQ" localSheetId="12">#REF!</definedName>
    <definedName name="RBQ" localSheetId="10">#REF!</definedName>
    <definedName name="RBQ" localSheetId="11">#REF!</definedName>
    <definedName name="RBQ" localSheetId="13">#REF!</definedName>
    <definedName name="RBQ">#REF!</definedName>
    <definedName name="RBSM_Adir">OFFSET(#REF!,0,COLUMN(#REF!)-1,COUNTA(#REF!),1)</definedName>
    <definedName name="RBSM_Aesq">OFFSET(#REF!,0,COLUMN(#REF!)-1,COUNTA(#REF!),1)</definedName>
    <definedName name="RBTBTVYBT" localSheetId="6">#REF!</definedName>
    <definedName name="RBTBTVYBT" localSheetId="7">#REF!</definedName>
    <definedName name="RBTBTVYBT">#REF!</definedName>
    <definedName name="RBV" localSheetId="6">#REF!</definedName>
    <definedName name="RBV" localSheetId="7">#REF!</definedName>
    <definedName name="RBV">#REF!</definedName>
    <definedName name="RBV_25">#REF!</definedName>
    <definedName name="RBV_26">#REF!</definedName>
    <definedName name="RBV_27">#REF!</definedName>
    <definedName name="RBV_28">#REF!</definedName>
    <definedName name="RBV_29">#REF!</definedName>
    <definedName name="RBV_30">#REF!</definedName>
    <definedName name="RBV_31">#REF!</definedName>
    <definedName name="RBV_68">#REF!</definedName>
    <definedName name="RBV_69">#REF!</definedName>
    <definedName name="RBVV" localSheetId="6">#REF!</definedName>
    <definedName name="RBVV" localSheetId="7">#REF!</definedName>
    <definedName name="RBVV">#REF!</definedName>
    <definedName name="RCAP">#REF!</definedName>
    <definedName name="RCB" localSheetId="9">#REF!</definedName>
    <definedName name="RCB" localSheetId="8">#REF!</definedName>
    <definedName name="RCB" localSheetId="12">#REF!</definedName>
    <definedName name="RCB" localSheetId="10">#REF!</definedName>
    <definedName name="RCB" localSheetId="11">#REF!</definedName>
    <definedName name="RCB" localSheetId="13">#REF!</definedName>
    <definedName name="RCB">#REF!</definedName>
    <definedName name="RCC" localSheetId="9">#REF!</definedName>
    <definedName name="RCC" localSheetId="8">#REF!</definedName>
    <definedName name="RCC" localSheetId="12">#REF!</definedName>
    <definedName name="RCC" localSheetId="10">#REF!</definedName>
    <definedName name="RCC" localSheetId="11">#REF!</definedName>
    <definedName name="RCC" localSheetId="13">#REF!</definedName>
    <definedName name="RCC">#REF!</definedName>
    <definedName name="RCCL" localSheetId="9">#REF!</definedName>
    <definedName name="RCCL" localSheetId="8">#REF!</definedName>
    <definedName name="RCCL" localSheetId="12">#REF!</definedName>
    <definedName name="RCCL" localSheetId="10">#REF!</definedName>
    <definedName name="RCCL" localSheetId="11">#REF!</definedName>
    <definedName name="RCCL" localSheetId="13">#REF!</definedName>
    <definedName name="RCCL">#REF!</definedName>
    <definedName name="RCGP" localSheetId="9">#REF!</definedName>
    <definedName name="RCGP" localSheetId="8">#REF!</definedName>
    <definedName name="RCGP" localSheetId="12">#REF!</definedName>
    <definedName name="RCGP" localSheetId="10">#REF!</definedName>
    <definedName name="RCGP" localSheetId="11">#REF!</definedName>
    <definedName name="RCGP" localSheetId="13">#REF!</definedName>
    <definedName name="RCGP">#REF!</definedName>
    <definedName name="rcgp_1">#N/A</definedName>
    <definedName name="rcgp_2">#N/A</definedName>
    <definedName name="RCGQ" localSheetId="6">#REF!</definedName>
    <definedName name="RCGQ" localSheetId="7">#REF!</definedName>
    <definedName name="RCGQ" localSheetId="13">#REF!</definedName>
    <definedName name="RCGQ">#REF!</definedName>
    <definedName name="RCH" localSheetId="13">#REF!</definedName>
    <definedName name="RCH">#REF!</definedName>
    <definedName name="RCMA">#REF!</definedName>
    <definedName name="RCOLONIAO">#REF!</definedName>
    <definedName name="RCP">#REF!</definedName>
    <definedName name="RCR" localSheetId="13">#REF!</definedName>
    <definedName name="RCR">#REF!</definedName>
    <definedName name="RCTA">#REF!</definedName>
    <definedName name="rD" localSheetId="6">#REF!</definedName>
    <definedName name="rD" localSheetId="7">#REF!</definedName>
    <definedName name="rD">#REF!</definedName>
    <definedName name="RDGDCELE">#REF!</definedName>
    <definedName name="RDGDCMEC">#REF!</definedName>
    <definedName name="RDM" localSheetId="9">#REF!</definedName>
    <definedName name="RDM" localSheetId="8">#REF!</definedName>
    <definedName name="RDM" localSheetId="12">#REF!</definedName>
    <definedName name="RDM" localSheetId="10">#REF!</definedName>
    <definedName name="RDM" localSheetId="11">#REF!</definedName>
    <definedName name="RDM" localSheetId="13">#REF!</definedName>
    <definedName name="RDM">#REF!</definedName>
    <definedName name="RDPMEC">#REF!</definedName>
    <definedName name="RE">#N/A</definedName>
    <definedName name="rea">#REF!</definedName>
    <definedName name="REAJ" localSheetId="9">#REF!</definedName>
    <definedName name="REAJ" localSheetId="8">#REF!</definedName>
    <definedName name="REAJ" localSheetId="12">#REF!</definedName>
    <definedName name="REAJ" localSheetId="10">#REF!</definedName>
    <definedName name="REAJ" localSheetId="11">#REF!</definedName>
    <definedName name="REAJ" localSheetId="13">#REF!</definedName>
    <definedName name="REAJ">#REF!</definedName>
    <definedName name="REAJAQUISIÇÃO">#REF!</definedName>
    <definedName name="REAJTRANSPORTE">#REF!</definedName>
    <definedName name="REAJUSTAMENTO">#REF!</definedName>
    <definedName name="reajustamentoaquisição">#REF!</definedName>
    <definedName name="reajustamentotransp">#REF!</definedName>
    <definedName name="Reajuste">#REF!</definedName>
    <definedName name="rearos2">#N/A</definedName>
    <definedName name="REAT.APILOA">#REF!</definedName>
    <definedName name="REATBUEIRO" localSheetId="6">#REF!</definedName>
    <definedName name="REATBUEIRO" localSheetId="7">#REF!</definedName>
    <definedName name="REATBUEIRO" localSheetId="13">#REF!</definedName>
    <definedName name="REATBUEIRO">#REF!</definedName>
    <definedName name="REATERRO" localSheetId="9">'BDI DIFER_SEM DESON.'!REATERRO</definedName>
    <definedName name="REATERRO" localSheetId="8">'BDI_SEM DESON.'!REATERRO</definedName>
    <definedName name="REATERRO" localSheetId="6">'CURVA ABC_INSUMO'!REATERRO</definedName>
    <definedName name="REATERRO" localSheetId="7">MEMÓRIA!REATERRO</definedName>
    <definedName name="REATERRO">REATERRO</definedName>
    <definedName name="REATERROBUEIRO">#REF!</definedName>
    <definedName name="REBOQUE" localSheetId="9">#REF!</definedName>
    <definedName name="REBOQUE" localSheetId="8">#REF!</definedName>
    <definedName name="REBOQUE" localSheetId="12">#REF!</definedName>
    <definedName name="REBOQUE" localSheetId="10">#REF!</definedName>
    <definedName name="REBOQUE" localSheetId="11">#REF!</definedName>
    <definedName name="REBOQUE" localSheetId="13">#REF!</definedName>
    <definedName name="REBOQUE">#REF!</definedName>
    <definedName name="REBOQUE_1">#REF!</definedName>
    <definedName name="rec" localSheetId="9">'BDI DIFER_SEM DESON.'!rec</definedName>
    <definedName name="rec" localSheetId="8">'BDI_SEM DESON.'!rec</definedName>
    <definedName name="rec" localSheetId="12">rec</definedName>
    <definedName name="rec" localSheetId="6">#N/A</definedName>
    <definedName name="rec" localSheetId="10">#N/A</definedName>
    <definedName name="rec" localSheetId="7">#N/A</definedName>
    <definedName name="rec" localSheetId="11">#N/A</definedName>
    <definedName name="rec" localSheetId="13">#N/A</definedName>
    <definedName name="rec">'BDI DIFER_SEM DESON.'!rec</definedName>
    <definedName name="rec_10" localSheetId="9">'BDI DIFER_SEM DESON.'!rec_10</definedName>
    <definedName name="rec_10" localSheetId="8">'BDI_SEM DESON.'!rec_10</definedName>
    <definedName name="rec_10" localSheetId="12">rec_10</definedName>
    <definedName name="rec_10" localSheetId="6">#N/A</definedName>
    <definedName name="rec_10" localSheetId="10">#N/A</definedName>
    <definedName name="rec_10" localSheetId="7">#N/A</definedName>
    <definedName name="rec_10" localSheetId="11">#N/A</definedName>
    <definedName name="rec_10" localSheetId="13">#N/A</definedName>
    <definedName name="rec_10">'BDI DIFER_SEM DESON.'!rec_10</definedName>
    <definedName name="rec_2" localSheetId="9">'BDI DIFER_SEM DESON.'!rec_2</definedName>
    <definedName name="rec_2" localSheetId="8">'BDI_SEM DESON.'!rec_2</definedName>
    <definedName name="rec_2" localSheetId="12">rec_2</definedName>
    <definedName name="rec_2" localSheetId="6">#N/A</definedName>
    <definedName name="rec_2" localSheetId="10">#N/A</definedName>
    <definedName name="rec_2" localSheetId="7">#N/A</definedName>
    <definedName name="rec_2" localSheetId="11">#N/A</definedName>
    <definedName name="rec_2" localSheetId="13">#N/A</definedName>
    <definedName name="rec_2">'BDI DIFER_SEM DESON.'!rec_2</definedName>
    <definedName name="rec_23" localSheetId="9">'BDI DIFER_SEM DESON.'!rec_23</definedName>
    <definedName name="rec_23" localSheetId="8">'BDI_SEM DESON.'!rec_23</definedName>
    <definedName name="rec_23" localSheetId="12">rec_23</definedName>
    <definedName name="rec_23" localSheetId="6">#N/A</definedName>
    <definedName name="rec_23" localSheetId="10">#N/A</definedName>
    <definedName name="rec_23" localSheetId="7">#N/A</definedName>
    <definedName name="rec_23" localSheetId="11">#N/A</definedName>
    <definedName name="rec_23" localSheetId="13">#N/A</definedName>
    <definedName name="rec_23">'BDI DIFER_SEM DESON.'!rec_23</definedName>
    <definedName name="rec_24" localSheetId="9">'BDI DIFER_SEM DESON.'!rec_24</definedName>
    <definedName name="rec_24" localSheetId="8">'BDI_SEM DESON.'!rec_24</definedName>
    <definedName name="rec_24" localSheetId="12">rec_24</definedName>
    <definedName name="rec_24" localSheetId="6">#N/A</definedName>
    <definedName name="rec_24" localSheetId="10">#N/A</definedName>
    <definedName name="rec_24" localSheetId="7">#N/A</definedName>
    <definedName name="rec_24" localSheetId="11">#N/A</definedName>
    <definedName name="rec_24" localSheetId="13">#N/A</definedName>
    <definedName name="rec_24">'BDI DIFER_SEM DESON.'!rec_24</definedName>
    <definedName name="rec_26" localSheetId="9">'BDI DIFER_SEM DESON.'!rec_26</definedName>
    <definedName name="rec_26" localSheetId="8">'BDI_SEM DESON.'!rec_26</definedName>
    <definedName name="rec_26" localSheetId="12">rec_26</definedName>
    <definedName name="rec_26" localSheetId="6">#N/A</definedName>
    <definedName name="rec_26" localSheetId="10">#N/A</definedName>
    <definedName name="rec_26" localSheetId="7">#N/A</definedName>
    <definedName name="rec_26" localSheetId="11">#N/A</definedName>
    <definedName name="rec_26" localSheetId="13">#N/A</definedName>
    <definedName name="rec_26">'BDI DIFER_SEM DESON.'!rec_26</definedName>
    <definedName name="rec_27" localSheetId="9">'BDI DIFER_SEM DESON.'!rec_27</definedName>
    <definedName name="rec_27" localSheetId="8">'BDI_SEM DESON.'!rec_27</definedName>
    <definedName name="rec_27" localSheetId="12">rec_27</definedName>
    <definedName name="rec_27" localSheetId="6">#N/A</definedName>
    <definedName name="rec_27" localSheetId="10">#N/A</definedName>
    <definedName name="rec_27" localSheetId="7">#N/A</definedName>
    <definedName name="rec_27" localSheetId="11">#N/A</definedName>
    <definedName name="rec_27" localSheetId="13">#N/A</definedName>
    <definedName name="rec_27">'BDI DIFER_SEM DESON.'!rec_27</definedName>
    <definedName name="rec_29" localSheetId="9">'BDI DIFER_SEM DESON.'!rec_29</definedName>
    <definedName name="rec_29" localSheetId="8">'BDI_SEM DESON.'!rec_29</definedName>
    <definedName name="rec_29" localSheetId="12">rec_29</definedName>
    <definedName name="rec_29" localSheetId="6">#N/A</definedName>
    <definedName name="rec_29" localSheetId="10">#N/A</definedName>
    <definedName name="rec_29" localSheetId="7">#N/A</definedName>
    <definedName name="rec_29" localSheetId="11">#N/A</definedName>
    <definedName name="rec_29" localSheetId="13">#N/A</definedName>
    <definedName name="rec_29">'BDI DIFER_SEM DESON.'!rec_29</definedName>
    <definedName name="rec_30" localSheetId="9">'BDI DIFER_SEM DESON.'!rec_30</definedName>
    <definedName name="rec_30" localSheetId="8">'BDI_SEM DESON.'!rec_30</definedName>
    <definedName name="rec_30" localSheetId="12">rec_30</definedName>
    <definedName name="rec_30" localSheetId="6">#N/A</definedName>
    <definedName name="rec_30" localSheetId="10">#N/A</definedName>
    <definedName name="rec_30" localSheetId="7">#N/A</definedName>
    <definedName name="rec_30" localSheetId="11">#N/A</definedName>
    <definedName name="rec_30" localSheetId="13">#N/A</definedName>
    <definedName name="rec_30">'BDI DIFER_SEM DESON.'!rec_30</definedName>
    <definedName name="rec_36" localSheetId="9">'BDI DIFER_SEM DESON.'!rec_36</definedName>
    <definedName name="rec_36" localSheetId="8">'BDI_SEM DESON.'!rec_36</definedName>
    <definedName name="rec_36" localSheetId="12">rec_36</definedName>
    <definedName name="rec_36" localSheetId="6">#N/A</definedName>
    <definedName name="rec_36" localSheetId="10">#N/A</definedName>
    <definedName name="rec_36" localSheetId="7">#N/A</definedName>
    <definedName name="rec_36" localSheetId="11">#N/A</definedName>
    <definedName name="rec_36" localSheetId="13">#N/A</definedName>
    <definedName name="rec_36">'BDI DIFER_SEM DESON.'!rec_36</definedName>
    <definedName name="rec_37" localSheetId="9">'BDI DIFER_SEM DESON.'!rec_37</definedName>
    <definedName name="rec_37" localSheetId="8">'BDI_SEM DESON.'!rec_37</definedName>
    <definedName name="rec_37" localSheetId="12">rec_37</definedName>
    <definedName name="rec_37" localSheetId="6">#N/A</definedName>
    <definedName name="rec_37" localSheetId="10">#N/A</definedName>
    <definedName name="rec_37" localSheetId="7">#N/A</definedName>
    <definedName name="rec_37" localSheetId="11">#N/A</definedName>
    <definedName name="rec_37" localSheetId="13">#N/A</definedName>
    <definedName name="rec_37">'BDI DIFER_SEM DESON.'!rec_37</definedName>
    <definedName name="rec_38" localSheetId="9">'BDI DIFER_SEM DESON.'!rec_38</definedName>
    <definedName name="rec_38" localSheetId="8">'BDI_SEM DESON.'!rec_38</definedName>
    <definedName name="rec_38" localSheetId="12">rec_38</definedName>
    <definedName name="rec_38" localSheetId="6">#N/A</definedName>
    <definedName name="rec_38" localSheetId="10">#N/A</definedName>
    <definedName name="rec_38" localSheetId="7">#N/A</definedName>
    <definedName name="rec_38" localSheetId="11">#N/A</definedName>
    <definedName name="rec_38" localSheetId="13">#N/A</definedName>
    <definedName name="rec_38">'BDI DIFER_SEM DESON.'!rec_38</definedName>
    <definedName name="rec_4" localSheetId="9">'BDI DIFER_SEM DESON.'!rec_4</definedName>
    <definedName name="rec_4" localSheetId="8">'BDI_SEM DESON.'!rec_4</definedName>
    <definedName name="rec_4" localSheetId="12">rec_4</definedName>
    <definedName name="rec_4" localSheetId="6">#N/A</definedName>
    <definedName name="rec_4" localSheetId="10">#N/A</definedName>
    <definedName name="rec_4" localSheetId="7">#N/A</definedName>
    <definedName name="rec_4" localSheetId="11">#N/A</definedName>
    <definedName name="rec_4" localSheetId="13">#N/A</definedName>
    <definedName name="rec_4">'BDI DIFER_SEM DESON.'!rec_4</definedName>
    <definedName name="rec_48" localSheetId="9">'BDI DIFER_SEM DESON.'!rec_48</definedName>
    <definedName name="rec_48" localSheetId="8">'BDI_SEM DESON.'!rec_48</definedName>
    <definedName name="rec_48" localSheetId="12">rec_48</definedName>
    <definedName name="rec_48" localSheetId="6">#N/A</definedName>
    <definedName name="rec_48" localSheetId="10">#N/A</definedName>
    <definedName name="rec_48" localSheetId="7">#N/A</definedName>
    <definedName name="rec_48" localSheetId="11">#N/A</definedName>
    <definedName name="rec_48" localSheetId="13">#N/A</definedName>
    <definedName name="rec_48">'BDI DIFER_SEM DESON.'!rec_48</definedName>
    <definedName name="rec_51" localSheetId="9">'BDI DIFER_SEM DESON.'!rec_51</definedName>
    <definedName name="rec_51" localSheetId="8">'BDI_SEM DESON.'!rec_51</definedName>
    <definedName name="rec_51" localSheetId="12">rec_51</definedName>
    <definedName name="rec_51" localSheetId="6">#N/A</definedName>
    <definedName name="rec_51" localSheetId="10">#N/A</definedName>
    <definedName name="rec_51" localSheetId="7">#N/A</definedName>
    <definedName name="rec_51" localSheetId="11">#N/A</definedName>
    <definedName name="rec_51" localSheetId="13">#N/A</definedName>
    <definedName name="rec_51">'BDI DIFER_SEM DESON.'!rec_51</definedName>
    <definedName name="rec_52" localSheetId="9">'BDI DIFER_SEM DESON.'!rec_52</definedName>
    <definedName name="rec_52" localSheetId="8">'BDI_SEM DESON.'!rec_52</definedName>
    <definedName name="rec_52" localSheetId="12">rec_52</definedName>
    <definedName name="rec_52" localSheetId="6">#N/A</definedName>
    <definedName name="rec_52" localSheetId="10">#N/A</definedName>
    <definedName name="rec_52" localSheetId="7">#N/A</definedName>
    <definedName name="rec_52" localSheetId="11">#N/A</definedName>
    <definedName name="rec_52" localSheetId="13">#N/A</definedName>
    <definedName name="rec_52">'BDI DIFER_SEM DESON.'!rec_52</definedName>
    <definedName name="rec_53" localSheetId="9">'BDI DIFER_SEM DESON.'!rec_53</definedName>
    <definedName name="rec_53" localSheetId="8">'BDI_SEM DESON.'!rec_53</definedName>
    <definedName name="rec_53" localSheetId="12">rec_53</definedName>
    <definedName name="rec_53" localSheetId="6">#N/A</definedName>
    <definedName name="rec_53" localSheetId="10">#N/A</definedName>
    <definedName name="rec_53" localSheetId="7">#N/A</definedName>
    <definedName name="rec_53" localSheetId="11">#N/A</definedName>
    <definedName name="rec_53" localSheetId="13">#N/A</definedName>
    <definedName name="rec_53">'BDI DIFER_SEM DESON.'!rec_53</definedName>
    <definedName name="rec_55" localSheetId="9">'BDI DIFER_SEM DESON.'!rec_55</definedName>
    <definedName name="rec_55" localSheetId="8">'BDI_SEM DESON.'!rec_55</definedName>
    <definedName name="rec_55" localSheetId="12">rec_55</definedName>
    <definedName name="rec_55" localSheetId="6">#N/A</definedName>
    <definedName name="rec_55" localSheetId="10">#N/A</definedName>
    <definedName name="rec_55" localSheetId="7">#N/A</definedName>
    <definedName name="rec_55" localSheetId="11">#N/A</definedName>
    <definedName name="rec_55" localSheetId="13">#N/A</definedName>
    <definedName name="rec_55">'BDI DIFER_SEM DESON.'!rec_55</definedName>
    <definedName name="rec_67" localSheetId="9">'BDI DIFER_SEM DESON.'!rec_67</definedName>
    <definedName name="rec_67" localSheetId="8">'BDI_SEM DESON.'!rec_67</definedName>
    <definedName name="rec_67" localSheetId="12">rec_67</definedName>
    <definedName name="rec_67" localSheetId="6">#N/A</definedName>
    <definedName name="rec_67" localSheetId="10">#N/A</definedName>
    <definedName name="rec_67" localSheetId="7">#N/A</definedName>
    <definedName name="rec_67" localSheetId="11">#N/A</definedName>
    <definedName name="rec_67" localSheetId="13">#N/A</definedName>
    <definedName name="rec_67">'BDI DIFER_SEM DESON.'!rec_67</definedName>
    <definedName name="rec_68" localSheetId="9">'BDI DIFER_SEM DESON.'!rec_68</definedName>
    <definedName name="rec_68" localSheetId="8">'BDI_SEM DESON.'!rec_68</definedName>
    <definedName name="rec_68" localSheetId="12">rec_68</definedName>
    <definedName name="rec_68" localSheetId="6">#N/A</definedName>
    <definedName name="rec_68" localSheetId="10">#N/A</definedName>
    <definedName name="rec_68" localSheetId="7">#N/A</definedName>
    <definedName name="rec_68" localSheetId="11">#N/A</definedName>
    <definedName name="rec_68" localSheetId="13">#N/A</definedName>
    <definedName name="rec_68">'BDI DIFER_SEM DESON.'!rec_68</definedName>
    <definedName name="rec_69" localSheetId="9">'BDI DIFER_SEM DESON.'!rec_69</definedName>
    <definedName name="rec_69" localSheetId="8">'BDI_SEM DESON.'!rec_69</definedName>
    <definedName name="rec_69" localSheetId="12">rec_69</definedName>
    <definedName name="rec_69" localSheetId="6">#N/A</definedName>
    <definedName name="rec_69" localSheetId="10">#N/A</definedName>
    <definedName name="rec_69" localSheetId="7">#N/A</definedName>
    <definedName name="rec_69" localSheetId="11">#N/A</definedName>
    <definedName name="rec_69" localSheetId="13">#N/A</definedName>
    <definedName name="rec_69">'BDI DIFER_SEM DESON.'!rec_69</definedName>
    <definedName name="rec_70" localSheetId="9">'BDI DIFER_SEM DESON.'!rec_70</definedName>
    <definedName name="rec_70" localSheetId="8">'BDI_SEM DESON.'!rec_70</definedName>
    <definedName name="rec_70" localSheetId="12">rec_70</definedName>
    <definedName name="rec_70" localSheetId="6">#N/A</definedName>
    <definedName name="rec_70" localSheetId="10">#N/A</definedName>
    <definedName name="rec_70" localSheetId="7">#N/A</definedName>
    <definedName name="rec_70" localSheetId="11">#N/A</definedName>
    <definedName name="rec_70" localSheetId="13">#N/A</definedName>
    <definedName name="rec_70">'BDI DIFER_SEM DESON.'!rec_70</definedName>
    <definedName name="rec_71" localSheetId="9">'BDI DIFER_SEM DESON.'!rec_71</definedName>
    <definedName name="rec_71" localSheetId="8">'BDI_SEM DESON.'!rec_71</definedName>
    <definedName name="rec_71" localSheetId="12">rec_71</definedName>
    <definedName name="rec_71" localSheetId="6">#N/A</definedName>
    <definedName name="rec_71" localSheetId="10">#N/A</definedName>
    <definedName name="rec_71" localSheetId="7">#N/A</definedName>
    <definedName name="rec_71" localSheetId="11">#N/A</definedName>
    <definedName name="rec_71" localSheetId="13">#N/A</definedName>
    <definedName name="rec_71">'BDI DIFER_SEM DESON.'!rec_71</definedName>
    <definedName name="rec_72" localSheetId="9">'BDI DIFER_SEM DESON.'!rec_72</definedName>
    <definedName name="rec_72" localSheetId="8">'BDI_SEM DESON.'!rec_72</definedName>
    <definedName name="rec_72" localSheetId="12">rec_72</definedName>
    <definedName name="rec_72" localSheetId="6">#N/A</definedName>
    <definedName name="rec_72" localSheetId="10">#N/A</definedName>
    <definedName name="rec_72" localSheetId="7">#N/A</definedName>
    <definedName name="rec_72" localSheetId="11">#N/A</definedName>
    <definedName name="rec_72" localSheetId="13">#N/A</definedName>
    <definedName name="rec_72">'BDI DIFER_SEM DESON.'!rec_72</definedName>
    <definedName name="REC_Adir">OFFSET(#REF!,0,COLUMN(#REF!)-1,COUNTA(#REF!),1)</definedName>
    <definedName name="REC_Aesq">OFFSET(#REF!,0,COLUMN(#REF!)-1,COUNTA(#REF!),1)</definedName>
    <definedName name="REC_BRITA" localSheetId="9">#REF!</definedName>
    <definedName name="REC_BRITA" localSheetId="8">#REF!</definedName>
    <definedName name="REC_BRITA" localSheetId="13">#REF!</definedName>
    <definedName name="REC_BRITA">#REF!</definedName>
    <definedName name="REC_BRITA_2">#N/A</definedName>
    <definedName name="REC_pista">OFFSET(#REF!,0,MATCH(#REF!,#REF!,0)-1,COUNTA(#REF!),1)</definedName>
    <definedName name="REC_SEM_BRITA" localSheetId="9">#REF!</definedName>
    <definedName name="REC_SEM_BRITA" localSheetId="8">#REF!</definedName>
    <definedName name="REC_SEM_BRITA" localSheetId="13">#REF!</definedName>
    <definedName name="REC_SEM_BRITA">#REF!</definedName>
    <definedName name="REC_SEM_BRITA_2">#N/A</definedName>
    <definedName name="REC0MPMBUFMAN">#REF!</definedName>
    <definedName name="rec10c">#REF!</definedName>
    <definedName name="REC110PI" localSheetId="9">#REF!</definedName>
    <definedName name="REC110PI" localSheetId="8">#REF!</definedName>
    <definedName name="REC110PI" localSheetId="13">#REF!</definedName>
    <definedName name="REC110PI">#REF!</definedName>
    <definedName name="REC110PI_2">#N/A</definedName>
    <definedName name="REC110R" localSheetId="9">#REF!</definedName>
    <definedName name="REC110R" localSheetId="8">#REF!</definedName>
    <definedName name="REC110R" localSheetId="13">#REF!</definedName>
    <definedName name="REC110R">#REF!</definedName>
    <definedName name="REC110R_2">#N/A</definedName>
    <definedName name="rec11c">#REF!</definedName>
    <definedName name="rec12c">#REF!</definedName>
    <definedName name="rec13c">#REF!</definedName>
    <definedName name="rec14c">#REF!</definedName>
    <definedName name="REC316PI" localSheetId="9">#REF!</definedName>
    <definedName name="REC316PI" localSheetId="8">#REF!</definedName>
    <definedName name="REC316PI" localSheetId="13">#REF!</definedName>
    <definedName name="REC316PI">#REF!</definedName>
    <definedName name="REC316PI_2">#N/A</definedName>
    <definedName name="REC316R" localSheetId="9">#REF!</definedName>
    <definedName name="REC316R" localSheetId="8">#REF!</definedName>
    <definedName name="REC316R" localSheetId="13">#REF!</definedName>
    <definedName name="REC316R">#REF!</definedName>
    <definedName name="REC316R_2">#N/A</definedName>
    <definedName name="rec93c">#REF!</definedName>
    <definedName name="rec94c">#REF!</definedName>
    <definedName name="rec99c">#REF!</definedName>
    <definedName name="RECAPEAMENTO">#N/A</definedName>
    <definedName name="recc" localSheetId="9">'BDI DIFER_SEM DESON.'!recc</definedName>
    <definedName name="recc" localSheetId="8">'BDI_SEM DESON.'!recc</definedName>
    <definedName name="recc" localSheetId="12">recc</definedName>
    <definedName name="recc" localSheetId="6">#N/A</definedName>
    <definedName name="recc" localSheetId="10">#N/A</definedName>
    <definedName name="recc" localSheetId="7">#N/A</definedName>
    <definedName name="recc" localSheetId="11">#N/A</definedName>
    <definedName name="recc" localSheetId="13">#N/A</definedName>
    <definedName name="recc">'BDI DIFER_SEM DESON.'!recc</definedName>
    <definedName name="recc_38" localSheetId="9">'BDI DIFER_SEM DESON.'!recc_38</definedName>
    <definedName name="recc_38" localSheetId="8">'BDI_SEM DESON.'!recc_38</definedName>
    <definedName name="recc_38" localSheetId="12">recc_38</definedName>
    <definedName name="recc_38" localSheetId="6">#N/A</definedName>
    <definedName name="recc_38" localSheetId="10">#N/A</definedName>
    <definedName name="recc_38" localSheetId="7">#N/A</definedName>
    <definedName name="recc_38" localSheetId="11">#N/A</definedName>
    <definedName name="recc_38" localSheetId="13">#N/A</definedName>
    <definedName name="recc_38">'BDI DIFER_SEM DESON.'!recc_38</definedName>
    <definedName name="RECCAMGRANPAV">#REF!</definedName>
    <definedName name="RECDEF">#REF!</definedName>
    <definedName name="RECGC">#REF!</definedName>
    <definedName name="RECGCACBC">#REF!</definedName>
    <definedName name="RECGP">#REF!</definedName>
    <definedName name="rech85c">#REF!</definedName>
    <definedName name="rech9c">#REF!</definedName>
    <definedName name="RECI">#REF!</definedName>
    <definedName name="RECICLAGEM">#REF!</definedName>
    <definedName name="RECICLAGEM1">#REF!</definedName>
    <definedName name="RECICLAGEMCIMENTO">#REF!</definedName>
    <definedName name="RECMANAT">#REF!</definedName>
    <definedName name="RECMEC">#REF!</definedName>
    <definedName name="RECMECAT">#REF!</definedName>
    <definedName name="RECMECFAIXA">#REF!</definedName>
    <definedName name="RECOMPATERRO">#REF!</definedName>
    <definedName name="RECOMPCERCA">#REF!</definedName>
    <definedName name="RECOMPDEFMETMANALT">#REF!</definedName>
    <definedName name="RECOMPGUARDACORPOMANALT">#REF!</definedName>
    <definedName name="RECOMPMBUFMAN">#REF!</definedName>
    <definedName name="RECOMPMBUFREC">#REF!</definedName>
    <definedName name="RECOMPMBUQMAN">#REF!</definedName>
    <definedName name="RECOMPMBUQREC">#REF!</definedName>
    <definedName name="RECOMPMECATERROMANALT">#REF!</definedName>
    <definedName name="Recompo">#REF!</definedName>
    <definedName name="Recompo_10">#REF!</definedName>
    <definedName name="Recompo_12">#REF!</definedName>
    <definedName name="Recompo_3">#REF!</definedName>
    <definedName name="Recompo_9">#REF!</definedName>
    <definedName name="recomposicao" localSheetId="9">'BDI DIFER_SEM DESON.'!Plan1</definedName>
    <definedName name="recomposicao" localSheetId="8">'BDI_SEM DESON.'!Plan1</definedName>
    <definedName name="recomposicao" localSheetId="6">Plan1</definedName>
    <definedName name="recomposicao" localSheetId="7">Plan1</definedName>
    <definedName name="recomposicao" localSheetId="13">Plan1</definedName>
    <definedName name="recomposicao">Plan1</definedName>
    <definedName name="RECOMPOSIÇÃOMECANIZADA">#REF!</definedName>
    <definedName name="RECOMPOSIÇÃOREC">#REF!</definedName>
    <definedName name="RECOMPPLACA">#REF!</definedName>
    <definedName name="RECOMPQMAN">#REF!</definedName>
    <definedName name="RECONFORMAÇÃO" localSheetId="9">'BDI DIFER_SEM DESON.'!Plan1</definedName>
    <definedName name="RECONFORMAÇÃO" localSheetId="8">'BDI_SEM DESON.'!Plan1</definedName>
    <definedName name="RECONFORMAÇÃO" localSheetId="6">Plan1</definedName>
    <definedName name="RECONFORMAÇÃO" localSheetId="7">Plan1</definedName>
    <definedName name="RECONFORMAÇÃO" localSheetId="13">Plan1</definedName>
    <definedName name="RECONFORMAÇÃO">Plan1</definedName>
    <definedName name="Recorder">#REF!</definedName>
    <definedName name="RECP" localSheetId="9">#REF!</definedName>
    <definedName name="RECP" localSheetId="8">#REF!</definedName>
    <definedName name="RECP" localSheetId="12">#REF!</definedName>
    <definedName name="RECP" localSheetId="10">#REF!</definedName>
    <definedName name="RECP" localSheetId="11">#REF!</definedName>
    <definedName name="RECP" localSheetId="13">#REF!</definedName>
    <definedName name="RECP">#REF!</definedName>
    <definedName name="RECPLA">#REF!</definedName>
    <definedName name="RECPLACA">#REF!</definedName>
    <definedName name="RECPS">#REF!</definedName>
    <definedName name="RECREV" localSheetId="9">#REF!</definedName>
    <definedName name="RECREV" localSheetId="8">#REF!</definedName>
    <definedName name="RECREV" localSheetId="12">#REF!</definedName>
    <definedName name="RECREV" localSheetId="10">#REF!</definedName>
    <definedName name="RECREV" localSheetId="11">#REF!</definedName>
    <definedName name="RECREV" localSheetId="13">#REF!</definedName>
    <definedName name="RECREV">#REF!</definedName>
    <definedName name="recrevcbuq" localSheetId="9">#REF!</definedName>
    <definedName name="recrevcbuq" localSheetId="8">#REF!</definedName>
    <definedName name="recrevcbuq" localSheetId="12">#REF!</definedName>
    <definedName name="recrevcbuq" localSheetId="10">#REF!</definedName>
    <definedName name="recrevcbuq" localSheetId="11">#REF!</definedName>
    <definedName name="recrevcbuq" localSheetId="13">#REF!</definedName>
    <definedName name="recrevcbuq">#REF!</definedName>
    <definedName name="RECREVESTIMENTO">#REF!</definedName>
    <definedName name="RECREVPRIMARIO">#REF!</definedName>
    <definedName name="RECREVQ">#REF!</definedName>
    <definedName name="REE" localSheetId="9">#REF!</definedName>
    <definedName name="REE" localSheetId="8">#REF!</definedName>
    <definedName name="REE" localSheetId="13">#REF!</definedName>
    <definedName name="REE">#REF!</definedName>
    <definedName name="REE_2">#N/A</definedName>
    <definedName name="reec" localSheetId="9">#REF!</definedName>
    <definedName name="reec" localSheetId="8">#REF!</definedName>
    <definedName name="reec" localSheetId="13">#REF!</definedName>
    <definedName name="reec">#REF!</definedName>
    <definedName name="reec_2">#N/A</definedName>
    <definedName name="reet" localSheetId="6" hidden="1">{#N/A,#N/A,TRUE,"Serviços"}</definedName>
    <definedName name="reet" localSheetId="7" hidden="1">{#N/A,#N/A,TRUE,"Serviços"}</definedName>
    <definedName name="reet" hidden="1">{#N/A,#N/A,TRUE,"Serviços"}</definedName>
    <definedName name="REF">#REF!</definedName>
    <definedName name="refdt">#REF!</definedName>
    <definedName name="REFEITO" localSheetId="9" hidden="1">{#N/A,#N/A,FALSE,"Plan1"}</definedName>
    <definedName name="REFEITO" localSheetId="8" hidden="1">{#N/A,#N/A,FALSE,"Plan1"}</definedName>
    <definedName name="REFEITO" localSheetId="6">{#N/A,#N/A,FALSE,"Plan1"}</definedName>
    <definedName name="REFEITO" localSheetId="7">{#N/A,#N/A,FALSE,"Plan1"}</definedName>
    <definedName name="REFEITO">{#N/A,#N/A,FALSE,"Plan1"}</definedName>
    <definedName name="REFERENCIA">#REF!</definedName>
    <definedName name="REFERENTE">#REF!</definedName>
    <definedName name="Reforma" localSheetId="13">#REF!</definedName>
    <definedName name="Reforma">#REF!</definedName>
    <definedName name="REG" localSheetId="9">#REF!</definedName>
    <definedName name="REG" localSheetId="8">#REF!</definedName>
    <definedName name="REG" localSheetId="12">#REF!</definedName>
    <definedName name="REG" localSheetId="10">#REF!</definedName>
    <definedName name="REG" localSheetId="11">#REF!</definedName>
    <definedName name="REG" localSheetId="13">#REF!</definedName>
    <definedName name="REG">#REF!</definedName>
    <definedName name="REG_2">#N/A</definedName>
    <definedName name="REG_25">#REF!</definedName>
    <definedName name="REG_4" localSheetId="9">#REF!</definedName>
    <definedName name="REG_4" localSheetId="8">#REF!</definedName>
    <definedName name="REG_4" localSheetId="12">#REF!</definedName>
    <definedName name="REG_4" localSheetId="10">#REF!</definedName>
    <definedName name="REG_4" localSheetId="11">#REF!</definedName>
    <definedName name="REG_4" localSheetId="13">#REF!</definedName>
    <definedName name="REG_4">#REF!</definedName>
    <definedName name="REG_SUB_LEITO">#REF!</definedName>
    <definedName name="REG_SUB_LEITO_10">#REF!</definedName>
    <definedName name="REG_SUB_LEITO_12">#REF!</definedName>
    <definedName name="REG_SUB_LEITO_9">#REF!</definedName>
    <definedName name="REGFAIXA">#REF!</definedName>
    <definedName name="REGG" localSheetId="9">#REF!</definedName>
    <definedName name="REGG" localSheetId="8">#REF!</definedName>
    <definedName name="REGG" localSheetId="12">#REF!</definedName>
    <definedName name="REGG" localSheetId="10">#REF!</definedName>
    <definedName name="REGG" localSheetId="11">#REF!</definedName>
    <definedName name="REGG" localSheetId="13">#REF!</definedName>
    <definedName name="REGG">#REF!</definedName>
    <definedName name="REGIAO">#REF!</definedName>
    <definedName name="REGIÃO" localSheetId="6">#REF!</definedName>
    <definedName name="REGIÃO" localSheetId="7">#REF!</definedName>
    <definedName name="REGIÃO">#REF!</definedName>
    <definedName name="REGISTRO" localSheetId="6">#REF!</definedName>
    <definedName name="REGISTRO" localSheetId="7">#REF!</definedName>
    <definedName name="REGISTRO">#REF!</definedName>
    <definedName name="regmecfaixa">#REF!</definedName>
    <definedName name="REGSUB">#REF!</definedName>
    <definedName name="REGUA_DUZIA">#REF!</definedName>
    <definedName name="REGULA" localSheetId="9">#REF!</definedName>
    <definedName name="REGULA" localSheetId="8">#REF!</definedName>
    <definedName name="REGULA" localSheetId="12">#REF!</definedName>
    <definedName name="REGULA" localSheetId="10">#REF!</definedName>
    <definedName name="REGULA" localSheetId="11">#REF!</definedName>
    <definedName name="REGULA" localSheetId="13">#REF!</definedName>
    <definedName name="REGULA">#REF!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24">#REF!</definedName>
    <definedName name="REGULA_25">#REF!</definedName>
    <definedName name="REGULA_26">#REF!</definedName>
    <definedName name="REGULA_27">#REF!</definedName>
    <definedName name="REGULA_29">#REF!</definedName>
    <definedName name="REGULA_3" localSheetId="9">#REF!</definedName>
    <definedName name="REGULA_3" localSheetId="8">#REF!</definedName>
    <definedName name="REGULA_3" localSheetId="12">#REF!</definedName>
    <definedName name="REGULA_3" localSheetId="10">#REF!</definedName>
    <definedName name="REGULA_3" localSheetId="11">#REF!</definedName>
    <definedName name="REGULA_3" localSheetId="13">#REF!</definedName>
    <definedName name="REGULA_3">#REF!</definedName>
    <definedName name="REGULA_4" localSheetId="9">#REF!</definedName>
    <definedName name="REGULA_4" localSheetId="8">#REF!</definedName>
    <definedName name="REGULA_4" localSheetId="12">#REF!</definedName>
    <definedName name="REGULA_4" localSheetId="10">#REF!</definedName>
    <definedName name="REGULA_4" localSheetId="11">#REF!</definedName>
    <definedName name="REGULA_4" localSheetId="13">#REF!</definedName>
    <definedName name="REGULA_4">#REF!</definedName>
    <definedName name="REGULA_5" localSheetId="9">#REF!</definedName>
    <definedName name="REGULA_5" localSheetId="8">#REF!</definedName>
    <definedName name="REGULA_5" localSheetId="12">#REF!</definedName>
    <definedName name="REGULA_5" localSheetId="10">#REF!</definedName>
    <definedName name="REGULA_5" localSheetId="11">#REF!</definedName>
    <definedName name="REGULA_5" localSheetId="13">#REF!</definedName>
    <definedName name="REGULA_5">#REF!</definedName>
    <definedName name="REGULA_6">#N/A</definedName>
    <definedName name="REGULA_7">#N/A</definedName>
    <definedName name="REGULA_8">#N/A</definedName>
    <definedName name="REGULA_9">#N/A</definedName>
    <definedName name="REGULAA" localSheetId="9">#REF!</definedName>
    <definedName name="REGULAA" localSheetId="8">#REF!</definedName>
    <definedName name="REGULAA" localSheetId="12">#REF!</definedName>
    <definedName name="REGULAA" localSheetId="10">#REF!</definedName>
    <definedName name="REGULAA" localSheetId="11">#REF!</definedName>
    <definedName name="REGULAA" localSheetId="13">#REF!</definedName>
    <definedName name="REGULAA">#REF!</definedName>
    <definedName name="rei" hidden="1">#REF!</definedName>
    <definedName name="Reimbursement">"Reembolso"</definedName>
    <definedName name="REJUNTE">#REF!</definedName>
    <definedName name="REL" localSheetId="9" hidden="1">{#N/A,#N/A,TRUE,"Serviços"}</definedName>
    <definedName name="REL" localSheetId="8" hidden="1">{#N/A,#N/A,TRUE,"Serviços"}</definedName>
    <definedName name="REL" localSheetId="12">{#N/A,#N/A,TRUE,"Serviços"}</definedName>
    <definedName name="REL" localSheetId="3" hidden="1">{#N/A,#N/A,TRUE,"Serviços"}</definedName>
    <definedName name="REL" localSheetId="6">{#N/A,#N/A,TRUE,"Serviços"}</definedName>
    <definedName name="REL" localSheetId="10">{#N/A,#N/A,TRUE,"Serviços"}</definedName>
    <definedName name="REL" localSheetId="7" hidden="1">{#N/A,#N/A,TRUE,"Serviços"}</definedName>
    <definedName name="REL" localSheetId="11">{#N/A,#N/A,TRUE,"Serviços"}</definedName>
    <definedName name="REL" localSheetId="13">{#N/A,#N/A,TRUE,"Serviços"}</definedName>
    <definedName name="REL">{#N/A,#N/A,TRUE,"Serviços"}</definedName>
    <definedName name="Relaçao" localSheetId="9">#REF!</definedName>
    <definedName name="Relaçao" localSheetId="8">#REF!</definedName>
    <definedName name="Relaçao" localSheetId="13">#REF!</definedName>
    <definedName name="Relaçao">#REF!</definedName>
    <definedName name="Relat" localSheetId="9" hidden="1">#REF!</definedName>
    <definedName name="Relat" localSheetId="8" hidden="1">#REF!</definedName>
    <definedName name="Relat" localSheetId="12">#REF!</definedName>
    <definedName name="Relat" localSheetId="3" hidden="1">#REF!</definedName>
    <definedName name="Relat" localSheetId="10">#REF!</definedName>
    <definedName name="Relat" localSheetId="7" hidden="1">#REF!</definedName>
    <definedName name="Relat" localSheetId="11">#REF!</definedName>
    <definedName name="Relat" localSheetId="13">#REF!</definedName>
    <definedName name="Relat">#REF!</definedName>
    <definedName name="relatorio" localSheetId="9">'BDI DIFER_SEM DESON.'!relatorio</definedName>
    <definedName name="relatorio" localSheetId="8">'BDI_SEM DESON.'!relatorio</definedName>
    <definedName name="relatorio" localSheetId="6">'CURVA ABC_INSUMO'!relatorio</definedName>
    <definedName name="relatorio" localSheetId="7">MEMÓRIA!relatorio</definedName>
    <definedName name="relatorio">relatorio</definedName>
    <definedName name="RELATÓRIO_DOS_SERVIÇOS_EXECUTADOS">#REF!</definedName>
    <definedName name="relequip" localSheetId="9">#REF!</definedName>
    <definedName name="relequip" localSheetId="8">#REF!</definedName>
    <definedName name="relequip" localSheetId="13">#REF!</definedName>
    <definedName name="relequip">#REF!</definedName>
    <definedName name="relequip_1">#REF!</definedName>
    <definedName name="RELL" localSheetId="9" hidden="1">{#N/A,#N/A,TRUE,"Serviços"}</definedName>
    <definedName name="RELL" localSheetId="8" hidden="1">{#N/A,#N/A,TRUE,"Serviços"}</definedName>
    <definedName name="RELL" localSheetId="12">{#N/A,#N/A,TRUE,"Serviços"}</definedName>
    <definedName name="RELL" localSheetId="6">{#N/A,#N/A,TRUE,"Serviços"}</definedName>
    <definedName name="RELL" localSheetId="10">{#N/A,#N/A,TRUE,"Serviços"}</definedName>
    <definedName name="RELL" localSheetId="7">{#N/A,#N/A,TRUE,"Serviços"}</definedName>
    <definedName name="RELL" localSheetId="11">{#N/A,#N/A,TRUE,"Serviços"}</definedName>
    <definedName name="RELL" localSheetId="13">{#N/A,#N/A,TRUE,"Serviços"}</definedName>
    <definedName name="RELL">{#N/A,#N/A,TRUE,"Serviços"}</definedName>
    <definedName name="RELMOBRA" localSheetId="6" hidden="1">{#N/A,#N/A,FALSE,"SS";#N/A,#N/A,FALSE,"TER1";#N/A,#N/A,FALSE,"TER2";#N/A,#N/A,FALSE,"TER3";#N/A,#N/A,FALSE,"TP1";#N/A,#N/A,FALSE,"TP2";#N/A,#N/A,FALSE,"TP3";#N/A,#N/A,FALSE,"DI1";#N/A,#N/A,FALSE,"DI2";#N/A,#N/A,FALSE,"DI3";#N/A,#N/A,FALSE,"DS1";#N/A,#N/A,FALSE,"DS2";#N/A,#N/A,FALSE,"CM"}</definedName>
    <definedName name="RELMOBRA" localSheetId="7"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#N/A</definedName>
    <definedName name="Rem_Mec_pista">OFFSET(#REF!,0,MATCH(#REF!,#REF!,0)-1,COUNTA(#REF!),1)</definedName>
    <definedName name="REMB" localSheetId="6">#REF!</definedName>
    <definedName name="REMB" localSheetId="7">#REF!</definedName>
    <definedName name="REMB" localSheetId="13">#REF!</definedName>
    <definedName name="REMB">#REF!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NDO">#REF!</definedName>
    <definedName name="REMENDOF">#REF!</definedName>
    <definedName name="REMENDOMBUFMAN">#REF!</definedName>
    <definedName name="REMENDOMBUFREC">#REF!</definedName>
    <definedName name="REMENDOMBUQMAN">#REF!</definedName>
    <definedName name="REMENDOMBUQREC">#REF!</definedName>
    <definedName name="REMENDOPROFREC">#REF!</definedName>
    <definedName name="remesas" localSheetId="9">#REF!</definedName>
    <definedName name="remesas" localSheetId="8">#REF!</definedName>
    <definedName name="remesas" localSheetId="13">#REF!</definedName>
    <definedName name="remesas">#REF!</definedName>
    <definedName name="REMMAN">#REF!</definedName>
    <definedName name="REMMANDEBARR">#REF!</definedName>
    <definedName name="remmanmatbetman">#REF!</definedName>
    <definedName name="RemMatBet">#REF!</definedName>
    <definedName name="RemMatGran">#REF!</definedName>
    <definedName name="REMMBUFMAN">#REF!</definedName>
    <definedName name="REMMBUFREC">#REF!</definedName>
    <definedName name="REMMBUQREC">#REF!</definedName>
    <definedName name="REMMEC">#REF!</definedName>
    <definedName name="REMMECMAN">#REF!</definedName>
    <definedName name="REMN" localSheetId="9">#REF!</definedName>
    <definedName name="REMN" localSheetId="8">#REF!</definedName>
    <definedName name="REMN" localSheetId="12">#REF!</definedName>
    <definedName name="REMN" localSheetId="10">#REF!</definedName>
    <definedName name="REMN" localSheetId="11">#REF!</definedName>
    <definedName name="REMN" localSheetId="13">#REF!</definedName>
    <definedName name="REMN">#REF!</definedName>
    <definedName name="REMOÇÃO">#REF!</definedName>
    <definedName name="REMOÇÃO_PAV">#REF!</definedName>
    <definedName name="REMOÇÃO_PAV_10">#REF!</definedName>
    <definedName name="REMOÇÃO_PAV_12">#REF!</definedName>
    <definedName name="REMOÇÃO_PAV_9">#REF!</definedName>
    <definedName name="REMOÇÃOREVBETMAN">#REF!</definedName>
    <definedName name="REMOÇÃOREVBETRECUP">#REF!</definedName>
    <definedName name="REMOPLA">#REF!</definedName>
    <definedName name="REMOPS">#REF!</definedName>
    <definedName name="REMP" localSheetId="6">#REF!</definedName>
    <definedName name="REMP" localSheetId="7">#REF!</definedName>
    <definedName name="REMP" localSheetId="13">#REF!</definedName>
    <definedName name="REMP">#REF!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MPROFMAN">#REF!</definedName>
    <definedName name="REMPROFREC">#REF!</definedName>
    <definedName name="REMPROQREC">#REF!</definedName>
    <definedName name="REMUL">#REF!</definedName>
    <definedName name="Rena" hidden="1">#REF!</definedName>
    <definedName name="Rendimento" localSheetId="9">#REF!</definedName>
    <definedName name="Rendimento" localSheetId="8">#REF!</definedName>
    <definedName name="Rendimento" localSheetId="12">#REF!</definedName>
    <definedName name="Rendimento" localSheetId="10">#REF!</definedName>
    <definedName name="Rendimento" localSheetId="11">#REF!</definedName>
    <definedName name="Rendimento" localSheetId="13">#REF!</definedName>
    <definedName name="Rendimento">#REF!</definedName>
    <definedName name="RENT.ACUM.">#REF!</definedName>
    <definedName name="REP_Adir">OFFSET(#REF!,0,COLUMN(#REF!)-1,COUNTA(#REF!),1)</definedName>
    <definedName name="REP_Aesq">OFFSET(#REF!,0,COLUMN(#REF!)-1,COUNTA(#REF!),1)</definedName>
    <definedName name="REP_pista">OFFSET(#REF!,0,MATCH(#REF!,#REF!,0)-1,COUNTA(#REF!),1)</definedName>
    <definedName name="reparos" localSheetId="9">#REF!</definedName>
    <definedName name="reparos" localSheetId="12">#REF!</definedName>
    <definedName name="reparos" localSheetId="6">#REF!</definedName>
    <definedName name="reparos" localSheetId="10">#REF!</definedName>
    <definedName name="reparos" localSheetId="7">#REF!</definedName>
    <definedName name="reparos" localSheetId="11">#REF!</definedName>
    <definedName name="reparos" localSheetId="13">#REF!</definedName>
    <definedName name="reparos">#REF!</definedName>
    <definedName name="reperf">#REF!</definedName>
    <definedName name="RER"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R">{#N/A,#N/A,FALSE,"QUADRO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RSA" localSheetId="9">#REF!</definedName>
    <definedName name="RERSA" localSheetId="8">#REF!</definedName>
    <definedName name="RERSA" localSheetId="12">#REF!</definedName>
    <definedName name="RERSA" localSheetId="10">#REF!</definedName>
    <definedName name="RERSA" localSheetId="11">#REF!</definedName>
    <definedName name="RERSA" localSheetId="13">#REF!</definedName>
    <definedName name="RERSA">#REF!</definedName>
    <definedName name="res" localSheetId="9">'BDI DIFER_SEM DESON.'!res</definedName>
    <definedName name="res" localSheetId="8">'BDI_SEM DESON.'!res</definedName>
    <definedName name="res" localSheetId="12">res</definedName>
    <definedName name="res" localSheetId="6">#N/A</definedName>
    <definedName name="res" localSheetId="10">#N/A</definedName>
    <definedName name="res" localSheetId="7">#N/A</definedName>
    <definedName name="res" localSheetId="11">#N/A</definedName>
    <definedName name="res" localSheetId="13">#N/A</definedName>
    <definedName name="res">'BDI DIFER_SEM DESON.'!res</definedName>
    <definedName name="res_38" localSheetId="9">'BDI DIFER_SEM DESON.'!res_38</definedName>
    <definedName name="res_38" localSheetId="8">'BDI_SEM DESON.'!res_38</definedName>
    <definedName name="res_38" localSheetId="12">res_38</definedName>
    <definedName name="res_38" localSheetId="6">#N/A</definedName>
    <definedName name="res_38" localSheetId="10">#N/A</definedName>
    <definedName name="res_38" localSheetId="7">#N/A</definedName>
    <definedName name="res_38" localSheetId="11">#N/A</definedName>
    <definedName name="res_38" localSheetId="13">#N/A</definedName>
    <definedName name="res_38">'BDI DIFER_SEM DESON.'!res_38</definedName>
    <definedName name="RESP" localSheetId="6">#REF!</definedName>
    <definedName name="RESP" localSheetId="7">#REF!</definedName>
    <definedName name="RESP" localSheetId="13">#REF!</definedName>
    <definedName name="RESP">#REF!</definedName>
    <definedName name="restau" localSheetId="9">#REF!</definedName>
    <definedName name="restau" localSheetId="8">#REF!</definedName>
    <definedName name="restau" localSheetId="13">#REF!</definedName>
    <definedName name="restau">#REF!</definedName>
    <definedName name="RESTAURANTE" localSheetId="6">#REF!</definedName>
    <definedName name="RESTAURANTE" localSheetId="7">#REF!</definedName>
    <definedName name="RESTAURANTE" localSheetId="13">#REF!</definedName>
    <definedName name="RESTAURANTE">#REF!</definedName>
    <definedName name="resu" localSheetId="6" hidden="1">{#N/A,#N/A,FALSE,"MO (2)"}</definedName>
    <definedName name="resu" localSheetId="7" hidden="1">{#N/A,#N/A,FALSE,"MO (2)"}</definedName>
    <definedName name="resu" hidden="1">{#N/A,#N/A,FALSE,"MO (2)"}</definedName>
    <definedName name="resultadorendimento" localSheetId="9">#REF!</definedName>
    <definedName name="resultadorendimento" localSheetId="8">#REF!</definedName>
    <definedName name="resultadorendimento" localSheetId="12">#REF!</definedName>
    <definedName name="resultadorendimento" localSheetId="10">#REF!</definedName>
    <definedName name="resultadorendimento" localSheetId="11">#REF!</definedName>
    <definedName name="resultadorendimento" localSheetId="13">#REF!</definedName>
    <definedName name="resultadorendimento">#REF!</definedName>
    <definedName name="RESUMO" localSheetId="9">'BDI DIFER_SEM DESON.'!RESUMO</definedName>
    <definedName name="RESUMO" localSheetId="8">'BDI_SEM DESON.'!RESUMO</definedName>
    <definedName name="RESUMO" localSheetId="12">RESUMO</definedName>
    <definedName name="RESUMO" localSheetId="6">#N/A</definedName>
    <definedName name="RESUMO" localSheetId="10">#N/A</definedName>
    <definedName name="RESUMO" localSheetId="7">#N/A</definedName>
    <definedName name="RESUMO" localSheetId="11">#N/A</definedName>
    <definedName name="RESUMO" localSheetId="13">#N/A</definedName>
    <definedName name="RESUMO">'BDI DIFER_SEM DESON.'!RESUMO</definedName>
    <definedName name="RESUMO_1" localSheetId="9">'BDI DIFER_SEM DESON.'!RESUMO_1</definedName>
    <definedName name="RESUMO_1" localSheetId="8">'BDI_SEM DESON.'!RESUMO_1</definedName>
    <definedName name="RESUMO_1" localSheetId="12">RESUMO_1</definedName>
    <definedName name="RESUMO_1" localSheetId="6">#N/A</definedName>
    <definedName name="RESUMO_1" localSheetId="10">#N/A</definedName>
    <definedName name="RESUMO_1" localSheetId="7">#N/A</definedName>
    <definedName name="RESUMO_1" localSheetId="11">#N/A</definedName>
    <definedName name="RESUMO_1" localSheetId="13">#N/A</definedName>
    <definedName name="RESUMO_1">'BDI DIFER_SEM DESON.'!RESUMO_1</definedName>
    <definedName name="RESUMO_10" localSheetId="9">'BDI DIFER_SEM DESON.'!RESUMO_10</definedName>
    <definedName name="RESUMO_10" localSheetId="8">'BDI_SEM DESON.'!RESUMO_10</definedName>
    <definedName name="RESUMO_10" localSheetId="12">RESUMO_10</definedName>
    <definedName name="RESUMO_10" localSheetId="6">#N/A</definedName>
    <definedName name="RESUMO_10" localSheetId="10">#N/A</definedName>
    <definedName name="RESUMO_10" localSheetId="7">#N/A</definedName>
    <definedName name="RESUMO_10" localSheetId="11">#N/A</definedName>
    <definedName name="RESUMO_10" localSheetId="13">#N/A</definedName>
    <definedName name="RESUMO_10">'BDI DIFER_SEM DESON.'!RESUMO_10</definedName>
    <definedName name="RESUMO_12" localSheetId="9">'BDI DIFER_SEM DESON.'!RESUMO_12</definedName>
    <definedName name="RESUMO_12" localSheetId="8">'BDI_SEM DESON.'!RESUMO_12</definedName>
    <definedName name="RESUMO_12" localSheetId="12">RESUMO_12</definedName>
    <definedName name="RESUMO_12" localSheetId="6">#N/A</definedName>
    <definedName name="RESUMO_12" localSheetId="10">#N/A</definedName>
    <definedName name="RESUMO_12" localSheetId="7">#N/A</definedName>
    <definedName name="RESUMO_12" localSheetId="11">#N/A</definedName>
    <definedName name="RESUMO_12" localSheetId="13">#N/A</definedName>
    <definedName name="RESUMO_12">'BDI DIFER_SEM DESON.'!RESUMO_12</definedName>
    <definedName name="RESUMO_13" localSheetId="9">'BDI DIFER_SEM DESON.'!RESUMO_13</definedName>
    <definedName name="RESUMO_13" localSheetId="8">'BDI_SEM DESON.'!RESUMO_13</definedName>
    <definedName name="RESUMO_13" localSheetId="12">RESUMO_13</definedName>
    <definedName name="RESUMO_13" localSheetId="6">#N/A</definedName>
    <definedName name="RESUMO_13" localSheetId="10">#N/A</definedName>
    <definedName name="RESUMO_13" localSheetId="7">#N/A</definedName>
    <definedName name="RESUMO_13" localSheetId="11">#N/A</definedName>
    <definedName name="RESUMO_13" localSheetId="13">#N/A</definedName>
    <definedName name="RESUMO_13">'BDI DIFER_SEM DESON.'!RESUMO_13</definedName>
    <definedName name="RESUMO_14">#N/A</definedName>
    <definedName name="RESUMO_19" localSheetId="9">'BDI DIFER_SEM DESON.'!RESUMO_19</definedName>
    <definedName name="RESUMO_19" localSheetId="8">'BDI_SEM DESON.'!RESUMO_19</definedName>
    <definedName name="RESUMO_19" localSheetId="12">RESUMO_19</definedName>
    <definedName name="RESUMO_19" localSheetId="6">#N/A</definedName>
    <definedName name="RESUMO_19" localSheetId="10">#N/A</definedName>
    <definedName name="RESUMO_19" localSheetId="7">#N/A</definedName>
    <definedName name="RESUMO_19" localSheetId="11">#N/A</definedName>
    <definedName name="RESUMO_19" localSheetId="13">#N/A</definedName>
    <definedName name="RESUMO_19">'BDI DIFER_SEM DESON.'!RESUMO_19</definedName>
    <definedName name="RESUMO_2" localSheetId="9">'BDI DIFER_SEM DESON.'!RESUMO_2</definedName>
    <definedName name="RESUMO_2" localSheetId="8">'BDI_SEM DESON.'!RESUMO_2</definedName>
    <definedName name="RESUMO_2" localSheetId="12">RESUMO_2</definedName>
    <definedName name="RESUMO_2" localSheetId="6">#N/A</definedName>
    <definedName name="RESUMO_2" localSheetId="10">#N/A</definedName>
    <definedName name="RESUMO_2" localSheetId="7">#N/A</definedName>
    <definedName name="RESUMO_2" localSheetId="11">#N/A</definedName>
    <definedName name="RESUMO_2" localSheetId="13">#N/A</definedName>
    <definedName name="RESUMO_2">'BDI DIFER_SEM DESON.'!RESUMO_2</definedName>
    <definedName name="RESUMO_20">#N/A</definedName>
    <definedName name="RESUMO_21" localSheetId="9">'BDI DIFER_SEM DESON.'!RESUMO_21</definedName>
    <definedName name="RESUMO_21" localSheetId="8">'BDI_SEM DESON.'!RESUMO_21</definedName>
    <definedName name="RESUMO_21" localSheetId="12">RESUMO_21</definedName>
    <definedName name="RESUMO_21" localSheetId="6">#N/A</definedName>
    <definedName name="RESUMO_21" localSheetId="10">#N/A</definedName>
    <definedName name="RESUMO_21" localSheetId="7">#N/A</definedName>
    <definedName name="RESUMO_21" localSheetId="11">#N/A</definedName>
    <definedName name="RESUMO_21" localSheetId="13">#N/A</definedName>
    <definedName name="RESUMO_21">'BDI DIFER_SEM DESON.'!RESUMO_21</definedName>
    <definedName name="RESUMO_22">#N/A</definedName>
    <definedName name="RESUMO_23" localSheetId="9">'BDI DIFER_SEM DESON.'!RESUMO_23</definedName>
    <definedName name="RESUMO_23" localSheetId="8">'BDI_SEM DESON.'!RESUMO_23</definedName>
    <definedName name="RESUMO_23" localSheetId="12">RESUMO_23</definedName>
    <definedName name="RESUMO_23" localSheetId="6">#N/A</definedName>
    <definedName name="RESUMO_23" localSheetId="10">#N/A</definedName>
    <definedName name="RESUMO_23" localSheetId="7">#N/A</definedName>
    <definedName name="RESUMO_23" localSheetId="11">#N/A</definedName>
    <definedName name="RESUMO_23" localSheetId="13">#N/A</definedName>
    <definedName name="RESUMO_23">'BDI DIFER_SEM DESON.'!RESUMO_23</definedName>
    <definedName name="RESUMO_24" localSheetId="9">'BDI DIFER_SEM DESON.'!RESUMO_24</definedName>
    <definedName name="RESUMO_24" localSheetId="8">'BDI_SEM DESON.'!RESUMO_24</definedName>
    <definedName name="RESUMO_24" localSheetId="12">RESUMO_24</definedName>
    <definedName name="RESUMO_24" localSheetId="6">#N/A</definedName>
    <definedName name="RESUMO_24" localSheetId="10">#N/A</definedName>
    <definedName name="RESUMO_24" localSheetId="7">#N/A</definedName>
    <definedName name="RESUMO_24" localSheetId="11">#N/A</definedName>
    <definedName name="RESUMO_24" localSheetId="13">#N/A</definedName>
    <definedName name="RESUMO_24">'BDI DIFER_SEM DESON.'!RESUMO_24</definedName>
    <definedName name="RESUMO_25">#N/A</definedName>
    <definedName name="RESUMO_26" localSheetId="9">'BDI DIFER_SEM DESON.'!RESUMO_26</definedName>
    <definedName name="RESUMO_26" localSheetId="8">'BDI_SEM DESON.'!RESUMO_26</definedName>
    <definedName name="RESUMO_26" localSheetId="12">RESUMO_26</definedName>
    <definedName name="RESUMO_26" localSheetId="6">#N/A</definedName>
    <definedName name="RESUMO_26" localSheetId="10">#N/A</definedName>
    <definedName name="RESUMO_26" localSheetId="7">#N/A</definedName>
    <definedName name="RESUMO_26" localSheetId="11">#N/A</definedName>
    <definedName name="RESUMO_26" localSheetId="13">#N/A</definedName>
    <definedName name="RESUMO_26">'BDI DIFER_SEM DESON.'!RESUMO_26</definedName>
    <definedName name="RESUMO_27" localSheetId="9">'BDI DIFER_SEM DESON.'!RESUMO_27</definedName>
    <definedName name="RESUMO_27" localSheetId="8">'BDI_SEM DESON.'!RESUMO_27</definedName>
    <definedName name="RESUMO_27" localSheetId="12">RESUMO_27</definedName>
    <definedName name="RESUMO_27" localSheetId="6">#N/A</definedName>
    <definedName name="RESUMO_27" localSheetId="10">#N/A</definedName>
    <definedName name="RESUMO_27" localSheetId="7">#N/A</definedName>
    <definedName name="RESUMO_27" localSheetId="11">#N/A</definedName>
    <definedName name="RESUMO_27" localSheetId="13">#N/A</definedName>
    <definedName name="RESUMO_27">'BDI DIFER_SEM DESON.'!RESUMO_27</definedName>
    <definedName name="RESUMO_28">#N/A</definedName>
    <definedName name="RESUMO_29" localSheetId="9">'BDI DIFER_SEM DESON.'!RESUMO_29</definedName>
    <definedName name="RESUMO_29" localSheetId="8">'BDI_SEM DESON.'!RESUMO_29</definedName>
    <definedName name="RESUMO_29" localSheetId="12">RESUMO_29</definedName>
    <definedName name="RESUMO_29" localSheetId="6">#N/A</definedName>
    <definedName name="RESUMO_29" localSheetId="10">#N/A</definedName>
    <definedName name="RESUMO_29" localSheetId="7">#N/A</definedName>
    <definedName name="RESUMO_29" localSheetId="11">#N/A</definedName>
    <definedName name="RESUMO_29" localSheetId="13">#N/A</definedName>
    <definedName name="RESUMO_29">'BDI DIFER_SEM DESON.'!RESUMO_29</definedName>
    <definedName name="RESUMO_3">#N/A</definedName>
    <definedName name="RESUMO_30" localSheetId="9">'BDI DIFER_SEM DESON.'!RESUMO_30</definedName>
    <definedName name="RESUMO_30" localSheetId="8">'BDI_SEM DESON.'!RESUMO_30</definedName>
    <definedName name="RESUMO_30" localSheetId="12">RESUMO_30</definedName>
    <definedName name="RESUMO_30" localSheetId="6">#N/A</definedName>
    <definedName name="RESUMO_30" localSheetId="10">#N/A</definedName>
    <definedName name="RESUMO_30" localSheetId="7">#N/A</definedName>
    <definedName name="RESUMO_30" localSheetId="11">#N/A</definedName>
    <definedName name="RESUMO_30" localSheetId="13">#N/A</definedName>
    <definedName name="RESUMO_30">'BDI DIFER_SEM DESON.'!RESUMO_30</definedName>
    <definedName name="RESUMO_31" localSheetId="9">'BDI DIFER_SEM DESON.'!RESUMO_31</definedName>
    <definedName name="RESUMO_31" localSheetId="8">'BDI_SEM DESON.'!RESUMO_31</definedName>
    <definedName name="RESUMO_31" localSheetId="12">RESUMO_31</definedName>
    <definedName name="RESUMO_31" localSheetId="6">#N/A</definedName>
    <definedName name="RESUMO_31" localSheetId="10">#N/A</definedName>
    <definedName name="RESUMO_31" localSheetId="7">#N/A</definedName>
    <definedName name="RESUMO_31" localSheetId="11">#N/A</definedName>
    <definedName name="RESUMO_31" localSheetId="13">#N/A</definedName>
    <definedName name="RESUMO_31">'BDI DIFER_SEM DESON.'!RESUMO_31</definedName>
    <definedName name="RESUMO_32">#N/A</definedName>
    <definedName name="RESUMO_33" localSheetId="9">'BDI DIFER_SEM DESON.'!RESUMO_33</definedName>
    <definedName name="RESUMO_33" localSheetId="8">'BDI_SEM DESON.'!RESUMO_33</definedName>
    <definedName name="RESUMO_33" localSheetId="12">RESUMO_33</definedName>
    <definedName name="RESUMO_33" localSheetId="6">#N/A</definedName>
    <definedName name="RESUMO_33" localSheetId="10">#N/A</definedName>
    <definedName name="RESUMO_33" localSheetId="7">#N/A</definedName>
    <definedName name="RESUMO_33" localSheetId="11">#N/A</definedName>
    <definedName name="RESUMO_33" localSheetId="13">#N/A</definedName>
    <definedName name="RESUMO_33">'BDI DIFER_SEM DESON.'!RESUMO_33</definedName>
    <definedName name="RESUMO_34" localSheetId="9">'BDI DIFER_SEM DESON.'!RESUMO_34</definedName>
    <definedName name="RESUMO_34" localSheetId="8">'BDI_SEM DESON.'!RESUMO_34</definedName>
    <definedName name="RESUMO_34" localSheetId="12">RESUMO_34</definedName>
    <definedName name="RESUMO_34" localSheetId="6">#N/A</definedName>
    <definedName name="RESUMO_34" localSheetId="10">#N/A</definedName>
    <definedName name="RESUMO_34" localSheetId="7">#N/A</definedName>
    <definedName name="RESUMO_34" localSheetId="11">#N/A</definedName>
    <definedName name="RESUMO_34" localSheetId="13">#N/A</definedName>
    <definedName name="RESUMO_34">'BDI DIFER_SEM DESON.'!RESUMO_34</definedName>
    <definedName name="RESUMO_35" localSheetId="9">'BDI DIFER_SEM DESON.'!RESUMO_35</definedName>
    <definedName name="RESUMO_35" localSheetId="8">'BDI_SEM DESON.'!RESUMO_35</definedName>
    <definedName name="RESUMO_35" localSheetId="12">RESUMO_35</definedName>
    <definedName name="RESUMO_35" localSheetId="6">#N/A</definedName>
    <definedName name="RESUMO_35" localSheetId="10">#N/A</definedName>
    <definedName name="RESUMO_35" localSheetId="7">#N/A</definedName>
    <definedName name="RESUMO_35" localSheetId="11">#N/A</definedName>
    <definedName name="RESUMO_35" localSheetId="13">#N/A</definedName>
    <definedName name="RESUMO_35">'BDI DIFER_SEM DESON.'!RESUMO_35</definedName>
    <definedName name="RESUMO_36" localSheetId="9">'BDI DIFER_SEM DESON.'!RESUMO_36</definedName>
    <definedName name="RESUMO_36" localSheetId="8">'BDI_SEM DESON.'!RESUMO_36</definedName>
    <definedName name="RESUMO_36" localSheetId="12">RESUMO_36</definedName>
    <definedName name="RESUMO_36" localSheetId="6">#N/A</definedName>
    <definedName name="RESUMO_36" localSheetId="10">#N/A</definedName>
    <definedName name="RESUMO_36" localSheetId="7">#N/A</definedName>
    <definedName name="RESUMO_36" localSheetId="11">#N/A</definedName>
    <definedName name="RESUMO_36" localSheetId="13">#N/A</definedName>
    <definedName name="RESUMO_36">'BDI DIFER_SEM DESON.'!RESUMO_36</definedName>
    <definedName name="RESUMO_37" localSheetId="9">'BDI DIFER_SEM DESON.'!RESUMO_37</definedName>
    <definedName name="RESUMO_37" localSheetId="8">'BDI_SEM DESON.'!RESUMO_37</definedName>
    <definedName name="RESUMO_37" localSheetId="12">RESUMO_37</definedName>
    <definedName name="RESUMO_37" localSheetId="6">#N/A</definedName>
    <definedName name="RESUMO_37" localSheetId="10">#N/A</definedName>
    <definedName name="RESUMO_37" localSheetId="7">#N/A</definedName>
    <definedName name="RESUMO_37" localSheetId="11">#N/A</definedName>
    <definedName name="RESUMO_37" localSheetId="13">#N/A</definedName>
    <definedName name="RESUMO_37">'BDI DIFER_SEM DESON.'!RESUMO_37</definedName>
    <definedName name="RESUMO_38" localSheetId="9">'BDI DIFER_SEM DESON.'!RESUMO_38</definedName>
    <definedName name="RESUMO_38" localSheetId="8">'BDI_SEM DESON.'!RESUMO_38</definedName>
    <definedName name="RESUMO_38" localSheetId="12">RESUMO_38</definedName>
    <definedName name="RESUMO_38" localSheetId="6">#N/A</definedName>
    <definedName name="RESUMO_38" localSheetId="10">#N/A</definedName>
    <definedName name="RESUMO_38" localSheetId="7">#N/A</definedName>
    <definedName name="RESUMO_38" localSheetId="11">#N/A</definedName>
    <definedName name="RESUMO_38" localSheetId="13">#N/A</definedName>
    <definedName name="RESUMO_38">'BDI DIFER_SEM DESON.'!RESUMO_38</definedName>
    <definedName name="RESUMO_39" localSheetId="9">'BDI DIFER_SEM DESON.'!RESUMO_39</definedName>
    <definedName name="RESUMO_39" localSheetId="8">'BDI_SEM DESON.'!RESUMO_39</definedName>
    <definedName name="RESUMO_39" localSheetId="12">RESUMO_39</definedName>
    <definedName name="RESUMO_39" localSheetId="6">#N/A</definedName>
    <definedName name="RESUMO_39" localSheetId="10">#N/A</definedName>
    <definedName name="RESUMO_39" localSheetId="7">#N/A</definedName>
    <definedName name="RESUMO_39" localSheetId="11">#N/A</definedName>
    <definedName name="RESUMO_39" localSheetId="13">#N/A</definedName>
    <definedName name="RESUMO_39">'BDI DIFER_SEM DESON.'!RESUMO_39</definedName>
    <definedName name="RESUMO_4" localSheetId="9">'BDI DIFER_SEM DESON.'!RESUMO_4</definedName>
    <definedName name="RESUMO_4" localSheetId="8">'BDI_SEM DESON.'!RESUMO_4</definedName>
    <definedName name="RESUMO_4" localSheetId="12">RESUMO_4</definedName>
    <definedName name="RESUMO_4" localSheetId="6">#N/A</definedName>
    <definedName name="RESUMO_4" localSheetId="10">#N/A</definedName>
    <definedName name="RESUMO_4" localSheetId="7">#N/A</definedName>
    <definedName name="RESUMO_4" localSheetId="11">#N/A</definedName>
    <definedName name="RESUMO_4" localSheetId="13">#N/A</definedName>
    <definedName name="RESUMO_4">'BDI DIFER_SEM DESON.'!RESUMO_4</definedName>
    <definedName name="RESUMO_40" localSheetId="9">'BDI DIFER_SEM DESON.'!RESUMO_40</definedName>
    <definedName name="RESUMO_40" localSheetId="8">'BDI_SEM DESON.'!RESUMO_40</definedName>
    <definedName name="RESUMO_40" localSheetId="12">RESUMO_40</definedName>
    <definedName name="RESUMO_40" localSheetId="6">#N/A</definedName>
    <definedName name="RESUMO_40" localSheetId="10">#N/A</definedName>
    <definedName name="RESUMO_40" localSheetId="7">#N/A</definedName>
    <definedName name="RESUMO_40" localSheetId="11">#N/A</definedName>
    <definedName name="RESUMO_40" localSheetId="13">#N/A</definedName>
    <definedName name="RESUMO_40">'BDI DIFER_SEM DESON.'!RESUMO_40</definedName>
    <definedName name="RESUMO_41" localSheetId="9">'BDI DIFER_SEM DESON.'!RESUMO_41</definedName>
    <definedName name="RESUMO_41" localSheetId="8">'BDI_SEM DESON.'!RESUMO_41</definedName>
    <definedName name="RESUMO_41" localSheetId="12">RESUMO_41</definedName>
    <definedName name="RESUMO_41" localSheetId="6">#N/A</definedName>
    <definedName name="RESUMO_41" localSheetId="10">#N/A</definedName>
    <definedName name="RESUMO_41" localSheetId="7">#N/A</definedName>
    <definedName name="RESUMO_41" localSheetId="11">#N/A</definedName>
    <definedName name="RESUMO_41" localSheetId="13">#N/A</definedName>
    <definedName name="RESUMO_41">'BDI DIFER_SEM DESON.'!RESUMO_41</definedName>
    <definedName name="RESUMO_42" localSheetId="9">'BDI DIFER_SEM DESON.'!RESUMO_42</definedName>
    <definedName name="RESUMO_42" localSheetId="8">'BDI_SEM DESON.'!RESUMO_42</definedName>
    <definedName name="RESUMO_42" localSheetId="12">RESUMO_42</definedName>
    <definedName name="RESUMO_42" localSheetId="6">#N/A</definedName>
    <definedName name="RESUMO_42" localSheetId="10">#N/A</definedName>
    <definedName name="RESUMO_42" localSheetId="7">#N/A</definedName>
    <definedName name="RESUMO_42" localSheetId="11">#N/A</definedName>
    <definedName name="RESUMO_42" localSheetId="13">#N/A</definedName>
    <definedName name="RESUMO_42">'BDI DIFER_SEM DESON.'!RESUMO_42</definedName>
    <definedName name="RESUMO_43" localSheetId="9">'BDI DIFER_SEM DESON.'!RESUMO_43</definedName>
    <definedName name="RESUMO_43" localSheetId="8">'BDI_SEM DESON.'!RESUMO_43</definedName>
    <definedName name="RESUMO_43" localSheetId="12">RESUMO_43</definedName>
    <definedName name="RESUMO_43" localSheetId="6">#N/A</definedName>
    <definedName name="RESUMO_43" localSheetId="10">#N/A</definedName>
    <definedName name="RESUMO_43" localSheetId="7">#N/A</definedName>
    <definedName name="RESUMO_43" localSheetId="11">#N/A</definedName>
    <definedName name="RESUMO_43" localSheetId="13">#N/A</definedName>
    <definedName name="RESUMO_43">'BDI DIFER_SEM DESON.'!RESUMO_43</definedName>
    <definedName name="RESUMO_44" localSheetId="9">'BDI DIFER_SEM DESON.'!RESUMO_44</definedName>
    <definedName name="RESUMO_44" localSheetId="8">'BDI_SEM DESON.'!RESUMO_44</definedName>
    <definedName name="RESUMO_44" localSheetId="12">RESUMO_44</definedName>
    <definedName name="RESUMO_44" localSheetId="6">#N/A</definedName>
    <definedName name="RESUMO_44" localSheetId="10">#N/A</definedName>
    <definedName name="RESUMO_44" localSheetId="7">#N/A</definedName>
    <definedName name="RESUMO_44" localSheetId="11">#N/A</definedName>
    <definedName name="RESUMO_44" localSheetId="13">#N/A</definedName>
    <definedName name="RESUMO_44">'BDI DIFER_SEM DESON.'!RESUMO_44</definedName>
    <definedName name="RESUMO_45" localSheetId="9">'BDI DIFER_SEM DESON.'!RESUMO_45</definedName>
    <definedName name="RESUMO_45" localSheetId="8">'BDI_SEM DESON.'!RESUMO_45</definedName>
    <definedName name="RESUMO_45" localSheetId="12">RESUMO_45</definedName>
    <definedName name="RESUMO_45" localSheetId="6">#N/A</definedName>
    <definedName name="RESUMO_45" localSheetId="10">#N/A</definedName>
    <definedName name="RESUMO_45" localSheetId="7">#N/A</definedName>
    <definedName name="RESUMO_45" localSheetId="11">#N/A</definedName>
    <definedName name="RESUMO_45" localSheetId="13">#N/A</definedName>
    <definedName name="RESUMO_45">'BDI DIFER_SEM DESON.'!RESUMO_45</definedName>
    <definedName name="RESUMO_46" localSheetId="9">'BDI DIFER_SEM DESON.'!RESUMO_46</definedName>
    <definedName name="RESUMO_46" localSheetId="8">'BDI_SEM DESON.'!RESUMO_46</definedName>
    <definedName name="RESUMO_46" localSheetId="12">RESUMO_46</definedName>
    <definedName name="RESUMO_46" localSheetId="6">#N/A</definedName>
    <definedName name="RESUMO_46" localSheetId="10">#N/A</definedName>
    <definedName name="RESUMO_46" localSheetId="7">#N/A</definedName>
    <definedName name="RESUMO_46" localSheetId="11">#N/A</definedName>
    <definedName name="RESUMO_46" localSheetId="13">#N/A</definedName>
    <definedName name="RESUMO_46">'BDI DIFER_SEM DESON.'!RESUMO_46</definedName>
    <definedName name="RESUMO_47" localSheetId="9">'BDI DIFER_SEM DESON.'!RESUMO_47</definedName>
    <definedName name="RESUMO_47" localSheetId="8">'BDI_SEM DESON.'!RESUMO_47</definedName>
    <definedName name="RESUMO_47" localSheetId="12">RESUMO_47</definedName>
    <definedName name="RESUMO_47" localSheetId="6">#N/A</definedName>
    <definedName name="RESUMO_47" localSheetId="10">#N/A</definedName>
    <definedName name="RESUMO_47" localSheetId="7">#N/A</definedName>
    <definedName name="RESUMO_47" localSheetId="11">#N/A</definedName>
    <definedName name="RESUMO_47" localSheetId="13">#N/A</definedName>
    <definedName name="RESUMO_47">'BDI DIFER_SEM DESON.'!RESUMO_47</definedName>
    <definedName name="RESUMO_48" localSheetId="9">'BDI DIFER_SEM DESON.'!RESUMO_48</definedName>
    <definedName name="RESUMO_48" localSheetId="8">'BDI_SEM DESON.'!RESUMO_48</definedName>
    <definedName name="RESUMO_48" localSheetId="12">RESUMO_48</definedName>
    <definedName name="RESUMO_48" localSheetId="6">#N/A</definedName>
    <definedName name="RESUMO_48" localSheetId="10">#N/A</definedName>
    <definedName name="RESUMO_48" localSheetId="7">#N/A</definedName>
    <definedName name="RESUMO_48" localSheetId="11">#N/A</definedName>
    <definedName name="RESUMO_48" localSheetId="13">#N/A</definedName>
    <definedName name="RESUMO_48">'BDI DIFER_SEM DESON.'!RESUMO_48</definedName>
    <definedName name="RESUMO_5">#N/A</definedName>
    <definedName name="RESUMO_51" localSheetId="9">'BDI DIFER_SEM DESON.'!RESUMO_51</definedName>
    <definedName name="RESUMO_51" localSheetId="8">'BDI_SEM DESON.'!RESUMO_51</definedName>
    <definedName name="RESUMO_51" localSheetId="12">RESUMO_51</definedName>
    <definedName name="RESUMO_51" localSheetId="6">#N/A</definedName>
    <definedName name="RESUMO_51" localSheetId="10">#N/A</definedName>
    <definedName name="RESUMO_51" localSheetId="7">#N/A</definedName>
    <definedName name="RESUMO_51" localSheetId="11">#N/A</definedName>
    <definedName name="RESUMO_51" localSheetId="13">#N/A</definedName>
    <definedName name="RESUMO_51">'BDI DIFER_SEM DESON.'!RESUMO_51</definedName>
    <definedName name="RESUMO_52" localSheetId="9">'BDI DIFER_SEM DESON.'!RESUMO_52</definedName>
    <definedName name="RESUMO_52" localSheetId="8">'BDI_SEM DESON.'!RESUMO_52</definedName>
    <definedName name="RESUMO_52" localSheetId="12">RESUMO_52</definedName>
    <definedName name="RESUMO_52" localSheetId="6">#N/A</definedName>
    <definedName name="RESUMO_52" localSheetId="10">#N/A</definedName>
    <definedName name="RESUMO_52" localSheetId="7">#N/A</definedName>
    <definedName name="RESUMO_52" localSheetId="11">#N/A</definedName>
    <definedName name="RESUMO_52" localSheetId="13">#N/A</definedName>
    <definedName name="RESUMO_52">'BDI DIFER_SEM DESON.'!RESUMO_52</definedName>
    <definedName name="RESUMO_53" localSheetId="9">'BDI DIFER_SEM DESON.'!RESUMO_53</definedName>
    <definedName name="RESUMO_53" localSheetId="8">'BDI_SEM DESON.'!RESUMO_53</definedName>
    <definedName name="RESUMO_53" localSheetId="12">RESUMO_53</definedName>
    <definedName name="RESUMO_53" localSheetId="6">#N/A</definedName>
    <definedName name="RESUMO_53" localSheetId="10">#N/A</definedName>
    <definedName name="RESUMO_53" localSheetId="7">#N/A</definedName>
    <definedName name="RESUMO_53" localSheetId="11">#N/A</definedName>
    <definedName name="RESUMO_53" localSheetId="13">#N/A</definedName>
    <definedName name="RESUMO_53">'BDI DIFER_SEM DESON.'!RESUMO_53</definedName>
    <definedName name="RESUMO_54" localSheetId="9">'BDI DIFER_SEM DESON.'!RESUMO_54</definedName>
    <definedName name="RESUMO_54" localSheetId="8">'BDI_SEM DESON.'!RESUMO_54</definedName>
    <definedName name="RESUMO_54" localSheetId="12">RESUMO_54</definedName>
    <definedName name="RESUMO_54" localSheetId="6">#N/A</definedName>
    <definedName name="RESUMO_54" localSheetId="10">#N/A</definedName>
    <definedName name="RESUMO_54" localSheetId="7">#N/A</definedName>
    <definedName name="RESUMO_54" localSheetId="11">#N/A</definedName>
    <definedName name="RESUMO_54" localSheetId="13">#N/A</definedName>
    <definedName name="RESUMO_54">'BDI DIFER_SEM DESON.'!RESUMO_54</definedName>
    <definedName name="RESUMO_55" localSheetId="9">'BDI DIFER_SEM DESON.'!RESUMO_55</definedName>
    <definedName name="RESUMO_55" localSheetId="8">'BDI_SEM DESON.'!RESUMO_55</definedName>
    <definedName name="RESUMO_55" localSheetId="12">RESUMO_55</definedName>
    <definedName name="RESUMO_55" localSheetId="6">#N/A</definedName>
    <definedName name="RESUMO_55" localSheetId="10">#N/A</definedName>
    <definedName name="RESUMO_55" localSheetId="7">#N/A</definedName>
    <definedName name="RESUMO_55" localSheetId="11">#N/A</definedName>
    <definedName name="RESUMO_55" localSheetId="13">#N/A</definedName>
    <definedName name="RESUMO_55">'BDI DIFER_SEM DESON.'!RESUMO_55</definedName>
    <definedName name="RESUMO_56" localSheetId="9">'BDI DIFER_SEM DESON.'!RESUMO_56</definedName>
    <definedName name="RESUMO_56" localSheetId="8">'BDI_SEM DESON.'!RESUMO_56</definedName>
    <definedName name="RESUMO_56" localSheetId="12">RESUMO_56</definedName>
    <definedName name="RESUMO_56" localSheetId="6">#N/A</definedName>
    <definedName name="RESUMO_56" localSheetId="10">#N/A</definedName>
    <definedName name="RESUMO_56" localSheetId="7">#N/A</definedName>
    <definedName name="RESUMO_56" localSheetId="11">#N/A</definedName>
    <definedName name="RESUMO_56" localSheetId="13">#N/A</definedName>
    <definedName name="RESUMO_56">'BDI DIFER_SEM DESON.'!RESUMO_56</definedName>
    <definedName name="RESUMO_57" localSheetId="9">'BDI DIFER_SEM DESON.'!RESUMO_57</definedName>
    <definedName name="RESUMO_57" localSheetId="8">'BDI_SEM DESON.'!RESUMO_57</definedName>
    <definedName name="RESUMO_57" localSheetId="12">RESUMO_57</definedName>
    <definedName name="RESUMO_57" localSheetId="6">#N/A</definedName>
    <definedName name="RESUMO_57" localSheetId="10">#N/A</definedName>
    <definedName name="RESUMO_57" localSheetId="7">#N/A</definedName>
    <definedName name="RESUMO_57" localSheetId="11">#N/A</definedName>
    <definedName name="RESUMO_57" localSheetId="13">#N/A</definedName>
    <definedName name="RESUMO_57">'BDI DIFER_SEM DESON.'!RESUMO_57</definedName>
    <definedName name="RESUMO_58" localSheetId="9">'BDI DIFER_SEM DESON.'!RESUMO_58</definedName>
    <definedName name="RESUMO_58" localSheetId="8">'BDI_SEM DESON.'!RESUMO_58</definedName>
    <definedName name="RESUMO_58" localSheetId="12">RESUMO_58</definedName>
    <definedName name="RESUMO_58" localSheetId="6">#N/A</definedName>
    <definedName name="RESUMO_58" localSheetId="10">#N/A</definedName>
    <definedName name="RESUMO_58" localSheetId="7">#N/A</definedName>
    <definedName name="RESUMO_58" localSheetId="11">#N/A</definedName>
    <definedName name="RESUMO_58" localSheetId="13">#N/A</definedName>
    <definedName name="RESUMO_58">'BDI DIFER_SEM DESON.'!RESUMO_58</definedName>
    <definedName name="RESUMO_59" localSheetId="9">'BDI DIFER_SEM DESON.'!RESUMO_59</definedName>
    <definedName name="RESUMO_59" localSheetId="8">'BDI_SEM DESON.'!RESUMO_59</definedName>
    <definedName name="RESUMO_59" localSheetId="12">RESUMO_59</definedName>
    <definedName name="RESUMO_59" localSheetId="6">#N/A</definedName>
    <definedName name="RESUMO_59" localSheetId="10">#N/A</definedName>
    <definedName name="RESUMO_59" localSheetId="7">#N/A</definedName>
    <definedName name="RESUMO_59" localSheetId="11">#N/A</definedName>
    <definedName name="RESUMO_59" localSheetId="13">#N/A</definedName>
    <definedName name="RESUMO_59">'BDI DIFER_SEM DESON.'!RESUMO_59</definedName>
    <definedName name="RESUMO_6">#N/A</definedName>
    <definedName name="RESUMO_60" localSheetId="9">'BDI DIFER_SEM DESON.'!RESUMO_60</definedName>
    <definedName name="RESUMO_60" localSheetId="8">'BDI_SEM DESON.'!RESUMO_60</definedName>
    <definedName name="RESUMO_60" localSheetId="12">RESUMO_60</definedName>
    <definedName name="RESUMO_60" localSheetId="6">#N/A</definedName>
    <definedName name="RESUMO_60" localSheetId="10">#N/A</definedName>
    <definedName name="RESUMO_60" localSheetId="7">#N/A</definedName>
    <definedName name="RESUMO_60" localSheetId="11">#N/A</definedName>
    <definedName name="RESUMO_60" localSheetId="13">#N/A</definedName>
    <definedName name="RESUMO_60">'BDI DIFER_SEM DESON.'!RESUMO_60</definedName>
    <definedName name="RESUMO_61" localSheetId="9">'BDI DIFER_SEM DESON.'!RESUMO_61</definedName>
    <definedName name="RESUMO_61" localSheetId="8">'BDI_SEM DESON.'!RESUMO_61</definedName>
    <definedName name="RESUMO_61" localSheetId="12">RESUMO_61</definedName>
    <definedName name="RESUMO_61" localSheetId="6">#N/A</definedName>
    <definedName name="RESUMO_61" localSheetId="10">#N/A</definedName>
    <definedName name="RESUMO_61" localSheetId="7">#N/A</definedName>
    <definedName name="RESUMO_61" localSheetId="11">#N/A</definedName>
    <definedName name="RESUMO_61" localSheetId="13">#N/A</definedName>
    <definedName name="RESUMO_61">'BDI DIFER_SEM DESON.'!RESUMO_61</definedName>
    <definedName name="RESUMO_62" localSheetId="9">'BDI DIFER_SEM DESON.'!RESUMO_62</definedName>
    <definedName name="RESUMO_62" localSheetId="8">'BDI_SEM DESON.'!RESUMO_62</definedName>
    <definedName name="RESUMO_62" localSheetId="12">RESUMO_62</definedName>
    <definedName name="RESUMO_62" localSheetId="6">#N/A</definedName>
    <definedName name="RESUMO_62" localSheetId="10">#N/A</definedName>
    <definedName name="RESUMO_62" localSheetId="7">#N/A</definedName>
    <definedName name="RESUMO_62" localSheetId="11">#N/A</definedName>
    <definedName name="RESUMO_62" localSheetId="13">#N/A</definedName>
    <definedName name="RESUMO_62">'BDI DIFER_SEM DESON.'!RESUMO_62</definedName>
    <definedName name="RESUMO_63" localSheetId="9">'BDI DIFER_SEM DESON.'!RESUMO_63</definedName>
    <definedName name="RESUMO_63" localSheetId="8">'BDI_SEM DESON.'!RESUMO_63</definedName>
    <definedName name="RESUMO_63" localSheetId="12">RESUMO_63</definedName>
    <definedName name="RESUMO_63" localSheetId="6">#N/A</definedName>
    <definedName name="RESUMO_63" localSheetId="10">#N/A</definedName>
    <definedName name="RESUMO_63" localSheetId="7">#N/A</definedName>
    <definedName name="RESUMO_63" localSheetId="11">#N/A</definedName>
    <definedName name="RESUMO_63" localSheetId="13">#N/A</definedName>
    <definedName name="RESUMO_63">'BDI DIFER_SEM DESON.'!RESUMO_63</definedName>
    <definedName name="RESUMO_64" localSheetId="9">'BDI DIFER_SEM DESON.'!RESUMO_64</definedName>
    <definedName name="RESUMO_64" localSheetId="8">'BDI_SEM DESON.'!RESUMO_64</definedName>
    <definedName name="RESUMO_64" localSheetId="12">RESUMO_64</definedName>
    <definedName name="RESUMO_64" localSheetId="6">#N/A</definedName>
    <definedName name="RESUMO_64" localSheetId="10">#N/A</definedName>
    <definedName name="RESUMO_64" localSheetId="7">#N/A</definedName>
    <definedName name="RESUMO_64" localSheetId="11">#N/A</definedName>
    <definedName name="RESUMO_64" localSheetId="13">#N/A</definedName>
    <definedName name="RESUMO_64">'BDI DIFER_SEM DESON.'!RESUMO_64</definedName>
    <definedName name="RESUMO_65" localSheetId="9">'BDI DIFER_SEM DESON.'!RESUMO_65</definedName>
    <definedName name="RESUMO_65" localSheetId="8">'BDI_SEM DESON.'!RESUMO_65</definedName>
    <definedName name="RESUMO_65" localSheetId="12">RESUMO_65</definedName>
    <definedName name="RESUMO_65" localSheetId="6">#N/A</definedName>
    <definedName name="RESUMO_65" localSheetId="10">#N/A</definedName>
    <definedName name="RESUMO_65" localSheetId="7">#N/A</definedName>
    <definedName name="RESUMO_65" localSheetId="11">#N/A</definedName>
    <definedName name="RESUMO_65" localSheetId="13">#N/A</definedName>
    <definedName name="RESUMO_65">'BDI DIFER_SEM DESON.'!RESUMO_65</definedName>
    <definedName name="RESUMO_66" localSheetId="9">'BDI DIFER_SEM DESON.'!RESUMO_66</definedName>
    <definedName name="RESUMO_66" localSheetId="8">'BDI_SEM DESON.'!RESUMO_66</definedName>
    <definedName name="RESUMO_66" localSheetId="12">RESUMO_66</definedName>
    <definedName name="RESUMO_66" localSheetId="6">#N/A</definedName>
    <definedName name="RESUMO_66" localSheetId="10">#N/A</definedName>
    <definedName name="RESUMO_66" localSheetId="7">#N/A</definedName>
    <definedName name="RESUMO_66" localSheetId="11">#N/A</definedName>
    <definedName name="RESUMO_66" localSheetId="13">#N/A</definedName>
    <definedName name="RESUMO_66">'BDI DIFER_SEM DESON.'!RESUMO_66</definedName>
    <definedName name="RESUMO_67" localSheetId="9">'BDI DIFER_SEM DESON.'!RESUMO_67</definedName>
    <definedName name="RESUMO_67" localSheetId="8">'BDI_SEM DESON.'!RESUMO_67</definedName>
    <definedName name="RESUMO_67" localSheetId="12">RESUMO_67</definedName>
    <definedName name="RESUMO_67" localSheetId="6">#N/A</definedName>
    <definedName name="RESUMO_67" localSheetId="10">#N/A</definedName>
    <definedName name="RESUMO_67" localSheetId="7">#N/A</definedName>
    <definedName name="RESUMO_67" localSheetId="11">#N/A</definedName>
    <definedName name="RESUMO_67" localSheetId="13">#N/A</definedName>
    <definedName name="RESUMO_67">'BDI DIFER_SEM DESON.'!RESUMO_67</definedName>
    <definedName name="RESUMO_68" localSheetId="9">'BDI DIFER_SEM DESON.'!RESUMO_68</definedName>
    <definedName name="RESUMO_68" localSheetId="8">'BDI_SEM DESON.'!RESUMO_68</definedName>
    <definedName name="RESUMO_68" localSheetId="12">RESUMO_68</definedName>
    <definedName name="RESUMO_68" localSheetId="6">#N/A</definedName>
    <definedName name="RESUMO_68" localSheetId="10">#N/A</definedName>
    <definedName name="RESUMO_68" localSheetId="7">#N/A</definedName>
    <definedName name="RESUMO_68" localSheetId="11">#N/A</definedName>
    <definedName name="RESUMO_68" localSheetId="13">#N/A</definedName>
    <definedName name="RESUMO_68">'BDI DIFER_SEM DESON.'!RESUMO_68</definedName>
    <definedName name="RESUMO_69" localSheetId="9">'BDI DIFER_SEM DESON.'!RESUMO_69</definedName>
    <definedName name="RESUMO_69" localSheetId="8">'BDI_SEM DESON.'!RESUMO_69</definedName>
    <definedName name="RESUMO_69" localSheetId="12">RESUMO_69</definedName>
    <definedName name="RESUMO_69" localSheetId="6">#N/A</definedName>
    <definedName name="RESUMO_69" localSheetId="10">#N/A</definedName>
    <definedName name="RESUMO_69" localSheetId="7">#N/A</definedName>
    <definedName name="RESUMO_69" localSheetId="11">#N/A</definedName>
    <definedName name="RESUMO_69" localSheetId="13">#N/A</definedName>
    <definedName name="RESUMO_69">'BDI DIFER_SEM DESON.'!RESUMO_69</definedName>
    <definedName name="RESUMO_7" localSheetId="9">'BDI DIFER_SEM DESON.'!RESUMO_7</definedName>
    <definedName name="RESUMO_7" localSheetId="8">'BDI_SEM DESON.'!RESUMO_7</definedName>
    <definedName name="RESUMO_7" localSheetId="12">RESUMO_7</definedName>
    <definedName name="RESUMO_7" localSheetId="6">#N/A</definedName>
    <definedName name="RESUMO_7" localSheetId="10">#N/A</definedName>
    <definedName name="RESUMO_7" localSheetId="7">#N/A</definedName>
    <definedName name="RESUMO_7" localSheetId="11">#N/A</definedName>
    <definedName name="RESUMO_7" localSheetId="13">#N/A</definedName>
    <definedName name="RESUMO_7">'BDI DIFER_SEM DESON.'!RESUMO_7</definedName>
    <definedName name="RESUMO_70" localSheetId="9">'BDI DIFER_SEM DESON.'!RESUMO_70</definedName>
    <definedName name="RESUMO_70" localSheetId="8">'BDI_SEM DESON.'!RESUMO_70</definedName>
    <definedName name="RESUMO_70" localSheetId="12">RESUMO_70</definedName>
    <definedName name="RESUMO_70" localSheetId="6">#N/A</definedName>
    <definedName name="RESUMO_70" localSheetId="10">#N/A</definedName>
    <definedName name="RESUMO_70" localSheetId="7">#N/A</definedName>
    <definedName name="RESUMO_70" localSheetId="11">#N/A</definedName>
    <definedName name="RESUMO_70" localSheetId="13">#N/A</definedName>
    <definedName name="RESUMO_70">'BDI DIFER_SEM DESON.'!RESUMO_70</definedName>
    <definedName name="RESUMO_71" localSheetId="9">'BDI DIFER_SEM DESON.'!RESUMO_71</definedName>
    <definedName name="RESUMO_71" localSheetId="8">'BDI_SEM DESON.'!RESUMO_71</definedName>
    <definedName name="RESUMO_71" localSheetId="12">RESUMO_71</definedName>
    <definedName name="RESUMO_71" localSheetId="6">#N/A</definedName>
    <definedName name="RESUMO_71" localSheetId="10">#N/A</definedName>
    <definedName name="RESUMO_71" localSheetId="7">#N/A</definedName>
    <definedName name="RESUMO_71" localSheetId="11">#N/A</definedName>
    <definedName name="RESUMO_71" localSheetId="13">#N/A</definedName>
    <definedName name="RESUMO_71">'BDI DIFER_SEM DESON.'!RESUMO_71</definedName>
    <definedName name="RESUMO_72" localSheetId="9">'BDI DIFER_SEM DESON.'!RESUMO_72</definedName>
    <definedName name="RESUMO_72" localSheetId="8">'BDI_SEM DESON.'!RESUMO_72</definedName>
    <definedName name="RESUMO_72" localSheetId="12">RESUMO_72</definedName>
    <definedName name="RESUMO_72" localSheetId="6">#N/A</definedName>
    <definedName name="RESUMO_72" localSheetId="10">#N/A</definedName>
    <definedName name="RESUMO_72" localSheetId="7">#N/A</definedName>
    <definedName name="RESUMO_72" localSheetId="11">#N/A</definedName>
    <definedName name="RESUMO_72" localSheetId="13">#N/A</definedName>
    <definedName name="RESUMO_72">'BDI DIFER_SEM DESON.'!RESUMO_72</definedName>
    <definedName name="RESUMO_8" localSheetId="9">'BDI DIFER_SEM DESON.'!RESUMO_8</definedName>
    <definedName name="RESUMO_8" localSheetId="8">'BDI_SEM DESON.'!RESUMO_8</definedName>
    <definedName name="RESUMO_8" localSheetId="12">RESUMO_8</definedName>
    <definedName name="RESUMO_8" localSheetId="6">#N/A</definedName>
    <definedName name="RESUMO_8" localSheetId="10">#N/A</definedName>
    <definedName name="RESUMO_8" localSheetId="7">#N/A</definedName>
    <definedName name="RESUMO_8" localSheetId="11">#N/A</definedName>
    <definedName name="RESUMO_8" localSheetId="13">#N/A</definedName>
    <definedName name="RESUMO_8">'BDI DIFER_SEM DESON.'!RESUMO_8</definedName>
    <definedName name="RESUMO_9">#N/A</definedName>
    <definedName name="Resumo_dados" localSheetId="9">#REF!</definedName>
    <definedName name="Resumo_dados" localSheetId="8">#REF!</definedName>
    <definedName name="Resumo_dados" localSheetId="13">#REF!</definedName>
    <definedName name="Resumo_dados">#REF!</definedName>
    <definedName name="RESUMO_SERV">#REF!</definedName>
    <definedName name="RESUMO1" localSheetId="12">#REF!</definedName>
    <definedName name="RESUMO1" localSheetId="6">#REF!</definedName>
    <definedName name="RESUMO1" localSheetId="10">#REF!</definedName>
    <definedName name="RESUMO1" localSheetId="7">#REF!</definedName>
    <definedName name="RESUMO1" localSheetId="11">#REF!</definedName>
    <definedName name="RESUMO1" localSheetId="13">#REF!</definedName>
    <definedName name="RESUMO1">#REF!</definedName>
    <definedName name="resumo2" localSheetId="9">#REF!</definedName>
    <definedName name="resumo2" localSheetId="8">#REF!</definedName>
    <definedName name="RESUMO2" localSheetId="7">#REF!</definedName>
    <definedName name="resumo2" localSheetId="13">#REF!</definedName>
    <definedName name="resumo2">#REF!</definedName>
    <definedName name="resumo2_1">"#REF!"</definedName>
    <definedName name="resumo2_2">#N/A</definedName>
    <definedName name="resumo2_4" localSheetId="9">#REF!</definedName>
    <definedName name="resumo2_4" localSheetId="8">#REF!</definedName>
    <definedName name="resumo2_4" localSheetId="13">#REF!</definedName>
    <definedName name="resumo2_4">#REF!</definedName>
    <definedName name="resumo2_4_2">#N/A</definedName>
    <definedName name="resumo2_6">"$#REF!.$A$5:$F$30"</definedName>
    <definedName name="resumoii" localSheetId="6" hidden="1">{#N/A,#N/A,FALSE,"MO (2)"}</definedName>
    <definedName name="resumoii" localSheetId="7" hidden="1">{#N/A,#N/A,FALSE,"MO (2)"}</definedName>
    <definedName name="resumoii" hidden="1">{#N/A,#N/A,FALSE,"MO (2)"}</definedName>
    <definedName name="resumou" localSheetId="6" hidden="1">{#N/A,#N/A,TRUE,"Plan1"}</definedName>
    <definedName name="resumou" localSheetId="7" hidden="1">{#N/A,#N/A,TRUE,"Plan1"}</definedName>
    <definedName name="resumou" hidden="1">{#N/A,#N/A,TRUE,"Plan1"}</definedName>
    <definedName name="RETORNA_CURSOR">NA()</definedName>
    <definedName name="Retro" localSheetId="6">#REF!</definedName>
    <definedName name="Retro" localSheetId="7">#REF!</definedName>
    <definedName name="Retro">#REF!</definedName>
    <definedName name="RETROESC">#REF!</definedName>
    <definedName name="REV" localSheetId="6">#REF!</definedName>
    <definedName name="REV" localSheetId="7">#REF!</definedName>
    <definedName name="REV" localSheetId="13">#REF!</definedName>
    <definedName name="REV">#REF!</definedName>
    <definedName name="REV." localSheetId="9">#REF!</definedName>
    <definedName name="REV." localSheetId="8">#REF!</definedName>
    <definedName name="REV." localSheetId="12">#REF!</definedName>
    <definedName name="REV." localSheetId="10">#REF!</definedName>
    <definedName name="REV." localSheetId="11">#REF!</definedName>
    <definedName name="REV." localSheetId="13">#REF!</definedName>
    <definedName name="REV.">#REF!</definedName>
    <definedName name="REV.PRIMÁRIO">#REF!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evestimentoAcostamento">#REF!</definedName>
    <definedName name="RevestimentoPista">#REF!</definedName>
    <definedName name="revsfhjrt">#REF!</definedName>
    <definedName name="RF">#REF!</definedName>
    <definedName name="RFL" localSheetId="13">#REF!</definedName>
    <definedName name="RFL">#REF!</definedName>
    <definedName name="rfrft" localSheetId="6">#REF!</definedName>
    <definedName name="rfrft" localSheetId="7">#REF!</definedName>
    <definedName name="rfrft">#REF!</definedName>
    <definedName name="rfrgrrxrfr" localSheetId="6">#REF!</definedName>
    <definedName name="rfrgrrxrfr" localSheetId="7">#REF!</definedName>
    <definedName name="rfrgrrxrfr">#REF!</definedName>
    <definedName name="rfrgxrszfrf" localSheetId="6">#REF!</definedName>
    <definedName name="rfrgxrszfrf" localSheetId="7">#REF!</definedName>
    <definedName name="rfrgxrszfrf">#REF!</definedName>
    <definedName name="rfrsafr" localSheetId="6">#REF!</definedName>
    <definedName name="rfrsafr" localSheetId="7">#REF!</definedName>
    <definedName name="rfrsafr">#REF!</definedName>
    <definedName name="rft" localSheetId="6">#REF!</definedName>
    <definedName name="rft" localSheetId="7">#REF!</definedName>
    <definedName name="rft" localSheetId="13">#REF!</definedName>
    <definedName name="rft">#REF!</definedName>
    <definedName name="rfv">#REF!</definedName>
    <definedName name="rfv_1">#REF!</definedName>
    <definedName name="RG" localSheetId="9">#REF!</definedName>
    <definedName name="RG" localSheetId="8">#REF!</definedName>
    <definedName name="RG" localSheetId="12">#REF!</definedName>
    <definedName name="RG" localSheetId="10">#REF!</definedName>
    <definedName name="RG" localSheetId="11">#REF!</definedName>
    <definedName name="RG" localSheetId="13">#REF!</definedName>
    <definedName name="RG">#REF!</definedName>
    <definedName name="RGC" localSheetId="9">#REF!</definedName>
    <definedName name="RGC" localSheetId="8">#REF!</definedName>
    <definedName name="RGC" localSheetId="12">#REF!</definedName>
    <definedName name="RGC" localSheetId="10">#REF!</definedName>
    <definedName name="RGC" localSheetId="11">#REF!</definedName>
    <definedName name="RGC" localSheetId="13">#REF!</definedName>
    <definedName name="RGC">#REF!</definedName>
    <definedName name="rgp1\2">#REF!</definedName>
    <definedName name="rhrbr" localSheetId="6" hidden="1">{#N/A,#N/A,TRUE,"Serviços"}</definedName>
    <definedName name="rhrbr" localSheetId="7" hidden="1">{#N/A,#N/A,TRUE,"Serviços"}</definedName>
    <definedName name="rhrbr" hidden="1">{#N/A,#N/A,TRUE,"Serviços"}</definedName>
    <definedName name="RHTHNT" hidden="1">#REF!</definedName>
    <definedName name="rigido">#REF!</definedName>
    <definedName name="RIJ" localSheetId="13">#REF!</definedName>
    <definedName name="RIJ">#REF!</definedName>
    <definedName name="rio" localSheetId="9" hidden="1">{#N/A,#N/A,FALSE,"Cronograma";#N/A,#N/A,FALSE,"Cronogr. 2"}</definedName>
    <definedName name="rio" localSheetId="8" hidden="1">{#N/A,#N/A,FALSE,"Cronograma";#N/A,#N/A,FALSE,"Cronogr. 2"}</definedName>
    <definedName name="rio" localSheetId="6" hidden="1">{#N/A,#N/A,FALSE,"Cronograma";#N/A,#N/A,FALSE,"Cronogr. 2"}</definedName>
    <definedName name="rio" localSheetId="7" hidden="1">{#N/A,#N/A,FALSE,"Cronograma";#N/A,#N/A,FALSE,"Cronogr. 2"}</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PAO">#REF!</definedName>
    <definedName name="RIPÃO">#REF!</definedName>
    <definedName name="RIPÃO_COMUM">#REF!</definedName>
    <definedName name="RIPÃO_MAD_LEI">#REF!</definedName>
    <definedName name="Risco" localSheetId="9">#REF!</definedName>
    <definedName name="Risco" localSheetId="8">#REF!</definedName>
    <definedName name="Risco" localSheetId="12">#REF!</definedName>
    <definedName name="Risco" localSheetId="10">#REF!</definedName>
    <definedName name="Risco" localSheetId="11">#REF!</definedName>
    <definedName name="Risco" localSheetId="13">#REF!</definedName>
    <definedName name="Risco">#REF!</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 hidden="1">2</definedName>
    <definedName name="RiskExcelReportsGoInNewWorkbook">TRUE</definedName>
    <definedName name="RiskExcelReportsToGenerate">0</definedName>
    <definedName name="RiskFixedSeed" hidden="1">1</definedName>
    <definedName name="RiskGenerateExcelReportsAtEndOfSimulation">FALSE</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howRiskWindowAtEndOfSimulation">TRUE</definedName>
    <definedName name="RiskStandardRecalc" hidden="1">1</definedName>
    <definedName name="RiskTemplateSheetName">"myTemplate"</definedName>
    <definedName name="RiskUpdateDisplay" hidden="1">FALSE</definedName>
    <definedName name="RiskUseDifferentSeedForEachSim" hidden="1">FALSE</definedName>
    <definedName name="RiskUseFixedSeed" hidden="1">FALSE</definedName>
    <definedName name="RiskUseMultipleCPUs" hidden="1">TRUE</definedName>
    <definedName name="RJMODELE">#REF!</definedName>
    <definedName name="RJMODMEC">#REF!</definedName>
    <definedName name="RJO" localSheetId="13">#REF!</definedName>
    <definedName name="RJO">#REF!</definedName>
    <definedName name="RL_1C" localSheetId="6">#REF!</definedName>
    <definedName name="RL_1C" localSheetId="7">#REF!</definedName>
    <definedName name="RL_1C">#REF!</definedName>
    <definedName name="RL1CECO">#REF!</definedName>
    <definedName name="RL1CESD">#REF!</definedName>
    <definedName name="RL1CESUL">#REF!</definedName>
    <definedName name="RLA" localSheetId="13">#REF!</definedName>
    <definedName name="RLA">#REF!</definedName>
    <definedName name="RLIGA">#REF!</definedName>
    <definedName name="RM" localSheetId="9">#REF!</definedName>
    <definedName name="RM" localSheetId="8">#REF!</definedName>
    <definedName name="RM" localSheetId="12">#REF!</definedName>
    <definedName name="RM" localSheetId="10">#REF!</definedName>
    <definedName name="RM" localSheetId="11">#REF!</definedName>
    <definedName name="RM" localSheetId="13">#REF!</definedName>
    <definedName name="RM">#REF!</definedName>
    <definedName name="RM_1C" localSheetId="6">#REF!</definedName>
    <definedName name="RM_1C" localSheetId="7">#REF!</definedName>
    <definedName name="RM_1C">#REF!</definedName>
    <definedName name="RM1C" localSheetId="9">#REF!</definedName>
    <definedName name="RM1C" localSheetId="8">#REF!</definedName>
    <definedName name="RM1C" localSheetId="12">#REF!</definedName>
    <definedName name="RM1C" localSheetId="10">#REF!</definedName>
    <definedName name="RM1C" localSheetId="11">#REF!</definedName>
    <definedName name="RM1C" localSheetId="13">#REF!</definedName>
    <definedName name="RM1C">#REF!</definedName>
    <definedName name="RM1CROO" localSheetId="6">#REF!</definedName>
    <definedName name="RM1CROO" localSheetId="7">#REF!</definedName>
    <definedName name="RM1CROO">#REF!</definedName>
    <definedName name="RM1CW" localSheetId="9">#REF!</definedName>
    <definedName name="RM1CW" localSheetId="8">#REF!</definedName>
    <definedName name="RM1CW" localSheetId="12">#REF!</definedName>
    <definedName name="RM1CW" localSheetId="10">#REF!</definedName>
    <definedName name="RM1CW" localSheetId="11">#REF!</definedName>
    <definedName name="RM1CW" localSheetId="13">#REF!</definedName>
    <definedName name="RM1CW">#REF!</definedName>
    <definedName name="RM1CWA" localSheetId="9">#REF!</definedName>
    <definedName name="RM1CWA" localSheetId="8">#REF!</definedName>
    <definedName name="RM1CWA" localSheetId="12">#REF!</definedName>
    <definedName name="RM1CWA" localSheetId="10">#REF!</definedName>
    <definedName name="RM1CWA" localSheetId="11">#REF!</definedName>
    <definedName name="RM1CWA" localSheetId="13">#REF!</definedName>
    <definedName name="RM1CWA">#REF!</definedName>
    <definedName name="RMA" localSheetId="6">#REF!</definedName>
    <definedName name="RMA" localSheetId="7">#REF!</definedName>
    <definedName name="RMA" localSheetId="13">#REF!</definedName>
    <definedName name="RMA">#REF!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24">#REF!</definedName>
    <definedName name="RMA_25">#REF!</definedName>
    <definedName name="RMA_26">#REF!</definedName>
    <definedName name="RMA_27">#REF!</definedName>
    <definedName name="RMA_29">#REF!</definedName>
    <definedName name="RMA_5">#N/A</definedName>
    <definedName name="RMA_6">#N/A</definedName>
    <definedName name="RMA_7">#N/A</definedName>
    <definedName name="RMA_8">#N/A</definedName>
    <definedName name="RMA_9">#N/A</definedName>
    <definedName name="RMAMA">#REF!</definedName>
    <definedName name="RMAN" localSheetId="9">#REF!</definedName>
    <definedName name="RMAN" localSheetId="8">#REF!</definedName>
    <definedName name="RMAN" localSheetId="12">#REF!</definedName>
    <definedName name="RMAN" localSheetId="10">#REF!</definedName>
    <definedName name="RMAN" localSheetId="11">#REF!</definedName>
    <definedName name="RMAN" localSheetId="13">#REF!</definedName>
    <definedName name="RMAN">#REF!</definedName>
    <definedName name="RMAN262">#REF!</definedName>
    <definedName name="RMANAT">#REF!</definedName>
    <definedName name="RMAP">#REF!</definedName>
    <definedName name="RMATA">#REF!</definedName>
    <definedName name="RMAW" localSheetId="9">#REF!</definedName>
    <definedName name="RMAW" localSheetId="8">#REF!</definedName>
    <definedName name="RMAW" localSheetId="12">#REF!</definedName>
    <definedName name="RMAW" localSheetId="10">#REF!</definedName>
    <definedName name="RMAW" localSheetId="11">#REF!</definedName>
    <definedName name="RMAW" localSheetId="13">#REF!</definedName>
    <definedName name="RMAW">#REF!</definedName>
    <definedName name="RMAWA" localSheetId="9">#REF!</definedName>
    <definedName name="RMAWA" localSheetId="8">#REF!</definedName>
    <definedName name="RMAWA" localSheetId="12">#REF!</definedName>
    <definedName name="RMAWA" localSheetId="10">#REF!</definedName>
    <definedName name="RMAWA" localSheetId="11">#REF!</definedName>
    <definedName name="RMAWA" localSheetId="13">#REF!</definedName>
    <definedName name="RMAWA">#REF!</definedName>
    <definedName name="RMCC" localSheetId="9">#REF!</definedName>
    <definedName name="RMCC" localSheetId="8">#REF!</definedName>
    <definedName name="RMCC" localSheetId="12">#REF!</definedName>
    <definedName name="RMCC" localSheetId="10">#REF!</definedName>
    <definedName name="RMCC" localSheetId="11">#REF!</definedName>
    <definedName name="RMCC" localSheetId="13">#REF!</definedName>
    <definedName name="RMCC">#REF!</definedName>
    <definedName name="RMCCW" localSheetId="9">#REF!</definedName>
    <definedName name="RMCCW" localSheetId="8">#REF!</definedName>
    <definedName name="RMCCW" localSheetId="12">#REF!</definedName>
    <definedName name="RMCCW" localSheetId="10">#REF!</definedName>
    <definedName name="RMCCW" localSheetId="11">#REF!</definedName>
    <definedName name="RMCCW" localSheetId="13">#REF!</definedName>
    <definedName name="RMCCW">#REF!</definedName>
    <definedName name="RMCCWA" localSheetId="9">#REF!</definedName>
    <definedName name="RMCCWA" localSheetId="8">#REF!</definedName>
    <definedName name="RMCCWA" localSheetId="12">#REF!</definedName>
    <definedName name="RMCCWA" localSheetId="10">#REF!</definedName>
    <definedName name="RMCCWA" localSheetId="11">#REF!</definedName>
    <definedName name="RMCCWA" localSheetId="13">#REF!</definedName>
    <definedName name="RMCCWA">#REF!</definedName>
    <definedName name="RMCGP" localSheetId="6">#REF!</definedName>
    <definedName name="RMCGP" localSheetId="7">#REF!</definedName>
    <definedName name="RMCGP">#REF!</definedName>
    <definedName name="RMCGPMA">#REF!</definedName>
    <definedName name="RMCGPTA">#REF!</definedName>
    <definedName name="RME">#REF!</definedName>
    <definedName name="RMEC" localSheetId="9">#REF!</definedName>
    <definedName name="RMEC" localSheetId="8">#REF!</definedName>
    <definedName name="RMEC" localSheetId="12">#REF!</definedName>
    <definedName name="RMEC" localSheetId="10">#REF!</definedName>
    <definedName name="RMEC" localSheetId="11">#REF!</definedName>
    <definedName name="RMEC" localSheetId="13">#REF!</definedName>
    <definedName name="RMEC">#REF!</definedName>
    <definedName name="RMECAP">#REF!</definedName>
    <definedName name="RMECAT" localSheetId="6">#REF!</definedName>
    <definedName name="RMECAT" localSheetId="7">#REF!</definedName>
    <definedName name="RMECAT">#REF!</definedName>
    <definedName name="RMECMA">#REF!</definedName>
    <definedName name="RMECP">#REF!</definedName>
    <definedName name="RMECTA">#REF!</definedName>
    <definedName name="RMEMA">#REF!</definedName>
    <definedName name="RMETA">#REF!</definedName>
    <definedName name="RMMA">#REF!</definedName>
    <definedName name="RMN" localSheetId="9">#REF!</definedName>
    <definedName name="RMN" localSheetId="8">#REF!</definedName>
    <definedName name="RMN" localSheetId="12">#REF!</definedName>
    <definedName name="RMN" localSheetId="10">#REF!</definedName>
    <definedName name="RMN" localSheetId="11">#REF!</definedName>
    <definedName name="RMN" localSheetId="13">#REF!</definedName>
    <definedName name="RMN">#REF!</definedName>
    <definedName name="RMOIENGELE">#REF!</definedName>
    <definedName name="RMOIENGMEC">#REF!</definedName>
    <definedName name="RMOIMONELE">#REF!</definedName>
    <definedName name="RMOIMONMEC">#REF!</definedName>
    <definedName name="RMOIPROELE">#REF!</definedName>
    <definedName name="RMOIPROMEC">#REF!</definedName>
    <definedName name="RMP">#REF!</definedName>
    <definedName name="RMRA">#REF!</definedName>
    <definedName name="RMRAMA">#REF!</definedName>
    <definedName name="RMRATA">#REF!</definedName>
    <definedName name="RMRB" localSheetId="9">#REF!</definedName>
    <definedName name="RMRB" localSheetId="8">#REF!</definedName>
    <definedName name="RMRB" localSheetId="12">#REF!</definedName>
    <definedName name="RMRB" localSheetId="10">#REF!</definedName>
    <definedName name="RMRB" localSheetId="11">#REF!</definedName>
    <definedName name="RMRB" localSheetId="13">#REF!</definedName>
    <definedName name="RMRB">#REF!</definedName>
    <definedName name="RMRP" localSheetId="6">#REF!</definedName>
    <definedName name="RMRP" localSheetId="7">#REF!</definedName>
    <definedName name="RMRP">#REF!</definedName>
    <definedName name="RMSH">#REF!</definedName>
    <definedName name="RMTA">#REF!</definedName>
    <definedName name="RMTB" localSheetId="6">#REF!</definedName>
    <definedName name="RMTB" localSheetId="7">#REF!</definedName>
    <definedName name="RMTB">#REF!</definedName>
    <definedName name="RMTOTAL" localSheetId="9">#REF!</definedName>
    <definedName name="RMTOTAL" localSheetId="8">#REF!</definedName>
    <definedName name="RMTOTAL" localSheetId="12">#REF!</definedName>
    <definedName name="RMTOTAL" localSheetId="10">#REF!</definedName>
    <definedName name="RMTOTAL" localSheetId="11">#REF!</definedName>
    <definedName name="RMTOTAL" localSheetId="13">#REF!</definedName>
    <definedName name="RMTOTAL">#REF!</definedName>
    <definedName name="RMW" localSheetId="9">#REF!</definedName>
    <definedName name="RMW" localSheetId="8">#REF!</definedName>
    <definedName name="RMW" localSheetId="12">#REF!</definedName>
    <definedName name="RMW" localSheetId="10">#REF!</definedName>
    <definedName name="RMW" localSheetId="11">#REF!</definedName>
    <definedName name="RMW" localSheetId="13">#REF!</definedName>
    <definedName name="RMW">#REF!</definedName>
    <definedName name="RMWA" localSheetId="9">#REF!</definedName>
    <definedName name="RMWA" localSheetId="8">#REF!</definedName>
    <definedName name="RMWA" localSheetId="12">#REF!</definedName>
    <definedName name="RMWA" localSheetId="10">#REF!</definedName>
    <definedName name="RMWA" localSheetId="11">#REF!</definedName>
    <definedName name="RMWA" localSheetId="13">#REF!</definedName>
    <definedName name="RMWA">#REF!</definedName>
    <definedName name="RMZ" localSheetId="9">#REF!</definedName>
    <definedName name="RMZ" localSheetId="8">#REF!</definedName>
    <definedName name="RMZ" localSheetId="12">#REF!</definedName>
    <definedName name="RMZ" localSheetId="10">#REF!</definedName>
    <definedName name="RMZ" localSheetId="11">#REF!</definedName>
    <definedName name="RMZ" localSheetId="13">#REF!</definedName>
    <definedName name="RMZ">#REF!</definedName>
    <definedName name="RMZW" localSheetId="9">#REF!</definedName>
    <definedName name="RMZW" localSheetId="8">#REF!</definedName>
    <definedName name="RMZW" localSheetId="12">#REF!</definedName>
    <definedName name="RMZW" localSheetId="10">#REF!</definedName>
    <definedName name="RMZW" localSheetId="11">#REF!</definedName>
    <definedName name="RMZW" localSheetId="13">#REF!</definedName>
    <definedName name="RMZW">#REF!</definedName>
    <definedName name="RMZWA" localSheetId="9">#REF!</definedName>
    <definedName name="RMZWA" localSheetId="8">#REF!</definedName>
    <definedName name="RMZWA" localSheetId="12">#REF!</definedName>
    <definedName name="RMZWA" localSheetId="10">#REF!</definedName>
    <definedName name="RMZWA" localSheetId="11">#REF!</definedName>
    <definedName name="RMZWA" localSheetId="13">#REF!</definedName>
    <definedName name="RMZWA">#REF!</definedName>
    <definedName name="RO">#REF!</definedName>
    <definedName name="ROB">#REF!</definedName>
    <definedName name="ROBERTO">#REF!</definedName>
    <definedName name="ROÇADA">#REF!</definedName>
    <definedName name="ROÇADACOLONIÃO">#REF!</definedName>
    <definedName name="ROÇADAMANUAL">#REF!</definedName>
    <definedName name="ROÇADAMECANIZADA">#REF!</definedName>
    <definedName name="ROCCOLMAN">#REF!</definedName>
    <definedName name="RocColonião">#REF!</definedName>
    <definedName name="ROÇMANMAN">#REF!</definedName>
    <definedName name="RocManual">#REF!</definedName>
    <definedName name="RocMecanizada">#REF!</definedName>
    <definedName name="ROÇMECMAN">#REF!</definedName>
    <definedName name="ROÇO1" localSheetId="9">'BDI DIFER_SEM DESON.'!Plan1</definedName>
    <definedName name="ROÇO1" localSheetId="8">'BDI_SEM DESON.'!Plan1</definedName>
    <definedName name="ROÇO1" localSheetId="6">Plan1</definedName>
    <definedName name="ROÇO1" localSheetId="7">Plan1</definedName>
    <definedName name="ROÇO1" localSheetId="13">Plan1</definedName>
    <definedName name="ROÇO1">Plan1</definedName>
    <definedName name="ROÇO1_10" localSheetId="9">'BDI DIFER_SEM DESON.'!Plan1</definedName>
    <definedName name="ROÇO1_10" localSheetId="8">'BDI_SEM DESON.'!Plan1</definedName>
    <definedName name="ROÇO1_10" localSheetId="6">Plan1</definedName>
    <definedName name="ROÇO1_10" localSheetId="7">Plan1</definedName>
    <definedName name="ROÇO1_10" localSheetId="13">Plan1</definedName>
    <definedName name="ROÇO1_10">Plan1</definedName>
    <definedName name="ROÇO1_11" localSheetId="9">'BDI DIFER_SEM DESON.'!Plan1</definedName>
    <definedName name="ROÇO1_11" localSheetId="8">'BDI_SEM DESON.'!Plan1</definedName>
    <definedName name="ROÇO1_11" localSheetId="6">Plan1</definedName>
    <definedName name="ROÇO1_11" localSheetId="7">Plan1</definedName>
    <definedName name="ROÇO1_11" localSheetId="13">Plan1</definedName>
    <definedName name="ROÇO1_11">Plan1</definedName>
    <definedName name="ROÇO1_12" localSheetId="9">'BDI DIFER_SEM DESON.'!Plan1</definedName>
    <definedName name="ROÇO1_12" localSheetId="8">'BDI_SEM DESON.'!Plan1</definedName>
    <definedName name="ROÇO1_12" localSheetId="6">Plan1</definedName>
    <definedName name="ROÇO1_12" localSheetId="7">Plan1</definedName>
    <definedName name="ROÇO1_12" localSheetId="13">Plan1</definedName>
    <definedName name="ROÇO1_12">Plan1</definedName>
    <definedName name="ROÇO1_13" localSheetId="9">'BDI DIFER_SEM DESON.'!Plan1</definedName>
    <definedName name="ROÇO1_13" localSheetId="8">'BDI_SEM DESON.'!Plan1</definedName>
    <definedName name="ROÇO1_13" localSheetId="6">Plan1</definedName>
    <definedName name="ROÇO1_13" localSheetId="7">Plan1</definedName>
    <definedName name="ROÇO1_13" localSheetId="13">Plan1</definedName>
    <definedName name="ROÇO1_13">Plan1</definedName>
    <definedName name="ROÇO1_14" localSheetId="9">'BDI DIFER_SEM DESON.'!Plan1</definedName>
    <definedName name="ROÇO1_14" localSheetId="8">'BDI_SEM DESON.'!Plan1</definedName>
    <definedName name="ROÇO1_14" localSheetId="6">Plan1</definedName>
    <definedName name="ROÇO1_14" localSheetId="7">Plan1</definedName>
    <definedName name="ROÇO1_14" localSheetId="13">Plan1</definedName>
    <definedName name="ROÇO1_14">Plan1</definedName>
    <definedName name="ROÇO1_15" localSheetId="9">'BDI DIFER_SEM DESON.'!Plan1</definedName>
    <definedName name="ROÇO1_15" localSheetId="8">'BDI_SEM DESON.'!Plan1</definedName>
    <definedName name="ROÇO1_15" localSheetId="6">Plan1</definedName>
    <definedName name="ROÇO1_15" localSheetId="7">Plan1</definedName>
    <definedName name="ROÇO1_15" localSheetId="13">Plan1</definedName>
    <definedName name="ROÇO1_15">Plan1</definedName>
    <definedName name="ROÇO1_16" localSheetId="9">'BDI DIFER_SEM DESON.'!Plan1</definedName>
    <definedName name="ROÇO1_16" localSheetId="8">'BDI_SEM DESON.'!Plan1</definedName>
    <definedName name="ROÇO1_16" localSheetId="6">Plan1</definedName>
    <definedName name="ROÇO1_16" localSheetId="7">Plan1</definedName>
    <definedName name="ROÇO1_16" localSheetId="13">Plan1</definedName>
    <definedName name="ROÇO1_16">Plan1</definedName>
    <definedName name="ROÇO1_17" localSheetId="9">'BDI DIFER_SEM DESON.'!Plan1</definedName>
    <definedName name="ROÇO1_17" localSheetId="8">'BDI_SEM DESON.'!Plan1</definedName>
    <definedName name="ROÇO1_17" localSheetId="6">Plan1</definedName>
    <definedName name="ROÇO1_17" localSheetId="7">Plan1</definedName>
    <definedName name="ROÇO1_17" localSheetId="13">Plan1</definedName>
    <definedName name="ROÇO1_17">Plan1</definedName>
    <definedName name="ROÇO1_18" localSheetId="9">'BDI DIFER_SEM DESON.'!Plan1</definedName>
    <definedName name="ROÇO1_18" localSheetId="8">'BDI_SEM DESON.'!Plan1</definedName>
    <definedName name="ROÇO1_18" localSheetId="6">Plan1</definedName>
    <definedName name="ROÇO1_18" localSheetId="7">Plan1</definedName>
    <definedName name="ROÇO1_18" localSheetId="13">Plan1</definedName>
    <definedName name="ROÇO1_18">Plan1</definedName>
    <definedName name="ROÇO1_2" localSheetId="9">'BDI DIFER_SEM DESON.'!Plan1</definedName>
    <definedName name="ROÇO1_2" localSheetId="8">'BDI_SEM DESON.'!Plan1</definedName>
    <definedName name="ROÇO1_2" localSheetId="6">Plan1</definedName>
    <definedName name="ROÇO1_2" localSheetId="7">Plan1</definedName>
    <definedName name="ROÇO1_2" localSheetId="13">Plan1</definedName>
    <definedName name="ROÇO1_2">Plan1</definedName>
    <definedName name="ROÇO1_5" localSheetId="9">'BDI DIFER_SEM DESON.'!Plan1</definedName>
    <definedName name="ROÇO1_5" localSheetId="8">'BDI_SEM DESON.'!Plan1</definedName>
    <definedName name="ROÇO1_5" localSheetId="6">Plan1</definedName>
    <definedName name="ROÇO1_5" localSheetId="7">Plan1</definedName>
    <definedName name="ROÇO1_5" localSheetId="13">Plan1</definedName>
    <definedName name="ROÇO1_5">Plan1</definedName>
    <definedName name="ROÇO1_6" localSheetId="9">'BDI DIFER_SEM DESON.'!Plan1</definedName>
    <definedName name="ROÇO1_6" localSheetId="8">'BDI_SEM DESON.'!Plan1</definedName>
    <definedName name="ROÇO1_6" localSheetId="6">Plan1</definedName>
    <definedName name="ROÇO1_6" localSheetId="7">Plan1</definedName>
    <definedName name="ROÇO1_6" localSheetId="13">Plan1</definedName>
    <definedName name="ROÇO1_6">Plan1</definedName>
    <definedName name="ROÇO1_7" localSheetId="9">'BDI DIFER_SEM DESON.'!Plan1</definedName>
    <definedName name="ROÇO1_7" localSheetId="8">'BDI_SEM DESON.'!Plan1</definedName>
    <definedName name="ROÇO1_7" localSheetId="6">Plan1</definedName>
    <definedName name="ROÇO1_7" localSheetId="7">Plan1</definedName>
    <definedName name="ROÇO1_7" localSheetId="13">Plan1</definedName>
    <definedName name="ROÇO1_7">Plan1</definedName>
    <definedName name="ROÇO1_8" localSheetId="9">'BDI DIFER_SEM DESON.'!Plan1</definedName>
    <definedName name="ROÇO1_8" localSheetId="8">'BDI_SEM DESON.'!Plan1</definedName>
    <definedName name="ROÇO1_8" localSheetId="6">Plan1</definedName>
    <definedName name="ROÇO1_8" localSheetId="7">Plan1</definedName>
    <definedName name="ROÇO1_8" localSheetId="13">Plan1</definedName>
    <definedName name="ROÇO1_8">Plan1</definedName>
    <definedName name="ROÇO1_9" localSheetId="9">'BDI DIFER_SEM DESON.'!Plan1</definedName>
    <definedName name="ROÇO1_9" localSheetId="8">'BDI_SEM DESON.'!Plan1</definedName>
    <definedName name="ROÇO1_9" localSheetId="6">Plan1</definedName>
    <definedName name="ROÇO1_9" localSheetId="7">Plan1</definedName>
    <definedName name="ROÇO1_9" localSheetId="13">Plan1</definedName>
    <definedName name="ROÇO1_9">Plan1</definedName>
    <definedName name="Rod" localSheetId="9">#REF!</definedName>
    <definedName name="Rod" localSheetId="8">#REF!</definedName>
    <definedName name="Rod" localSheetId="12">#REF!</definedName>
    <definedName name="Rod" localSheetId="10">#REF!</definedName>
    <definedName name="Rod" localSheetId="11">#REF!</definedName>
    <definedName name="Rod" localSheetId="13">#REF!</definedName>
    <definedName name="Rod">#REF!</definedName>
    <definedName name="Rodapé">#REF!</definedName>
    <definedName name="RODAPE_CINZA_CORUMBA">#REF!</definedName>
    <definedName name="rodo" localSheetId="9">#REF!</definedName>
    <definedName name="rodo" localSheetId="8">#REF!</definedName>
    <definedName name="rodo" localSheetId="12">#REF!</definedName>
    <definedName name="rodo" localSheetId="10">#REF!</definedName>
    <definedName name="rodo" localSheetId="11">#REF!</definedName>
    <definedName name="rodo" localSheetId="13">#REF!</definedName>
    <definedName name="rodo">#REF!</definedName>
    <definedName name="Rodovia" localSheetId="9">#REF!</definedName>
    <definedName name="Rodovia" localSheetId="8">#REF!</definedName>
    <definedName name="Rodovia" localSheetId="12">#REF!</definedName>
    <definedName name="Rodovia" localSheetId="10">#REF!</definedName>
    <definedName name="Rodovia" localSheetId="11">#REF!</definedName>
    <definedName name="Rodovia" localSheetId="13">#REF!</definedName>
    <definedName name="Rodovia">#REF!</definedName>
    <definedName name="Rodovia___................" localSheetId="9">#REF!</definedName>
    <definedName name="Rodovia___................" localSheetId="8">#REF!</definedName>
    <definedName name="Rodovia___................" localSheetId="13">#REF!</definedName>
    <definedName name="Rodovia___................">#REF!</definedName>
    <definedName name="RODOVIA_1">#REF!</definedName>
    <definedName name="RODOVIA_10">#REF!</definedName>
    <definedName name="RODOVIA_11">#REF!</definedName>
    <definedName name="RODOVIA_12">#REF!</definedName>
    <definedName name="rodovia_4">#REF!</definedName>
    <definedName name="RODOVIA_9">#REF!</definedName>
    <definedName name="ROMZ" localSheetId="9">#REF!</definedName>
    <definedName name="ROMZ" localSheetId="8">#REF!</definedName>
    <definedName name="ROMZ" localSheetId="12">#REF!</definedName>
    <definedName name="ROMZ" localSheetId="10">#REF!</definedName>
    <definedName name="ROMZ" localSheetId="11">#REF!</definedName>
    <definedName name="ROMZ" localSheetId="13">#REF!</definedName>
    <definedName name="ROMZ">#REF!</definedName>
    <definedName name="Rotina1">#REF!</definedName>
    <definedName name="RowLevel" hidden="1">1</definedName>
    <definedName name="RP" localSheetId="9">#REF!</definedName>
    <definedName name="RP" localSheetId="8">#REF!</definedName>
    <definedName name="RP" localSheetId="12">#REF!</definedName>
    <definedName name="RP" localSheetId="10">#REF!</definedName>
    <definedName name="RP" localSheetId="11">#REF!</definedName>
    <definedName name="RP" localSheetId="13">#REF!</definedName>
    <definedName name="RP">#REF!</definedName>
    <definedName name="rp_1">#N/A</definedName>
    <definedName name="RP_13">#REF!</definedName>
    <definedName name="rp_2">#N/A</definedName>
    <definedName name="RP_39">#REF!</definedName>
    <definedName name="RP_6">#REF!</definedName>
    <definedName name="RP110PI" localSheetId="9">#REF!</definedName>
    <definedName name="RP110PI" localSheetId="8">#REF!</definedName>
    <definedName name="RP110PI" localSheetId="13">#REF!</definedName>
    <definedName name="RP110PI">#REF!</definedName>
    <definedName name="RP110PI_2">#N/A</definedName>
    <definedName name="RP110R" localSheetId="9">#REF!</definedName>
    <definedName name="RP110R" localSheetId="8">#REF!</definedName>
    <definedName name="RP110R" localSheetId="13">#REF!</definedName>
    <definedName name="RP110R">#REF!</definedName>
    <definedName name="RP110R_2">#N/A</definedName>
    <definedName name="RP316PI" localSheetId="9">#REF!</definedName>
    <definedName name="RP316PI" localSheetId="8">#REF!</definedName>
    <definedName name="RP316PI" localSheetId="13">#REF!</definedName>
    <definedName name="RP316PI">#REF!</definedName>
    <definedName name="RP316PI_2">#N/A</definedName>
    <definedName name="RP316R" localSheetId="9">#REF!</definedName>
    <definedName name="RP316R" localSheetId="8">#REF!</definedName>
    <definedName name="RP316R" localSheetId="13">#REF!</definedName>
    <definedName name="RP316R">#REF!</definedName>
    <definedName name="RP316R_2">#N/A</definedName>
    <definedName name="RP423PI" localSheetId="9">#REF!</definedName>
    <definedName name="RP423PI" localSheetId="8">#REF!</definedName>
    <definedName name="RP423PI" localSheetId="13">#REF!</definedName>
    <definedName name="RP423PI">#REF!</definedName>
    <definedName name="RP423PI_2">#N/A</definedName>
    <definedName name="RP423R" localSheetId="9">#REF!</definedName>
    <definedName name="RP423R" localSheetId="8">#REF!</definedName>
    <definedName name="RP423R" localSheetId="13">#REF!</definedName>
    <definedName name="RP423R">#REF!</definedName>
    <definedName name="RP423R_2">#N/A</definedName>
    <definedName name="RPA" localSheetId="9">#REF!</definedName>
    <definedName name="RPA" localSheetId="8">#REF!</definedName>
    <definedName name="RPA" localSheetId="12">#REF!</definedName>
    <definedName name="RPA" localSheetId="10">#REF!</definedName>
    <definedName name="RPA" localSheetId="11">#REF!</definedName>
    <definedName name="RPA" localSheetId="13">#REF!</definedName>
    <definedName name="RPA">#REF!</definedName>
    <definedName name="rpa_1">#REF!</definedName>
    <definedName name="RPA_6">#REF!</definedName>
    <definedName name="RPAV">#REF!</definedName>
    <definedName name="rpb">#REF!</definedName>
    <definedName name="rpb_1">#REF!</definedName>
    <definedName name="rpcbuqm">#REF!</definedName>
    <definedName name="RPDMAN">#REF!</definedName>
    <definedName name="RPDMEC">#REF!</definedName>
    <definedName name="RPL" localSheetId="9">#REF!</definedName>
    <definedName name="RPL" localSheetId="8">#REF!</definedName>
    <definedName name="RPL" localSheetId="12">#REF!</definedName>
    <definedName name="RPL" localSheetId="10">#REF!</definedName>
    <definedName name="RPL" localSheetId="11">#REF!</definedName>
    <definedName name="RPL" localSheetId="13">#REF!</definedName>
    <definedName name="RPL">#REF!</definedName>
    <definedName name="RPM">#REF!</definedName>
    <definedName name="RPMA">#REF!</definedName>
    <definedName name="RPMAN" localSheetId="9">#REF!</definedName>
    <definedName name="RPMAN" localSheetId="8">#REF!</definedName>
    <definedName name="RPMAN" localSheetId="12">#REF!</definedName>
    <definedName name="RPMAN" localSheetId="10">#REF!</definedName>
    <definedName name="RPMAN" localSheetId="11">#REF!</definedName>
    <definedName name="RPMAN" localSheetId="13">#REF!</definedName>
    <definedName name="RPMAN">#REF!</definedName>
    <definedName name="RPMANTOTAL">#REF!</definedName>
    <definedName name="RPMBUF">#REF!</definedName>
    <definedName name="RPMEC" localSheetId="9">#REF!</definedName>
    <definedName name="RPMEC" localSheetId="8">#REF!</definedName>
    <definedName name="RPMEC" localSheetId="12">#REF!</definedName>
    <definedName name="RPMEC" localSheetId="10">#REF!</definedName>
    <definedName name="RPMEC" localSheetId="11">#REF!</definedName>
    <definedName name="RPMEC" localSheetId="13">#REF!</definedName>
    <definedName name="RPMEC">#REF!</definedName>
    <definedName name="RPMECSERRA">#REF!</definedName>
    <definedName name="RPMSOLO">#REF!</definedName>
    <definedName name="RPMTOTAL">#REF!</definedName>
    <definedName name="RPP">#REF!</definedName>
    <definedName name="rpp_1">#REF!</definedName>
    <definedName name="RPS" localSheetId="9">#REF!</definedName>
    <definedName name="RPS" localSheetId="8">#REF!</definedName>
    <definedName name="RPS" localSheetId="12">#REF!</definedName>
    <definedName name="RPS" localSheetId="10">#REF!</definedName>
    <definedName name="RPS" localSheetId="11">#REF!</definedName>
    <definedName name="RPS" localSheetId="13">#REF!</definedName>
    <definedName name="RPS">#REF!</definedName>
    <definedName name="RPT" localSheetId="9">#REF!</definedName>
    <definedName name="RPT" localSheetId="8">#REF!</definedName>
    <definedName name="RPT" localSheetId="12">#REF!</definedName>
    <definedName name="RPT" localSheetId="10">#REF!</definedName>
    <definedName name="RPT" localSheetId="11">#REF!</definedName>
    <definedName name="RPT" localSheetId="13">#REF!</definedName>
    <definedName name="RPT">#REF!</definedName>
    <definedName name="RPTA">#REF!</definedName>
    <definedName name="rptransptotal">#REF!</definedName>
    <definedName name="RPW" localSheetId="9">#REF!</definedName>
    <definedName name="RPW" localSheetId="8">#REF!</definedName>
    <definedName name="RPW" localSheetId="12">#REF!</definedName>
    <definedName name="RPW" localSheetId="10">#REF!</definedName>
    <definedName name="RPW" localSheetId="11">#REF!</definedName>
    <definedName name="RPW" localSheetId="13">#REF!</definedName>
    <definedName name="RPW">#REF!</definedName>
    <definedName name="RPWA" localSheetId="9">#REF!</definedName>
    <definedName name="RPWA" localSheetId="8">#REF!</definedName>
    <definedName name="RPWA" localSheetId="12">#REF!</definedName>
    <definedName name="RPWA" localSheetId="10">#REF!</definedName>
    <definedName name="RPWA" localSheetId="11">#REF!</definedName>
    <definedName name="RPWA" localSheetId="13">#REF!</definedName>
    <definedName name="RPWA">#REF!</definedName>
    <definedName name="RPZ" localSheetId="9">#REF!</definedName>
    <definedName name="RPZ" localSheetId="8">#REF!</definedName>
    <definedName name="RPZ" localSheetId="12">#REF!</definedName>
    <definedName name="RPZ" localSheetId="10">#REF!</definedName>
    <definedName name="RPZ" localSheetId="11">#REF!</definedName>
    <definedName name="RPZ" localSheetId="13">#REF!</definedName>
    <definedName name="RPZ">#REF!</definedName>
    <definedName name="rqrqqed">#REF!</definedName>
    <definedName name="rr" localSheetId="9" hidden="1">{#N/A,#N/A,TRUE,"Serviços"}</definedName>
    <definedName name="rr" localSheetId="8" hidden="1">{#N/A,#N/A,TRUE,"Serviços"}</definedName>
    <definedName name="rr" localSheetId="12">{#N/A,#N/A,TRUE,"Serviços"}</definedName>
    <definedName name="rr" localSheetId="3" hidden="1">{#N/A,#N/A,TRUE,"Serviços"}</definedName>
    <definedName name="rr" localSheetId="6">{#N/A,#N/A,TRUE,"Serviços"}</definedName>
    <definedName name="rr" localSheetId="10">{#N/A,#N/A,TRUE,"Serviços"}</definedName>
    <definedName name="rr" localSheetId="7" hidden="1">{#N/A,#N/A,TRUE,"Serviços"}</definedName>
    <definedName name="rr" localSheetId="11">{#N/A,#N/A,TRUE,"Serviços"}</definedName>
    <definedName name="rr" localSheetId="13">{#N/A,#N/A,TRUE,"Serviços"}</definedName>
    <definedName name="rr">{#N/A,#N/A,TRUE,"Serviços"}</definedName>
    <definedName name="RR.1C">#REF!</definedName>
    <definedName name="RR.1CCORREÇAO">#REF!</definedName>
    <definedName name="RR.1CREC">#REF!</definedName>
    <definedName name="RR_10">#REF!</definedName>
    <definedName name="RR_12">#REF!</definedName>
    <definedName name="rr_15">#REF!</definedName>
    <definedName name="RR_1C" localSheetId="6">#REF!</definedName>
    <definedName name="RR_1C" localSheetId="7">#REF!</definedName>
    <definedName name="RR_1C">#REF!</definedName>
    <definedName name="rr_2">NA()</definedName>
    <definedName name="RR_2C" localSheetId="6">#REF!</definedName>
    <definedName name="RR_2C" localSheetId="7">#REF!</definedName>
    <definedName name="RR_2C">#REF!</definedName>
    <definedName name="RR_3">#REF!</definedName>
    <definedName name="rr_4">#REF!</definedName>
    <definedName name="RR_9">#REF!</definedName>
    <definedName name="RR1C" localSheetId="9">#REF!</definedName>
    <definedName name="RR1C" localSheetId="8">#REF!</definedName>
    <definedName name="RR1C" localSheetId="12">#REF!</definedName>
    <definedName name="RR1C" localSheetId="10">#REF!</definedName>
    <definedName name="RR1C" localSheetId="11">#REF!</definedName>
    <definedName name="RR1C" localSheetId="13">#REF!</definedName>
    <definedName name="RR1C">#REF!</definedName>
    <definedName name="RR1CCO">#REF!</definedName>
    <definedName name="RR1CROO" localSheetId="6">#REF!</definedName>
    <definedName name="RR1CROO" localSheetId="7">#REF!</definedName>
    <definedName name="RR1CROO">#REF!</definedName>
    <definedName name="RR1CSD">#REF!</definedName>
    <definedName name="RR1CSUL">#REF!</definedName>
    <definedName name="RR1CW" localSheetId="9">#REF!</definedName>
    <definedName name="RR1CW" localSheetId="8">#REF!</definedName>
    <definedName name="RR1CW" localSheetId="12">#REF!</definedName>
    <definedName name="RR1CW" localSheetId="10">#REF!</definedName>
    <definedName name="RR1CW" localSheetId="11">#REF!</definedName>
    <definedName name="RR1CW" localSheetId="13">#REF!</definedName>
    <definedName name="RR1CW">#REF!</definedName>
    <definedName name="RR1CWA" localSheetId="9">#REF!</definedName>
    <definedName name="RR1CWA" localSheetId="8">#REF!</definedName>
    <definedName name="RR1CWA" localSheetId="12">#REF!</definedName>
    <definedName name="RR1CWA" localSheetId="10">#REF!</definedName>
    <definedName name="RR1CWA" localSheetId="11">#REF!</definedName>
    <definedName name="RR1CWA" localSheetId="13">#REF!</definedName>
    <definedName name="RR1CWA">#REF!</definedName>
    <definedName name="RR2C" localSheetId="6">#REF!</definedName>
    <definedName name="RR2C" localSheetId="7">#REF!</definedName>
    <definedName name="RR2C">#REF!</definedName>
    <definedName name="RR2CROO" localSheetId="6">#REF!</definedName>
    <definedName name="RR2CROO" localSheetId="7">#REF!</definedName>
    <definedName name="RR2CROO">#REF!</definedName>
    <definedName name="rraauf" localSheetId="9">#REF!</definedName>
    <definedName name="rraauf" localSheetId="8">#REF!</definedName>
    <definedName name="rraauf" localSheetId="13">#REF!</definedName>
    <definedName name="rraauf">#REF!</definedName>
    <definedName name="rraauf_1">#N/A</definedName>
    <definedName name="rraauf_2">#N/A</definedName>
    <definedName name="rraauq" localSheetId="9">#REF!</definedName>
    <definedName name="rraauq" localSheetId="8">#REF!</definedName>
    <definedName name="rraauq" localSheetId="13">#REF!</definedName>
    <definedName name="rraauq">#REF!</definedName>
    <definedName name="rraauq_1">#N/A</definedName>
    <definedName name="rraauq_2">#N/A</definedName>
    <definedName name="RRCOR">#REF!</definedName>
    <definedName name="rre">#REF!</definedName>
    <definedName name="rrff" localSheetId="9" hidden="1">{#N/A,#N/A,TRUE,"Serviços"}</definedName>
    <definedName name="rrff" localSheetId="8" hidden="1">{#N/A,#N/A,TRUE,"Serviços"}</definedName>
    <definedName name="rrff" localSheetId="12">{#N/A,#N/A,TRUE,"Serviços"}</definedName>
    <definedName name="rrff" localSheetId="3" hidden="1">{#N/A,#N/A,TRUE,"Serviços"}</definedName>
    <definedName name="rrff" localSheetId="6">{#N/A,#N/A,TRUE,"Serviços"}</definedName>
    <definedName name="rrff" localSheetId="10">{#N/A,#N/A,TRUE,"Serviços"}</definedName>
    <definedName name="rrff" localSheetId="7" hidden="1">{#N/A,#N/A,TRUE,"Serviços"}</definedName>
    <definedName name="rrff" localSheetId="11">{#N/A,#N/A,TRUE,"Serviços"}</definedName>
    <definedName name="rrff" localSheetId="13">{#N/A,#N/A,TRUE,"Serviços"}</definedName>
    <definedName name="rrff">{#N/A,#N/A,TRUE,"Serviços"}</definedName>
    <definedName name="rrfff" localSheetId="9" hidden="1">{#N/A,#N/A,TRUE,"Serviços"}</definedName>
    <definedName name="rrfff" localSheetId="8" hidden="1">{#N/A,#N/A,TRUE,"Serviços"}</definedName>
    <definedName name="rrfff" localSheetId="12">{#N/A,#N/A,TRUE,"Serviços"}</definedName>
    <definedName name="rrfff" localSheetId="6">{#N/A,#N/A,TRUE,"Serviços"}</definedName>
    <definedName name="rrfff" localSheetId="10">{#N/A,#N/A,TRUE,"Serviços"}</definedName>
    <definedName name="rrfff" localSheetId="7">{#N/A,#N/A,TRUE,"Serviços"}</definedName>
    <definedName name="rrfff" localSheetId="11">{#N/A,#N/A,TRUE,"Serviços"}</definedName>
    <definedName name="rrfff" localSheetId="13">{#N/A,#N/A,TRUE,"Serviços"}</definedName>
    <definedName name="rrfff">{#N/A,#N/A,TRUE,"Serviços"}</definedName>
    <definedName name="RRM">#REF!</definedName>
    <definedName name="RRMBF">"'file:///D:/Meus documentos/ANASTÁCIO/SERCEL/BR262990800.xls'#$SERVIÇOS.$#REF!$#REF!"</definedName>
    <definedName name="RRMBUQ" localSheetId="9">#REF!</definedName>
    <definedName name="RRMBUQ" localSheetId="8">#REF!</definedName>
    <definedName name="RRMBUQ" localSheetId="12">#REF!</definedName>
    <definedName name="RRMBUQ" localSheetId="10">#REF!</definedName>
    <definedName name="RRMBUQ" localSheetId="11">#REF!</definedName>
    <definedName name="RRMBUQ" localSheetId="13">#REF!</definedName>
    <definedName name="RRMBUQ">#REF!</definedName>
    <definedName name="RRMBUQW" localSheetId="9">#REF!</definedName>
    <definedName name="RRMBUQW" localSheetId="8">#REF!</definedName>
    <definedName name="RRMBUQW" localSheetId="12">#REF!</definedName>
    <definedName name="RRMBUQW" localSheetId="10">#REF!</definedName>
    <definedName name="RRMBUQW" localSheetId="11">#REF!</definedName>
    <definedName name="RRMBUQW" localSheetId="13">#REF!</definedName>
    <definedName name="RRMBUQW">#REF!</definedName>
    <definedName name="RRMBUQWA" localSheetId="9">#REF!</definedName>
    <definedName name="RRMBUQWA" localSheetId="8">#REF!</definedName>
    <definedName name="RRMBUQWA" localSheetId="12">#REF!</definedName>
    <definedName name="RRMBUQWA" localSheetId="10">#REF!</definedName>
    <definedName name="RRMBUQWA" localSheetId="11">#REF!</definedName>
    <definedName name="RRMBUQWA" localSheetId="13">#REF!</definedName>
    <definedName name="RRMBUQWA">#REF!</definedName>
    <definedName name="RRP" localSheetId="9">#REF!</definedName>
    <definedName name="RRP" localSheetId="8">#REF!</definedName>
    <definedName name="RRP" localSheetId="12">#REF!</definedName>
    <definedName name="RRP" localSheetId="10">#REF!</definedName>
    <definedName name="RRP" localSheetId="11">#REF!</definedName>
    <definedName name="RRP" localSheetId="13">#REF!</definedName>
    <definedName name="RRP">#REF!</definedName>
    <definedName name="RRPL" localSheetId="6">#REF!</definedName>
    <definedName name="RRPL" localSheetId="7">#REF!</definedName>
    <definedName name="RRPL" localSheetId="13">#REF!</definedName>
    <definedName name="RRPL">#REF!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9">#REF!</definedName>
    <definedName name="RRQ" localSheetId="8">#REF!</definedName>
    <definedName name="RRQ" localSheetId="12">#REF!</definedName>
    <definedName name="RRQ" localSheetId="10">#REF!</definedName>
    <definedName name="RRQ" localSheetId="11">#REF!</definedName>
    <definedName name="RRQ" localSheetId="13">#REF!</definedName>
    <definedName name="RRQ">#REF!</definedName>
    <definedName name="RRQAREA">#REF!</definedName>
    <definedName name="RRQTOTAL">#REF!</definedName>
    <definedName name="rrr" localSheetId="9" hidden="1">{#N/A,#N/A,TRUE,"Serviços"}</definedName>
    <definedName name="rrr" localSheetId="8" hidden="1">{#N/A,#N/A,TRUE,"Serviços"}</definedName>
    <definedName name="rrr" localSheetId="12">{#N/A,#N/A,TRUE,"Serviços"}</definedName>
    <definedName name="rrr" localSheetId="6">{#N/A,#N/A,TRUE,"Serviços"}</definedName>
    <definedName name="rrr" localSheetId="10">{#N/A,#N/A,TRUE,"Serviços"}</definedName>
    <definedName name="rrr" localSheetId="7">{#N/A,#N/A,TRUE,"Serviços"}</definedName>
    <definedName name="rrr" localSheetId="11">{#N/A,#N/A,TRUE,"Serviços"}</definedName>
    <definedName name="rrr" localSheetId="13">{#N/A,#N/A,TRUE,"Serviços"}</definedName>
    <definedName name="rrr">{#N/A,#N/A,TRUE,"Serviços"}</definedName>
    <definedName name="RRREC">#REF!</definedName>
    <definedName name="RRRP" localSheetId="6">#REF!</definedName>
    <definedName name="RRRP" localSheetId="7">#REF!</definedName>
    <definedName name="RRRP">#REF!</definedName>
    <definedName name="RRRR" localSheetId="6"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rrrrrr" localSheetId="6" hidden="1">{#N/A,#N/A,TRUE,"Serviços"}</definedName>
    <definedName name="rrrrrr" localSheetId="7" hidden="1">{#N/A,#N/A,TRUE,"Serviços"}</definedName>
    <definedName name="rrrrrr" hidden="1">{#N/A,#N/A,TRUE,"Serviços"}</definedName>
    <definedName name="rrrrrrr" localSheetId="6" hidden="1">{#N/A,#N/A,TRUE,"Serviços"}</definedName>
    <definedName name="rrrrrrr" localSheetId="7" hidden="1">{#N/A,#N/A,TRUE,"Serviços"}</definedName>
    <definedName name="rrrrrrr" hidden="1">{#N/A,#N/A,TRUE,"Serviços"}</definedName>
    <definedName name="rrrrrrrrr" localSheetId="6" hidden="1">{#N/A,#N/A,TRUE,"Serviços"}</definedName>
    <definedName name="rrrrrrrrr" localSheetId="7" hidden="1">{#N/A,#N/A,TRUE,"Serviços"}</definedName>
    <definedName name="rrrrrrrrr" hidden="1">{#N/A,#N/A,TRUE,"Serviços"}</definedName>
    <definedName name="RRS" localSheetId="13">#REF!</definedName>
    <definedName name="RRS">#REF!</definedName>
    <definedName name="RRTB" localSheetId="6">#REF!</definedName>
    <definedName name="RRTB" localSheetId="7">#REF!</definedName>
    <definedName name="RRTB">#REF!</definedName>
    <definedName name="RRTOTAL" localSheetId="9">#REF!</definedName>
    <definedName name="RRTOTAL" localSheetId="8">#REF!</definedName>
    <definedName name="RRTOTAL" localSheetId="12">#REF!</definedName>
    <definedName name="RRTOTAL" localSheetId="10">#REF!</definedName>
    <definedName name="RRTOTAL" localSheetId="11">#REF!</definedName>
    <definedName name="RRTOTAL" localSheetId="13">#REF!</definedName>
    <definedName name="RRTOTAL">#REF!</definedName>
    <definedName name="RRTSD" localSheetId="6">#REF!</definedName>
    <definedName name="RRTSD" localSheetId="7">#REF!</definedName>
    <definedName name="RRTSD">#REF!</definedName>
    <definedName name="RRVQ" localSheetId="9">#REF!</definedName>
    <definedName name="RRVQ" localSheetId="8">#REF!</definedName>
    <definedName name="RRVQ" localSheetId="12">#REF!</definedName>
    <definedName name="RRVQ" localSheetId="10">#REF!</definedName>
    <definedName name="RRVQ" localSheetId="11">#REF!</definedName>
    <definedName name="RRVQ" localSheetId="13">#REF!</definedName>
    <definedName name="RRVQ">#REF!</definedName>
    <definedName name="RS" localSheetId="9">#REF!</definedName>
    <definedName name="RS" localSheetId="8">#REF!</definedName>
    <definedName name="RS" localSheetId="12">#REF!</definedName>
    <definedName name="RS" localSheetId="10">#REF!</definedName>
    <definedName name="RS" localSheetId="11">#REF!</definedName>
    <definedName name="RS" localSheetId="13">#REF!</definedName>
    <definedName name="RS">#REF!</definedName>
    <definedName name="RS_2">#N/A</definedName>
    <definedName name="RS_25">#REF!</definedName>
    <definedName name="RS_4" localSheetId="9">#REF!</definedName>
    <definedName name="RS_4" localSheetId="8">#REF!</definedName>
    <definedName name="RS_4" localSheetId="12">#REF!</definedName>
    <definedName name="RS_4" localSheetId="10">#REF!</definedName>
    <definedName name="RS_4" localSheetId="11">#REF!</definedName>
    <definedName name="RS_4" localSheetId="13">#REF!</definedName>
    <definedName name="RS_4">#REF!</definedName>
    <definedName name="rsa" localSheetId="9">#REF!</definedName>
    <definedName name="rsa" localSheetId="8">#REF!</definedName>
    <definedName name="rsa" localSheetId="13">#REF!</definedName>
    <definedName name="rsa">#REF!</definedName>
    <definedName name="rsetwt" localSheetId="6" hidden="1">{#N/A,#N/A,TRUE,"Serviços"}</definedName>
    <definedName name="rsetwt" localSheetId="7" hidden="1">{#N/A,#N/A,TRUE,"Serviços"}</definedName>
    <definedName name="rsetwt" hidden="1">{#N/A,#N/A,TRUE,"Serviços"}</definedName>
    <definedName name="RSH">#REF!</definedName>
    <definedName name="RSINH">#REF!</definedName>
    <definedName name="RSM" localSheetId="13">#REF!</definedName>
    <definedName name="RSM">#REF!</definedName>
    <definedName name="RSS" localSheetId="9">#REF!</definedName>
    <definedName name="RSS" localSheetId="8">#REF!</definedName>
    <definedName name="RSS" localSheetId="12">#REF!</definedName>
    <definedName name="RSS" localSheetId="10">#REF!</definedName>
    <definedName name="RSS" localSheetId="11">#REF!</definedName>
    <definedName name="RSS" localSheetId="13">#REF!</definedName>
    <definedName name="RSS">#REF!</definedName>
    <definedName name="RTB" localSheetId="13">#REF!</definedName>
    <definedName name="RTB">#REF!</definedName>
    <definedName name="RTBTBYTHBTT" localSheetId="6">#REF!</definedName>
    <definedName name="RTBTBYTHBTT" localSheetId="7">#REF!</definedName>
    <definedName name="RTBTBYTHBTT">#REF!</definedName>
    <definedName name="RTE" localSheetId="9">'BDI DIFER_SEM DESON.'!Plan1</definedName>
    <definedName name="RTE" localSheetId="8">'BDI_SEM DESON.'!Plan1</definedName>
    <definedName name="RTE" localSheetId="6">Plan1</definedName>
    <definedName name="RTE" localSheetId="7">Plan1</definedName>
    <definedName name="RTE" localSheetId="13">Plan1</definedName>
    <definedName name="RTE">Plan1</definedName>
    <definedName name="rteg4">#REF!</definedName>
    <definedName name="rtesrtewsrt" hidden="1">#REF!</definedName>
    <definedName name="rtr" hidden="1">#REF!</definedName>
    <definedName name="RTVGREVBRT" localSheetId="6">#REF!</definedName>
    <definedName name="RTVGREVBRT" localSheetId="7">#REF!</definedName>
    <definedName name="RTVGREVBRT">#REF!</definedName>
    <definedName name="rube" localSheetId="9">{"um","mil","um milhão","um bilhão","um trilhão"}</definedName>
    <definedName name="rube" localSheetId="8">{"um","mil","um milhão","um bilhão","um trilhão"}</definedName>
    <definedName name="rube" localSheetId="6">{"um","mil","um milhão","um bilhão","um trilhão"}</definedName>
    <definedName name="rube" localSheetId="7">{"um","mil","um milhão","um bilhão","um trilhão"}</definedName>
    <definedName name="rube">{"um","mil","um milhão","um bilhão","um trilhão"}</definedName>
    <definedName name="RVGL">#REF!</definedName>
    <definedName name="RVI" localSheetId="13">#REF!</definedName>
    <definedName name="RVI">#REF!</definedName>
    <definedName name="rwwwwwwwww" localSheetId="6" hidden="1">{#N/A,#N/A,TRUE,"Serviços"}</definedName>
    <definedName name="rwwwwwwwww" localSheetId="7" hidden="1">{#N/A,#N/A,TRUE,"Serviços"}</definedName>
    <definedName name="rwwwwwwwww" hidden="1">{#N/A,#N/A,TRUE,"Serviços"}</definedName>
    <definedName name="rxfxrtfgxrxz" localSheetId="6">#REF!</definedName>
    <definedName name="rxfxrtfgxrxz" localSheetId="7">#REF!</definedName>
    <definedName name="rxfxrtfgxrxz">#REF!</definedName>
    <definedName name="RZ" localSheetId="9">#REF!</definedName>
    <definedName name="RZ" localSheetId="8">#REF!</definedName>
    <definedName name="RZ" localSheetId="12">#REF!</definedName>
    <definedName name="RZ" localSheetId="10">#REF!</definedName>
    <definedName name="RZ" localSheetId="11">#REF!</definedName>
    <definedName name="RZ" localSheetId="13">#REF!</definedName>
    <definedName name="RZ">#REF!</definedName>
    <definedName name="RZ_1">#REF!</definedName>
    <definedName name="rz_13">#REF!</definedName>
    <definedName name="rz_39">#REF!</definedName>
    <definedName name="rz_6">#REF!</definedName>
    <definedName name="s" localSheetId="9">#REF!</definedName>
    <definedName name="s" localSheetId="8">#REF!</definedName>
    <definedName name="s" localSheetId="12">#REF!</definedName>
    <definedName name="s" localSheetId="10">#REF!</definedName>
    <definedName name="s" localSheetId="11">#REF!</definedName>
    <definedName name="s" localSheetId="13">#REF!</definedName>
    <definedName name="s">#REF!</definedName>
    <definedName name="S_10" localSheetId="9">'BDI DIFER_SEM DESON.'!Plan1</definedName>
    <definedName name="S_10" localSheetId="8">'BDI_SEM DESON.'!Plan1</definedName>
    <definedName name="S_10" localSheetId="6">Plan1</definedName>
    <definedName name="S_10" localSheetId="7">Plan1</definedName>
    <definedName name="S_10" localSheetId="13">Plan1</definedName>
    <definedName name="S_10">Plan1</definedName>
    <definedName name="S_11" localSheetId="9">'BDI DIFER_SEM DESON.'!Plan1</definedName>
    <definedName name="S_11" localSheetId="8">'BDI_SEM DESON.'!Plan1</definedName>
    <definedName name="S_11" localSheetId="6">Plan1</definedName>
    <definedName name="S_11" localSheetId="7">Plan1</definedName>
    <definedName name="S_11" localSheetId="13">Plan1</definedName>
    <definedName name="S_11">Plan1</definedName>
    <definedName name="S_12" localSheetId="9">'BDI DIFER_SEM DESON.'!Plan1</definedName>
    <definedName name="S_12" localSheetId="8">'BDI_SEM DESON.'!Plan1</definedName>
    <definedName name="S_12" localSheetId="6">Plan1</definedName>
    <definedName name="S_12" localSheetId="7">Plan1</definedName>
    <definedName name="S_12" localSheetId="13">Plan1</definedName>
    <definedName name="S_12">Plan1</definedName>
    <definedName name="S_13" localSheetId="9">'BDI DIFER_SEM DESON.'!Plan1</definedName>
    <definedName name="S_13" localSheetId="8">'BDI_SEM DESON.'!Plan1</definedName>
    <definedName name="S_13" localSheetId="6">Plan1</definedName>
    <definedName name="S_13" localSheetId="7">Plan1</definedName>
    <definedName name="S_13" localSheetId="13">Plan1</definedName>
    <definedName name="S_13">Plan1</definedName>
    <definedName name="S_14" localSheetId="9">'BDI DIFER_SEM DESON.'!Plan1</definedName>
    <definedName name="S_14" localSheetId="8">'BDI_SEM DESON.'!Plan1</definedName>
    <definedName name="S_14" localSheetId="6">Plan1</definedName>
    <definedName name="S_14" localSheetId="7">Plan1</definedName>
    <definedName name="S_14" localSheetId="13">Plan1</definedName>
    <definedName name="S_14">Plan1</definedName>
    <definedName name="S_15" localSheetId="9">'BDI DIFER_SEM DESON.'!Plan1</definedName>
    <definedName name="S_15" localSheetId="8">'BDI_SEM DESON.'!Plan1</definedName>
    <definedName name="S_15" localSheetId="6">Plan1</definedName>
    <definedName name="S_15" localSheetId="7">Plan1</definedName>
    <definedName name="S_15" localSheetId="13">Plan1</definedName>
    <definedName name="S_15">Plan1</definedName>
    <definedName name="S_16" localSheetId="9">'BDI DIFER_SEM DESON.'!Plan1</definedName>
    <definedName name="S_16" localSheetId="8">'BDI_SEM DESON.'!Plan1</definedName>
    <definedName name="S_16" localSheetId="6">Plan1</definedName>
    <definedName name="S_16" localSheetId="7">Plan1</definedName>
    <definedName name="S_16" localSheetId="13">Plan1</definedName>
    <definedName name="S_16">Plan1</definedName>
    <definedName name="S_17" localSheetId="9">'BDI DIFER_SEM DESON.'!Plan1</definedName>
    <definedName name="S_17" localSheetId="8">'BDI_SEM DESON.'!Plan1</definedName>
    <definedName name="S_17" localSheetId="6">Plan1</definedName>
    <definedName name="S_17" localSheetId="7">Plan1</definedName>
    <definedName name="S_17" localSheetId="13">Plan1</definedName>
    <definedName name="S_17">Plan1</definedName>
    <definedName name="S_18" localSheetId="9">'BDI DIFER_SEM DESON.'!Plan1</definedName>
    <definedName name="S_18" localSheetId="8">'BDI_SEM DESON.'!Plan1</definedName>
    <definedName name="S_18" localSheetId="6">Plan1</definedName>
    <definedName name="S_18" localSheetId="7">Plan1</definedName>
    <definedName name="S_18" localSheetId="13">Plan1</definedName>
    <definedName name="S_18">Plan1</definedName>
    <definedName name="S_2" localSheetId="9">'BDI DIFER_SEM DESON.'!Plan1</definedName>
    <definedName name="S_2" localSheetId="8">'BDI_SEM DESON.'!Plan1</definedName>
    <definedName name="S_2" localSheetId="6">Plan1</definedName>
    <definedName name="S_2" localSheetId="7">Plan1</definedName>
    <definedName name="S_2" localSheetId="13">Plan1</definedName>
    <definedName name="S_2">Plan1</definedName>
    <definedName name="S_5" localSheetId="9">'BDI DIFER_SEM DESON.'!Plan1</definedName>
    <definedName name="S_5" localSheetId="8">'BDI_SEM DESON.'!Plan1</definedName>
    <definedName name="S_5" localSheetId="6">Plan1</definedName>
    <definedName name="S_5" localSheetId="7">Plan1</definedName>
    <definedName name="S_5" localSheetId="13">Plan1</definedName>
    <definedName name="S_5">Plan1</definedName>
    <definedName name="S_6" localSheetId="9">'BDI DIFER_SEM DESON.'!Plan1</definedName>
    <definedName name="S_6" localSheetId="8">'BDI_SEM DESON.'!Plan1</definedName>
    <definedName name="S_6" localSheetId="6">Plan1</definedName>
    <definedName name="S_6" localSheetId="7">Plan1</definedName>
    <definedName name="S_6" localSheetId="13">Plan1</definedName>
    <definedName name="S_6">Plan1</definedName>
    <definedName name="S_7" localSheetId="9">'BDI DIFER_SEM DESON.'!Plan1</definedName>
    <definedName name="S_7" localSheetId="8">'BDI_SEM DESON.'!Plan1</definedName>
    <definedName name="S_7" localSheetId="6">Plan1</definedName>
    <definedName name="S_7" localSheetId="7">Plan1</definedName>
    <definedName name="S_7" localSheetId="13">Plan1</definedName>
    <definedName name="S_7">Plan1</definedName>
    <definedName name="S_8" localSheetId="9">'BDI DIFER_SEM DESON.'!Plan1</definedName>
    <definedName name="S_8" localSheetId="8">'BDI_SEM DESON.'!Plan1</definedName>
    <definedName name="S_8" localSheetId="6">Plan1</definedName>
    <definedName name="S_8" localSheetId="7">Plan1</definedName>
    <definedName name="S_8" localSheetId="13">Plan1</definedName>
    <definedName name="S_8">Plan1</definedName>
    <definedName name="S_9" localSheetId="9">'BDI DIFER_SEM DESON.'!Plan1</definedName>
    <definedName name="S_9" localSheetId="8">'BDI_SEM DESON.'!Plan1</definedName>
    <definedName name="S_9" localSheetId="6">Plan1</definedName>
    <definedName name="S_9" localSheetId="7">Plan1</definedName>
    <definedName name="S_9" localSheetId="13">Plan1</definedName>
    <definedName name="S_9">Plan1</definedName>
    <definedName name="s1234567">#REF!</definedName>
    <definedName name="s14_">#REF!</definedName>
    <definedName name="sa" localSheetId="6">#REF!</definedName>
    <definedName name="sa" localSheetId="7">#REF!</definedName>
    <definedName name="sa" localSheetId="13">#REF!</definedName>
    <definedName name="sa">#REF!</definedName>
    <definedName name="saa" localSheetId="6" hidden="1">{#N/A,#N/A,FALSE,"GERAL";#N/A,#N/A,FALSE,"012-96";#N/A,#N/A,FALSE,"018-96";#N/A,#N/A,FALSE,"027-96";#N/A,#N/A,FALSE,"059-96";#N/A,#N/A,FALSE,"076-96";#N/A,#N/A,FALSE,"019-97";#N/A,#N/A,FALSE,"021-97";#N/A,#N/A,FALSE,"022-97";#N/A,#N/A,FALSE,"028-97"}</definedName>
    <definedName name="saa" localSheetId="7" hidden="1">{#N/A,#N/A,FALSE,"GERAL";#N/A,#N/A,FALSE,"012-96";#N/A,#N/A,FALSE,"018-96";#N/A,#N/A,FALSE,"027-96";#N/A,#N/A,FALSE,"059-96";#N/A,#N/A,FALSE,"076-96";#N/A,#N/A,FALSE,"019-97";#N/A,#N/A,FALSE,"021-97";#N/A,#N/A,FALSE,"022-97";#N/A,#N/A,FALSE,"028-97"}</definedName>
    <definedName name="saa" hidden="1">{#N/A,#N/A,FALSE,"GERAL";#N/A,#N/A,FALSE,"012-96";#N/A,#N/A,FALSE,"018-96";#N/A,#N/A,FALSE,"027-96";#N/A,#N/A,FALSE,"059-96";#N/A,#N/A,FALSE,"076-96";#N/A,#N/A,FALSE,"019-97";#N/A,#N/A,FALSE,"021-97";#N/A,#N/A,FALSE,"022-97";#N/A,#N/A,FALSE,"028-97"}</definedName>
    <definedName name="sabor" localSheetId="9">'BDI DIFER_SEM DESON.'!Plan1</definedName>
    <definedName name="sabor" localSheetId="8">'BDI_SEM DESON.'!Plan1</definedName>
    <definedName name="sabor" localSheetId="6">Plan1</definedName>
    <definedName name="sabor" localSheetId="7">Plan1</definedName>
    <definedName name="sabor" localSheetId="13">Plan1</definedName>
    <definedName name="sabor">Plan1</definedName>
    <definedName name="SACO" localSheetId="6">#REF!</definedName>
    <definedName name="SACO" localSheetId="7">#REF!</definedName>
    <definedName name="SACO" localSheetId="13">#REF!</definedName>
    <definedName name="SACO">#REF!</definedName>
    <definedName name="sAço">#REF!</definedName>
    <definedName name="SACO2" localSheetId="6">#REF!</definedName>
    <definedName name="SACO2" localSheetId="7">#REF!</definedName>
    <definedName name="SACO2" localSheetId="13">#REF!</definedName>
    <definedName name="SACO2">#REF!</definedName>
    <definedName name="SACO3" localSheetId="6">#REF!</definedName>
    <definedName name="SACO3" localSheetId="7">#REF!</definedName>
    <definedName name="SACO3" localSheetId="13">#REF!</definedName>
    <definedName name="SACO3">#REF!</definedName>
    <definedName name="sad">#REF!</definedName>
    <definedName name="SAFSADSFREQ" localSheetId="6">#REF!</definedName>
    <definedName name="SAFSADSFREQ" localSheetId="7">#REF!</definedName>
    <definedName name="SAFSADSFREQ">#REF!</definedName>
    <definedName name="SAL">#REF!</definedName>
    <definedName name="SAL0A">#REF!</definedName>
    <definedName name="SAL0T">#REF!</definedName>
    <definedName name="SAL1A">#REF!</definedName>
    <definedName name="SAL1T">#REF!</definedName>
    <definedName name="SAL2A">#REF!</definedName>
    <definedName name="SAL2P">#REF!</definedName>
    <definedName name="SAL2T">#REF!</definedName>
    <definedName name="SAL3A">#REF!</definedName>
    <definedName name="SAL3P">#REF!</definedName>
    <definedName name="SAL3T">#REF!</definedName>
    <definedName name="SAL4A">#REF!</definedName>
    <definedName name="SAL4P">#REF!</definedName>
    <definedName name="SAL4T">#REF!</definedName>
    <definedName name="SALA0">#REF!</definedName>
    <definedName name="SALA1">#REF!</definedName>
    <definedName name="SALA2">#REF!</definedName>
    <definedName name="SALA4">#REF!</definedName>
    <definedName name="SALARIO" localSheetId="9">#REF!</definedName>
    <definedName name="SALARIO" localSheetId="8">#REF!</definedName>
    <definedName name="SALARIO" localSheetId="12">#REF!</definedName>
    <definedName name="SALARIO" localSheetId="10">#REF!</definedName>
    <definedName name="SALARIO" localSheetId="11">#REF!</definedName>
    <definedName name="SALARIO" localSheetId="13">#REF!</definedName>
    <definedName name="SALARIO">#REF!</definedName>
    <definedName name="SALARIOS" localSheetId="9">#REF!</definedName>
    <definedName name="SALARIOS" localSheetId="8">#REF!</definedName>
    <definedName name="SALARIOS" localSheetId="12">#REF!</definedName>
    <definedName name="SALARIOS" localSheetId="10">#REF!</definedName>
    <definedName name="SALARIOS" localSheetId="11">#REF!</definedName>
    <definedName name="SALARIOS" localSheetId="13">#REF!</definedName>
    <definedName name="SALARIOS">#REF!</definedName>
    <definedName name="Salas" localSheetId="13">#REF!</definedName>
    <definedName name="Salas">#REF!</definedName>
    <definedName name="salete" localSheetId="6" hidden="1">{#N/A,#N/A,FALSE,"MO (2)"}</definedName>
    <definedName name="salete" localSheetId="7" hidden="1">{#N/A,#N/A,FALSE,"MO (2)"}</definedName>
    <definedName name="salete" hidden="1">{#N/A,#N/A,FALSE,"MO (2)"}</definedName>
    <definedName name="salete.com" localSheetId="6" hidden="1">{#N/A,#N/A,FALSE,"MO (2)"}</definedName>
    <definedName name="salete.com" localSheetId="7" hidden="1">{#N/A,#N/A,FALSE,"MO (2)"}</definedName>
    <definedName name="salete.com" hidden="1">{#N/A,#N/A,FALSE,"MO (2)"}</definedName>
    <definedName name="SALP0">#REF!</definedName>
    <definedName name="SALP2">#REF!</definedName>
    <definedName name="SALP4">#REF!</definedName>
    <definedName name="SALT0">#REF!</definedName>
    <definedName name="SALT1">#REF!</definedName>
    <definedName name="SALT2">#REF!</definedName>
    <definedName name="SALT3">#REF!</definedName>
    <definedName name="SALT4">#REF!</definedName>
    <definedName name="SAN">#REF!</definedName>
    <definedName name="sAndaim">#REF!</definedName>
    <definedName name="SAO" localSheetId="13">#REF!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APBEXsysID" hidden="1">"BIP"</definedName>
    <definedName name="sApicoam">#REF!</definedName>
    <definedName name="sAquisMatBet">#REF!</definedName>
    <definedName name="sar">#REF!</definedName>
    <definedName name="Sarjeta">#N/A</definedName>
    <definedName name="SARRAFO">#REF!</definedName>
    <definedName name="SASA" localSheetId="6" hidden="1">{#N/A,#N/A,FALSE,"MO (2)"}</definedName>
    <definedName name="SASA" localSheetId="7" hidden="1">{#N/A,#N/A,FALSE,"MO (2)"}</definedName>
    <definedName name="SASA" hidden="1">{#N/A,#N/A,FALSE,"MO (2)"}</definedName>
    <definedName name="sasa.com" localSheetId="6" hidden="1">{#N/A,#N/A,FALSE,"MO (2)"}</definedName>
    <definedName name="sasa.com" localSheetId="7" hidden="1">{#N/A,#N/A,FALSE,"MO (2)"}</definedName>
    <definedName name="sasa.com" hidden="1">{#N/A,#N/A,FALSE,"MO (2)"}</definedName>
    <definedName name="sasaasa" localSheetId="6" hidden="1">{#N/A,#N/A,FALSE,"MO (2)"}</definedName>
    <definedName name="sasaasa" localSheetId="7" hidden="1">{#N/A,#N/A,FALSE,"MO (2)"}</definedName>
    <definedName name="sasaasa" hidden="1">{#N/A,#N/A,FALSE,"MO (2)"}</definedName>
    <definedName name="SASASA" localSheetId="9" hidden="1">{#N/A,#N/A,FALSE,"MO (2)"}</definedName>
    <definedName name="SASASA" localSheetId="8" hidden="1">{#N/A,#N/A,FALSE,"MO (2)"}</definedName>
    <definedName name="SASASA" localSheetId="6">{#N/A,#N/A,FALSE,"MO (2)"}</definedName>
    <definedName name="SASASA" localSheetId="7">{#N/A,#N/A,FALSE,"MO (2)"}</definedName>
    <definedName name="SASASA">{#N/A,#N/A,FALSE,"MO (2)"}</definedName>
    <definedName name="SASASA_1" localSheetId="6" hidden="1">{#N/A,#N/A,FALSE,"MO (2)"}</definedName>
    <definedName name="SASASA_1" localSheetId="7" hidden="1">{#N/A,#N/A,FALSE,"MO (2)"}</definedName>
    <definedName name="SASASA_1" hidden="1">{#N/A,#N/A,FALSE,"MO (2)"}</definedName>
    <definedName name="sasda" localSheetId="9" hidden="1">{#N/A,#N/A,TRUE,"Serviços"}</definedName>
    <definedName name="sasda" localSheetId="8" hidden="1">{#N/A,#N/A,TRUE,"Serviços"}</definedName>
    <definedName name="sasda" localSheetId="12">{#N/A,#N/A,TRUE,"Serviços"}</definedName>
    <definedName name="sasda" localSheetId="6">{#N/A,#N/A,TRUE,"Serviços"}</definedName>
    <definedName name="sasda" localSheetId="10">{#N/A,#N/A,TRUE,"Serviços"}</definedName>
    <definedName name="sasda" localSheetId="7">{#N/A,#N/A,TRUE,"Serviços"}</definedName>
    <definedName name="sasda" localSheetId="11">{#N/A,#N/A,TRUE,"Serviços"}</definedName>
    <definedName name="sasda" localSheetId="13">{#N/A,#N/A,TRUE,"Serviços"}</definedName>
    <definedName name="sasda">{#N/A,#N/A,TRUE,"Serviços"}</definedName>
    <definedName name="sasdaa" localSheetId="9" hidden="1">{#N/A,#N/A,TRUE,"Serviços"}</definedName>
    <definedName name="sasdaa" localSheetId="8" hidden="1">{#N/A,#N/A,TRUE,"Serviços"}</definedName>
    <definedName name="sasdaa" localSheetId="12">{#N/A,#N/A,TRUE,"Serviços"}</definedName>
    <definedName name="sasdaa" localSheetId="6">{#N/A,#N/A,TRUE,"Serviços"}</definedName>
    <definedName name="sasdaa" localSheetId="10">{#N/A,#N/A,TRUE,"Serviços"}</definedName>
    <definedName name="sasdaa" localSheetId="7">{#N/A,#N/A,TRUE,"Serviços"}</definedName>
    <definedName name="sasdaa" localSheetId="11">{#N/A,#N/A,TRUE,"Serviços"}</definedName>
    <definedName name="sasdaa" localSheetId="13">{#N/A,#N/A,TRUE,"Serviços"}</definedName>
    <definedName name="sasdaa">{#N/A,#N/A,TRUE,"Serviços"}</definedName>
    <definedName name="sat">#REF!</definedName>
    <definedName name="sat_10">#REF!</definedName>
    <definedName name="sat_12">#REF!</definedName>
    <definedName name="sat_9">#REF!</definedName>
    <definedName name="SB" localSheetId="9">#REF!</definedName>
    <definedName name="SB" localSheetId="8">#REF!</definedName>
    <definedName name="SB" localSheetId="12">#REF!</definedName>
    <definedName name="SB" localSheetId="10">#REF!</definedName>
    <definedName name="SB" localSheetId="11">#REF!</definedName>
    <definedName name="SB" localSheetId="13">#REF!</definedName>
    <definedName name="SB">#REF!</definedName>
    <definedName name="sb_1">#N/A</definedName>
    <definedName name="sb_2">#N/A</definedName>
    <definedName name="sBase">#REF!</definedName>
    <definedName name="sbg" localSheetId="9">#REF!</definedName>
    <definedName name="sbg" localSheetId="8">#REF!</definedName>
    <definedName name="sbg" localSheetId="12">#REF!</definedName>
    <definedName name="sbg" localSheetId="10">#REF!</definedName>
    <definedName name="sbg" localSheetId="11">#REF!</definedName>
    <definedName name="sbg" localSheetId="13">#REF!</definedName>
    <definedName name="sbg">#REF!</definedName>
    <definedName name="sbg_2">#N/A</definedName>
    <definedName name="sbg_25">#REF!</definedName>
    <definedName name="sbg_4" localSheetId="9">#REF!</definedName>
    <definedName name="sbg_4" localSheetId="8">#REF!</definedName>
    <definedName name="sbg_4" localSheetId="12">#REF!</definedName>
    <definedName name="sbg_4" localSheetId="10">#REF!</definedName>
    <definedName name="sbg_4" localSheetId="11">#REF!</definedName>
    <definedName name="sbg_4" localSheetId="13">#REF!</definedName>
    <definedName name="sbg_4">#REF!</definedName>
    <definedName name="sbgg" localSheetId="9">#REF!</definedName>
    <definedName name="sbgg" localSheetId="8">#REF!</definedName>
    <definedName name="sbgg" localSheetId="12">#REF!</definedName>
    <definedName name="sbgg" localSheetId="10">#REF!</definedName>
    <definedName name="sbgg" localSheetId="11">#REF!</definedName>
    <definedName name="sbgg" localSheetId="13">#REF!</definedName>
    <definedName name="sbgg">#REF!</definedName>
    <definedName name="SBL" localSheetId="13">#REF!</definedName>
    <definedName name="SBL">#REF!</definedName>
    <definedName name="SBMA">#REF!</definedName>
    <definedName name="SBRP" localSheetId="9">#REF!</definedName>
    <definedName name="SBRP" localSheetId="8">#REF!</definedName>
    <definedName name="SBRP" localSheetId="13">#REF!</definedName>
    <definedName name="SBRP">#REF!</definedName>
    <definedName name="sbrp." localSheetId="9">#REF!</definedName>
    <definedName name="sbrp." localSheetId="8">#REF!</definedName>
    <definedName name="sbrp." localSheetId="13">#REF!</definedName>
    <definedName name="sbrp.">#REF!</definedName>
    <definedName name="SBRP_1">#REF!</definedName>
    <definedName name="SBRP_2">#N/A</definedName>
    <definedName name="SBSGDVDBD" localSheetId="6">#REF!</definedName>
    <definedName name="SBSGDVDBD" localSheetId="7">#REF!</definedName>
    <definedName name="SBSGDVDBD">#REF!</definedName>
    <definedName name="SBT" localSheetId="6">#REF!</definedName>
    <definedName name="SBT" localSheetId="7">#REF!</definedName>
    <definedName name="SBT" localSheetId="13">#REF!</definedName>
    <definedName name="SBT">#REF!</definedName>
    <definedName name="SBTA">#REF!</definedName>
    <definedName name="SBTC" localSheetId="9">#REF!</definedName>
    <definedName name="SBTC" localSheetId="8">#REF!</definedName>
    <definedName name="SBTC" localSheetId="12">#REF!</definedName>
    <definedName name="SBTC" localSheetId="10">#REF!</definedName>
    <definedName name="SBTC" localSheetId="11">#REF!</definedName>
    <definedName name="SBTC" localSheetId="13">#REF!</definedName>
    <definedName name="SBTC">#REF!</definedName>
    <definedName name="SBTC_2">#N/A</definedName>
    <definedName name="SBTC_25">#REF!</definedName>
    <definedName name="SBTC_4" localSheetId="9">#REF!</definedName>
    <definedName name="SBTC_4" localSheetId="8">#REF!</definedName>
    <definedName name="SBTC_4" localSheetId="12">#REF!</definedName>
    <definedName name="SBTC_4" localSheetId="10">#REF!</definedName>
    <definedName name="SBTC_4" localSheetId="11">#REF!</definedName>
    <definedName name="SBTC_4" localSheetId="13">#REF!</definedName>
    <definedName name="SBTC_4">#REF!</definedName>
    <definedName name="SBTCC" localSheetId="9">#REF!</definedName>
    <definedName name="SBTCC" localSheetId="8">#REF!</definedName>
    <definedName name="SBTCC" localSheetId="12">#REF!</definedName>
    <definedName name="SBTCC" localSheetId="10">#REF!</definedName>
    <definedName name="SBTCC" localSheetId="11">#REF!</definedName>
    <definedName name="SBTCC" localSheetId="13">#REF!</definedName>
    <definedName name="SBTCC">#REF!</definedName>
    <definedName name="SC" localSheetId="9">#REF!</definedName>
    <definedName name="SC" localSheetId="8">#REF!</definedName>
    <definedName name="SC" localSheetId="12">#REF!</definedName>
    <definedName name="SC" localSheetId="10">#REF!</definedName>
    <definedName name="SC" localSheetId="11">#REF!</definedName>
    <definedName name="SC" localSheetId="13">#REF!</definedName>
    <definedName name="SC">#REF!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Cap">#REF!</definedName>
    <definedName name="SCB" localSheetId="9">#REF!</definedName>
    <definedName name="SCB" localSheetId="8">#REF!</definedName>
    <definedName name="SCB" localSheetId="12">#REF!</definedName>
    <definedName name="SCB" localSheetId="10">#REF!</definedName>
    <definedName name="SCB" localSheetId="11">#REF!</definedName>
    <definedName name="SCB" localSheetId="13">#REF!</definedName>
    <definedName name="SCB">#REF!</definedName>
    <definedName name="SCB_13">#REF!</definedName>
    <definedName name="SCB_39">#REF!</definedName>
    <definedName name="SCB_6">#REF!</definedName>
    <definedName name="scbluq">#REF!</definedName>
    <definedName name="scbuq">#REF!</definedName>
    <definedName name="sCerca">#REF!</definedName>
    <definedName name="SCOD02_010_0020">#REF!</definedName>
    <definedName name="SCOD02_010_0020_1">#REF!</definedName>
    <definedName name="SCOD02_010_0050">#REF!</definedName>
    <definedName name="SCOD02_010_0050_1">#REF!</definedName>
    <definedName name="SCOD02_010_0065">#REF!</definedName>
    <definedName name="SCOD02_010_0065_1">#REF!</definedName>
    <definedName name="SCOD02_010_0130">#REF!</definedName>
    <definedName name="SCOD02_010_0130_1">#REF!</definedName>
    <definedName name="SCOD03_010_0020">#REF!</definedName>
    <definedName name="SCOD03_010_0020_1">#REF!</definedName>
    <definedName name="SCOD03_010_0025">#REF!</definedName>
    <definedName name="SCOD03_010_0025_1">#REF!</definedName>
    <definedName name="SCOD03_010_0040">#REF!</definedName>
    <definedName name="SCOD03_010_0040_1">#REF!</definedName>
    <definedName name="SCOD03_010_0050">#REF!</definedName>
    <definedName name="SCOD03_010_0050_1">#REF!</definedName>
    <definedName name="SCOD03_010_0100">#REF!</definedName>
    <definedName name="SCOD03_010_0100_1">#REF!</definedName>
    <definedName name="SCOD03_010_0180">#REF!</definedName>
    <definedName name="SCOD03_010_0180_1">#REF!</definedName>
    <definedName name="SCOD03_010_0200">#REF!</definedName>
    <definedName name="SCOD03_010_0200_1">#REF!</definedName>
    <definedName name="SCOD04_010_0010">#REF!</definedName>
    <definedName name="SCOD04_010_0010_1">#REF!</definedName>
    <definedName name="SCOD04_010_0040">#REF!</definedName>
    <definedName name="SCOD04_010_0040_1">#REF!</definedName>
    <definedName name="SCOD04_010_0070">#REF!</definedName>
    <definedName name="SCOD04_010_0070_1">#REF!</definedName>
    <definedName name="SCOD04_010_0150">#REF!</definedName>
    <definedName name="SCOD04_010_0150_1">#REF!</definedName>
    <definedName name="SCOD04_010_0190">#REF!</definedName>
    <definedName name="SCOD04_010_0190_1">#REF!</definedName>
    <definedName name="SCOD04_010_0200">#REF!</definedName>
    <definedName name="SCOD04_010_0200_1">#REF!</definedName>
    <definedName name="SCOD04_010_0320">#REF!</definedName>
    <definedName name="SCOD04_010_0320_1">#REF!</definedName>
    <definedName name="SCOD04_010_0330">#REF!</definedName>
    <definedName name="SCOD04_010_0330_1">#REF!</definedName>
    <definedName name="SCOD04_010_0371">#REF!</definedName>
    <definedName name="SCOD04_010_0371_1">#REF!</definedName>
    <definedName name="SCOD04_010_0375">#REF!</definedName>
    <definedName name="SCOD04_010_0375_1">#REF!</definedName>
    <definedName name="SCOD04_010_0395">#REF!</definedName>
    <definedName name="SCOD04_010_0395_1">#REF!</definedName>
    <definedName name="SCOD04_010_0420">#REF!</definedName>
    <definedName name="SCOD04_010_0420_1">#REF!</definedName>
    <definedName name="SCOD04_010_0430">#REF!</definedName>
    <definedName name="SCOD04_010_0430_1">#REF!</definedName>
    <definedName name="SCOD05_010_0020">#REF!</definedName>
    <definedName name="SCOD05_010_0020_1">#REF!</definedName>
    <definedName name="SCOD08_010_0010">#REF!</definedName>
    <definedName name="SCOD08_010_0010_1">#REF!</definedName>
    <definedName name="SCOD08_010_0040">#REF!</definedName>
    <definedName name="SCOD08_010_0040_1">#REF!</definedName>
    <definedName name="SCOD08_010_0060">#REF!</definedName>
    <definedName name="SCOD08_010_0060_1">#REF!</definedName>
    <definedName name="SCOD08_010_0130">#REF!</definedName>
    <definedName name="SCOD08_010_0130_1">#REF!</definedName>
    <definedName name="SCOD08_010_0135">#REF!</definedName>
    <definedName name="SCOD08_010_0135_1">#REF!</definedName>
    <definedName name="SCOD08_010_0270">#REF!</definedName>
    <definedName name="SCOD08_010_0270_1">#REF!</definedName>
    <definedName name="SCOD09_010_0060">#REF!</definedName>
    <definedName name="SCOD09_010_0060_1">#REF!</definedName>
    <definedName name="SCOD09_010_0240">#REF!</definedName>
    <definedName name="SCOD09_010_0240_1">#REF!</definedName>
    <definedName name="SCOD09_010_0430">#REF!</definedName>
    <definedName name="SCOD09_010_0430_1">#REF!</definedName>
    <definedName name="SCOD09_010_0470">#REF!</definedName>
    <definedName name="SCOD09_010_0470_1">#REF!</definedName>
    <definedName name="SCOD09_010_0700">#REF!</definedName>
    <definedName name="SCOD09_010_0700_1">#REF!</definedName>
    <definedName name="SCOD10_010_0140">#REF!</definedName>
    <definedName name="SCOD10_010_0140_1">#REF!</definedName>
    <definedName name="SCOD10_010_0180">#REF!</definedName>
    <definedName name="SCOD10_010_0180_1">#REF!</definedName>
    <definedName name="SCOD10_010_0270">#REF!</definedName>
    <definedName name="SCOD10_010_0270_1">#REF!</definedName>
    <definedName name="SCOD10_010_0280">#REF!</definedName>
    <definedName name="SCOD10_010_0280_1">#REF!</definedName>
    <definedName name="SCOD10_010_0298">#REF!</definedName>
    <definedName name="SCOD10_010_0298_1">#REF!</definedName>
    <definedName name="SCOD10_010_0307">#REF!</definedName>
    <definedName name="SCOD10_010_0307_1">#REF!</definedName>
    <definedName name="SCOD10_010_0308">#REF!</definedName>
    <definedName name="SCOD10_010_0308_1">#REF!</definedName>
    <definedName name="SCOD10_010_0310">#REF!</definedName>
    <definedName name="SCOD10_010_0310_1">#REF!</definedName>
    <definedName name="SCOD10_010_0330">#REF!</definedName>
    <definedName name="SCOD10_010_0330_1">#REF!</definedName>
    <definedName name="SCOD10_010_0333">#REF!</definedName>
    <definedName name="SCOD10_010_0333_1">#REF!</definedName>
    <definedName name="SCOD10_010_0380">#REF!</definedName>
    <definedName name="SCOD10_010_0380_1">#REF!</definedName>
    <definedName name="SCOD10_010_0400">#REF!</definedName>
    <definedName name="SCOD10_010_0400_1">#REF!</definedName>
    <definedName name="SCOD10_010_0431">#REF!</definedName>
    <definedName name="SCOD10_010_0431_1">#REF!</definedName>
    <definedName name="SCOD10_010_1110">#REF!</definedName>
    <definedName name="SCOD10_010_1110_1">#REF!</definedName>
    <definedName name="SCOD12_010_0010">#REF!</definedName>
    <definedName name="SCOD12_010_0010_1">#REF!</definedName>
    <definedName name="SCOD12_010_0060">#REF!</definedName>
    <definedName name="SCOD12_010_0060_1">#REF!</definedName>
    <definedName name="SCOD12_010_0210">#REF!</definedName>
    <definedName name="SCOD12_010_0210_1">#REF!</definedName>
    <definedName name="SCOD12_010_0360">#REF!</definedName>
    <definedName name="SCOD12_010_0360_1">#REF!</definedName>
    <definedName name="SCOD12_010_0550">#REF!</definedName>
    <definedName name="SCOD12_010_0550_1">#REF!</definedName>
    <definedName name="SCOD13_010_0030">#REF!</definedName>
    <definedName name="SCOD13_010_0030_1">#REF!</definedName>
    <definedName name="SCOD13_010_0090">#REF!</definedName>
    <definedName name="SCOD13_010_0090_1">#REF!</definedName>
    <definedName name="SCOD13_010_0100">#REF!</definedName>
    <definedName name="SCOD13_010_0100_1">#REF!</definedName>
    <definedName name="SCOD13_010_0110">#REF!</definedName>
    <definedName name="SCOD13_010_0110_1">#REF!</definedName>
    <definedName name="SCOD13_010_1200">#REF!</definedName>
    <definedName name="SCOD13_010_1200_1">#REF!</definedName>
    <definedName name="SCOD15_010_0010">#REF!</definedName>
    <definedName name="SCOD15_010_0010_1">#REF!</definedName>
    <definedName name="SCOD15_010_0055">#REF!</definedName>
    <definedName name="SCOD15_010_0055_1">#REF!</definedName>
    <definedName name="SCOD15_010_0140">#REF!</definedName>
    <definedName name="SCOD15_010_0140_1">#REF!</definedName>
    <definedName name="SCOD15_010_0181">#REF!</definedName>
    <definedName name="SCOD15_010_0181_1">#REF!</definedName>
    <definedName name="SCOD15_010_0270">#REF!</definedName>
    <definedName name="SCOD15_010_0270_1">#REF!</definedName>
    <definedName name="SCOD15_010_0280">#REF!</definedName>
    <definedName name="SCOD15_010_0280_1">#REF!</definedName>
    <definedName name="SCOD15_010_0290">#REF!</definedName>
    <definedName name="SCOD15_010_0290_1">#REF!</definedName>
    <definedName name="SCOD16_010_0010">#REF!</definedName>
    <definedName name="SCOD16_010_0010_1">#REF!</definedName>
    <definedName name="SCOD16_010_0060">#REF!</definedName>
    <definedName name="SCOD16_010_0060_1">#REF!</definedName>
    <definedName name="SCOD16_010_0110">#REF!</definedName>
    <definedName name="SCOD16_010_0110_1">#REF!</definedName>
    <definedName name="SCOD16_010_0120">#REF!</definedName>
    <definedName name="SCOD16_010_0120_1">#REF!</definedName>
    <definedName name="SCOD16_010_0170">#REF!</definedName>
    <definedName name="SCOD16_010_0170_1">#REF!</definedName>
    <definedName name="SCOD17_010_0080">#REF!</definedName>
    <definedName name="SCOD17_010_0080_1">#REF!</definedName>
    <definedName name="SCOD17_010_0100">#REF!</definedName>
    <definedName name="SCOD17_010_0100_1">#REF!</definedName>
    <definedName name="SCOD17_010_0150">#REF!</definedName>
    <definedName name="SCOD17_010_0150_1">#REF!</definedName>
    <definedName name="SCOD17_010_0290">#REF!</definedName>
    <definedName name="SCOD17_010_0290_1">#REF!</definedName>
    <definedName name="SCOD17_010_0390">#REF!</definedName>
    <definedName name="SCOD17_010_0390_1">#REF!</definedName>
    <definedName name="SCOD17_010_0436">#REF!</definedName>
    <definedName name="SCOD17_010_0436_1">#REF!</definedName>
    <definedName name="SCOD17_010_0437">#REF!</definedName>
    <definedName name="SCOD17_010_0437_1">#REF!</definedName>
    <definedName name="SCOD17_010_0602">#REF!</definedName>
    <definedName name="SCOD17_010_0602_1">#REF!</definedName>
    <definedName name="SCODCOMPOSIÇÃO01">#REF!</definedName>
    <definedName name="SCODCOMPOSIÇÃO01A">#REF!</definedName>
    <definedName name="SCODCOMPOSIÇÃO02">#REF!</definedName>
    <definedName name="SCODCOTADO01">#REF!</definedName>
    <definedName name="SCODCOTADO01_1">#REF!</definedName>
    <definedName name="SCODCOTADO02">#REF!</definedName>
    <definedName name="SCODCOTADO02_1">#REF!</definedName>
    <definedName name="SCODCOTADO03">#REF!</definedName>
    <definedName name="SCODCOTADO03_1">#REF!</definedName>
    <definedName name="SCODCOTADO04">#REF!</definedName>
    <definedName name="SCODCOTADO04_1">#REF!</definedName>
    <definedName name="SCODCOTADO05">#REF!</definedName>
    <definedName name="SCODCOTADO05_1">#REF!</definedName>
    <definedName name="SCODCOTADO06">#REF!</definedName>
    <definedName name="SCODCOTADO06_1">#REF!</definedName>
    <definedName name="SCODVERBA01">#REF!</definedName>
    <definedName name="SCODVERBA01_1">#REF!</definedName>
    <definedName name="SCOMPOS01">#REF!</definedName>
    <definedName name="SCOMPOS01_1">#REF!</definedName>
    <definedName name="scon">#REF!</definedName>
    <definedName name="sCorEstCon">#REF!</definedName>
    <definedName name="SCTA">#REF!</definedName>
    <definedName name="scubq">#REF!</definedName>
    <definedName name="sd">#REF!</definedName>
    <definedName name="SDAGSADGF" localSheetId="6">#REF!</definedName>
    <definedName name="SDAGSADGF" localSheetId="7">#REF!</definedName>
    <definedName name="SDAGSADGF" localSheetId="13">#REF!</definedName>
    <definedName name="SDAGSADGF">#REF!</definedName>
    <definedName name="sDAR">#REF!</definedName>
    <definedName name="sDAR01">#REF!</definedName>
    <definedName name="sdas">#REF!</definedName>
    <definedName name="sdc" hidden="1">#REF!</definedName>
    <definedName name="sdchjk">#REF!</definedName>
    <definedName name="sdddd">#REF!</definedName>
    <definedName name="SDDFFGF" localSheetId="6">{#N/A,#N/A,FALSE,"QUADRO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DFFG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dgg">#REF!</definedName>
    <definedName name="SDE" localSheetId="6">#REF!</definedName>
    <definedName name="SDE" localSheetId="7">#REF!</definedName>
    <definedName name="SDE">#REF!</definedName>
    <definedName name="SDEDE" localSheetId="6">#REF!</definedName>
    <definedName name="SDEDE" localSheetId="7">#REF!</definedName>
    <definedName name="SDEDE">#REF!</definedName>
    <definedName name="SDEEEE" localSheetId="6">Plan1</definedName>
    <definedName name="SDEEEE" localSheetId="7">Plan1</definedName>
    <definedName name="SDEEEE">Plan1</definedName>
    <definedName name="sdf">#REF!</definedName>
    <definedName name="SDFEDFA" localSheetId="6">#REF!</definedName>
    <definedName name="SDFEDFA" localSheetId="7">#REF!</definedName>
    <definedName name="SDFEDFA">#REF!</definedName>
    <definedName name="sdfgsdfgsdfg">#REF!</definedName>
    <definedName name="sdfs" localSheetId="12">#REF!</definedName>
    <definedName name="sdfs" localSheetId="6">#REF!</definedName>
    <definedName name="sdfs" localSheetId="10">#REF!</definedName>
    <definedName name="sdfs" localSheetId="7">#REF!</definedName>
    <definedName name="sdfs" localSheetId="11">#REF!</definedName>
    <definedName name="sdfs" localSheetId="13">#REF!</definedName>
    <definedName name="sdfs">#REF!</definedName>
    <definedName name="sdfsd" localSheetId="9">#REF!</definedName>
    <definedName name="sdfsd" localSheetId="8">#REF!</definedName>
    <definedName name="sdfsd" localSheetId="12">#REF!</definedName>
    <definedName name="sdfsd" localSheetId="10">#REF!</definedName>
    <definedName name="sdfsd" localSheetId="11">#REF!</definedName>
    <definedName name="sdfsd" localSheetId="13">#REF!</definedName>
    <definedName name="sdfsd">#REF!</definedName>
    <definedName name="sdfsdf" localSheetId="12">#REF!</definedName>
    <definedName name="sdfsdf" localSheetId="6">#REF!</definedName>
    <definedName name="sdfsdf" localSheetId="10">#REF!</definedName>
    <definedName name="sdfsdf" localSheetId="7">#REF!</definedName>
    <definedName name="sdfsdf" localSheetId="11">#REF!</definedName>
    <definedName name="sdfsdf" localSheetId="13">#REF!</definedName>
    <definedName name="sdfsdf">#REF!</definedName>
    <definedName name="SDFSFS" localSheetId="6">#REF!</definedName>
    <definedName name="SDFSFS" localSheetId="7">#REF!</definedName>
    <definedName name="SDFSFS">#REF!</definedName>
    <definedName name="sdfshdfhsdjfd">#REF!</definedName>
    <definedName name="SDFSV" localSheetId="6">#REF!</definedName>
    <definedName name="SDFSV" localSheetId="7">#REF!</definedName>
    <definedName name="SDFSV" localSheetId="13">#REF!</definedName>
    <definedName name="SDFSV">#REF!</definedName>
    <definedName name="SDFW">#REF!</definedName>
    <definedName name="sDope">#REF!</definedName>
    <definedName name="sDreno">#REF!</definedName>
    <definedName name="sds" hidden="1">#N/A</definedName>
    <definedName name="sdsd" localSheetId="13">#REF!</definedName>
    <definedName name="sdsd">#REF!</definedName>
    <definedName name="sdsdsds" localSheetId="6" hidden="1">{#N/A,#N/A,FALSE,"MO (2)"}</definedName>
    <definedName name="sdsdsds" localSheetId="7" hidden="1">{#N/A,#N/A,FALSE,"MO (2)"}</definedName>
    <definedName name="sdsdsds" hidden="1">{#N/A,#N/A,FALSE,"MO (2)"}</definedName>
    <definedName name="sdsdsdsx" localSheetId="6" hidden="1">{#N/A,#N/A,FALSE,"MO (2)"}</definedName>
    <definedName name="sdsdsdsx" localSheetId="7" hidden="1">{#N/A,#N/A,FALSE,"MO (2)"}</definedName>
    <definedName name="sdsdsdsx" hidden="1">{#N/A,#N/A,FALSE,"MO (2)"}</definedName>
    <definedName name="sDSS04">#REF!</definedName>
    <definedName name="sdvs" hidden="1">#REF!</definedName>
    <definedName name="sdxcfr" localSheetId="6">#REF!</definedName>
    <definedName name="sdxcfr" localSheetId="7">#REF!</definedName>
    <definedName name="sdxcfr">#REF!</definedName>
    <definedName name="SE" localSheetId="9" hidden="1">#REF!</definedName>
    <definedName name="SE" localSheetId="8" hidden="1">#REF!</definedName>
    <definedName name="SE" localSheetId="12">#REF!</definedName>
    <definedName name="SE" localSheetId="3" hidden="1">#REF!</definedName>
    <definedName name="SE" localSheetId="10">#REF!</definedName>
    <definedName name="SE" localSheetId="7" hidden="1">#REF!</definedName>
    <definedName name="SE" localSheetId="11">#REF!</definedName>
    <definedName name="SE" localSheetId="13">#REF!</definedName>
    <definedName name="SE">#REF!</definedName>
    <definedName name="SE_SICROPE_201511" localSheetId="6">#REF!</definedName>
    <definedName name="SE_SICROPE_201511" localSheetId="7">#REF!</definedName>
    <definedName name="SE_SICROPE_201511">#REF!</definedName>
    <definedName name="SE_SicroPE_201511_Oner" localSheetId="6">#REF!</definedName>
    <definedName name="SE_SicroPE_201511_Oner" localSheetId="7">#REF!</definedName>
    <definedName name="SE_SicroPE_201511_Oner">#REF!</definedName>
    <definedName name="secao">#REF!</definedName>
    <definedName name="seg" localSheetId="9">#REF!</definedName>
    <definedName name="seg" localSheetId="8">#REF!</definedName>
    <definedName name="seg" localSheetId="12">#REF!</definedName>
    <definedName name="seg" localSheetId="10">#REF!</definedName>
    <definedName name="seg" localSheetId="11">#REF!</definedName>
    <definedName name="seg" localSheetId="13">#REF!</definedName>
    <definedName name="seg">#REF!</definedName>
    <definedName name="SEG_1">#REF!</definedName>
    <definedName name="Seg_Carna" localSheetId="9">[0]!Dom_Páscoa-48</definedName>
    <definedName name="Seg_Carna" localSheetId="8">Dom_Páscoa-48</definedName>
    <definedName name="Seg_Carna" localSheetId="12">#REF!-48</definedName>
    <definedName name="Seg_Carna" localSheetId="6">Dom_Páscoa-48</definedName>
    <definedName name="Seg_Carna" localSheetId="10">#REF!-48</definedName>
    <definedName name="Seg_Carna" localSheetId="7">Dom_Páscoa-48</definedName>
    <definedName name="Seg_Carna" localSheetId="11">#REF!-48</definedName>
    <definedName name="Seg_Carna" localSheetId="13">#REF!-48</definedName>
    <definedName name="Seg_Carna">Dom_Páscoa-48</definedName>
    <definedName name="SEGA">#REF!</definedName>
    <definedName name="SegmentaçãodeDados_Medição">#REF!</definedName>
    <definedName name="Segmento" localSheetId="9">#REF!</definedName>
    <definedName name="Segmento" localSheetId="8">#REF!</definedName>
    <definedName name="Segmento" localSheetId="12">#REF!</definedName>
    <definedName name="Segmento" localSheetId="10">#REF!</definedName>
    <definedName name="Segmento" localSheetId="11">#REF!</definedName>
    <definedName name="Segmento" localSheetId="13">#REF!</definedName>
    <definedName name="Segmento">#REF!</definedName>
    <definedName name="SEGMENTO_1">#REF!</definedName>
    <definedName name="SEGMENTO_10">#REF!</definedName>
    <definedName name="SEGMENTO_11">#REF!</definedName>
    <definedName name="SEGMENTO_12">#REF!</definedName>
    <definedName name="SEGMENTO_9">#REF!</definedName>
    <definedName name="SEGMENTO1">#REF!</definedName>
    <definedName name="SegNaoPavimentado">#REF!</definedName>
    <definedName name="SEIXO">#REF!</definedName>
    <definedName name="SELAGEM">#REF!</definedName>
    <definedName name="SELAGEMAC">#REF!</definedName>
    <definedName name="selecionado">NA()</definedName>
    <definedName name="SEM" localSheetId="6">#REF!</definedName>
    <definedName name="SEM" localSheetId="7">#REF!</definedName>
    <definedName name="SEM">#REF!</definedName>
    <definedName name="SemanaTerminand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parator">#REF!</definedName>
    <definedName name="ser" localSheetId="6">#REF!</definedName>
    <definedName name="ser" localSheetId="7">#REF!</definedName>
    <definedName name="ser">#REF!</definedName>
    <definedName name="serr">#REF!</definedName>
    <definedName name="sertânia">NA()</definedName>
    <definedName name="SERV" localSheetId="9">#REF!</definedName>
    <definedName name="SERV" localSheetId="8">#REF!</definedName>
    <definedName name="SERV" localSheetId="12">#REF!</definedName>
    <definedName name="SERV" localSheetId="10">#REF!</definedName>
    <definedName name="SERV" localSheetId="11">#REF!</definedName>
    <definedName name="SERV" localSheetId="13">#REF!</definedName>
    <definedName name="SERV">#REF!</definedName>
    <definedName name="SERV_COMPOR_201511_DESON" localSheetId="6">#REF!</definedName>
    <definedName name="SERV_COMPOR_201511_DESON" localSheetId="7">#REF!</definedName>
    <definedName name="SERV_COMPOR_201511_DESON">#REF!</definedName>
    <definedName name="Serv_prev" localSheetId="9">#REF!</definedName>
    <definedName name="Serv_prev" localSheetId="8">#REF!</definedName>
    <definedName name="Serv_prev" localSheetId="12">#REF!</definedName>
    <definedName name="Serv_prev" localSheetId="10">#REF!</definedName>
    <definedName name="Serv_prev" localSheetId="11">#REF!</definedName>
    <definedName name="Serv_prev" localSheetId="13">#REF!</definedName>
    <definedName name="Serv_prev">#REF!</definedName>
    <definedName name="Serv_prev_4" localSheetId="9">#REF!</definedName>
    <definedName name="Serv_prev_4" localSheetId="8">#REF!</definedName>
    <definedName name="Serv_prev_4" localSheetId="12">#REF!</definedName>
    <definedName name="Serv_prev_4" localSheetId="10">#REF!</definedName>
    <definedName name="Serv_prev_4" localSheetId="11">#REF!</definedName>
    <definedName name="Serv_prev_4" localSheetId="13">#REF!</definedName>
    <definedName name="Serv_prev_4">#REF!</definedName>
    <definedName name="Serv_prevv" localSheetId="9">#REF!</definedName>
    <definedName name="Serv_prevv" localSheetId="8">#REF!</definedName>
    <definedName name="Serv_prevv" localSheetId="12">#REF!</definedName>
    <definedName name="Serv_prevv" localSheetId="10">#REF!</definedName>
    <definedName name="Serv_prevv" localSheetId="11">#REF!</definedName>
    <definedName name="Serv_prevv" localSheetId="13">#REF!</definedName>
    <definedName name="Serv_prevv">#REF!</definedName>
    <definedName name="servDNER" localSheetId="6">#REF!:#REF!</definedName>
    <definedName name="servDNER" localSheetId="7">#REF!:#REF!</definedName>
    <definedName name="servDNER" localSheetId="13">#REF!:#REF!</definedName>
    <definedName name="servDNER">#REF!:#REF!</definedName>
    <definedName name="SERVENTE">#REF!</definedName>
    <definedName name="SERVI">#REF!</definedName>
    <definedName name="servico" localSheetId="9">#REF!</definedName>
    <definedName name="servico" localSheetId="8">#REF!</definedName>
    <definedName name="servico" localSheetId="13">#REF!</definedName>
    <definedName name="servico">#REF!</definedName>
    <definedName name="serviço" localSheetId="9">#REF!</definedName>
    <definedName name="serviço" localSheetId="8">#REF!</definedName>
    <definedName name="serviço" localSheetId="12">#REF!</definedName>
    <definedName name="serviço" localSheetId="3">#REF!</definedName>
    <definedName name="serviço" localSheetId="10">#REF!</definedName>
    <definedName name="serviço" localSheetId="11">#REF!</definedName>
    <definedName name="serviço" localSheetId="13">#REF!</definedName>
    <definedName name="serviço">#REF!</definedName>
    <definedName name="servico_1">"#REF!"</definedName>
    <definedName name="servico_10">"$#REF!.$A$3:$F$46"</definedName>
    <definedName name="servico_29" localSheetId="6">#REF!</definedName>
    <definedName name="servico_29" localSheetId="7">#REF!</definedName>
    <definedName name="servico_29">#REF!</definedName>
    <definedName name="servico_4" localSheetId="9">#REF!</definedName>
    <definedName name="servico_4" localSheetId="8">#REF!</definedName>
    <definedName name="servico_4" localSheetId="13">#REF!</definedName>
    <definedName name="servico_4">#REF!</definedName>
    <definedName name="servico_4_2">#N/A</definedName>
    <definedName name="servico_6" localSheetId="9">#REF!</definedName>
    <definedName name="servico_6" localSheetId="8">#REF!</definedName>
    <definedName name="servico_6" localSheetId="13">#REF!</definedName>
    <definedName name="servico_6">#REF!</definedName>
    <definedName name="servico_6_2">#N/A</definedName>
    <definedName name="servico_7" localSheetId="6">#REF!</definedName>
    <definedName name="servico_7" localSheetId="7">#REF!</definedName>
    <definedName name="servico_7">#REF!</definedName>
    <definedName name="servico_7_2">#N/A</definedName>
    <definedName name="servico_8" localSheetId="9">#REF!</definedName>
    <definedName name="servico_8" localSheetId="8">#REF!</definedName>
    <definedName name="servico_8" localSheetId="13">#REF!</definedName>
    <definedName name="servico_8">#REF!</definedName>
    <definedName name="servico_8_2">#N/A</definedName>
    <definedName name="servico_9" localSheetId="9">#REF!</definedName>
    <definedName name="servico_9" localSheetId="8">#REF!</definedName>
    <definedName name="servico_9" localSheetId="13">#REF!</definedName>
    <definedName name="servico_9">#REF!</definedName>
    <definedName name="servico_9_2">#N/A</definedName>
    <definedName name="serviço1" localSheetId="9">#REF!</definedName>
    <definedName name="serviço1" localSheetId="8">#REF!</definedName>
    <definedName name="serviço1" localSheetId="12">#REF!</definedName>
    <definedName name="serviço1" localSheetId="10">#REF!</definedName>
    <definedName name="serviço1" localSheetId="11">#REF!</definedName>
    <definedName name="serviço1" localSheetId="13">#REF!</definedName>
    <definedName name="serviço1">#REF!</definedName>
    <definedName name="Serviços" localSheetId="6">#REF!</definedName>
    <definedName name="Serviços" localSheetId="7">#REF!</definedName>
    <definedName name="Serviços">#REF!</definedName>
    <definedName name="Serviços_1">#REF!</definedName>
    <definedName name="Serviços_3">#REF!</definedName>
    <definedName name="Serviços_36">#REF!</definedName>
    <definedName name="Serviços_38">#REF!</definedName>
    <definedName name="SERVIÇOSCG">#REF!</definedName>
    <definedName name="Serviçosprojeto">#REF!</definedName>
    <definedName name="SERVIX">#REF!</definedName>
    <definedName name="SERVMA">#REF!</definedName>
    <definedName name="SERVTA">#REF!</definedName>
    <definedName name="sEscoram">#REF!</definedName>
    <definedName name="sEscPonte">#REF!</definedName>
    <definedName name="SET" localSheetId="9">#REF!</definedName>
    <definedName name="SET" localSheetId="8">#REF!</definedName>
    <definedName name="SET" localSheetId="12">#REF!</definedName>
    <definedName name="SET" localSheetId="10">#REF!</definedName>
    <definedName name="SET" localSheetId="11">#REF!</definedName>
    <definedName name="SET" localSheetId="13">#REF!</definedName>
    <definedName name="SET">#REF!</definedName>
    <definedName name="SET94_3">#REF!</definedName>
    <definedName name="SET95_3">#REF!</definedName>
    <definedName name="SET96_3">#REF!</definedName>
    <definedName name="SET97_3">#REF!</definedName>
    <definedName name="SET98_3">#REF!</definedName>
    <definedName name="SET99_3">#REF!</definedName>
    <definedName name="SETA" localSheetId="9">#REF!</definedName>
    <definedName name="SETA" localSheetId="8">#REF!</definedName>
    <definedName name="SETA" localSheetId="13">#REF!</definedName>
    <definedName name="SETA">#REF!</definedName>
    <definedName name="SETEMBRO" localSheetId="9" hidden="1">{#N/A,#N/A,TRUE,"Serviços"}</definedName>
    <definedName name="SETEMBRO" localSheetId="8" hidden="1">{#N/A,#N/A,TRUE,"Serviços"}</definedName>
    <definedName name="SETEMBRO" localSheetId="12">{#N/A,#N/A,TRUE,"Serviços"}</definedName>
    <definedName name="SETEMBRO" localSheetId="3" hidden="1">{#N/A,#N/A,TRUE,"Serviços"}</definedName>
    <definedName name="SETEMBRO" localSheetId="6">{#N/A,#N/A,TRUE,"Serviços"}</definedName>
    <definedName name="SETEMBRO" localSheetId="10">{#N/A,#N/A,TRUE,"Serviços"}</definedName>
    <definedName name="SETEMBRO" localSheetId="7" hidden="1">{#N/A,#N/A,TRUE,"Serviços"}</definedName>
    <definedName name="SETEMBRO" localSheetId="11">{#N/A,#N/A,TRUE,"Serviços"}</definedName>
    <definedName name="SETEMBRO" localSheetId="13">{#N/A,#N/A,TRUE,"Serviços"}</definedName>
    <definedName name="SETEMBRO">{#N/A,#N/A,TRUE,"Serviços"}</definedName>
    <definedName name="SETEMBROO" localSheetId="9" hidden="1">{#N/A,#N/A,TRUE,"Serviços"}</definedName>
    <definedName name="SETEMBROO" localSheetId="8" hidden="1">{#N/A,#N/A,TRUE,"Serviços"}</definedName>
    <definedName name="SETEMBROO" localSheetId="12">{#N/A,#N/A,TRUE,"Serviços"}</definedName>
    <definedName name="SETEMBROO" localSheetId="6">{#N/A,#N/A,TRUE,"Serviços"}</definedName>
    <definedName name="SETEMBROO" localSheetId="10">{#N/A,#N/A,TRUE,"Serviços"}</definedName>
    <definedName name="SETEMBROO" localSheetId="7">{#N/A,#N/A,TRUE,"Serviços"}</definedName>
    <definedName name="SETEMBROO" localSheetId="11">{#N/A,#N/A,TRUE,"Serviços"}</definedName>
    <definedName name="SETEMBROO" localSheetId="13">{#N/A,#N/A,TRUE,"Serviços"}</definedName>
    <definedName name="SETEMBROO">{#N/A,#N/A,TRUE,"Serviços"}</definedName>
    <definedName name="SEVE" localSheetId="9">#REF!</definedName>
    <definedName name="SEVE" localSheetId="8">#REF!</definedName>
    <definedName name="SEVE" localSheetId="12">#REF!</definedName>
    <definedName name="SEVE" localSheetId="10">#REF!</definedName>
    <definedName name="SEVE" localSheetId="11">#REF!</definedName>
    <definedName name="SEVE" localSheetId="13">#REF!</definedName>
    <definedName name="SEVE">#REF!</definedName>
    <definedName name="seven" localSheetId="9">#REF!</definedName>
    <definedName name="seven" localSheetId="8">#REF!</definedName>
    <definedName name="seven" localSheetId="12">#REF!</definedName>
    <definedName name="seven" localSheetId="10">#REF!</definedName>
    <definedName name="seven" localSheetId="11">#REF!</definedName>
    <definedName name="seven" localSheetId="13">#REF!</definedName>
    <definedName name="seven">#REF!</definedName>
    <definedName name="sf" localSheetId="6" hidden="1">{#N/A,#N/A,FALSE,"GERAL";#N/A,#N/A,FALSE,"012-96";#N/A,#N/A,FALSE,"018-96";#N/A,#N/A,FALSE,"027-96";#N/A,#N/A,FALSE,"059-96";#N/A,#N/A,FALSE,"076-96";#N/A,#N/A,FALSE,"019-97";#N/A,#N/A,FALSE,"021-97";#N/A,#N/A,FALSE,"022-97";#N/A,#N/A,FALSE,"028-97"}</definedName>
    <definedName name="sf" localSheetId="7" hidden="1">{#N/A,#N/A,FALSE,"GERAL";#N/A,#N/A,FALSE,"012-96";#N/A,#N/A,FALSE,"018-96";#N/A,#N/A,FALSE,"027-96";#N/A,#N/A,FALSE,"059-96";#N/A,#N/A,FALSE,"076-96";#N/A,#N/A,FALSE,"019-97";#N/A,#N/A,FALSE,"021-97";#N/A,#N/A,FALSE,"022-97";#N/A,#N/A,FALSE,"028-97"}</definedName>
    <definedName name="sf" hidden="1">{#N/A,#N/A,FALSE,"GERAL";#N/A,#N/A,FALSE,"012-96";#N/A,#N/A,FALSE,"018-96";#N/A,#N/A,FALSE,"027-96";#N/A,#N/A,FALSE,"059-96";#N/A,#N/A,FALSE,"076-96";#N/A,#N/A,FALSE,"019-97";#N/A,#N/A,FALSE,"021-97";#N/A,#N/A,FALSE,"022-97";#N/A,#N/A,FALSE,"028-97"}</definedName>
    <definedName name="sfds" localSheetId="9">#REF!</definedName>
    <definedName name="sfds" localSheetId="8">#REF!</definedName>
    <definedName name="sfds" localSheetId="12">#REF!</definedName>
    <definedName name="sfds" localSheetId="10">#REF!</definedName>
    <definedName name="sfds" localSheetId="11">#REF!</definedName>
    <definedName name="sfds" localSheetId="13">#REF!</definedName>
    <definedName name="sfds">#REF!</definedName>
    <definedName name="SFFDVDTFE" localSheetId="6">#REF!</definedName>
    <definedName name="SFFDVDTFE" localSheetId="7">#REF!</definedName>
    <definedName name="SFFDVDTFE">#REF!</definedName>
    <definedName name="sForma">#REF!</definedName>
    <definedName name="sfresagem">#REF!</definedName>
    <definedName name="sFrezagem">#REF!</definedName>
    <definedName name="SGAREHHUJ" hidden="1">#REF!</definedName>
    <definedName name="sggg">#REF!</definedName>
    <definedName name="sgggg">#REF!</definedName>
    <definedName name="sghkl">#REF!</definedName>
    <definedName name="SGSCCS" localSheetId="6">#REF!</definedName>
    <definedName name="SGSCCS" localSheetId="7">#REF!</definedName>
    <definedName name="SGSCCS">#REF!</definedName>
    <definedName name="SGSGFVDVED" localSheetId="6">#REF!</definedName>
    <definedName name="SGSGFVDVED" localSheetId="7">#REF!</definedName>
    <definedName name="SGSGFVDVED">#REF!</definedName>
    <definedName name="SgSituacaoFisica">#REF!</definedName>
    <definedName name="SgTipoRevestimento">#REF!</definedName>
    <definedName name="SH" localSheetId="6" hidden="1">{#N/A,#N/A,FALSE,"GERAL";#N/A,#N/A,FALSE,"012-96";#N/A,#N/A,FALSE,"018-96";#N/A,#N/A,FALSE,"027-96";#N/A,#N/A,FALSE,"059-96";#N/A,#N/A,FALSE,"076-96";#N/A,#N/A,FALSE,"019-97";#N/A,#N/A,FALSE,"021-97";#N/A,#N/A,FALSE,"022-97";#N/A,#N/A,FALSE,"028-97"}</definedName>
    <definedName name="SH" localSheetId="7" hidden="1">{#N/A,#N/A,FALSE,"GERAL";#N/A,#N/A,FALSE,"012-96";#N/A,#N/A,FALSE,"018-96";#N/A,#N/A,FALSE,"027-96";#N/A,#N/A,FALSE,"059-96";#N/A,#N/A,FALSE,"076-96";#N/A,#N/A,FALSE,"019-97";#N/A,#N/A,FALSE,"021-97";#N/A,#N/A,FALSE,"022-97";#N/A,#N/A,FALSE,"028-97"}</definedName>
    <definedName name="SH" hidden="1">{#N/A,#N/A,FALSE,"GERAL";#N/A,#N/A,FALSE,"012-96";#N/A,#N/A,FALSE,"018-96";#N/A,#N/A,FALSE,"027-96";#N/A,#N/A,FALSE,"059-96";#N/A,#N/A,FALSE,"076-96";#N/A,#N/A,FALSE,"019-97";#N/A,#N/A,FALSE,"021-97";#N/A,#N/A,FALSE,"022-97";#N/A,#N/A,FALSE,"028-97"}</definedName>
    <definedName name="SHARED_FORMULA_0">#N/A</definedName>
    <definedName name="SHARED_FORMULA_1">#N/A</definedName>
    <definedName name="SHARED_FORMULA_10">#N/A</definedName>
    <definedName name="SHARED_FORMULA_10_229_10_229_1">+(#REF!-#REF!)*20</definedName>
    <definedName name="SHARED_FORMULA_10_889_10_889_1">(#REF!-#REF!)*20</definedName>
    <definedName name="SHARED_FORMULA_11">#N/A</definedName>
    <definedName name="SHARED_FORMULA_11_38_11_38_3">NA()</definedName>
    <definedName name="SHARED_FORMULA_11_545_11_545_1">+#REF!</definedName>
    <definedName name="SHARED_FORMULA_11_551_11_551_1">+#REF!</definedName>
    <definedName name="SHARED_FORMULA_11_56_11_56_3">NA()</definedName>
    <definedName name="SHARED_FORMULA_11_76_11_76_3">NA()</definedName>
    <definedName name="SHARED_FORMULA_11_9_11_9_3">NA()</definedName>
    <definedName name="SHARED_FORMULA_11_9_11_9_4">NA()</definedName>
    <definedName name="SHARED_FORMULA_12">#N/A</definedName>
    <definedName name="SHARED_FORMULA_12_331_12_331_1">+#REF!</definedName>
    <definedName name="SHARED_FORMULA_12_347_12_347_1">+#REF!</definedName>
    <definedName name="SHARED_FORMULA_13">#N/A</definedName>
    <definedName name="SHARED_FORMULA_13_229_13_229_1">#REF!*#REF!</definedName>
    <definedName name="SHARED_FORMULA_13_246_13_246_1">+#REF!</definedName>
    <definedName name="SHARED_FORMULA_13_258_13_258_1">+#REF!</definedName>
    <definedName name="SHARED_FORMULA_13_274_13_274_1">+#REF!</definedName>
    <definedName name="SHARED_FORMULA_13_313_13_313_1">+#REF!</definedName>
    <definedName name="SHARED_FORMULA_13_533_13_533_1">+#REF!*#REF!</definedName>
    <definedName name="SHARED_FORMULA_13_563_13_563_1">+#REF!*#REF!</definedName>
    <definedName name="SHARED_FORMULA_13_575_13_575_1">+#REF!*#REF!</definedName>
    <definedName name="SHARED_FORMULA_13_839_13_839_1">+#REF!*#REF!</definedName>
    <definedName name="SHARED_FORMULA_13_852_13_852_1">+#REF!*#REF!</definedName>
    <definedName name="SHARED_FORMULA_14">#N/A</definedName>
    <definedName name="SHARED_FORMULA_14_176_14_176_1">+#REF!*#REF!*#REF!</definedName>
    <definedName name="SHARED_FORMULA_14_550_14_550_1">+#REF!*#REF!*#REF!</definedName>
    <definedName name="SHARED_FORMULA_15">#N/A</definedName>
    <definedName name="SHARED_FORMULA_15_163_15_163_1">+#REF!*#REF!</definedName>
    <definedName name="SHARED_FORMULA_15_176_15_176_1">+#REF!</definedName>
    <definedName name="SHARED_FORMULA_15_229_15_229_1">#REF!*#REF!</definedName>
    <definedName name="SHARED_FORMULA_15_245_15_245_1">+#REF!*#REF!</definedName>
    <definedName name="SHARED_FORMULA_15_257_15_257_1">+#REF!*#REF!</definedName>
    <definedName name="SHARED_FORMULA_15_273_15_273_1">+#REF!*#REF!</definedName>
    <definedName name="SHARED_FORMULA_15_302_15_302_1">+#REF!*#REF!*#REF!</definedName>
    <definedName name="SHARED_FORMULA_15_328_15_328_1">+#REF!*#REF!*#REF!</definedName>
    <definedName name="SHARED_FORMULA_15_344_15_344_1">+#REF!*#REF!*#REF!</definedName>
    <definedName name="SHARED_FORMULA_15_361_15_361_1">+#REF!</definedName>
    <definedName name="SHARED_FORMULA_15_383_15_383_1">+#REF!</definedName>
    <definedName name="SHARED_FORMULA_15_396_15_396_1">+#REF!</definedName>
    <definedName name="SHARED_FORMULA_15_409_15_409_1">ROUND(#REF!*#REF!,2)</definedName>
    <definedName name="SHARED_FORMULA_15_466_15_466_1">#REF!</definedName>
    <definedName name="SHARED_FORMULA_15_479_15_479_1">+#REF!</definedName>
    <definedName name="SHARED_FORMULA_15_491_15_491_1">+#REF!</definedName>
    <definedName name="SHARED_FORMULA_15_533_15_533_1">+#REF!</definedName>
    <definedName name="SHARED_FORMULA_15_550_15_550_1">+#REF!</definedName>
    <definedName name="SHARED_FORMULA_15_563_15_563_1">+#REF!</definedName>
    <definedName name="SHARED_FORMULA_15_575_15_575_1">+#REF!</definedName>
    <definedName name="SHARED_FORMULA_15_811_15_811_1">+#REF!</definedName>
    <definedName name="SHARED_FORMULA_15_828_15_828_1">+#REF!</definedName>
    <definedName name="SHARED_FORMULA_15_839_15_839_1">+#REF!</definedName>
    <definedName name="SHARED_FORMULA_15_852_15_852_1">+#REF!</definedName>
    <definedName name="SHARED_FORMULA_15_876_15_876_1">+#REF!</definedName>
    <definedName name="SHARED_FORMULA_15_889_15_889_1">#REF!*#REF!</definedName>
    <definedName name="SHARED_FORMULA_15_914_15_914_1">+#REF!</definedName>
    <definedName name="SHARED_FORMULA_15_961_15_961_1">+#REF!</definedName>
    <definedName name="SHARED_FORMULA_15_984_15_984_1">+#REF!</definedName>
    <definedName name="SHARED_FORMULA_16">#N/A</definedName>
    <definedName name="SHARED_FORMULA_16_10_16_10_3">NA()</definedName>
    <definedName name="SHARED_FORMULA_16_10_16_10_4">NA()</definedName>
    <definedName name="SHARED_FORMULA_16_39_16_39_3">NA()</definedName>
    <definedName name="SHARED_FORMULA_16_56_16_56_3">NA()</definedName>
    <definedName name="SHARED_FORMULA_16_65_16_65_3">NA()</definedName>
    <definedName name="SHARED_FORMULA_16_76_16_76_3">NA()</definedName>
    <definedName name="SHARED_FORMULA_17">#N/A</definedName>
    <definedName name="SHARED_FORMULA_17_11_17_11_4">NA()</definedName>
    <definedName name="SHARED_FORMULA_17_39_17_39_3">NA()</definedName>
    <definedName name="SHARED_FORMULA_17_56_17_56_3">NA()</definedName>
    <definedName name="SHARED_FORMULA_17_65_17_65_3">NA()</definedName>
    <definedName name="SHARED_FORMULA_17_79_17_79_3">NA()</definedName>
    <definedName name="SHARED_FORMULA_17_9_17_9_3">NA()</definedName>
    <definedName name="SHARED_FORMULA_18">#N/A</definedName>
    <definedName name="SHARED_FORMULA_18_19_18_19_3">NA()</definedName>
    <definedName name="SHARED_FORMULA_18_39_18_39_3">NA()</definedName>
    <definedName name="SHARED_FORMULA_18_40_18_40_2">NA()</definedName>
    <definedName name="SHARED_FORMULA_18_56_18_56_3">NA()</definedName>
    <definedName name="SHARED_FORMULA_19">#N/A</definedName>
    <definedName name="SHARED_FORMULA_19_39_19_39_3">NA()</definedName>
    <definedName name="SHARED_FORMULA_19_56_19_56_3">NA()</definedName>
    <definedName name="SHARED_FORMULA_2">#N/A</definedName>
    <definedName name="SHARED_FORMULA_2_858_2_858_1">NA()</definedName>
    <definedName name="SHARED_FORMULA_20">#N/A</definedName>
    <definedName name="SHARED_FORMULA_21">#N/A</definedName>
    <definedName name="SHARED_FORMULA_21_9_21_9_3">NA()</definedName>
    <definedName name="SHARED_FORMULA_21_9_21_9_4">NA()</definedName>
    <definedName name="SHARED_FORMULA_22">#N/A</definedName>
    <definedName name="SHARED_FORMULA_22_10_22_10_3">NA()</definedName>
    <definedName name="SHARED_FORMULA_22_10_22_10_4">NA()</definedName>
    <definedName name="SHARED_FORMULA_22_39_22_39_3">NA()</definedName>
    <definedName name="SHARED_FORMULA_22_56_22_56_3">NA()</definedName>
    <definedName name="SHARED_FORMULA_22_76_22_76_3">NA()</definedName>
    <definedName name="SHARED_FORMULA_23">#N/A</definedName>
    <definedName name="SHARED_FORMULA_23_10_23_10_3">NA()</definedName>
    <definedName name="SHARED_FORMULA_23_10_23_10_4">NA()</definedName>
    <definedName name="SHARED_FORMULA_23_39_23_39_3">NA()</definedName>
    <definedName name="SHARED_FORMULA_23_61_23_61_3">NA()</definedName>
    <definedName name="SHARED_FORMULA_23_76_23_76_3">NA()</definedName>
    <definedName name="SHARED_FORMULA_24">#N/A</definedName>
    <definedName name="SHARED_FORMULA_24_10_24_10_3">NA()</definedName>
    <definedName name="SHARED_FORMULA_24_13_24_13_3">NA()</definedName>
    <definedName name="SHARED_FORMULA_24_31_24_31_3">NA()</definedName>
    <definedName name="SHARED_FORMULA_24_38_24_38_3">NA()</definedName>
    <definedName name="SHARED_FORMULA_24_56_24_56_3">NA()</definedName>
    <definedName name="SHARED_FORMULA_24_76_24_76_3">NA()</definedName>
    <definedName name="SHARED_FORMULA_25">#N/A</definedName>
    <definedName name="SHARED_FORMULA_25_10_25_10_3">NA()</definedName>
    <definedName name="SHARED_FORMULA_25_31_25_31_3">NA()</definedName>
    <definedName name="SHARED_FORMULA_26">#N/A</definedName>
    <definedName name="SHARED_FORMULA_26_10_26_10_3">NA()</definedName>
    <definedName name="SHARED_FORMULA_26_10_26_10_4">NA()</definedName>
    <definedName name="SHARED_FORMULA_26_39_26_39_3">NA()</definedName>
    <definedName name="SHARED_FORMULA_26_56_26_56_3">NA()</definedName>
    <definedName name="SHARED_FORMULA_27">#N/A</definedName>
    <definedName name="SHARED_FORMULA_27_10_27_10_3">NA()</definedName>
    <definedName name="SHARED_FORMULA_27_39_27_39_3">NA()</definedName>
    <definedName name="SHARED_FORMULA_27_56_27_56_3">NA()</definedName>
    <definedName name="SHARED_FORMULA_27_65_27_65_3">NA()</definedName>
    <definedName name="SHARED_FORMULA_27_79_27_79_3">NA()</definedName>
    <definedName name="SHARED_FORMULA_28">#N/A</definedName>
    <definedName name="SHARED_FORMULA_28_6_28_6_2" localSheetId="7">+SUM(#REF!)</definedName>
    <definedName name="SHARED_FORMULA_28_6_28_6_2">+SUM(#REF!)</definedName>
    <definedName name="SHARED_FORMULA_29">#N/A</definedName>
    <definedName name="SHARED_FORMULA_3">#N/A</definedName>
    <definedName name="SHARED_FORMULA_3_2_3_2_5">NA()</definedName>
    <definedName name="SHARED_FORMULA_3_7_3_7_2">NA()</definedName>
    <definedName name="SHARED_FORMULA_30">#N/A</definedName>
    <definedName name="SHARED_FORMULA_31">#N/A</definedName>
    <definedName name="SHARED_FORMULA_31_39_31_39_3">NA()</definedName>
    <definedName name="SHARED_FORMULA_31_56_31_56_3">NA()</definedName>
    <definedName name="SHARED_FORMULA_31_76_31_76_3">NA()</definedName>
    <definedName name="SHARED_FORMULA_31_9_31_9_3">NA()</definedName>
    <definedName name="SHARED_FORMULA_31_9_31_9_4">NA()</definedName>
    <definedName name="SHARED_FORMULA_32">#N/A</definedName>
    <definedName name="SHARED_FORMULA_32_10_32_10_3">NA()</definedName>
    <definedName name="SHARED_FORMULA_32_10_32_10_4">NA()</definedName>
    <definedName name="SHARED_FORMULA_32_39_32_39_3">NA()</definedName>
    <definedName name="SHARED_FORMULA_32_56_32_56_3">NA()</definedName>
    <definedName name="SHARED_FORMULA_32_70_32_70_3">NA()</definedName>
    <definedName name="SHARED_FORMULA_32_79_32_79_3">NA()</definedName>
    <definedName name="SHARED_FORMULA_33">#N/A</definedName>
    <definedName name="SHARED_FORMULA_33_39_33_39_3">NA()</definedName>
    <definedName name="SHARED_FORMULA_33_56_33_56_3">NA()</definedName>
    <definedName name="SHARED_FORMULA_33_9_33_9_3">NA()</definedName>
    <definedName name="SHARED_FORMULA_33_9_33_9_4">NA()</definedName>
    <definedName name="SHARED_FORMULA_34">#N/A</definedName>
    <definedName name="SHARED_FORMULA_34_9_34_9_3">NA()</definedName>
    <definedName name="SHARED_FORMULA_35">#N/A</definedName>
    <definedName name="SHARED_FORMULA_35_10_35_10_3">NA()</definedName>
    <definedName name="SHARED_FORMULA_35_10_35_10_4">NA()</definedName>
    <definedName name="SHARED_FORMULA_35_39_35_39_3">NA()</definedName>
    <definedName name="SHARED_FORMULA_35_56_35_56_3">NA()</definedName>
    <definedName name="SHARED_FORMULA_35_70_35_70_3">NA()</definedName>
    <definedName name="SHARED_FORMULA_35_79_35_79_3">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_11_4_11_2">#REF!*#REF!</definedName>
    <definedName name="SHARED_FORMULA_4_13_4_13_2">#REF!*#REF!</definedName>
    <definedName name="SHARED_FORMULA_4_15_4_15_2">#REF!*#REF!</definedName>
    <definedName name="SHARED_FORMULA_4_17_4_17_2">#REF!*#REF!</definedName>
    <definedName name="SHARED_FORMULA_4_19_4_19_2">#REF!*#REF!</definedName>
    <definedName name="SHARED_FORMULA_4_21_4_21_2">#REF!*#REF!</definedName>
    <definedName name="SHARED_FORMULA_4_23_4_23_2">#REF!*#REF!</definedName>
    <definedName name="SHARED_FORMULA_4_24_4_24_2">#REF!/#REF!</definedName>
    <definedName name="SHARED_FORMULA_4_26_4_26_2">SUM(#REF!,#REF!,#REF!,#REF!,#REF!,#REF!,#REF!,#REF!,#REF!)</definedName>
    <definedName name="SHARED_FORMULA_4_7_4_7_2">#REF!*#REF!</definedName>
    <definedName name="SHARED_FORMULA_4_9_4_9_2">#REF!*#REF!</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_14_5_14_192">NA()</definedName>
    <definedName name="SHARED_FORMULA_5_16_5_16_187">NA()</definedName>
    <definedName name="SHARED_FORMULA_5_17_5_17_183">NA()</definedName>
    <definedName name="SHARED_FORMULA_5_17_5_17_231">NA()</definedName>
    <definedName name="SHARED_FORMULA_5_18_5_18_120">NA()</definedName>
    <definedName name="SHARED_FORMULA_5_20_5_20_52">NA()</definedName>
    <definedName name="SHARED_FORMULA_5_20_5_20_84">NA()</definedName>
    <definedName name="SHARED_FORMULA_5_25_5_25_2">+#REF!+#REF!</definedName>
    <definedName name="SHARED_FORMULA_5_27_5_27_2">#REF!+#REF!</definedName>
    <definedName name="SHARED_FORMULA_50">#N/A</definedName>
    <definedName name="SHARED_FORMULA_51">#N/A</definedName>
    <definedName name="SHARED_FORMULA_6">#N/A</definedName>
    <definedName name="SHARED_FORMULA_6_120_6_120_1">NA()</definedName>
    <definedName name="SHARED_FORMULA_6_1516_6_1516_1">NA()</definedName>
    <definedName name="SHARED_FORMULA_6_230_6_230_1">#REF!</definedName>
    <definedName name="SHARED_FORMULA_6_246_6_246_1">#REF!</definedName>
    <definedName name="SHARED_FORMULA_6_258_6_258_1">#REF!</definedName>
    <definedName name="SHARED_FORMULA_6_274_6_274_1">#REF!</definedName>
    <definedName name="SHARED_FORMULA_6_281_6_281_1">NA()</definedName>
    <definedName name="SHARED_FORMULA_6_2880_6_2880_1">NA()</definedName>
    <definedName name="SHARED_FORMULA_6_2966_6_2966_1">NA()</definedName>
    <definedName name="SHARED_FORMULA_6_2974_6_2974_1">NA()</definedName>
    <definedName name="SHARED_FORMULA_6_3024_6_3024_1">NA()</definedName>
    <definedName name="SHARED_FORMULA_6_3235_6_3235_1">NA()</definedName>
    <definedName name="SHARED_FORMULA_6_3244_6_3244_1">NA()</definedName>
    <definedName name="SHARED_FORMULA_6_3254_6_3254_1">NA()</definedName>
    <definedName name="SHARED_FORMULA_6_35_6_35_2">NA()</definedName>
    <definedName name="SHARED_FORMULA_6_388_6_388_1">NA()</definedName>
    <definedName name="SHARED_FORMULA_6_425_6_425_1">NA()</definedName>
    <definedName name="SHARED_FORMULA_6_575_6_575_1">NA()</definedName>
    <definedName name="SHARED_FORMULA_6_889_6_889_1">NA()</definedName>
    <definedName name="SHARED_FORMULA_7">#N/A</definedName>
    <definedName name="SHARED_FORMULA_7_114_7_114_0">#REF!*#REF!</definedName>
    <definedName name="SHARED_FORMULA_7_12_7_12_0">#REF!*#REF!</definedName>
    <definedName name="SHARED_FORMULA_7_120_7_120_1">NA()</definedName>
    <definedName name="SHARED_FORMULA_7_127_7_127_0">#REF!*#REF!</definedName>
    <definedName name="SHARED_FORMULA_7_156_7_156_0">#REF!*#REF!</definedName>
    <definedName name="SHARED_FORMULA_7_166_7_166_0">#REF!*#REF!</definedName>
    <definedName name="SHARED_FORMULA_7_178_7_178_0">#REF!*#REF!</definedName>
    <definedName name="SHARED_FORMULA_7_190_7_190_0">#REF!*#REF!</definedName>
    <definedName name="SHARED_FORMULA_7_24_7_24_0">#REF!*#REF!</definedName>
    <definedName name="SHARED_FORMULA_7_281_7_281_1">NA()</definedName>
    <definedName name="SHARED_FORMULA_7_2966_7_2966_1">NA()</definedName>
    <definedName name="SHARED_FORMULA_7_2974_7_2974_1">NA()</definedName>
    <definedName name="SHARED_FORMULA_7_40_7_40_0">#REF!*#REF!</definedName>
    <definedName name="SHARED_FORMULA_7_54_7_54_0">#REF!*#REF!</definedName>
    <definedName name="SHARED_FORMULA_7_65_7_65_0">#REF!*#REF!</definedName>
    <definedName name="SHARED_FORMULA_7_81_7_81_0">#REF!*#REF!</definedName>
    <definedName name="SHARED_FORMULA_7_90_7_90_0">#REF!*#REF!</definedName>
    <definedName name="SHARED_FORMULA_8">#N/A</definedName>
    <definedName name="SHARED_FORMULA_8_21_8_21_3">NA()</definedName>
    <definedName name="SHARED_FORMULA_8_38_8_38_3">NA()</definedName>
    <definedName name="SHARED_FORMULA_8_56_8_56_3">NA()</definedName>
    <definedName name="SHARED_FORMULA_8_76_8_76_3">NA()</definedName>
    <definedName name="SHARED_FORMULA_8_8_8_8_3">NA()</definedName>
    <definedName name="SHARED_FORMULA_8_8_8_8_4">NA()</definedName>
    <definedName name="SHARED_FORMULA_9">#N/A</definedName>
    <definedName name="SHARED_FORMULA_9_120_9_120_1">NA()</definedName>
    <definedName name="SHARED_FORMULA_9_143_9_143_1">NA()</definedName>
    <definedName name="SHARED_FORMULA_9_1432_9_1432_1">NA()</definedName>
    <definedName name="SHARED_FORMULA_9_1446_9_1446_1">NA()</definedName>
    <definedName name="SHARED_FORMULA_9_1473_9_1473_1">NA()</definedName>
    <definedName name="SHARED_FORMULA_9_1487_9_1487_1">NA()</definedName>
    <definedName name="SHARED_FORMULA_9_1516_9_1516_1">NA()</definedName>
    <definedName name="SHARED_FORMULA_9_1554_9_1554_1">NA()</definedName>
    <definedName name="SHARED_FORMULA_9_1579_9_1579_1">NA()</definedName>
    <definedName name="SHARED_FORMULA_9_1589_9_1589_1">NA()</definedName>
    <definedName name="SHARED_FORMULA_9_1614_9_1614_1">NA()</definedName>
    <definedName name="SHARED_FORMULA_9_2604_9_2604_1">NA()</definedName>
    <definedName name="SHARED_FORMULA_9_281_9_281_1">NA()</definedName>
    <definedName name="SHARED_FORMULA_9_2880_9_2880_1">NA()</definedName>
    <definedName name="SHARED_FORMULA_9_2889_9_2889_1">NA()</definedName>
    <definedName name="SHARED_FORMULA_9_2967_9_2967_1">NA()</definedName>
    <definedName name="SHARED_FORMULA_9_3020_9_3020_1">NA()</definedName>
    <definedName name="SHARED_FORMULA_9_3149_9_3149_1">NA()</definedName>
    <definedName name="SHARED_FORMULA_9_3175_9_3175_1">NA()</definedName>
    <definedName name="SHARED_FORMULA_9_3185_9_3185_1">NA()</definedName>
    <definedName name="SHARED_FORMULA_9_3209_9_3209_1">NA()</definedName>
    <definedName name="SHARED_FORMULA_9_3235_9_3235_1">NA()</definedName>
    <definedName name="SHARED_FORMULA_9_3244_9_3244_1">NA()</definedName>
    <definedName name="SHARED_FORMULA_9_3254_9_3254_1">NA()</definedName>
    <definedName name="SHARED_FORMULA_9_340_9_340_1">NA()</definedName>
    <definedName name="SHARED_FORMULA_9_349_9_349_1">NA()</definedName>
    <definedName name="SHARED_FORMULA_9_359_9_359_1">NA()</definedName>
    <definedName name="SHARED_FORMULA_9_379_9_379_1">NA()</definedName>
    <definedName name="SHARED_FORMULA_9_388_9_388_1">NA()</definedName>
    <definedName name="SHARED_FORMULA_9_399_9_399_1">NA()</definedName>
    <definedName name="SHARED_FORMULA_9_407_9_407_1">NA()</definedName>
    <definedName name="SHARED_FORMULA_9_426_9_426_1">NA()</definedName>
    <definedName name="SHARED_FORMULA_9_574_9_574_1">NA()</definedName>
    <definedName name="SHARED_FORMULA_9_676_9_676_1">NA()</definedName>
    <definedName name="SHARED_FORMULA_9_740_9_740_1">NA()</definedName>
    <definedName name="SHARED_FORMULA_9_762_9_762_1">NA()</definedName>
    <definedName name="SHARED_FORMULA_9_777_9_777_1">NA()</definedName>
    <definedName name="SHARED_FORMULA_9_794_9_794_1">NA()</definedName>
    <definedName name="SHARED_FORMULA_9_819_9_819_1">NA()</definedName>
    <definedName name="SHARED_FORMULA_9_859_9_859_1">NA()</definedName>
    <definedName name="SHARED_FORMULA_9_889_9_889_1">NA()</definedName>
    <definedName name="Si" localSheetId="6" hidden="1">{#N/A,#N/A,FALSE,"GERAL";#N/A,#N/A,FALSE,"012-96";#N/A,#N/A,FALSE,"018-96";#N/A,#N/A,FALSE,"027-96";#N/A,#N/A,FALSE,"059-96";#N/A,#N/A,FALSE,"076-96";#N/A,#N/A,FALSE,"019-97";#N/A,#N/A,FALSE,"021-97";#N/A,#N/A,FALSE,"022-97";#N/A,#N/A,FALSE,"028-97"}</definedName>
    <definedName name="Si" localSheetId="7" hidden="1">{#N/A,#N/A,FALSE,"GERAL";#N/A,#N/A,FALSE,"012-96";#N/A,#N/A,FALSE,"018-96";#N/A,#N/A,FALSE,"027-96";#N/A,#N/A,FALSE,"059-96";#N/A,#N/A,FALSE,"076-96";#N/A,#N/A,FALSE,"019-97";#N/A,#N/A,FALSE,"021-97";#N/A,#N/A,FALSE,"022-97";#N/A,#N/A,FALSE,"028-97"}</definedName>
    <definedName name="Si" hidden="1">{#N/A,#N/A,FALSE,"GERAL";#N/A,#N/A,FALSE,"012-96";#N/A,#N/A,FALSE,"018-96";#N/A,#N/A,FALSE,"027-96";#N/A,#N/A,FALSE,"059-96";#N/A,#N/A,FALSE,"076-96";#N/A,#N/A,FALSE,"019-97";#N/A,#N/A,FALSE,"021-97";#N/A,#N/A,FALSE,"022-97";#N/A,#N/A,FALSE,"028-97"}</definedName>
    <definedName name="SICRO">#REF!</definedName>
    <definedName name="sicronov03" localSheetId="6">#REF!</definedName>
    <definedName name="sicronov03" localSheetId="7">#REF!</definedName>
    <definedName name="sicronov03">#REF!</definedName>
    <definedName name="SIFÃO_CROMADO">#REF!</definedName>
    <definedName name="SIH">#REF!</definedName>
    <definedName name="siig">#REF!</definedName>
    <definedName name="SIM">#REF!</definedName>
    <definedName name="sImprima">#REF!</definedName>
    <definedName name="SIN" localSheetId="6">#REF!</definedName>
    <definedName name="SIN" localSheetId="7">#REF!</definedName>
    <definedName name="SIN">#REF!</definedName>
    <definedName name="SINAL" localSheetId="9">#REF!</definedName>
    <definedName name="SINAL" localSheetId="8">#REF!</definedName>
    <definedName name="SINAL" localSheetId="12">#REF!</definedName>
    <definedName name="SINAL" localSheetId="10">#REF!</definedName>
    <definedName name="SINAL" localSheetId="11">#REF!</definedName>
    <definedName name="SINAL" localSheetId="13">#REF!</definedName>
    <definedName name="SINAL">#REF!</definedName>
    <definedName name="SINALI">#REF!</definedName>
    <definedName name="sinalizacao">#REF!</definedName>
    <definedName name="SINALIZAÇÃO" hidden="1">#REF!</definedName>
    <definedName name="sinalizacao_1">#REF!</definedName>
    <definedName name="sinalizacao_10">#REF!</definedName>
    <definedName name="sinalizacao_12">#REF!</definedName>
    <definedName name="sinalizacao_2">#REF!</definedName>
    <definedName name="sinalizacao_3">#REF!</definedName>
    <definedName name="sinalizacao_4">#REF!</definedName>
    <definedName name="sinalizacao_9">#REF!</definedName>
    <definedName name="SINAPI">#REF!</definedName>
    <definedName name="SINAPI_AC" localSheetId="9" hidden="1">#REF!</definedName>
    <definedName name="SINAPI_AC" localSheetId="8" hidden="1">#REF!</definedName>
    <definedName name="SINAPI_AC" localSheetId="13" hidden="1">#REF!</definedName>
    <definedName name="SINAPI_AC" hidden="1">#REF!</definedName>
    <definedName name="Sint" localSheetId="6">#REF!</definedName>
    <definedName name="Sint" localSheetId="7">#REF!</definedName>
    <definedName name="Sint">#REF!</definedName>
    <definedName name="SINTE" localSheetId="6">#REF!</definedName>
    <definedName name="SINTE" localSheetId="7">#REF!</definedName>
    <definedName name="SINTE">#REF!</definedName>
    <definedName name="SINTETICO" localSheetId="6" hidden="1">{#N/A,#N/A,TRUE,"TER  EXT";#N/A,#N/A,TRUE,"TER  EXT";#N/A,#N/A,TRUE,"LAT  ESQ";#N/A,#N/A,TRUE,"FRONTAL";#N/A,#N/A,TRUE,"POST";#N/A,#N/A,TRUE,"LAT  DIR"}</definedName>
    <definedName name="SINTETICO" localSheetId="7" hidden="1">{#N/A,#N/A,TRUE,"TER  EXT";#N/A,#N/A,TRUE,"TER  EXT";#N/A,#N/A,TRUE,"LAT  ESQ";#N/A,#N/A,TRUE,"FRONTAL";#N/A,#N/A,TRUE,"POST";#N/A,#N/A,TRUE,"LAT  DIR"}</definedName>
    <definedName name="SINTETICO" hidden="1">{#N/A,#N/A,TRUE,"TER  EXT";#N/A,#N/A,TRUE,"TER  EXT";#N/A,#N/A,TRUE,"LAT  ESQ";#N/A,#N/A,TRUE,"FRONTAL";#N/A,#N/A,TRUE,"POST";#N/A,#N/A,TRUE,"LAT  DIR"}</definedName>
    <definedName name="Sintético" localSheetId="6">#REF!</definedName>
    <definedName name="Sintético" localSheetId="7">#REF!</definedName>
    <definedName name="Sintético">#REF!</definedName>
    <definedName name="SINV">#REF!</definedName>
    <definedName name="Sispec00">#REF!</definedName>
    <definedName name="Sispec98">#REF!</definedName>
    <definedName name="SIV">#REF!</definedName>
    <definedName name="SJ" localSheetId="9">#REF!</definedName>
    <definedName name="SJ" localSheetId="8">#REF!</definedName>
    <definedName name="SJ" localSheetId="12">#REF!</definedName>
    <definedName name="SJ" localSheetId="10">#REF!</definedName>
    <definedName name="SJ" localSheetId="11">#REF!</definedName>
    <definedName name="SJ" localSheetId="13">#REF!</definedName>
    <definedName name="SJ">#REF!</definedName>
    <definedName name="sJateam">#REF!</definedName>
    <definedName name="sLaje">#REF!</definedName>
    <definedName name="SLEVIN"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RP">#REF!</definedName>
    <definedName name="SM" localSheetId="9">#REF!</definedName>
    <definedName name="SM" localSheetId="8">#REF!</definedName>
    <definedName name="SM" localSheetId="12">#REF!</definedName>
    <definedName name="SM" localSheetId="10">#REF!</definedName>
    <definedName name="SM" localSheetId="11">#REF!</definedName>
    <definedName name="SM" localSheetId="13">#REF!</definedName>
    <definedName name="SM">#REF!</definedName>
    <definedName name="SMC">#REF!</definedName>
    <definedName name="sMeioFio">#REF!</definedName>
    <definedName name="sMemEstCon">#REF!</definedName>
    <definedName name="SMW" localSheetId="9">#REF!</definedName>
    <definedName name="SMW" localSheetId="8">#REF!</definedName>
    <definedName name="SMW" localSheetId="12">#REF!</definedName>
    <definedName name="SMW" localSheetId="10">#REF!</definedName>
    <definedName name="SMW" localSheetId="11">#REF!</definedName>
    <definedName name="SMW" localSheetId="13">#REF!</definedName>
    <definedName name="SMW">#REF!</definedName>
    <definedName name="SMWA" localSheetId="9">#REF!</definedName>
    <definedName name="SMWA" localSheetId="8">#REF!</definedName>
    <definedName name="SMWA" localSheetId="12">#REF!</definedName>
    <definedName name="SMWA" localSheetId="10">#REF!</definedName>
    <definedName name="SMWA" localSheetId="11">#REF!</definedName>
    <definedName name="SMWA" localSheetId="13">#REF!</definedName>
    <definedName name="SMWA">#REF!</definedName>
    <definedName name="SNV" localSheetId="6">#REF!</definedName>
    <definedName name="SNV" localSheetId="7">#REF!</definedName>
    <definedName name="SNV">#REF!</definedName>
    <definedName name="SOBE_ATE_I_0">NA()</definedName>
    <definedName name="sogsafra" hidden="1">#REF!</definedName>
    <definedName name="SOLEIRA_CINZA_CORUMBA">#REF!</definedName>
    <definedName name="SOLICI" localSheetId="9">'BDI DIFER_SEM DESON.'!Plan1</definedName>
    <definedName name="SOLICI" localSheetId="8">'BDI_SEM DESON.'!Plan1</definedName>
    <definedName name="SOLICI" localSheetId="6">Plan1</definedName>
    <definedName name="SOLICI" localSheetId="7">Plan1</definedName>
    <definedName name="SOLICI" localSheetId="13">Plan1</definedName>
    <definedName name="SOLICI">Plan1</definedName>
    <definedName name="sollimp">#REF!</definedName>
    <definedName name="solma" localSheetId="6">#REF!</definedName>
    <definedName name="solma" localSheetId="7">#REF!</definedName>
    <definedName name="solma">#REF!</definedName>
    <definedName name="SOLO" localSheetId="6">#REF!</definedName>
    <definedName name="SOLO" localSheetId="7">#REF!</definedName>
    <definedName name="SOLO">#REF!</definedName>
    <definedName name="SOLOBRITA">#REF!</definedName>
    <definedName name="solobritarp">#REF!</definedName>
    <definedName name="SOLOCIM">#REF!</definedName>
    <definedName name="SOLOCIMENTOMAN">#REF!</definedName>
    <definedName name="SOLOCIMENTOREC">#REF!</definedName>
    <definedName name="SOLOCIMREP">#REF!</definedName>
    <definedName name="SOLOCIMRP">#REF!</definedName>
    <definedName name="solomecanizado">#REF!</definedName>
    <definedName name="SOLOREMFMAN">#REF!</definedName>
    <definedName name="SOLOREMFREC">#REF!</definedName>
    <definedName name="SOLOREMQREC">#REF!</definedName>
    <definedName name="SOLORP">#REF!</definedName>
    <definedName name="SOLORPDMAN">#REF!</definedName>
    <definedName name="SOLORPDMEC">#REF!</definedName>
    <definedName name="SOLORPMAN">#REF!</definedName>
    <definedName name="SOLOTOTAL">#REF!</definedName>
    <definedName name="SOLPIR">#REF!</definedName>
    <definedName name="SOLU_LIMPADORA">#REF!</definedName>
    <definedName name="SoluçãoIntervençãoFuncional">#REF!</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adj" hidden="1">#REF!,#REF!</definedName>
    <definedName name="solver_cvg" hidden="1">0.001</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 hidden="1">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 hidden="1">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 hidden="1">100</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 hidden="1">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0</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 hidden="1">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opt" localSheetId="6" hidden="1">#REF!</definedName>
    <definedName name="solver_opt" localSheetId="7" hidden="1">#REF!</definedName>
    <definedName name="solver_opt" hidden="1">#REF!</definedName>
    <definedName name="solver_pre" hidden="1">0.000001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 hidden="1">2</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el2" hidden="1">3</definedName>
    <definedName name="solver_rhs1" hidden="1">0</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rhs2" hidden="1">0</definedName>
    <definedName name="solver_scl" hidden="1">2</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 hidden="1">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 hidden="1">100</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mp" hidden="1">0</definedName>
    <definedName name="solver_tol" hidden="1">0.05</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1</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0</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OMA1" localSheetId="6">#REF!</definedName>
    <definedName name="SOMA1" localSheetId="7">#REF!</definedName>
    <definedName name="SOMA1" localSheetId="13">#REF!</definedName>
    <definedName name="SOMA1">#REF!</definedName>
    <definedName name="SOMA1_13">#REF!</definedName>
    <definedName name="SOMA1_14">#REF!</definedName>
    <definedName name="SOMA2" localSheetId="6">#REF!</definedName>
    <definedName name="SOMA2" localSheetId="7">#REF!</definedName>
    <definedName name="SOMA2" localSheetId="13">#REF!</definedName>
    <definedName name="SOMA2">#REF!</definedName>
    <definedName name="SOMA2_13">#REF!</definedName>
    <definedName name="SOMA2_14">#REF!</definedName>
    <definedName name="SOMA3" localSheetId="6">#REF!</definedName>
    <definedName name="SOMA3" localSheetId="7">#REF!</definedName>
    <definedName name="SOMA3" localSheetId="13">#REF!</definedName>
    <definedName name="SOMA3">#REF!</definedName>
    <definedName name="SOMA3_13">#REF!</definedName>
    <definedName name="SOMA3_14">#REF!</definedName>
    <definedName name="SOMA4" localSheetId="6">#REF!</definedName>
    <definedName name="SOMA4" localSheetId="7">#REF!</definedName>
    <definedName name="SOMA4" localSheetId="13">#REF!</definedName>
    <definedName name="SOMA4">#REF!</definedName>
    <definedName name="SOMA4_13">#REF!</definedName>
    <definedName name="SOMA4_14">#REF!</definedName>
    <definedName name="SOMA5" localSheetId="6">#REF!</definedName>
    <definedName name="SOMA5" localSheetId="7">#REF!</definedName>
    <definedName name="SOMA5" localSheetId="13">#REF!</definedName>
    <definedName name="SOMA5">#REF!</definedName>
    <definedName name="SOMA5_13">#REF!</definedName>
    <definedName name="SOMA5_14">#REF!</definedName>
    <definedName name="SOMA6">#REF!</definedName>
    <definedName name="SOMA7">#REF!</definedName>
    <definedName name="SomaMedAtual" localSheetId="9">SUM(IF(#REF!=#REF!,IF(#REF!=#REF!,#REF!)))</definedName>
    <definedName name="SomaMedAtual" localSheetId="8">SUM(IF(#REF!=#REF!,IF(#REF!=#REF!,#REF!)))</definedName>
    <definedName name="SomaMedAtual" localSheetId="12">SUM(IF(#REF!=#REF!,IF(#REF!=#REF!,#REF!)))</definedName>
    <definedName name="SomaMedAtual" localSheetId="10">SUM(IF(#REF!=#REF!,IF(#REF!=#REF!,#REF!)))</definedName>
    <definedName name="SomaMedAtual" localSheetId="11">SUM(IF(#REF!=#REF!,IF(#REF!=#REF!,#REF!)))</definedName>
    <definedName name="SomaMedAtual" localSheetId="13">SUM(IF(#REF!=#REF!,IF(#REF!=#REF!,#REF!)))</definedName>
    <definedName name="SomaMedAtual">SUM(IF(#REF!=#REF!,IF(#REF!=#REF!,#REF!)))</definedName>
    <definedName name="souza" localSheetId="9">#REF!</definedName>
    <definedName name="souza" localSheetId="8">#REF!</definedName>
    <definedName name="souza" localSheetId="12">#REF!</definedName>
    <definedName name="souza" localSheetId="10">#REF!</definedName>
    <definedName name="souza" localSheetId="11">#REF!</definedName>
    <definedName name="souza" localSheetId="13">#REF!</definedName>
    <definedName name="souza">#REF!</definedName>
    <definedName name="SP">#REF!</definedName>
    <definedName name="sPintLig">#REF!</definedName>
    <definedName name="sPintLigac">#REF!</definedName>
    <definedName name="sPMQ">#REF!</definedName>
    <definedName name="SPO" hidden="1">#REF!</definedName>
    <definedName name="sRegSLeito">#REF!</definedName>
    <definedName name="sRegular">#REF!</definedName>
    <definedName name="sRemMatBet">#REF!</definedName>
    <definedName name="sRemMatGra">#REF!</definedName>
    <definedName name="SRH" localSheetId="6" hidden="1">{#N/A,#N/A,FALSE,"GERAL";#N/A,#N/A,FALSE,"012-96";#N/A,#N/A,FALSE,"018-96";#N/A,#N/A,FALSE,"027-96";#N/A,#N/A,FALSE,"059-96";#N/A,#N/A,FALSE,"076-96";#N/A,#N/A,FALSE,"019-97";#N/A,#N/A,FALSE,"021-97";#N/A,#N/A,FALSE,"022-97";#N/A,#N/A,FALSE,"028-97"}</definedName>
    <definedName name="SRH" localSheetId="7" hidden="1">{#N/A,#N/A,FALSE,"GERAL";#N/A,#N/A,FALSE,"012-96";#N/A,#N/A,FALSE,"018-96";#N/A,#N/A,FALSE,"027-96";#N/A,#N/A,FALSE,"059-96";#N/A,#N/A,FALSE,"076-96";#N/A,#N/A,FALSE,"019-97";#N/A,#N/A,FALSE,"021-97";#N/A,#N/A,FALSE,"022-97";#N/A,#N/A,FALSE,"028-97"}</definedName>
    <definedName name="SRH" hidden="1">{#N/A,#N/A,FALSE,"GERAL";#N/A,#N/A,FALSE,"012-96";#N/A,#N/A,FALSE,"018-96";#N/A,#N/A,FALSE,"027-96";#N/A,#N/A,FALSE,"059-96";#N/A,#N/A,FALSE,"076-96";#N/A,#N/A,FALSE,"019-97";#N/A,#N/A,FALSE,"021-97";#N/A,#N/A,FALSE,"022-97";#N/A,#N/A,FALSE,"028-97"}</definedName>
    <definedName name="SRROO">#REF!</definedName>
    <definedName name="srsdgqge">#REF!</definedName>
    <definedName name="SRTSRT" localSheetId="6" hidden="1">{#N/A,#N/A,FALSE,"GERAL";#N/A,#N/A,FALSE,"012-96";#N/A,#N/A,FALSE,"018-96";#N/A,#N/A,FALSE,"027-96";#N/A,#N/A,FALSE,"059-96";#N/A,#N/A,FALSE,"076-96";#N/A,#N/A,FALSE,"019-97";#N/A,#N/A,FALSE,"021-97";#N/A,#N/A,FALSE,"022-97";#N/A,#N/A,FALSE,"028-97"}</definedName>
    <definedName name="SRTSRT" localSheetId="7" hidden="1">{#N/A,#N/A,FALSE,"GERAL";#N/A,#N/A,FALSE,"012-96";#N/A,#N/A,FALSE,"018-96";#N/A,#N/A,FALSE,"027-96";#N/A,#N/A,FALSE,"059-96";#N/A,#N/A,FALSE,"076-96";#N/A,#N/A,FALSE,"019-97";#N/A,#N/A,FALSE,"021-97";#N/A,#N/A,FALSE,"022-97";#N/A,#N/A,FALSE,"028-97"}</definedName>
    <definedName name="SRTSRT" hidden="1">{#N/A,#N/A,FALSE,"GERAL";#N/A,#N/A,FALSE,"012-96";#N/A,#N/A,FALSE,"018-96";#N/A,#N/A,FALSE,"027-96";#N/A,#N/A,FALSE,"059-96";#N/A,#N/A,FALSE,"076-96";#N/A,#N/A,FALSE,"019-97";#N/A,#N/A,FALSE,"021-97";#N/A,#N/A,FALSE,"022-97";#N/A,#N/A,FALSE,"028-97"}</definedName>
    <definedName name="SRTST" localSheetId="6" hidden="1">{#N/A,#N/A,FALSE,"GERAL";#N/A,#N/A,FALSE,"012-96";#N/A,#N/A,FALSE,"018-96";#N/A,#N/A,FALSE,"027-96";#N/A,#N/A,FALSE,"059-96";#N/A,#N/A,FALSE,"076-96";#N/A,#N/A,FALSE,"019-97";#N/A,#N/A,FALSE,"021-97";#N/A,#N/A,FALSE,"022-97";#N/A,#N/A,FALSE,"028-97"}</definedName>
    <definedName name="SRTST" localSheetId="7" hidden="1">{#N/A,#N/A,FALSE,"GERAL";#N/A,#N/A,FALSE,"012-96";#N/A,#N/A,FALSE,"018-96";#N/A,#N/A,FALSE,"027-96";#N/A,#N/A,FALSE,"059-96";#N/A,#N/A,FALSE,"076-96";#N/A,#N/A,FALSE,"019-97";#N/A,#N/A,FALSE,"021-97";#N/A,#N/A,FALSE,"022-97";#N/A,#N/A,FALSE,"028-97"}</definedName>
    <definedName name="SRTST" hidden="1">{#N/A,#N/A,FALSE,"GERAL";#N/A,#N/A,FALSE,"012-96";#N/A,#N/A,FALSE,"018-96";#N/A,#N/A,FALSE,"027-96";#N/A,#N/A,FALSE,"059-96";#N/A,#N/A,FALSE,"076-96";#N/A,#N/A,FALSE,"019-97";#N/A,#N/A,FALSE,"021-97";#N/A,#N/A,FALSE,"022-97";#N/A,#N/A,FALSE,"028-97"}</definedName>
    <definedName name="SRV" localSheetId="9" hidden="1">#REF!</definedName>
    <definedName name="SRV" localSheetId="8" hidden="1">#REF!</definedName>
    <definedName name="SRV" localSheetId="12">#REF!</definedName>
    <definedName name="SRV" localSheetId="3" hidden="1">#REF!</definedName>
    <definedName name="SRV" localSheetId="10">#REF!</definedName>
    <definedName name="SRV" localSheetId="7" hidden="1">#REF!</definedName>
    <definedName name="SRV" localSheetId="11">#REF!</definedName>
    <definedName name="SRV" localSheetId="13">#REF!</definedName>
    <definedName name="SRV">#REF!</definedName>
    <definedName name="SS" localSheetId="9" hidden="1">#REF!</definedName>
    <definedName name="SS" localSheetId="8" hidden="1">#REF!</definedName>
    <definedName name="SS" localSheetId="12">#REF!</definedName>
    <definedName name="SS" localSheetId="3" hidden="1">#REF!</definedName>
    <definedName name="SS" localSheetId="10">#REF!</definedName>
    <definedName name="SS" localSheetId="7" hidden="1">#REF!</definedName>
    <definedName name="SS" localSheetId="11">#REF!</definedName>
    <definedName name="SS" localSheetId="13">#REF!</definedName>
    <definedName name="SS">#REF!</definedName>
    <definedName name="sSarjeta">#REF!</definedName>
    <definedName name="SSD" localSheetId="9">'BDI DIFER_SEM DESON.'!Plan1</definedName>
    <definedName name="SSD" localSheetId="8">'BDI_SEM DESON.'!Plan1</definedName>
    <definedName name="SSD" localSheetId="6">Plan1</definedName>
    <definedName name="SSD" localSheetId="7">Plan1</definedName>
    <definedName name="SSD" localSheetId="13">Plan1</definedName>
    <definedName name="SSD">Plan1</definedName>
    <definedName name="SSDEEEEEE" localSheetId="6">Plan1</definedName>
    <definedName name="SSDEEEEEE" localSheetId="7">Plan1</definedName>
    <definedName name="SSDEEEEEE">Plan1</definedName>
    <definedName name="SSEG">#REF!</definedName>
    <definedName name="sSinHor">#REF!</definedName>
    <definedName name="ssrs" localSheetId="6" hidden="1">{#N/A,#N/A,TRUE,"Serviços"}</definedName>
    <definedName name="ssrs" localSheetId="7" hidden="1">{#N/A,#N/A,TRUE,"Serviços"}</definedName>
    <definedName name="ssrs" hidden="1">{#N/A,#N/A,TRUE,"Serviços"}</definedName>
    <definedName name="SSS" localSheetId="9" hidden="1">{#N/A,#N/A,FALSE,"MO (2)"}</definedName>
    <definedName name="SSS" localSheetId="8" hidden="1">{#N/A,#N/A,FALSE,"MO (2)"}</definedName>
    <definedName name="SSS" localSheetId="6">{#N/A,#N/A,FALSE,"MO (2)"}</definedName>
    <definedName name="SSS" localSheetId="7">{#N/A,#N/A,FALSE,"MO (2)"}</definedName>
    <definedName name="SSS">{#N/A,#N/A,FALSE,"MO (2)"}</definedName>
    <definedName name="SSS_1" localSheetId="6" hidden="1">{#N/A,#N/A,FALSE,"MO (2)"}</definedName>
    <definedName name="SSS_1" localSheetId="7" hidden="1">{#N/A,#N/A,FALSE,"MO (2)"}</definedName>
    <definedName name="SSS_1" hidden="1">{#N/A,#N/A,FALSE,"MO (2)"}</definedName>
    <definedName name="sssa" localSheetId="9">'BDI DIFER_SEM DESON.'!sssa</definedName>
    <definedName name="sssa" localSheetId="8">'BDI_SEM DESON.'!sssa</definedName>
    <definedName name="sssa" localSheetId="6">'CURVA ABC_INSUMO'!sssa</definedName>
    <definedName name="sssa" localSheetId="7">MEMÓRIA!sssa</definedName>
    <definedName name="sssa">sssa</definedName>
    <definedName name="sssd">#N/A</definedName>
    <definedName name="ssss" localSheetId="7">#REF!</definedName>
    <definedName name="ssss">#N/A</definedName>
    <definedName name="ssssa" localSheetId="6">#REF!</definedName>
    <definedName name="ssssa" localSheetId="7">#REF!</definedName>
    <definedName name="ssssa" localSheetId="13">#REF!</definedName>
    <definedName name="ssssa">#REF!</definedName>
    <definedName name="sssss" localSheetId="6" hidden="1">{"PARTE1",#N/A,FALSE,"Plan1"}</definedName>
    <definedName name="sssss" localSheetId="7" hidden="1">{"PARTE1",#N/A,FALSE,"Plan1"}</definedName>
    <definedName name="sssss" hidden="1">{"PARTE1",#N/A,FALSE,"Plan1"}</definedName>
    <definedName name="ssssss" localSheetId="6" hidden="1">{#N/A,#N/A,FALSE,"MO (2)"}</definedName>
    <definedName name="ssssss" localSheetId="7" hidden="1">{#N/A,#N/A,FALSE,"MO (2)"}</definedName>
    <definedName name="ssssss" hidden="1">{#N/A,#N/A,FALSE,"MO (2)"}</definedName>
    <definedName name="SSSSSSAAAA" localSheetId="6">Plan1</definedName>
    <definedName name="SSSSSSAAAA" localSheetId="7">Plan1</definedName>
    <definedName name="SSSSSSAAAA">Plan1</definedName>
    <definedName name="SSSSSSS">#REF!</definedName>
    <definedName name="SSSSSSSSS" localSheetId="6" hidden="1">{"PARTE1",#N/A,FALSE,"Plan1"}</definedName>
    <definedName name="SSSSSSSSS" localSheetId="7" hidden="1">{"PARTE1",#N/A,FALSE,"Plan1"}</definedName>
    <definedName name="SSSSSSSSS" hidden="1">{"PARTE1",#N/A,FALSE,"Plan1"}</definedName>
    <definedName name="SSSSSSSSSSS">#N/A</definedName>
    <definedName name="sssssssssssssssssssss" localSheetId="9" hidden="1">{#N/A,#N/A,TRUE,"Plan1"}</definedName>
    <definedName name="sssssssssssssssssssss" localSheetId="8" hidden="1">{#N/A,#N/A,TRUE,"Plan1"}</definedName>
    <definedName name="sssssssssssssssssssss" localSheetId="6">{#N/A,#N/A,TRUE,"Plan1"}</definedName>
    <definedName name="sssssssssssssssssssss" localSheetId="7">{#N/A,#N/A,TRUE,"Plan1"}</definedName>
    <definedName name="sssssssssssssssssssss">{#N/A,#N/A,TRUE,"Plan1"}</definedName>
    <definedName name="sssssssssssssssssssss_1" localSheetId="6" hidden="1">{#N/A,#N/A,TRUE,"Plan1"}</definedName>
    <definedName name="sssssssssssssssssssss_1" localSheetId="7" hidden="1">{#N/A,#N/A,TRUE,"Plan1"}</definedName>
    <definedName name="sssssssssssssssssssss_1" hidden="1">{#N/A,#N/A,TRUE,"Plan1"}</definedName>
    <definedName name="sSTC01">#REF!</definedName>
    <definedName name="sSubBase">#REF!</definedName>
    <definedName name="ST" localSheetId="9">#REF!</definedName>
    <definedName name="ST" localSheetId="8">#REF!</definedName>
    <definedName name="ST" localSheetId="12">#REF!</definedName>
    <definedName name="ST" localSheetId="10">#REF!</definedName>
    <definedName name="ST" localSheetId="11">#REF!</definedName>
    <definedName name="ST" localSheetId="13">#REF!</definedName>
    <definedName name="ST">#REF!</definedName>
    <definedName name="STOP">NA()</definedName>
    <definedName name="STOP_3">NA()</definedName>
    <definedName name="STOT01_010_0020">#REF!</definedName>
    <definedName name="STOT01_010_0020_1">#REF!</definedName>
    <definedName name="STOT01_050_0040">#REF!</definedName>
    <definedName name="STOT01_050_0040_1">#REF!</definedName>
    <definedName name="STOT01_110_0010">#REF!</definedName>
    <definedName name="STOT01_110_0010_1">#REF!</definedName>
    <definedName name="STOT01_110_0295">#REF!</definedName>
    <definedName name="STOT01_110_0295_1">#REF!</definedName>
    <definedName name="STOT01_110_0720">#REF!</definedName>
    <definedName name="STOT01_110_0720_1">#REF!</definedName>
    <definedName name="STOT01_120_O22O">#REF!</definedName>
    <definedName name="STOT01_120_O22O_1">#REF!</definedName>
    <definedName name="STOT01_150_0130">#REF!</definedName>
    <definedName name="STOT01_150_0190">#REF!</definedName>
    <definedName name="STOT01_150_0190_1">#REF!</definedName>
    <definedName name="STOT01_250_0020">#REF!</definedName>
    <definedName name="STOT01_250_0020_1">#REF!</definedName>
    <definedName name="STOT01_250_0040">#REF!</definedName>
    <definedName name="STOT01_250_0040_1">#REF!</definedName>
    <definedName name="STOT01_250_0340">#REF!</definedName>
    <definedName name="STOT01_250_0340_1">#REF!</definedName>
    <definedName name="STOT01_2500040">#REF!</definedName>
    <definedName name="STOT01_2500040_1">#REF!</definedName>
    <definedName name="STOT02_010_0020">#REF!</definedName>
    <definedName name="STOT02_010_0020_1">#REF!</definedName>
    <definedName name="STOT02_010_0030">#REF!</definedName>
    <definedName name="STOT02_010_0030_1">#REF!</definedName>
    <definedName name="STOT02_010_0050">#REF!</definedName>
    <definedName name="STOT02_010_0050_1">#REF!</definedName>
    <definedName name="STOT02_010_0060">#REF!</definedName>
    <definedName name="STOT02_010_0060_1">#REF!</definedName>
    <definedName name="STOT02_010_0065">#REF!</definedName>
    <definedName name="STOT02_010_0065_1">#REF!</definedName>
    <definedName name="STOT02_010_0080">#REF!</definedName>
    <definedName name="STOT02_010_0080_1">#REF!</definedName>
    <definedName name="STOT02_010_0090">#REF!</definedName>
    <definedName name="STOT02_010_0090_1">#REF!</definedName>
    <definedName name="STOT02_010_0130">#REF!</definedName>
    <definedName name="STOT02_010_0130_1">#REF!</definedName>
    <definedName name="STOT02_010_0140">#REF!</definedName>
    <definedName name="STOT02_010_0140_1">#REF!</definedName>
    <definedName name="STOT02_010_0150">#REF!</definedName>
    <definedName name="STOT02_010_0150_1">#REF!</definedName>
    <definedName name="STOT02_020_0020">#REF!</definedName>
    <definedName name="STOT02_020_0020_1">#REF!</definedName>
    <definedName name="STOT02_040_0320">#REF!</definedName>
    <definedName name="STOT02_040_0320_1">#REF!</definedName>
    <definedName name="STOT02_040_3910">#REF!</definedName>
    <definedName name="STOT02_040_3910_1">#REF!</definedName>
    <definedName name="STOT02_040_3930">#REF!</definedName>
    <definedName name="STOT02_040_3930_1">#REF!</definedName>
    <definedName name="STOT02_040_7438">#REF!</definedName>
    <definedName name="STOT02_040_7438_1">#REF!</definedName>
    <definedName name="STOT02_110_0136">#REF!</definedName>
    <definedName name="STOT02_110_0136_1">#REF!</definedName>
    <definedName name="STOT02_110_0736">#REF!</definedName>
    <definedName name="STOT02_110_0736_1">#REF!</definedName>
    <definedName name="STOT02_110_1866">#REF!</definedName>
    <definedName name="STOT02_110_1866_1">#REF!</definedName>
    <definedName name="STOT02_110_2021">#REF!</definedName>
    <definedName name="STOT02_110_2021_1">#REF!</definedName>
    <definedName name="STOT02_110_2070">#REF!</definedName>
    <definedName name="STOT02_110_2070_1">#REF!</definedName>
    <definedName name="STOT02_110_2284">#REF!</definedName>
    <definedName name="STOT02_110_2284_1">#REF!</definedName>
    <definedName name="STOT02_110_2758">#REF!</definedName>
    <definedName name="STOT02_110_2758_1">#REF!</definedName>
    <definedName name="STOT02_110_3862">#REF!</definedName>
    <definedName name="STOT02_110_3862_1">#REF!</definedName>
    <definedName name="STOT02_110_3868">#REF!</definedName>
    <definedName name="STOT02_110_3926">#REF!</definedName>
    <definedName name="STOT02_110_3926_1">#REF!</definedName>
    <definedName name="STOT02_110_4292">#REF!</definedName>
    <definedName name="STOT02_110_4292_1">#REF!</definedName>
    <definedName name="STOT02_110_4760">#REF!</definedName>
    <definedName name="STOT02_110_4760_1">#REF!</definedName>
    <definedName name="STOT02_120_0010">#REF!</definedName>
    <definedName name="STOT02_120_0010_1">#REF!</definedName>
    <definedName name="STOT02_120_0040">#REF!</definedName>
    <definedName name="STOT02_120_0040_1">#REF!</definedName>
    <definedName name="STOT02_140_0040">#REF!</definedName>
    <definedName name="STOT02_140_0040_1">#REF!</definedName>
    <definedName name="STOT02_160_0010">#REF!</definedName>
    <definedName name="STOT02_160_0010_1">#REF!</definedName>
    <definedName name="STOT02_160_0075">#REF!</definedName>
    <definedName name="STOT02_160_0075_1">#REF!</definedName>
    <definedName name="STOT02_210_0030">#REF!</definedName>
    <definedName name="STOT02_210_0030_1">#REF!</definedName>
    <definedName name="STOT02_210_0110">#REF!</definedName>
    <definedName name="STOT02_210_0110_1">#REF!</definedName>
    <definedName name="STOT02_210_0290">#REF!</definedName>
    <definedName name="STOT02_210_0290_1">#REF!</definedName>
    <definedName name="STOT02_210_0320">#REF!</definedName>
    <definedName name="STOT02_210_0320_1">#REF!</definedName>
    <definedName name="STOT03_010_0020">#REF!</definedName>
    <definedName name="STOT03_010_0020_1">#REF!</definedName>
    <definedName name="STOT03_010_0025">#REF!</definedName>
    <definedName name="STOT03_010_0025_1">#REF!</definedName>
    <definedName name="STOT03_010_0040">#REF!</definedName>
    <definedName name="STOT03_010_0040_1">#REF!</definedName>
    <definedName name="STOT03_010_0050">#REF!</definedName>
    <definedName name="STOT03_010_0050_1">#REF!</definedName>
    <definedName name="STOT03_010_0100">#REF!</definedName>
    <definedName name="STOT03_010_0100_1">#REF!</definedName>
    <definedName name="STOT03_010_0140">#REF!</definedName>
    <definedName name="STOT03_010_0140_1">#REF!</definedName>
    <definedName name="STOT03_010_0160">#REF!</definedName>
    <definedName name="STOT03_010_0160_1">#REF!</definedName>
    <definedName name="STOT03_010_0170">#REF!</definedName>
    <definedName name="STOT03_010_0170_1">#REF!</definedName>
    <definedName name="STOT03_010_0180">#REF!</definedName>
    <definedName name="STOT03_010_0180_1">#REF!</definedName>
    <definedName name="STOT03_010_0190">#REF!</definedName>
    <definedName name="STOT03_010_0190_1">#REF!</definedName>
    <definedName name="STOT03_010_0200">#REF!</definedName>
    <definedName name="STOT03_010_0200_1">#REF!</definedName>
    <definedName name="STOT04_010_0010">#REF!</definedName>
    <definedName name="STOT04_010_0010_1">#REF!</definedName>
    <definedName name="STOT04_010_0040">#REF!</definedName>
    <definedName name="STOT04_010_0040_1">#REF!</definedName>
    <definedName name="STOT04_010_0070">#REF!</definedName>
    <definedName name="STOT04_010_0070_1">#REF!</definedName>
    <definedName name="STOT04_010_0150">#REF!</definedName>
    <definedName name="STOT04_010_0150_1">#REF!</definedName>
    <definedName name="STOT04_010_0190">#REF!</definedName>
    <definedName name="STOT04_010_0190_1">#REF!</definedName>
    <definedName name="STOT04_010_0200">#REF!</definedName>
    <definedName name="STOT04_010_0200_1">#REF!</definedName>
    <definedName name="STOT04_010_0290">#REF!</definedName>
    <definedName name="STOT04_010_0290_1">#REF!</definedName>
    <definedName name="STOT04_010_0320">#REF!</definedName>
    <definedName name="STOT04_010_0320_1">#REF!</definedName>
    <definedName name="stot04_010_0330">#REF!</definedName>
    <definedName name="STOT04_010_0330_1">#REF!</definedName>
    <definedName name="STOT04_010_0371">#REF!</definedName>
    <definedName name="STOT04_010_0371_1">#REF!</definedName>
    <definedName name="STOT04_010_0375">#REF!</definedName>
    <definedName name="STOT04_010_0375_1">#REF!</definedName>
    <definedName name="STOT04_010_0395">#REF!</definedName>
    <definedName name="STOT04_010_0395_1">#REF!</definedName>
    <definedName name="STOT04_010_0420">#REF!</definedName>
    <definedName name="STOT04_010_0420_1">#REF!</definedName>
    <definedName name="STOT04_010_0430">#REF!</definedName>
    <definedName name="STOT04_010_0430_1">#REF!</definedName>
    <definedName name="STOT05_010_0020">#REF!</definedName>
    <definedName name="STOT05_010_0020_1">#REF!</definedName>
    <definedName name="STOT05_110_0005">#REF!</definedName>
    <definedName name="STOT05_110_0005_1">#REF!</definedName>
    <definedName name="STOT05_110_0420">#REF!</definedName>
    <definedName name="STOT05_110_0420_1">#REF!</definedName>
    <definedName name="STOT05_110_1300">#REF!</definedName>
    <definedName name="STOT05_110_1300_1">#REF!</definedName>
    <definedName name="STOT05_110_1565">#REF!</definedName>
    <definedName name="STOT05_110_1565_1">#REF!</definedName>
    <definedName name="STOT05_110_1590">#REF!</definedName>
    <definedName name="STOT05_110_1590_1">#REF!</definedName>
    <definedName name="STOT05_110_1620">#REF!</definedName>
    <definedName name="STOT05_120_0060">#REF!</definedName>
    <definedName name="STOT05_120_0060_1">#REF!</definedName>
    <definedName name="STOT06_010_0010">#REF!</definedName>
    <definedName name="STOT06_010_0010_1">#REF!</definedName>
    <definedName name="STOT08_010_0010">#REF!</definedName>
    <definedName name="STOT08_010_0010_1">#REF!</definedName>
    <definedName name="STOT08_010_0040">#REF!</definedName>
    <definedName name="STOT08_010_0040_1">#REF!</definedName>
    <definedName name="STOT08_010_0060">#REF!</definedName>
    <definedName name="STOT08_010_0060_1">#REF!</definedName>
    <definedName name="STOT08_010_0120">#REF!</definedName>
    <definedName name="STOT08_010_0120_1">#REF!</definedName>
    <definedName name="STOT08_010_0130">#REF!</definedName>
    <definedName name="STOT08_010_0130_1">#REF!</definedName>
    <definedName name="STOT08_010_0135">#REF!</definedName>
    <definedName name="STOT08_010_0135_1">#REF!</definedName>
    <definedName name="STOT08_010_0190">#REF!</definedName>
    <definedName name="STOT08_010_0190_1">#REF!</definedName>
    <definedName name="STOT08_010_0270">#REF!</definedName>
    <definedName name="STOT08_010_0270_1">#REF!</definedName>
    <definedName name="STOT080_010_0350">#REF!</definedName>
    <definedName name="STOT080_010_0350_1">#REF!</definedName>
    <definedName name="STOT09_010_0060">#REF!</definedName>
    <definedName name="STOT09_010_0060_1">#REF!</definedName>
    <definedName name="STOT09_010_0070">#REF!</definedName>
    <definedName name="STOT09_010_0070_1">#REF!</definedName>
    <definedName name="STOT09_010_0240">#REF!</definedName>
    <definedName name="STOT09_010_0240_1">#REF!</definedName>
    <definedName name="STOT09_010_0380">#REF!</definedName>
    <definedName name="STOT09_010_0380_1">#REF!</definedName>
    <definedName name="STOT09_010_0430">#REF!</definedName>
    <definedName name="STOT09_010_0430_1">#REF!</definedName>
    <definedName name="STOT09_010_0470">#REF!</definedName>
    <definedName name="STOT09_010_0470_1">#REF!</definedName>
    <definedName name="STOT09_010_0700">#REF!</definedName>
    <definedName name="STOT09_010_0700_1">#REF!</definedName>
    <definedName name="STOT10_010_0140">#REF!</definedName>
    <definedName name="STOT10_010_0140_1">#REF!</definedName>
    <definedName name="STOT10_010_0150">#REF!</definedName>
    <definedName name="STOT10_010_0150_1">#REF!</definedName>
    <definedName name="STOT10_010_0180">#REF!</definedName>
    <definedName name="STOT10_010_0180_1">#REF!</definedName>
    <definedName name="STOT10_010_0270">#REF!</definedName>
    <definedName name="STOT10_010_0270_1">#REF!</definedName>
    <definedName name="STOT10_010_0280">#REF!</definedName>
    <definedName name="STOT10_010_0280_1">#REF!</definedName>
    <definedName name="STOT10_010_0290">#REF!</definedName>
    <definedName name="STOT10_010_0290_1">#REF!</definedName>
    <definedName name="STOT10_010_0298">#REF!</definedName>
    <definedName name="STOT10_010_0298_1">#REF!</definedName>
    <definedName name="STOT10_010_0307">#REF!</definedName>
    <definedName name="STOT10_010_0307_1">#REF!</definedName>
    <definedName name="STOT10_010_0308">#REF!</definedName>
    <definedName name="STOT10_010_0308_1">#REF!</definedName>
    <definedName name="STOT10_010_0310">#REF!</definedName>
    <definedName name="STOT10_010_0310_1">#REF!</definedName>
    <definedName name="STOT10_010_0330">#REF!</definedName>
    <definedName name="STOT10_010_0330_1">#REF!</definedName>
    <definedName name="STOT10_010_0333">#REF!</definedName>
    <definedName name="STOT10_010_0333_1">#REF!</definedName>
    <definedName name="STOT10_010_0350">#REF!</definedName>
    <definedName name="STOT10_010_0350_1">#REF!</definedName>
    <definedName name="STOT10_010_0380">#REF!</definedName>
    <definedName name="STOT10_010_0380_1">#REF!</definedName>
    <definedName name="STOT10_010_0400">#REF!</definedName>
    <definedName name="STOT10_010_0400_1">#REF!</definedName>
    <definedName name="STOT10_010_0431">#REF!</definedName>
    <definedName name="STOT10_010_0431_1">#REF!</definedName>
    <definedName name="STOT10_010_1100">#REF!</definedName>
    <definedName name="STOT10_010_1100_1">#REF!</definedName>
    <definedName name="STOT10_010_1110">#REF!</definedName>
    <definedName name="STOT10_010_1110_1">#REF!</definedName>
    <definedName name="STOT12_010_0010">#REF!</definedName>
    <definedName name="STOT12_010_0010_1">#REF!</definedName>
    <definedName name="STOT12_010_0050">#REF!</definedName>
    <definedName name="STOT12_010_0050_1">#REF!</definedName>
    <definedName name="STOT12_010_0060">#REF!</definedName>
    <definedName name="STOT12_010_0060_1">#REF!</definedName>
    <definedName name="STOT12_010_0210">#REF!</definedName>
    <definedName name="STOT12_010_0210_1">#REF!</definedName>
    <definedName name="STOT12_010_0300">#REF!</definedName>
    <definedName name="STOT12_010_0300_1">#REF!</definedName>
    <definedName name="STOT12_010_0340">#REF!</definedName>
    <definedName name="STOT12_010_0340_1">#REF!</definedName>
    <definedName name="STOT12_010_0360">#REF!</definedName>
    <definedName name="STOT12_010_0360_1">#REF!</definedName>
    <definedName name="STOT12_010_0550">#REF!</definedName>
    <definedName name="STOT12_010_0550_1">#REF!</definedName>
    <definedName name="STOT13_010_0030">#REF!</definedName>
    <definedName name="STOT13_010_0030_1">#REF!</definedName>
    <definedName name="STOT13_010_0040">#REF!</definedName>
    <definedName name="STOT13_010_0040_1">#REF!</definedName>
    <definedName name="STOT13_010_0090">#REF!</definedName>
    <definedName name="STOT13_010_0090_1">#REF!</definedName>
    <definedName name="STOT13_010_0100">#REF!</definedName>
    <definedName name="STOT13_010_0100_1">#REF!</definedName>
    <definedName name="STOT13_010_0110">#REF!</definedName>
    <definedName name="STOT13_010_0110_1">#REF!</definedName>
    <definedName name="STOT13_010_0350">#REF!</definedName>
    <definedName name="STOT13_010_0350_1">#REF!</definedName>
    <definedName name="STOT13_010_0360">#REF!</definedName>
    <definedName name="STOT13_010_0360_1">#REF!</definedName>
    <definedName name="STOT13_010_0380">#REF!</definedName>
    <definedName name="STOT13_010_0380_1">#REF!</definedName>
    <definedName name="STOT13_010_0410">#REF!</definedName>
    <definedName name="STOT13_010_0410_1">#REF!</definedName>
    <definedName name="STOT13_010_0860">#REF!</definedName>
    <definedName name="STOT13_010_0860_1">#REF!</definedName>
    <definedName name="STOT13_010_0880">#REF!</definedName>
    <definedName name="STOT13_010_0880_1">#REF!</definedName>
    <definedName name="STOT13_010_1200">#REF!</definedName>
    <definedName name="STOT13_010_1200_1">#REF!</definedName>
    <definedName name="STOT15_010_0010">#REF!</definedName>
    <definedName name="STOT15_010_0010_1">#REF!</definedName>
    <definedName name="STOT15_010_0040">#REF!</definedName>
    <definedName name="STOT15_010_0040_1">#REF!</definedName>
    <definedName name="STOT15_010_0055">#REF!</definedName>
    <definedName name="STOT15_010_0055_1">#REF!</definedName>
    <definedName name="STOT15_010_0140">#REF!</definedName>
    <definedName name="STOT15_010_0140_1">#REF!</definedName>
    <definedName name="STOT15_010_0181">#REF!</definedName>
    <definedName name="STOT15_010_0181_1">#REF!</definedName>
    <definedName name="STOT15_010_0270">#REF!</definedName>
    <definedName name="STOT15_010_0270_1">#REF!</definedName>
    <definedName name="STOT15_010_0280">#REF!</definedName>
    <definedName name="STOT15_010_0280_1">#REF!</definedName>
    <definedName name="STOT15_010_0290">#REF!</definedName>
    <definedName name="STOT15_010_0290_1">#REF!</definedName>
    <definedName name="STOT16_010_0010">#REF!</definedName>
    <definedName name="STOT16_010_0010_1">#REF!</definedName>
    <definedName name="STOT16_010_0060">#REF!</definedName>
    <definedName name="STOT16_010_0060_1">#REF!</definedName>
    <definedName name="STOT16_010_0110">#REF!</definedName>
    <definedName name="STOT16_010_0110_1">#REF!</definedName>
    <definedName name="STOT16_010_0120">#REF!</definedName>
    <definedName name="STOT16_010_0120_1">#REF!</definedName>
    <definedName name="STOT16_010_0150">#REF!</definedName>
    <definedName name="STOT16_010_0150_1">#REF!</definedName>
    <definedName name="STOT16_010_0170">#REF!</definedName>
    <definedName name="STOT16_010_0170_1">#REF!</definedName>
    <definedName name="STOT17_010_0080">#REF!</definedName>
    <definedName name="STOT17_010_0080_1">#REF!</definedName>
    <definedName name="STOT17_010_0100">#REF!</definedName>
    <definedName name="STOT17_010_0100_1">#REF!</definedName>
    <definedName name="STOT17_010_0120">#REF!</definedName>
    <definedName name="STOT17_010_0120_1">#REF!</definedName>
    <definedName name="STOT17_010_0150">#REF!</definedName>
    <definedName name="STOT17_010_0150_1">#REF!</definedName>
    <definedName name="STOT17_010_0290">#REF!</definedName>
    <definedName name="STOT17_010_0290_1">#REF!</definedName>
    <definedName name="STOT17_010_0350">#REF!</definedName>
    <definedName name="STOT17_010_0350_1">#REF!</definedName>
    <definedName name="STOT17_010_0390">#REF!</definedName>
    <definedName name="STOT17_010_0390_1">#REF!</definedName>
    <definedName name="STOT17_010_0437">#REF!</definedName>
    <definedName name="STOT17_010_0437_1">#REF!</definedName>
    <definedName name="STOT17_010_0602">#REF!</definedName>
    <definedName name="STOT17_010_0602_1">#REF!</definedName>
    <definedName name="STOTCOMPOS01">#REF!</definedName>
    <definedName name="STOTCOMPOS01_1">#REF!</definedName>
    <definedName name="STR" localSheetId="9">#REF!</definedName>
    <definedName name="STR" localSheetId="8">#REF!</definedName>
    <definedName name="STR" localSheetId="12">#REF!</definedName>
    <definedName name="STR" localSheetId="10">#REF!</definedName>
    <definedName name="STR" localSheetId="11">#REF!</definedName>
    <definedName name="STR" localSheetId="13">#REF!</definedName>
    <definedName name="STR">#REF!</definedName>
    <definedName name="STR_13">#REF!</definedName>
    <definedName name="STR_39">#REF!</definedName>
    <definedName name="STR_6">#REF!</definedName>
    <definedName name="stre">#REF!</definedName>
    <definedName name="sub" localSheetId="9">#REF!</definedName>
    <definedName name="sub" localSheetId="8">#REF!</definedName>
    <definedName name="sub" localSheetId="12">#REF!</definedName>
    <definedName name="sub" localSheetId="10">#REF!</definedName>
    <definedName name="sub" localSheetId="11">#REF!</definedName>
    <definedName name="sub" localSheetId="13">#REF!</definedName>
    <definedName name="sub">#REF!</definedName>
    <definedName name="Sub__trecho" localSheetId="9">#REF!</definedName>
    <definedName name="Sub__trecho" localSheetId="8">#REF!</definedName>
    <definedName name="Sub__trecho" localSheetId="12">#REF!</definedName>
    <definedName name="Sub__trecho" localSheetId="10">#REF!</definedName>
    <definedName name="Sub__trecho" localSheetId="11">#REF!</definedName>
    <definedName name="Sub__trecho" localSheetId="13">#REF!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 localSheetId="9">#REF!</definedName>
    <definedName name="SUB_TRECHO" localSheetId="8">#REF!</definedName>
    <definedName name="SUB_TRECHO" localSheetId="12">#REF!</definedName>
    <definedName name="SUB_TRECHO" localSheetId="3">#REF!</definedName>
    <definedName name="SUB_TRECHO" localSheetId="10">#REF!</definedName>
    <definedName name="SUB_TRECHO" localSheetId="11">#REF!</definedName>
    <definedName name="SUB_TRECHO" localSheetId="13">#REF!</definedName>
    <definedName name="SUB_TRECHO">#REF!</definedName>
    <definedName name="SubBase">#REF!</definedName>
    <definedName name="Subestação" localSheetId="9">#REF!</definedName>
    <definedName name="Subestação" localSheetId="8">#REF!</definedName>
    <definedName name="Subestação" localSheetId="12">#REF!</definedName>
    <definedName name="Subestação" localSheetId="10">#REF!</definedName>
    <definedName name="Subestação" localSheetId="11">#REF!</definedName>
    <definedName name="Subestação" localSheetId="13">#REF!</definedName>
    <definedName name="Subestação">#REF!</definedName>
    <definedName name="Subt" localSheetId="9">#REF!</definedName>
    <definedName name="Subt" localSheetId="8">#REF!</definedName>
    <definedName name="Subt" localSheetId="12">#REF!</definedName>
    <definedName name="Subt" localSheetId="10">#REF!</definedName>
    <definedName name="Subt" localSheetId="11">#REF!</definedName>
    <definedName name="Subt" localSheetId="13">#REF!</definedName>
    <definedName name="Subt">#REF!</definedName>
    <definedName name="SUBT_1">#REF!</definedName>
    <definedName name="SUBT1">"$#REF!.$B$#REF!"</definedName>
    <definedName name="SUBT1_12">#REF!</definedName>
    <definedName name="SUBTOT" localSheetId="6">#REF!</definedName>
    <definedName name="SUBTOT" localSheetId="7">#REF!</definedName>
    <definedName name="SUBTOT" localSheetId="13">#REF!</definedName>
    <definedName name="SUBTOT">#REF!</definedName>
    <definedName name="Subtrecho" localSheetId="9">#REF!</definedName>
    <definedName name="Subtrecho" localSheetId="8">#REF!</definedName>
    <definedName name="Subtrecho" localSheetId="12">#REF!</definedName>
    <definedName name="Subtrecho" localSheetId="10">#REF!</definedName>
    <definedName name="Subtrecho" localSheetId="11">#REF!</definedName>
    <definedName name="Subtrecho" localSheetId="13">#REF!</definedName>
    <definedName name="Subtrecho">#REF!</definedName>
    <definedName name="SUBTRECHO_1">#REF!</definedName>
    <definedName name="SUBTRECHO_10">#REF!</definedName>
    <definedName name="SUBTRECHO_11">#REF!</definedName>
    <definedName name="subtrecho_12">#REF!</definedName>
    <definedName name="subtrecho_4">#REF!</definedName>
    <definedName name="SUBTRECHO_9">#REF!</definedName>
    <definedName name="SUBTRECHO1" localSheetId="6">#REF!</definedName>
    <definedName name="SUBTRECHO1" localSheetId="7">#REF!</definedName>
    <definedName name="SUBTRECHO1">#REF!</definedName>
    <definedName name="sum">#REF!</definedName>
    <definedName name="Summary" hidden="1">#REF!</definedName>
    <definedName name="SUMMERY" localSheetId="9">#REF!</definedName>
    <definedName name="SUMMERY" localSheetId="8">#REF!</definedName>
    <definedName name="SUMMERY" localSheetId="12">#REF!</definedName>
    <definedName name="SUMMERY" localSheetId="3">#REF!</definedName>
    <definedName name="SUMMERY" localSheetId="10">#REF!</definedName>
    <definedName name="SUMMERY" localSheetId="11">#REF!</definedName>
    <definedName name="SUMMERY" localSheetId="13">#REF!</definedName>
    <definedName name="SUMMERY">#REF!</definedName>
    <definedName name="SUMMERYY" localSheetId="9">#REF!</definedName>
    <definedName name="SUMMERYY" localSheetId="8">#REF!</definedName>
    <definedName name="SUMMERYY" localSheetId="12">#REF!</definedName>
    <definedName name="SUMMERYY" localSheetId="10">#REF!</definedName>
    <definedName name="SUMMERYY" localSheetId="11">#REF!</definedName>
    <definedName name="SUMMERYY" localSheetId="13">#REF!</definedName>
    <definedName name="SUMMERYY">#REF!</definedName>
    <definedName name="SUP_MAR94">#REF!</definedName>
    <definedName name="SUPER">#REF!</definedName>
    <definedName name="SUPERINTENDENTE">#REF!</definedName>
    <definedName name="superstrutura">#REF!</definedName>
    <definedName name="superstrutura_1">#REF!</definedName>
    <definedName name="superstrutura_10">#REF!</definedName>
    <definedName name="superstrutura_12">#REF!</definedName>
    <definedName name="superstrutura_2">#REF!</definedName>
    <definedName name="superstrutura_3">#REF!</definedName>
    <definedName name="superstrutura_4">#REF!</definedName>
    <definedName name="superstrutura_9">#REF!</definedName>
    <definedName name="svsicro2">#REF!</definedName>
    <definedName name="svt">#REF!</definedName>
    <definedName name="sw" localSheetId="6" hidden="1">{#N/A,#N/A,FALSE,"Aging Summary";#N/A,#N/A,FALSE,"Ratio Analysis";#N/A,#N/A,FALSE,"Test 120 Day Accts";#N/A,#N/A,FALSE,"Tickmarks"}</definedName>
    <definedName name="sw" localSheetId="7" hidden="1">{#N/A,#N/A,FALSE,"Aging Summary";#N/A,#N/A,FALSE,"Ratio Analysis";#N/A,#N/A,FALSE,"Test 120 Day Accts";#N/A,#N/A,FALSE,"Tickmarks"}</definedName>
    <definedName name="sw" hidden="1">{#N/A,#N/A,FALSE,"Aging Summary";#N/A,#N/A,FALSE,"Ratio Analysis";#N/A,#N/A,FALSE,"Test 120 Day Accts";#N/A,#N/A,FALSE,"Tickmarks"}</definedName>
    <definedName name="Swvu.ACC." hidden="1">#REF!</definedName>
    <definedName name="Swvu.AFAC." hidden="1">#REF!</definedName>
    <definedName name="Swvu.ELIMLUCRO." hidden="1">#REF!</definedName>
    <definedName name="Swvu.ESTOQUES." hidden="1">#REF!</definedName>
    <definedName name="Swvu.Fabio." hidden="1">#REF!</definedName>
    <definedName name="Swvu.LPERDAS." hidden="1">#REF!</definedName>
    <definedName name="Swvu.RES432." hidden="1">#REF!</definedName>
    <definedName name="Swvu.VERLUCRO." hidden="1">#REF!</definedName>
    <definedName name="SWW" localSheetId="6" hidden="1">{#N/A,#N/A,FALSE,"Aging Summary";#N/A,#N/A,FALSE,"Ratio Analysis";#N/A,#N/A,FALSE,"Test 120 Day Accts";#N/A,#N/A,FALSE,"Tickmarks"}</definedName>
    <definedName name="SWW" localSheetId="7" hidden="1">{#N/A,#N/A,FALSE,"Aging Summary";#N/A,#N/A,FALSE,"Ratio Analysis";#N/A,#N/A,FALSE,"Test 120 Day Accts";#N/A,#N/A,FALSE,"Tickmarks"}</definedName>
    <definedName name="SWW" hidden="1">{#N/A,#N/A,FALSE,"Aging Summary";#N/A,#N/A,FALSE,"Ratio Analysis";#N/A,#N/A,FALSE,"Test 120 Day Accts";#N/A,#N/A,FALSE,"Tickmarks"}</definedName>
    <definedName name="sx\az" localSheetId="6">#REF!</definedName>
    <definedName name="sx\az" localSheetId="7">#REF!</definedName>
    <definedName name="sx\az">#REF!</definedName>
    <definedName name="sxcc" localSheetId="6" hidden="1">{#N/A,#N/A,FALSE,"SS";#N/A,#N/A,FALSE,"TER1";#N/A,#N/A,FALSE,"TER2";#N/A,#N/A,FALSE,"TER3";#N/A,#N/A,FALSE,"TP1";#N/A,#N/A,FALSE,"TP2";#N/A,#N/A,FALSE,"TP3";#N/A,#N/A,FALSE,"DI1";#N/A,#N/A,FALSE,"DI2";#N/A,#N/A,FALSE,"DI3";#N/A,#N/A,FALSE,"DS1";#N/A,#N/A,FALSE,"DS2";#N/A,#N/A,FALSE,"CM"}</definedName>
    <definedName name="sxcc" localSheetId="7" hidden="1">{#N/A,#N/A,FALSE,"SS";#N/A,#N/A,FALSE,"TER1";#N/A,#N/A,FALSE,"TER2";#N/A,#N/A,FALSE,"TER3";#N/A,#N/A,FALSE,"TP1";#N/A,#N/A,FALSE,"TP2";#N/A,#N/A,FALSE,"TP3";#N/A,#N/A,FALSE,"DI1";#N/A,#N/A,FALSE,"DI2";#N/A,#N/A,FALSE,"DI3";#N/A,#N/A,FALSE,"DS1";#N/A,#N/A,FALSE,"DS2";#N/A,#N/A,FALSE,"CM"}</definedName>
    <definedName name="sxcc" hidden="1">{#N/A,#N/A,FALSE,"SS";#N/A,#N/A,FALSE,"TER1";#N/A,#N/A,FALSE,"TER2";#N/A,#N/A,FALSE,"TER3";#N/A,#N/A,FALSE,"TP1";#N/A,#N/A,FALSE,"TP2";#N/A,#N/A,FALSE,"TP3";#N/A,#N/A,FALSE,"DI1";#N/A,#N/A,FALSE,"DI2";#N/A,#N/A,FALSE,"DI3";#N/A,#N/A,FALSE,"DS1";#N/A,#N/A,FALSE,"DS2";#N/A,#N/A,FALSE,"CM"}</definedName>
    <definedName name="sxo">#REF!</definedName>
    <definedName name="synthese" localSheetId="6" hidden="1">{"tbl1",#N/A,FALSE,"regul";"tbl2",#N/A,FALSE,"regul"}</definedName>
    <definedName name="synthese" localSheetId="7" hidden="1">{"tbl1",#N/A,FALSE,"regul";"tbl2",#N/A,FALSE,"regul"}</definedName>
    <definedName name="synthese" hidden="1">{"tbl1",#N/A,FALSE,"regul";"tbl2",#N/A,FALSE,"regul"}</definedName>
    <definedName name="T" localSheetId="3">#REF!</definedName>
    <definedName name="t" localSheetId="6">#REF!</definedName>
    <definedName name="t" localSheetId="7">#REF!</definedName>
    <definedName name="t">#REF!</definedName>
    <definedName name="T_25">#N/A</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0.230.17">#REF!</definedName>
    <definedName name="T0.303.17">#REF!</definedName>
    <definedName name="t000c">#REF!</definedName>
    <definedName name="t000d">#REF!</definedName>
    <definedName name="T2.530.02">#REF!</definedName>
    <definedName name="t301c">#REF!</definedName>
    <definedName name="t301d">#REF!</definedName>
    <definedName name="t302c">#REF!</definedName>
    <definedName name="t302d">#REF!</definedName>
    <definedName name="t303c">#REF!</definedName>
    <definedName name="t303d">#REF!</definedName>
    <definedName name="t311c">#REF!</definedName>
    <definedName name="t311d">#REF!</definedName>
    <definedName name="t312c">#REF!</definedName>
    <definedName name="t312d">#REF!</definedName>
    <definedName name="t313c">#REF!</definedName>
    <definedName name="t313d">#REF!</definedName>
    <definedName name="t314c">#REF!</definedName>
    <definedName name="t314d">#REF!</definedName>
    <definedName name="t401c">#REF!</definedName>
    <definedName name="t401d">#REF!</definedName>
    <definedName name="t501c">#REF!</definedName>
    <definedName name="t501d">#REF!</definedName>
    <definedName name="t511c">#REF!</definedName>
    <definedName name="t511d">#REF!</definedName>
    <definedName name="t512c">#REF!</definedName>
    <definedName name="t512d">#REF!</definedName>
    <definedName name="t601c">#REF!</definedName>
    <definedName name="t601d">#REF!</definedName>
    <definedName name="t602c">#REF!</definedName>
    <definedName name="t602d">#REF!</definedName>
    <definedName name="t603c">#REF!</definedName>
    <definedName name="t603d">#REF!</definedName>
    <definedName name="t604c">#REF!</definedName>
    <definedName name="t604d">#REF!</definedName>
    <definedName name="t605c">#REF!</definedName>
    <definedName name="t605d">#REF!</definedName>
    <definedName name="t606c">#REF!</definedName>
    <definedName name="t606d">#REF!</definedName>
    <definedName name="t607c">#REF!</definedName>
    <definedName name="t607d">#REF!</definedName>
    <definedName name="t608c">#REF!</definedName>
    <definedName name="t608d">#REF!</definedName>
    <definedName name="t609c">#REF!</definedName>
    <definedName name="t609d">#REF!</definedName>
    <definedName name="t610c">#REF!</definedName>
    <definedName name="t610d">#REF!</definedName>
    <definedName name="t701c">#REF!</definedName>
    <definedName name="t701d">#REF!</definedName>
    <definedName name="t702c">#REF!</definedName>
    <definedName name="t702d">#REF!</definedName>
    <definedName name="t8.100.00">#REF!</definedName>
    <definedName name="T8.100.01">#REF!</definedName>
    <definedName name="t8.109.00">#REF!</definedName>
    <definedName name="T8.300.01">#REF!</definedName>
    <definedName name="t8.301.01">#REF!</definedName>
    <definedName name="t8.501.00">#REF!</definedName>
    <definedName name="T8.900.00">#REF!</definedName>
    <definedName name="T8.900.01">#REF!</definedName>
    <definedName name="T8.901.01">#REF!</definedName>
    <definedName name="T8.910.00">#REF!</definedName>
    <definedName name="t801c">#REF!</definedName>
    <definedName name="t801d">#REF!</definedName>
    <definedName name="T9.002.00">#REF!</definedName>
    <definedName name="T9.002.01">#REF!</definedName>
    <definedName name="T9.002.03">#REF!</definedName>
    <definedName name="T9.002.06">#REF!</definedName>
    <definedName name="TA" localSheetId="9">#REF!</definedName>
    <definedName name="TA" localSheetId="8">#REF!</definedName>
    <definedName name="TA" localSheetId="12">#REF!</definedName>
    <definedName name="TA" localSheetId="10">#REF!</definedName>
    <definedName name="TA" localSheetId="11">#REF!</definedName>
    <definedName name="TA" localSheetId="13">#REF!</definedName>
    <definedName name="TA">#REF!</definedName>
    <definedName name="tab" localSheetId="13">#REF!</definedName>
    <definedName name="tab">#REF!</definedName>
    <definedName name="tab_mancal">#REF!</definedName>
    <definedName name="Tab_Serv." localSheetId="9">#REF!</definedName>
    <definedName name="Tab_Serv." localSheetId="8">#REF!</definedName>
    <definedName name="Tab_Serv." localSheetId="12">#REF!</definedName>
    <definedName name="Tab_Serv." localSheetId="10">#REF!</definedName>
    <definedName name="Tab_Serv." localSheetId="11">#REF!</definedName>
    <definedName name="Tab_Serv." localSheetId="13">#REF!</definedName>
    <definedName name="Tab_Serv.">#REF!</definedName>
    <definedName name="Tab_Serviços" localSheetId="9">#REF!</definedName>
    <definedName name="Tab_Serviços" localSheetId="8">#REF!</definedName>
    <definedName name="Tab_Serviços" localSheetId="12">#REF!</definedName>
    <definedName name="Tab_Serviços" localSheetId="10">#REF!</definedName>
    <definedName name="Tab_Serviços" localSheetId="11">#REF!</definedName>
    <definedName name="Tab_Serviços" localSheetId="13">#REF!</definedName>
    <definedName name="Tab_Serviços">#REF!</definedName>
    <definedName name="TABEFET">#REF!</definedName>
    <definedName name="TABEL.OAE.COMPL.">#REF!</definedName>
    <definedName name="TABEL.PREÇOS">#REF!</definedName>
    <definedName name="TABELA" localSheetId="9">#REF!</definedName>
    <definedName name="TABELA" localSheetId="8">#REF!</definedName>
    <definedName name="TABELA" localSheetId="12">#REF!</definedName>
    <definedName name="TABELA" localSheetId="10">#REF!</definedName>
    <definedName name="TABELA" localSheetId="11">#REF!</definedName>
    <definedName name="TABELA" localSheetId="13">#REF!</definedName>
    <definedName name="TABELA">#REF!</definedName>
    <definedName name="Tabela_2">#N/A</definedName>
    <definedName name="TABELA_ANP_NOMES_COMPLETA">#REF!</definedName>
    <definedName name="TABELA_ANP_NOMES_MATERIAL">#REF!</definedName>
    <definedName name="TABELA_CONTAINER">#REF!</definedName>
    <definedName name="TABELA_CONTAINER_MODULOS">#REF!</definedName>
    <definedName name="TABELA_CONTAINER_TIPOS_AREAS">#REF!</definedName>
    <definedName name="tabela_cotações_geral">#REF!</definedName>
    <definedName name="tabela_cotações_geral_cabeçalho">#REF!</definedName>
    <definedName name="tabela_cotações_geral_cod_cotações">#REF!</definedName>
    <definedName name="tabela_cotações_geral_cod_sicro">#REF!</definedName>
    <definedName name="tabela_cotações_geral_menores_preços">#REF!</definedName>
    <definedName name="Tabela_Cotações_Resumo">#REF!</definedName>
    <definedName name="Tabela_Cotações_Resumo_Cabeçalho">#REF!</definedName>
    <definedName name="Tabela_Cotações_Resumo_CÓDIGO">#REF!</definedName>
    <definedName name="Tabela_Dados_VMD_BR423">#REF!</definedName>
    <definedName name="Tabela_Dados_VMD_BR423_cabeçalho">#REF!</definedName>
    <definedName name="Tabela_Dados_VMD_BR423_Dados">#REF!</definedName>
    <definedName name="Tabela_Dados_VMD_BR424">#REF!</definedName>
    <definedName name="Tabela_Dados_VMD_BR424_Cabeçalho">#REF!</definedName>
    <definedName name="Tabela_Dados_VMD_BR424_Dados">#REF!</definedName>
    <definedName name="Tabela_Dados_VMD_Database_BR423">#REF!</definedName>
    <definedName name="Tabela_Dados_VMD_Database_BR423_Cabeçalho">#REF!</definedName>
    <definedName name="Tabela_Dados_VMD_Database_BR423_kmAdotado">#REF!</definedName>
    <definedName name="Tabela_Dados_VMD_Database_BR424">#REF!</definedName>
    <definedName name="Tabela_Dados_VMD_Database_BR424_Cabeçalho">#REF!</definedName>
    <definedName name="Tabela_Dados_VMD_Database_BR424_kmAdotado">#REF!</definedName>
    <definedName name="Tabela_Localiz_Materiais_Cotados">OFFSET(#REF!,0,0,COUNTA(#REF!),COLUMNS(#REF!))</definedName>
    <definedName name="Tabela_Localiz_Materiais_Cotados_Cabeçalho">#REF!</definedName>
    <definedName name="Tabela_Localiz_Materiais_Cotados_DestinoPrimário">OFFSET(#REF!,0,0,COUNTA(#REF!),1)</definedName>
    <definedName name="Tabela_Localiz_Materiais_Cotados_DestinoSecundário">OFFSET(#REF!,0,0,COUNTA(#REF!),1)</definedName>
    <definedName name="Tabela_Localiz_Materiais_Cotados_Fornecedores">OFFSET(#REF!,0,0,COUNTA(#REF!),1)</definedName>
    <definedName name="Tabela_Localiz_Materiais_Cotados_Origem">OFFSET(#REF!,0,0,COUNTA(#REF!),1)</definedName>
    <definedName name="Tabela_Localiz_Materiais_Cotados_Percurso">OFFSET(#REF!,0,0,COUNTA(#REF!),1)</definedName>
    <definedName name="TABELA_TRANSPORTE_CONTAINER">#REF!</definedName>
    <definedName name="TABELA_TRANSPORTE_CONTAINER_CABEÇALHO">#REF!</definedName>
    <definedName name="TABELA_TRANSPORTE_CONTAINER_COD">#REF!</definedName>
    <definedName name="TABELA_TRANSPORTE_CONTAINER_FU">#REF!</definedName>
    <definedName name="TABELA01">#REF!</definedName>
    <definedName name="TABELA02">#REF!</definedName>
    <definedName name="tabela03">#REF!</definedName>
    <definedName name="tabela2">#REF!</definedName>
    <definedName name="TabelaConsol">#REF!</definedName>
    <definedName name="tabelaDenominação" localSheetId="9">#REF!</definedName>
    <definedName name="tabelaDenominação" localSheetId="8">#REF!</definedName>
    <definedName name="tabelaDenominação" localSheetId="12">#REF!</definedName>
    <definedName name="tabelaDenominação" localSheetId="10">#REF!</definedName>
    <definedName name="tabelaDenominação" localSheetId="11">#REF!</definedName>
    <definedName name="tabelaDenominação" localSheetId="13">#REF!</definedName>
    <definedName name="tabelaDenominação">#REF!</definedName>
    <definedName name="TabelaDistribuiçãoDeMassas">#REF!</definedName>
    <definedName name="TABELAMES">#REF!</definedName>
    <definedName name="TABELANOVA">#REF!</definedName>
    <definedName name="TabelaSicro">#REF!</definedName>
    <definedName name="TabImport">#REF!</definedName>
    <definedName name="TABLE_2_6">#REF!</definedName>
    <definedName name="TABLE_3_6">#REF!</definedName>
    <definedName name="TABLE_4_6">#REF!</definedName>
    <definedName name="TABLE_5_6">#REF!</definedName>
    <definedName name="TABLE_6">#REF!</definedName>
    <definedName name="TABLE_6_6">#REF!</definedName>
    <definedName name="TABLE_7_6">#REF!</definedName>
    <definedName name="TABLE_8_6">#REF!</definedName>
    <definedName name="TableName">"Dummy"</definedName>
    <definedName name="TABMAT" localSheetId="9">#REF!</definedName>
    <definedName name="TABMAT" localSheetId="8">#REF!</definedName>
    <definedName name="TABMAT" localSheetId="12">#REF!</definedName>
    <definedName name="TABMAT" localSheetId="10">#REF!</definedName>
    <definedName name="TABMAT" localSheetId="11">#REF!</definedName>
    <definedName name="TABMAT" localSheetId="13">#REF!</definedName>
    <definedName name="TABMAT">#REF!</definedName>
    <definedName name="TABMAX">#REF!</definedName>
    <definedName name="TABMIN">#REF!</definedName>
    <definedName name="TabPer">#REF!</definedName>
    <definedName name="TABPU">#REF!</definedName>
    <definedName name="TABREC" localSheetId="9">#REF!</definedName>
    <definedName name="TABREC" localSheetId="8">#REF!</definedName>
    <definedName name="TABREC" localSheetId="12">#REF!</definedName>
    <definedName name="TABREC" localSheetId="3">#REF!</definedName>
    <definedName name="TABREC" localSheetId="10">#REF!</definedName>
    <definedName name="TABREC" localSheetId="11">#REF!</definedName>
    <definedName name="TABREC" localSheetId="13">#REF!</definedName>
    <definedName name="TABREC">#REF!</definedName>
    <definedName name="tabserv" localSheetId="9">#REF!</definedName>
    <definedName name="tabserv" localSheetId="8">#REF!</definedName>
    <definedName name="tabserv" localSheetId="12">#REF!</definedName>
    <definedName name="tabserv" localSheetId="10">#REF!</definedName>
    <definedName name="tabserv" localSheetId="11">#REF!</definedName>
    <definedName name="tabserv" localSheetId="13">#REF!</definedName>
    <definedName name="tabserv">#REF!</definedName>
    <definedName name="tabta" localSheetId="6" hidden="1">{#N/A,#N/A,FALSE,"Aging Summary";#N/A,#N/A,FALSE,"Ratio Analysis";#N/A,#N/A,FALSE,"Test 120 Day Accts";#N/A,#N/A,FALSE,"Tickmarks"}</definedName>
    <definedName name="tabta" localSheetId="7" hidden="1">{#N/A,#N/A,FALSE,"Aging Summary";#N/A,#N/A,FALSE,"Ratio Analysis";#N/A,#N/A,FALSE,"Test 120 Day Accts";#N/A,#N/A,FALSE,"Tickmarks"}</definedName>
    <definedName name="tabta" hidden="1">{#N/A,#N/A,FALSE,"Aging Summary";#N/A,#N/A,FALSE,"Ratio Analysis";#N/A,#N/A,FALSE,"Test 120 Day Accts";#N/A,#N/A,FALSE,"Tickmarks"}</definedName>
    <definedName name="TABUA" localSheetId="6">#REF!</definedName>
    <definedName name="TABUA" localSheetId="7">#REF!</definedName>
    <definedName name="TABUA">#REF!</definedName>
    <definedName name="TABUA.METRO">#REF!</definedName>
    <definedName name="TABUA_DUZIA">#REF!</definedName>
    <definedName name="TÁBUA_MAD_FORTE">#REF!</definedName>
    <definedName name="TABUA2">#REF!</definedName>
    <definedName name="TabUF">#REF!</definedName>
    <definedName name="Tacha_Existente">#REF!</definedName>
    <definedName name="Tacha_Implantação">#REF!</definedName>
    <definedName name="Tachas" localSheetId="9" hidden="1">{#N/A,#N/A,TRUE,"Plan1"}</definedName>
    <definedName name="Tachas" localSheetId="8" hidden="1">{#N/A,#N/A,TRUE,"Plan1"}</definedName>
    <definedName name="Tachas" localSheetId="6">{#N/A,#N/A,TRUE,"Plan1"}</definedName>
    <definedName name="Tachas" localSheetId="7">{#N/A,#N/A,TRUE,"Plan1"}</definedName>
    <definedName name="Tachas">{#N/A,#N/A,TRUE,"Plan1"}</definedName>
    <definedName name="Tachas_1" localSheetId="6" hidden="1">{#N/A,#N/A,TRUE,"Plan1"}</definedName>
    <definedName name="Tachas_1" localSheetId="7" hidden="1">{#N/A,#N/A,TRUE,"Plan1"}</definedName>
    <definedName name="Tachas_1" hidden="1">{#N/A,#N/A,TRUE,"Plan1"}</definedName>
    <definedName name="TACS">#REF!</definedName>
    <definedName name="Tag_Carga" localSheetId="9">#REF!</definedName>
    <definedName name="Tag_Carga" localSheetId="8">#REF!</definedName>
    <definedName name="Tag_Carga" localSheetId="12">#REF!</definedName>
    <definedName name="Tag_Carga" localSheetId="10">#REF!</definedName>
    <definedName name="Tag_Carga" localSheetId="11">#REF!</definedName>
    <definedName name="Tag_Carga" localSheetId="13">#REF!</definedName>
    <definedName name="Tag_Carga">#REF!</definedName>
    <definedName name="Tag_CCM" localSheetId="9">#REF!</definedName>
    <definedName name="Tag_CCM" localSheetId="8">#REF!</definedName>
    <definedName name="Tag_CCM" localSheetId="12">#REF!</definedName>
    <definedName name="Tag_CCM" localSheetId="10">#REF!</definedName>
    <definedName name="Tag_CCM" localSheetId="11">#REF!</definedName>
    <definedName name="Tag_CCM" localSheetId="13">#REF!</definedName>
    <definedName name="Tag_CCM">#REF!</definedName>
    <definedName name="talud">#REF!</definedName>
    <definedName name="TAM" localSheetId="9">#REF!</definedName>
    <definedName name="TAM" localSheetId="8">#REF!</definedName>
    <definedName name="TAM" localSheetId="12">#REF!</definedName>
    <definedName name="TAM" localSheetId="10">#REF!</definedName>
    <definedName name="TAM" localSheetId="11">#REF!</definedName>
    <definedName name="TAM" localSheetId="13">#REF!</definedName>
    <definedName name="TAM">#REF!</definedName>
    <definedName name="tapaburac06" localSheetId="9">'BDI DIFER_SEM DESON.'!Plan1</definedName>
    <definedName name="tapaburac06" localSheetId="8">'BDI_SEM DESON.'!Plan1</definedName>
    <definedName name="tapaburac06" localSheetId="6">Plan1</definedName>
    <definedName name="tapaburac06" localSheetId="7">Plan1</definedName>
    <definedName name="tapaburac06" localSheetId="13">Plan1</definedName>
    <definedName name="tapaburac06">Plan1</definedName>
    <definedName name="tapaburaco">#REF!</definedName>
    <definedName name="TAPABURACOMAN">#REF!</definedName>
    <definedName name="TAPABURACOREC">#REF!</definedName>
    <definedName name="TAPABURMBUFMAN">#REF!</definedName>
    <definedName name="TAPABURMBUFREC">#REF!</definedName>
    <definedName name="TAPABURMBUQMAN">#REF!</definedName>
    <definedName name="TAPABURMBUQREC">#REF!</definedName>
    <definedName name="TAPAEMERGENCIAL">#REF!</definedName>
    <definedName name="tarifas2" localSheetId="6" hidden="1">{#N/A,#N/A,FALSE,"QD_F1 Invest Detalhado";#N/A,#N/A,FALSE,"QD_F3 Invest_Comparado";#N/A,#N/A,FALSE,"QD_B Trafego";#N/A,#N/A,FALSE,"QD_D0 Custos Operacionais";#N/A,#N/A,FALSE,"QD_C Receita";#N/A,#N/A,FALSE,"QD_D Custos";#N/A,#N/A,FALSE,"QD_E Resultado";#N/A,#N/A,FALSE,"QD_G Fluxo Caixa"}</definedName>
    <definedName name="tarifas2" localSheetId="7" hidden="1">{#N/A,#N/A,FALSE,"QD_F1 Invest Detalhado";#N/A,#N/A,FALSE,"QD_F3 Invest_Comparado";#N/A,#N/A,FALSE,"QD_B Trafego";#N/A,#N/A,FALSE,"QD_D0 Custos Operacionais";#N/A,#N/A,FALSE,"QD_C Receita";#N/A,#N/A,FALSE,"QD_D Custos";#N/A,#N/A,FALSE,"QD_E Resultado";#N/A,#N/A,FALSE,"QD_G Fluxo Caixa"}</definedName>
    <definedName name="tarifas2" hidden="1">{#N/A,#N/A,FALSE,"QD_F1 Invest Detalhado";#N/A,#N/A,FALSE,"QD_F3 Invest_Comparado";#N/A,#N/A,FALSE,"QD_B Trafego";#N/A,#N/A,FALSE,"QD_D0 Custos Operacionais";#N/A,#N/A,FALSE,"QD_C Receita";#N/A,#N/A,FALSE,"QD_D Custos";#N/A,#N/A,FALSE,"QD_E Resultado";#N/A,#N/A,FALSE,"QD_G Fluxo Caixa"}</definedName>
    <definedName name="TARUGO">#REF!</definedName>
    <definedName name="taxa_cap">#REF!</definedName>
    <definedName name="TaxaJuros" localSheetId="9">#REF!</definedName>
    <definedName name="TaxaJuros" localSheetId="8">#REF!</definedName>
    <definedName name="TaxaJuros" localSheetId="12">#REF!</definedName>
    <definedName name="TaxaJuros" localSheetId="10">#REF!</definedName>
    <definedName name="TaxaJuros" localSheetId="11">#REF!</definedName>
    <definedName name="TaxaJuros" localSheetId="13">#REF!</definedName>
    <definedName name="TaxaJuros">#REF!</definedName>
    <definedName name="TB" localSheetId="9">#REF!</definedName>
    <definedName name="TB" localSheetId="8">#REF!</definedName>
    <definedName name="TB" localSheetId="12">#REF!</definedName>
    <definedName name="TB" localSheetId="3">#REF!</definedName>
    <definedName name="TB" localSheetId="10">#REF!</definedName>
    <definedName name="TB" localSheetId="11">#REF!</definedName>
    <definedName name="TB" localSheetId="13">#REF!</definedName>
    <definedName name="TB">#REF!</definedName>
    <definedName name="tb_1">#N/A</definedName>
    <definedName name="TB_13">#REF!</definedName>
    <definedName name="tb_2">#N/A</definedName>
    <definedName name="TB_39">#REF!</definedName>
    <definedName name="TB_6">#REF!</definedName>
    <definedName name="TB110PI" localSheetId="9">#REF!</definedName>
    <definedName name="TB110PI" localSheetId="8">#REF!</definedName>
    <definedName name="TB110PI" localSheetId="13">#REF!</definedName>
    <definedName name="TB110PI">#REF!</definedName>
    <definedName name="TB110PI_2">#N/A</definedName>
    <definedName name="TB110R" localSheetId="9">#REF!</definedName>
    <definedName name="TB110R" localSheetId="8">#REF!</definedName>
    <definedName name="TB110R" localSheetId="13">#REF!</definedName>
    <definedName name="TB110R">#REF!</definedName>
    <definedName name="TB110R_2">#N/A</definedName>
    <definedName name="tb1dia">#REF!</definedName>
    <definedName name="tb1kmf">#REF!</definedName>
    <definedName name="tb1kmi">#REF!</definedName>
    <definedName name="tb1peso">#REF!</definedName>
    <definedName name="TB316PI" localSheetId="9">#REF!</definedName>
    <definedName name="TB316PI" localSheetId="8">#REF!</definedName>
    <definedName name="TB316PI" localSheetId="13">#REF!</definedName>
    <definedName name="TB316PI">#REF!</definedName>
    <definedName name="TB316PI_2">#N/A</definedName>
    <definedName name="TB316R" localSheetId="9">#REF!</definedName>
    <definedName name="TB316R" localSheetId="8">#REF!</definedName>
    <definedName name="TB316R" localSheetId="13">#REF!</definedName>
    <definedName name="TB316R">#REF!</definedName>
    <definedName name="TB316R_2">#N/A</definedName>
    <definedName name="TB423PI" localSheetId="9">#REF!</definedName>
    <definedName name="TB423PI" localSheetId="8">#REF!</definedName>
    <definedName name="TB423PI" localSheetId="13">#REF!</definedName>
    <definedName name="TB423PI">#REF!</definedName>
    <definedName name="TB423PI_2">#N/A</definedName>
    <definedName name="TB423R" localSheetId="9">#REF!</definedName>
    <definedName name="TB423R" localSheetId="8">#REF!</definedName>
    <definedName name="TB423R" localSheetId="13">#REF!</definedName>
    <definedName name="TB423R">#REF!</definedName>
    <definedName name="TB423R_2">#N/A</definedName>
    <definedName name="TBA" localSheetId="9">#REF!</definedName>
    <definedName name="TBA" localSheetId="8">#REF!</definedName>
    <definedName name="TBA" localSheetId="12">#REF!</definedName>
    <definedName name="TBA" localSheetId="10">#REF!</definedName>
    <definedName name="TBA" localSheetId="11">#REF!</definedName>
    <definedName name="TBA" localSheetId="13">#REF!</definedName>
    <definedName name="TBA">#REF!</definedName>
    <definedName name="tbasdsdsdd" localSheetId="9">'BDI DIFER_SEM DESON.'!Plan1</definedName>
    <definedName name="tbasdsdsdd" localSheetId="8">'BDI_SEM DESON.'!Plan1</definedName>
    <definedName name="tbasdsdsdd" localSheetId="6">Plan1</definedName>
    <definedName name="tbasdsdsdd" localSheetId="7">Plan1</definedName>
    <definedName name="tbasdsdsdd" localSheetId="13">Plan1</definedName>
    <definedName name="tbasdsdsdd">Plan1</definedName>
    <definedName name="tbcbuqm">#REF!</definedName>
    <definedName name="TBdbName" hidden="1">"88D5BF544BE111D2B8C5006097494125.mdb"</definedName>
    <definedName name="TBEBRBT" localSheetId="6">#REF!</definedName>
    <definedName name="TBEBRBT" localSheetId="7">#REF!</definedName>
    <definedName name="TBEBRBT">#REF!</definedName>
    <definedName name="TBF">#REF!</definedName>
    <definedName name="TBI" localSheetId="3">#REF!</definedName>
    <definedName name="TBI">#REF!</definedName>
    <definedName name="TBM" localSheetId="3">#REF!</definedName>
    <definedName name="TBM">#REF!</definedName>
    <definedName name="TBMA">#REF!</definedName>
    <definedName name="TBO" localSheetId="3">#REF!</definedName>
    <definedName name="TBO">#REF!</definedName>
    <definedName name="TBP">#REF!</definedName>
    <definedName name="TBSERRA">#REF!</definedName>
    <definedName name="TBT" localSheetId="9">#REF!</definedName>
    <definedName name="TBT" localSheetId="8">#REF!</definedName>
    <definedName name="TBT" localSheetId="12">#REF!</definedName>
    <definedName name="TBT" localSheetId="10">#REF!</definedName>
    <definedName name="TBT" localSheetId="11">#REF!</definedName>
    <definedName name="TBT" localSheetId="13">#REF!</definedName>
    <definedName name="TBT">#REF!</definedName>
    <definedName name="TBTA">#REF!</definedName>
    <definedName name="TBTNUYT" localSheetId="6">#REF!</definedName>
    <definedName name="TBTNUYT" localSheetId="7">#REF!</definedName>
    <definedName name="TBTNUYT">#REF!</definedName>
    <definedName name="tbtransp1">#REF!</definedName>
    <definedName name="tbtransptotal">#REF!</definedName>
    <definedName name="TBW" localSheetId="9">#REF!</definedName>
    <definedName name="TBW" localSheetId="8">#REF!</definedName>
    <definedName name="TBW" localSheetId="12">#REF!</definedName>
    <definedName name="TBW" localSheetId="10">#REF!</definedName>
    <definedName name="TBW" localSheetId="11">#REF!</definedName>
    <definedName name="TBW" localSheetId="13">#REF!</definedName>
    <definedName name="TBW">#REF!</definedName>
    <definedName name="TBWA" localSheetId="9">#REF!</definedName>
    <definedName name="TBWA" localSheetId="8">#REF!</definedName>
    <definedName name="TBWA" localSheetId="12">#REF!</definedName>
    <definedName name="TBWA" localSheetId="10">#REF!</definedName>
    <definedName name="TBWA" localSheetId="11">#REF!</definedName>
    <definedName name="TBWA" localSheetId="13">#REF!</definedName>
    <definedName name="TBWA">#REF!</definedName>
    <definedName name="TCAP">#REF!</definedName>
    <definedName name="TCAP20" localSheetId="9">#REF!</definedName>
    <definedName name="TCAP20" localSheetId="8">#REF!</definedName>
    <definedName name="TCAP20" localSheetId="12">#REF!</definedName>
    <definedName name="TCAP20" localSheetId="10">#REF!</definedName>
    <definedName name="TCAP20" localSheetId="11">#REF!</definedName>
    <definedName name="TCAP20" localSheetId="13">#REF!</definedName>
    <definedName name="TCAP20">#REF!</definedName>
    <definedName name="TCAP50">#REF!</definedName>
    <definedName name="TCAP50SJ">#REF!</definedName>
    <definedName name="TCAP50SJC">#REF!</definedName>
    <definedName name="TCAPFLEX">#REF!</definedName>
    <definedName name="TCAR" localSheetId="6">#REF!</definedName>
    <definedName name="TCAR" localSheetId="7">#REF!</definedName>
    <definedName name="TCAR">#REF!</definedName>
    <definedName name="TCB" localSheetId="9">#REF!</definedName>
    <definedName name="TCB" localSheetId="8">#REF!</definedName>
    <definedName name="TCB" localSheetId="12">#REF!</definedName>
    <definedName name="TCB" localSheetId="10">#REF!</definedName>
    <definedName name="TCB" localSheetId="11">#REF!</definedName>
    <definedName name="TCB" localSheetId="13">#REF!</definedName>
    <definedName name="TCB">#REF!</definedName>
    <definedName name="TCB10M3">"$#REF!.$K$#REF!"</definedName>
    <definedName name="TCB10M3_10">#REF!</definedName>
    <definedName name="TCB10M3_11">#REF!</definedName>
    <definedName name="TCB10M3_12">#REF!</definedName>
    <definedName name="TCB10M3_9">#REF!</definedName>
    <definedName name="TCB10MA">#REF!</definedName>
    <definedName name="TCB10TA">#REF!</definedName>
    <definedName name="TCB5M3" localSheetId="9">#REF!</definedName>
    <definedName name="TCB5M3" localSheetId="8">#REF!</definedName>
    <definedName name="TCB5M3" localSheetId="12">#REF!</definedName>
    <definedName name="TCB5M3" localSheetId="10">#REF!</definedName>
    <definedName name="TCB5M3" localSheetId="11">#REF!</definedName>
    <definedName name="TCB5M3" localSheetId="13">#REF!</definedName>
    <definedName name="TCB5M3">#REF!</definedName>
    <definedName name="TCBMBUQ" localSheetId="9">#REF!</definedName>
    <definedName name="TCBMBUQ" localSheetId="8">#REF!</definedName>
    <definedName name="TCBMBUQ" localSheetId="12">#REF!</definedName>
    <definedName name="TCBMBUQ" localSheetId="10">#REF!</definedName>
    <definedName name="TCBMBUQ" localSheetId="11">#REF!</definedName>
    <definedName name="TCBMBUQ" localSheetId="13">#REF!</definedName>
    <definedName name="TCBMBUQ">#REF!</definedName>
    <definedName name="TCBR158" localSheetId="6">#REF!</definedName>
    <definedName name="TCBR158" localSheetId="7">#REF!</definedName>
    <definedName name="TCBR158">#REF!</definedName>
    <definedName name="TCBW" localSheetId="9">#REF!</definedName>
    <definedName name="TCBW" localSheetId="8">#REF!</definedName>
    <definedName name="TCBW" localSheetId="12">#REF!</definedName>
    <definedName name="TCBW" localSheetId="10">#REF!</definedName>
    <definedName name="TCBW" localSheetId="11">#REF!</definedName>
    <definedName name="TCBW" localSheetId="13">#REF!</definedName>
    <definedName name="TCBW">#REF!</definedName>
    <definedName name="TCBWA" localSheetId="9">#REF!</definedName>
    <definedName name="TCBWA" localSheetId="8">#REF!</definedName>
    <definedName name="TCBWA" localSheetId="12">#REF!</definedName>
    <definedName name="TCBWA" localSheetId="10">#REF!</definedName>
    <definedName name="TCBWA" localSheetId="11">#REF!</definedName>
    <definedName name="TCBWA" localSheetId="13">#REF!</definedName>
    <definedName name="TCBWA">#REF!</definedName>
    <definedName name="TCC" localSheetId="9">#REF!</definedName>
    <definedName name="TCC" localSheetId="8">#REF!</definedName>
    <definedName name="TCC" localSheetId="12">#REF!</definedName>
    <definedName name="TCC" localSheetId="10">#REF!</definedName>
    <definedName name="TCC" localSheetId="11">#REF!</definedName>
    <definedName name="TCC" localSheetId="13">#REF!</definedName>
    <definedName name="TCC">#REF!</definedName>
    <definedName name="TCC4MA">#REF!</definedName>
    <definedName name="TCC4TA">#REF!</definedName>
    <definedName name="TCC4TCONCR" localSheetId="9">#REF!</definedName>
    <definedName name="TCC4TCONCR" localSheetId="8">#REF!</definedName>
    <definedName name="TCC4TCONCR" localSheetId="12">#REF!</definedName>
    <definedName name="TCC4TCONCR" localSheetId="10">#REF!</definedName>
    <definedName name="TCC4TCONCR" localSheetId="11">#REF!</definedName>
    <definedName name="TCC4TCONCR" localSheetId="13">#REF!</definedName>
    <definedName name="TCC4TCONCR">#REF!</definedName>
    <definedName name="TCC4TFORMA" localSheetId="9">#REF!</definedName>
    <definedName name="TCC4TFORMA" localSheetId="8">#REF!</definedName>
    <definedName name="TCC4TFORMA" localSheetId="12">#REF!</definedName>
    <definedName name="TCC4TFORMA" localSheetId="10">#REF!</definedName>
    <definedName name="TCC4TFORMA" localSheetId="11">#REF!</definedName>
    <definedName name="TCC4TFORMA" localSheetId="13">#REF!</definedName>
    <definedName name="TCC4TFORMA">#REF!</definedName>
    <definedName name="TCCB10" localSheetId="9">#REF!</definedName>
    <definedName name="TCCB10" localSheetId="8">#REF!</definedName>
    <definedName name="TCCB10" localSheetId="12">#REF!</definedName>
    <definedName name="TCCB10" localSheetId="10">#REF!</definedName>
    <definedName name="TCCB10" localSheetId="11">#REF!</definedName>
    <definedName name="TCCB10" localSheetId="13">#REF!</definedName>
    <definedName name="TCCB10">#REF!</definedName>
    <definedName name="tccb10dss">#REF!</definedName>
    <definedName name="tccb10micro">#REF!</definedName>
    <definedName name="TCCB10NP">#REF!</definedName>
    <definedName name="TCCBRMZ" localSheetId="9">#REF!</definedName>
    <definedName name="TCCBRMZ" localSheetId="8">#REF!</definedName>
    <definedName name="TCCBRMZ" localSheetId="12">#REF!</definedName>
    <definedName name="TCCBRMZ" localSheetId="10">#REF!</definedName>
    <definedName name="TCCBRMZ" localSheetId="11">#REF!</definedName>
    <definedName name="TCCBRMZ" localSheetId="13">#REF!</definedName>
    <definedName name="TCCBRMZ">#REF!</definedName>
    <definedName name="TCCC">#REF!</definedName>
    <definedName name="TCCC4">#REF!</definedName>
    <definedName name="TCCNP">#REF!</definedName>
    <definedName name="TCCW" localSheetId="9">#REF!</definedName>
    <definedName name="TCCW" localSheetId="8">#REF!</definedName>
    <definedName name="TCCW" localSheetId="12">#REF!</definedName>
    <definedName name="TCCW" localSheetId="10">#REF!</definedName>
    <definedName name="TCCW" localSheetId="11">#REF!</definedName>
    <definedName name="TCCW" localSheetId="13">#REF!</definedName>
    <definedName name="TCCW">#REF!</definedName>
    <definedName name="TCCWA" localSheetId="9">#REF!</definedName>
    <definedName name="TCCWA" localSheetId="8">#REF!</definedName>
    <definedName name="TCCWA" localSheetId="12">#REF!</definedName>
    <definedName name="TCCWA" localSheetId="10">#REF!</definedName>
    <definedName name="TCCWA" localSheetId="11">#REF!</definedName>
    <definedName name="TCCWA" localSheetId="13">#REF!</definedName>
    <definedName name="TCCWA">#REF!</definedName>
    <definedName name="TCM30RP">#REF!</definedName>
    <definedName name="TCM30RPDMEC">#REF!</definedName>
    <definedName name="TCM30SJ">#REF!</definedName>
    <definedName name="TCM30SJC">#REF!</definedName>
    <definedName name="TCM30TB">#REF!</definedName>
    <definedName name="TCMIMP" localSheetId="6">#REF!</definedName>
    <definedName name="TCMIMP" localSheetId="7">#REF!</definedName>
    <definedName name="TCMIMP">#REF!</definedName>
    <definedName name="tdd">#REF!</definedName>
    <definedName name="TEB" localSheetId="9">#REF!</definedName>
    <definedName name="TEB" localSheetId="8">#REF!</definedName>
    <definedName name="TEB" localSheetId="12">#REF!</definedName>
    <definedName name="TEB" localSheetId="10">#REF!</definedName>
    <definedName name="TEB" localSheetId="11">#REF!</definedName>
    <definedName name="TEB" localSheetId="13">#REF!</definedName>
    <definedName name="TEB">#REF!</definedName>
    <definedName name="TEBW" localSheetId="9">#REF!</definedName>
    <definedName name="TEBW" localSheetId="8">#REF!</definedName>
    <definedName name="TEBW" localSheetId="12">#REF!</definedName>
    <definedName name="TEBW" localSheetId="10">#REF!</definedName>
    <definedName name="TEBW" localSheetId="11">#REF!</definedName>
    <definedName name="TEBW" localSheetId="13">#REF!</definedName>
    <definedName name="TEBW">#REF!</definedName>
    <definedName name="TEBWA" localSheetId="9">#REF!</definedName>
    <definedName name="TEBWA" localSheetId="8">#REF!</definedName>
    <definedName name="TEBWA" localSheetId="12">#REF!</definedName>
    <definedName name="TEBWA" localSheetId="10">#REF!</definedName>
    <definedName name="TEBWA" localSheetId="11">#REF!</definedName>
    <definedName name="TEBWA" localSheetId="13">#REF!</definedName>
    <definedName name="TEBWA">#REF!</definedName>
    <definedName name="TECD" localSheetId="9">#REF!</definedName>
    <definedName name="TECD" localSheetId="8">#REF!</definedName>
    <definedName name="TECD" localSheetId="12">#REF!</definedName>
    <definedName name="TECD" localSheetId="10">#REF!</definedName>
    <definedName name="TECD" localSheetId="11">#REF!</definedName>
    <definedName name="TECD" localSheetId="13">#REF!</definedName>
    <definedName name="TECD">#REF!</definedName>
    <definedName name="TECD97" localSheetId="9">#REF!</definedName>
    <definedName name="TECD97" localSheetId="8">#REF!</definedName>
    <definedName name="TECD97" localSheetId="12">#REF!</definedName>
    <definedName name="TECD97" localSheetId="10">#REF!</definedName>
    <definedName name="TECD97" localSheetId="11">#REF!</definedName>
    <definedName name="TECD97" localSheetId="13">#REF!</definedName>
    <definedName name="TECD97">#REF!</definedName>
    <definedName name="TECNICA">#REF!</definedName>
    <definedName name="TECNOFIBRAS" localSheetId="6" hidden="1">{"'PXR_6500'!$A$1:$I$124"}</definedName>
    <definedName name="TECNOFIBRAS" localSheetId="7" hidden="1">{"'PXR_6500'!$A$1:$I$124"}</definedName>
    <definedName name="TECNOFIBRAS" hidden="1">{"'PXR_6500'!$A$1:$I$124"}</definedName>
    <definedName name="TECNOFIBRAS2" localSheetId="6" hidden="1">{"'PXR_6500'!$A$1:$I$124"}</definedName>
    <definedName name="TECNOFIBRAS2" localSheetId="7" hidden="1">{"'PXR_6500'!$A$1:$I$124"}</definedName>
    <definedName name="TECNOFIBRAS2" hidden="1">{"'PXR_6500'!$A$1:$I$124"}</definedName>
    <definedName name="ted">#REF!</definedName>
    <definedName name="TELGM" localSheetId="9">'BDI DIFER_SEM DESON.'!Plan1</definedName>
    <definedName name="TELGM" localSheetId="8">'BDI_SEM DESON.'!Plan1</definedName>
    <definedName name="TELGM" localSheetId="6">Plan1</definedName>
    <definedName name="TELGM" localSheetId="7">Plan1</definedName>
    <definedName name="TELGM" localSheetId="13">Plan1</definedName>
    <definedName name="TELGM">Plan1</definedName>
    <definedName name="TELHA_FIBROCIMENTO_6MM">#REF!</definedName>
    <definedName name="TELHA_FRIBOCIMENTO_4MM">#REF!</definedName>
    <definedName name="TELHA_PLAN">#REF!</definedName>
    <definedName name="TELHACRYL">#REF!</definedName>
    <definedName name="temp"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 localSheetId="9">#REF!</definedName>
    <definedName name="temul" localSheetId="8">#REF!</definedName>
    <definedName name="temul" localSheetId="12">#REF!</definedName>
    <definedName name="temul" localSheetId="10">#REF!</definedName>
    <definedName name="temul" localSheetId="11">#REF!</definedName>
    <definedName name="temul" localSheetId="13">#REF!</definedName>
    <definedName name="temul">#REF!</definedName>
    <definedName name="TEMULFLEX">#REF!</definedName>
    <definedName name="TEMULFLEXCG">#REF!</definedName>
    <definedName name="TENROCAMENTO">#REF!</definedName>
    <definedName name="Teor" localSheetId="6">#REF!</definedName>
    <definedName name="Teor" localSheetId="7">#REF!</definedName>
    <definedName name="Teor">#REF!</definedName>
    <definedName name="Teor_1">#REF!</definedName>
    <definedName name="Teor_25">#REF!</definedName>
    <definedName name="Teor_26">#REF!</definedName>
    <definedName name="Teor_27">#REF!</definedName>
    <definedName name="Teor_28">#REF!</definedName>
    <definedName name="Teor_29">#REF!</definedName>
    <definedName name="Teor_30">#REF!</definedName>
    <definedName name="Teor_31">#REF!</definedName>
    <definedName name="Teor_68">#REF!</definedName>
    <definedName name="Teor_69">#REF!</definedName>
    <definedName name="Teor1" localSheetId="9">#REF!</definedName>
    <definedName name="Teor1" localSheetId="8">#REF!</definedName>
    <definedName name="Teor1" localSheetId="13">#REF!</definedName>
    <definedName name="Teor1">#REF!</definedName>
    <definedName name="teor2">#REF!</definedName>
    <definedName name="teor2_1">#REF!</definedName>
    <definedName name="ter" localSheetId="9">#REF!</definedName>
    <definedName name="ter" localSheetId="8">#REF!</definedName>
    <definedName name="ter" localSheetId="12">#REF!</definedName>
    <definedName name="ter" localSheetId="10">#REF!</definedName>
    <definedName name="ter" localSheetId="11">#REF!</definedName>
    <definedName name="ter" localSheetId="13">#REF!</definedName>
    <definedName name="ter">#REF!</definedName>
    <definedName name="Ter_Carna" localSheetId="9">[0]!Dom_Páscoa-47</definedName>
    <definedName name="Ter_Carna" localSheetId="8">Dom_Páscoa-47</definedName>
    <definedName name="Ter_Carna" localSheetId="12">#REF!-47</definedName>
    <definedName name="Ter_Carna" localSheetId="6">Dom_Páscoa-47</definedName>
    <definedName name="Ter_Carna" localSheetId="10">#REF!-47</definedName>
    <definedName name="Ter_Carna" localSheetId="7">Dom_Páscoa-47</definedName>
    <definedName name="Ter_Carna" localSheetId="11">#REF!-47</definedName>
    <definedName name="Ter_Carna" localSheetId="13">#REF!-47</definedName>
    <definedName name="Ter_Carna">Dom_Páscoa-47</definedName>
    <definedName name="TER_MAR94">#REF!</definedName>
    <definedName name="TERESINA" localSheetId="9">'BDI DIFER_SEM DESON.'!Plan1</definedName>
    <definedName name="TERESINA" localSheetId="8">'BDI_SEM DESON.'!Plan1</definedName>
    <definedName name="TERESINA" localSheetId="6">Plan1</definedName>
    <definedName name="TERESINA" localSheetId="7">Plan1</definedName>
    <definedName name="TERESINA" localSheetId="13">Plan1</definedName>
    <definedName name="TERESINA">Plan1</definedName>
    <definedName name="TERFAIXALD">#REF!</definedName>
    <definedName name="TERFAIXALE">#REF!</definedName>
    <definedName name="TERP" localSheetId="9">#REF!</definedName>
    <definedName name="TERP" localSheetId="8">#REF!</definedName>
    <definedName name="TERP" localSheetId="12">#REF!</definedName>
    <definedName name="TERP" localSheetId="10">#REF!</definedName>
    <definedName name="TERP" localSheetId="11">#REF!</definedName>
    <definedName name="TERP" localSheetId="13">#REF!</definedName>
    <definedName name="TERP">#REF!</definedName>
    <definedName name="terra">#REF!</definedName>
    <definedName name="TERRA_1">#REF!</definedName>
    <definedName name="TERRAP" localSheetId="6">#REF!</definedName>
    <definedName name="TERRAP" localSheetId="7">#REF!</definedName>
    <definedName name="TERRAP">#REF!</definedName>
    <definedName name="TERRAPL">#REF!</definedName>
    <definedName name="TERRAPL.">#REF!</definedName>
    <definedName name="Terraplenagem">#N/A</definedName>
    <definedName name="terraplenagem_1">#REF!</definedName>
    <definedName name="terraplenagem_10">#REF!</definedName>
    <definedName name="terraplenagem_12">#REF!</definedName>
    <definedName name="terraplenagem_2">#REF!</definedName>
    <definedName name="terraplenagem_3">#REF!</definedName>
    <definedName name="terraplenagem_4">#REF!</definedName>
    <definedName name="terraplenagem_9">#REF!</definedName>
    <definedName name="TES">#REF!</definedName>
    <definedName name="TES_1">#REF!</definedName>
    <definedName name="TES_10">#REF!</definedName>
    <definedName name="TES_12">#REF!</definedName>
    <definedName name="TES_2">#REF!</definedName>
    <definedName name="TES_3">#REF!</definedName>
    <definedName name="TES_4">#REF!</definedName>
    <definedName name="TES_5">#REF!</definedName>
    <definedName name="TES_6">#REF!</definedName>
    <definedName name="TES_7">#REF!</definedName>
    <definedName name="TES_9">#REF!</definedName>
    <definedName name="tesdt">#REF!</definedName>
    <definedName name="tesdt_1">#REF!</definedName>
    <definedName name="tesdt_2">#REF!</definedName>
    <definedName name="tesdt_3">#REF!</definedName>
    <definedName name="TESM" localSheetId="9">#REF!</definedName>
    <definedName name="TESM" localSheetId="8">#REF!</definedName>
    <definedName name="TESM" localSheetId="12">#REF!</definedName>
    <definedName name="TESM" localSheetId="10">#REF!</definedName>
    <definedName name="TESM" localSheetId="11">#REF!</definedName>
    <definedName name="TESM" localSheetId="13">#REF!</definedName>
    <definedName name="TESM">#REF!</definedName>
    <definedName name="TEST" localSheetId="6">#REF!</definedName>
    <definedName name="TEST" localSheetId="7">#REF!</definedName>
    <definedName name="TEST" localSheetId="13">#REF!</definedName>
    <definedName name="TEST">#REF!</definedName>
    <definedName name="TESTA">#REF!</definedName>
    <definedName name="TESTE" localSheetId="12">#REF!</definedName>
    <definedName name="TESTE" localSheetId="3">#REF!</definedName>
    <definedName name="TESTE" localSheetId="6">#REF!</definedName>
    <definedName name="TESTE" localSheetId="10">#REF!</definedName>
    <definedName name="TESTE" localSheetId="7">#REF!</definedName>
    <definedName name="TESTE" localSheetId="11">#REF!</definedName>
    <definedName name="TESTE" localSheetId="13">#REF!</definedName>
    <definedName name="TESTE">#REF!</definedName>
    <definedName name="teste1" localSheetId="13">#REF!</definedName>
    <definedName name="teste1">#REF!</definedName>
    <definedName name="teste2" localSheetId="13">#REF!</definedName>
    <definedName name="teste2">#REF!</definedName>
    <definedName name="teste3" localSheetId="13">#REF!</definedName>
    <definedName name="teste3">#REF!</definedName>
    <definedName name="TETB" localSheetId="9">#REF!</definedName>
    <definedName name="TETB" localSheetId="8">#REF!</definedName>
    <definedName name="TETB" localSheetId="12">#REF!</definedName>
    <definedName name="TETB" localSheetId="10">#REF!</definedName>
    <definedName name="TETB" localSheetId="11">#REF!</definedName>
    <definedName name="TETB" localSheetId="13">#REF!</definedName>
    <definedName name="TETB">#REF!</definedName>
    <definedName name="TETB97" localSheetId="9">#REF!</definedName>
    <definedName name="TETB97" localSheetId="8">#REF!</definedName>
    <definedName name="TETB97" localSheetId="12">#REF!</definedName>
    <definedName name="TETB97" localSheetId="10">#REF!</definedName>
    <definedName name="TETB97" localSheetId="11">#REF!</definedName>
    <definedName name="TETB97" localSheetId="13">#REF!</definedName>
    <definedName name="TETB97">#REF!</definedName>
    <definedName name="TEXTOBD">#REF!</definedName>
    <definedName name="TextRefCopyRangeCount" hidden="1">3</definedName>
    <definedName name="THE" localSheetId="9">'BDI DIFER_SEM DESON.'!Plan1</definedName>
    <definedName name="THE" localSheetId="8">'BDI_SEM DESON.'!Plan1</definedName>
    <definedName name="THE" localSheetId="6">Plan1</definedName>
    <definedName name="THE" localSheetId="7">Plan1</definedName>
    <definedName name="THE" localSheetId="13">Plan1</definedName>
    <definedName name="THE">Plan1</definedName>
    <definedName name="tiago">#REF!</definedName>
    <definedName name="tiago_10">#REF!</definedName>
    <definedName name="tiago_12">#REF!</definedName>
    <definedName name="tiago_4">#REF!</definedName>
    <definedName name="tiago_9">#REF!</definedName>
    <definedName name="TIJOLO_10X20X20">#REF!</definedName>
    <definedName name="TIJOLO_6_FUROS">#REF!</definedName>
    <definedName name="TINTA_ACRILICA">#REF!</definedName>
    <definedName name="TINTA_ESMALTE">#REF!</definedName>
    <definedName name="TINTA_NOVACOR">#REF!</definedName>
    <definedName name="TINTA_OLEO">#REF!</definedName>
    <definedName name="TINTA_PVA">#REF!</definedName>
    <definedName name="Tipo_Cerca">#REF!</definedName>
    <definedName name="Tipo_Defensa">#REF!</definedName>
    <definedName name="Tipo_Descida">#REF!</definedName>
    <definedName name="TIPO_DESPESA" localSheetId="6">#REF!</definedName>
    <definedName name="TIPO_DESPESA" localSheetId="7">#REF!</definedName>
    <definedName name="TIPO_DESPESA">#REF!</definedName>
    <definedName name="Tipo_Entrada">#REF!</definedName>
    <definedName name="Tipo_Linha_Sinal_Horizontal">#REF!</definedName>
    <definedName name="Tipo_Meio_Fio">#REF!</definedName>
    <definedName name="Tipo_MeioFio">#REF!</definedName>
    <definedName name="Tipo_Não_Se_Aplica">#REF!</definedName>
    <definedName name="Tipo_OAC">#REF!</definedName>
    <definedName name="Tipo_Sarjeta">#REF!</definedName>
    <definedName name="Tipo_Sinal_Vertical">#REF!</definedName>
    <definedName name="Tipo_Sinal_Vertical_Implantação">#REF!</definedName>
    <definedName name="Tipo_Suporte_Implantação">#REF!</definedName>
    <definedName name="Tipo_Suporte_Sinal_Vertical">#REF!</definedName>
    <definedName name="tipo_tamb">#REF!</definedName>
    <definedName name="Tipo_Valeta">#REF!</definedName>
    <definedName name="TipoCercaImplantação">#REF!</definedName>
    <definedName name="TipoDescidaImplantação">#REF!</definedName>
    <definedName name="TipoDispositivoLateralOAE">#REF!</definedName>
    <definedName name="TipoEntradaImplantação">#REF!</definedName>
    <definedName name="TipoInscrição">#REF!</definedName>
    <definedName name="TipoInscriçãoPavimento">#REF!</definedName>
    <definedName name="TipoMeioFioImplantação">#REF!</definedName>
    <definedName name="TipoOAC">#REF!</definedName>
    <definedName name="TipoOACImplantação">#REF!</definedName>
    <definedName name="TipoPista">#REF!</definedName>
    <definedName name="TipoRoçada">#REF!</definedName>
    <definedName name="TipoSarjetaImplantação">#REF!</definedName>
    <definedName name="TipoSuporteimplantação">#REF!</definedName>
    <definedName name="TipoValetaImplantação">#REF!</definedName>
    <definedName name="Tiradentes">#N/A</definedName>
    <definedName name="TITULO" localSheetId="13">#REF!</definedName>
    <definedName name="TITULO">#REF!</definedName>
    <definedName name="_xlnm.Print_Titles" localSheetId="12">'CAP5070'!$6:$8</definedName>
    <definedName name="_xlnm.Print_Titles" localSheetId="2">COMPOSIÇÕES!$1:$3</definedName>
    <definedName name="_xlnm.Print_Titles" localSheetId="23">'CP002 - Mob. e Desmob'!$2:$13</definedName>
    <definedName name="_xlnm.Print_Titles" localSheetId="25">'CP004 - CANTEIRO PRINCIPAL'!$1:$13</definedName>
    <definedName name="_xlnm.Print_Titles" localSheetId="3">'CRONOGRAMA '!$A:$B,'CRONOGRAMA '!$11:$13</definedName>
    <definedName name="_xlnm.Print_Titles" localSheetId="4">'CURVA ABC'!$1:$11</definedName>
    <definedName name="_xlnm.Print_Titles" localSheetId="17">'DADOS DA OBRA'!$1:$5</definedName>
    <definedName name="_xlnm.Print_Titles" localSheetId="10">EAI!$6:$8</definedName>
    <definedName name="_xlnm.Print_Titles" localSheetId="20">'Equip Mínimo'!$6:$8</definedName>
    <definedName name="_xlnm.Print_Titles" localSheetId="28">'MÃO DE OBRA SICRO'!$A:$D,'MÃO DE OBRA SICRO'!$1:$1</definedName>
    <definedName name="_xlnm.Print_Titles" localSheetId="7">MEMÓRIA!$A:$M,MEMÓRIA!$1:$8</definedName>
    <definedName name="_xlnm.Print_Titles" localSheetId="1">'ORÇAMENTO_SEM DESONERAÇÃO'!$1:$11</definedName>
    <definedName name="_xlnm.Print_Titles" localSheetId="11">'RR-1C'!$6:$8</definedName>
    <definedName name="_xlnm.Print_Titles" localSheetId="13">'RR-2C'!$6:$8</definedName>
    <definedName name="_xlnm.Print_Titles">#REF!</definedName>
    <definedName name="Títulos_impressão_IM" localSheetId="6">#REF!</definedName>
    <definedName name="Títulos_impressão_IM" localSheetId="7">#REF!</definedName>
    <definedName name="Títulos_impressão_IM" localSheetId="13">#REF!</definedName>
    <definedName name="Títulos_impressão_IM">#REF!</definedName>
    <definedName name="tjf">#REF!</definedName>
    <definedName name="TLASF">#REF!</definedName>
    <definedName name="TLB">#REF!</definedName>
    <definedName name="TLB10MA">#REF!</definedName>
    <definedName name="TLB10P">#REF!</definedName>
    <definedName name="TLB10TA">#REF!</definedName>
    <definedName name="TLB5M3">#REF!</definedName>
    <definedName name="TLB5MA">#REF!</definedName>
    <definedName name="TLB5P">#REF!</definedName>
    <definedName name="TLB5TA">#REF!</definedName>
    <definedName name="tlc">#REF!</definedName>
    <definedName name="TLC4MA">#REF!</definedName>
    <definedName name="TLC4T">"$#REF!.$K$#REF!"</definedName>
    <definedName name="TLC4T_10">#REF!</definedName>
    <definedName name="TLC4T_11">#REF!</definedName>
    <definedName name="TLC4T_12">#REF!</definedName>
    <definedName name="TLC4T_9">#REF!</definedName>
    <definedName name="TLC4TA">#REF!</definedName>
    <definedName name="TLCB10">#REF!</definedName>
    <definedName name="tlcb10dss">#REF!</definedName>
    <definedName name="TLCB5" localSheetId="6">#REF!</definedName>
    <definedName name="TLCB5" localSheetId="7">#REF!</definedName>
    <definedName name="TLCB5">#REF!</definedName>
    <definedName name="TLCC">#REF!</definedName>
    <definedName name="TLCC4" localSheetId="9">#REF!</definedName>
    <definedName name="TLCC4" localSheetId="8">#REF!</definedName>
    <definedName name="TLCC4" localSheetId="12">#REF!</definedName>
    <definedName name="TLCC4" localSheetId="10">#REF!</definedName>
    <definedName name="TLCC4" localSheetId="11">#REF!</definedName>
    <definedName name="TLCC4" localSheetId="13">#REF!</definedName>
    <definedName name="TLCC4">#REF!</definedName>
    <definedName name="TLMB" localSheetId="9">#REF!</definedName>
    <definedName name="TLMB" localSheetId="8">#REF!</definedName>
    <definedName name="TLMB" localSheetId="12">#REF!</definedName>
    <definedName name="TLMB" localSheetId="10">#REF!</definedName>
    <definedName name="TLMB" localSheetId="11">#REF!</definedName>
    <definedName name="TLMB" localSheetId="13">#REF!</definedName>
    <definedName name="TLMB">#REF!</definedName>
    <definedName name="TLMBF">#REF!</definedName>
    <definedName name="TLMBF_12">#REF!</definedName>
    <definedName name="TLMBF_14">#REF!</definedName>
    <definedName name="TLMR">#REF!</definedName>
    <definedName name="TLMR_10">#REF!</definedName>
    <definedName name="TLMR_11">#REF!</definedName>
    <definedName name="TLMR_12">#REF!</definedName>
    <definedName name="TLMR_9">#REF!</definedName>
    <definedName name="TLMRMA">#REF!</definedName>
    <definedName name="TLMRTA">#REF!</definedName>
    <definedName name="TMR" localSheetId="6">#REF!</definedName>
    <definedName name="TMR" localSheetId="7">#REF!</definedName>
    <definedName name="TMR">#REF!</definedName>
    <definedName name="TMRCDF">#REF!</definedName>
    <definedName name="TMRRP">#REF!</definedName>
    <definedName name="TMRTB">#REF!</definedName>
    <definedName name="tnp1\2">#REF!</definedName>
    <definedName name="Todas_as_pendencias">#REF!</definedName>
    <definedName name="tom" localSheetId="9">#REF!</definedName>
    <definedName name="tom" localSheetId="8">#REF!</definedName>
    <definedName name="tom" localSheetId="13">#REF!</definedName>
    <definedName name="tom">#REF!</definedName>
    <definedName name="Tool">#REF!</definedName>
    <definedName name="TOP" localSheetId="13">#REF!</definedName>
    <definedName name="TOP">#REF!</definedName>
    <definedName name="TOPO_2_6">#REF!</definedName>
    <definedName name="TOPO_6">#REF!</definedName>
    <definedName name="TOT" localSheetId="9" hidden="1">#REF!</definedName>
    <definedName name="TOT" localSheetId="8" hidden="1">#REF!</definedName>
    <definedName name="TOT" localSheetId="12">#REF!</definedName>
    <definedName name="TOT" localSheetId="3" hidden="1">#REF!</definedName>
    <definedName name="TOT" localSheetId="10">#REF!</definedName>
    <definedName name="TOT" localSheetId="7" hidden="1">#REF!</definedName>
    <definedName name="TOT" localSheetId="11">#REF!</definedName>
    <definedName name="TOT" localSheetId="13">#REF!</definedName>
    <definedName name="TOT">#REF!</definedName>
    <definedName name="TOT_01">#REF!</definedName>
    <definedName name="TOT_02">#REF!</definedName>
    <definedName name="TOT_03">#REF!</definedName>
    <definedName name="TOT_04">#REF!</definedName>
    <definedName name="TOT_05">#REF!</definedName>
    <definedName name="TOT_06">#REF!</definedName>
    <definedName name="TOT_07">#REF!</definedName>
    <definedName name="TOT_1">#REF!</definedName>
    <definedName name="TOT_DRE">#REF!</definedName>
    <definedName name="Tot_Líquido" localSheetId="6">#REF!</definedName>
    <definedName name="Tot_Líquido" localSheetId="7">#REF!</definedName>
    <definedName name="Tot_Líquido">#REF!</definedName>
    <definedName name="TOT_OAE">#REF!</definedName>
    <definedName name="TOT_OC">#REF!</definedName>
    <definedName name="TOT_OPA">#REF!</definedName>
    <definedName name="TOT_PAV">#REF!</definedName>
    <definedName name="TOT_SIN">#REF!</definedName>
    <definedName name="TOT_TER">#REF!</definedName>
    <definedName name="tota">#REF!</definedName>
    <definedName name="totac">#REF!</definedName>
    <definedName name="total" localSheetId="9">#REF!</definedName>
    <definedName name="total" localSheetId="8">#REF!</definedName>
    <definedName name="total" localSheetId="12">#REF!</definedName>
    <definedName name="total" localSheetId="10">#REF!</definedName>
    <definedName name="total" localSheetId="11">#REF!</definedName>
    <definedName name="total" localSheetId="13">#REF!</definedName>
    <definedName name="total">#REF!</definedName>
    <definedName name="TOTAL_1">#REF!</definedName>
    <definedName name="total_16">#REF!</definedName>
    <definedName name="total_19" localSheetId="9">#REF!</definedName>
    <definedName name="total_19" localSheetId="8">#REF!</definedName>
    <definedName name="total_19" localSheetId="12">#REF!</definedName>
    <definedName name="total_19" localSheetId="10">#REF!</definedName>
    <definedName name="total_19" localSheetId="11">#REF!</definedName>
    <definedName name="total_19" localSheetId="13">#REF!</definedName>
    <definedName name="total_19">#REF!</definedName>
    <definedName name="total_19_16">#REF!</definedName>
    <definedName name="TOTAL_ADMINISTRATIVO">#REF!</definedName>
    <definedName name="TOTAL_AULA">#REF!</definedName>
    <definedName name="TOTAL_EXTERNA">#REF!</definedName>
    <definedName name="TOTAL_QUADRA">#REF!</definedName>
    <definedName name="Total_ReaterroComAreia" localSheetId="7">#REF!</definedName>
    <definedName name="Total_ReaterroComAreia">#REF!</definedName>
    <definedName name="Total_ReaterroMecanicoComControleGrauCompactacao" localSheetId="7">#REF!</definedName>
    <definedName name="Total_ReaterroMecanicoComControleGrauCompactacao">#REF!</definedName>
    <definedName name="TOTAL_VESTIÁRIO">#REF!</definedName>
    <definedName name="total1" localSheetId="13">#REF!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 localSheetId="13">#REF!</definedName>
    <definedName name="total2">#REF!</definedName>
    <definedName name="TOTAL2_1">#REF!</definedName>
    <definedName name="TOTAL2A">#REF!</definedName>
    <definedName name="TOTAL2A_1">#REF!</definedName>
    <definedName name="total3" localSheetId="13">#REF!</definedName>
    <definedName name="total3">#REF!</definedName>
    <definedName name="TOTAL3_1">#REF!</definedName>
    <definedName name="TOTAL3A">#REF!</definedName>
    <definedName name="TOTAL3A_1">#REF!</definedName>
    <definedName name="total4" localSheetId="13">#REF!</definedName>
    <definedName name="total4">#REF!</definedName>
    <definedName name="TOTAL4_1">#REF!</definedName>
    <definedName name="TOTAL4A">#REF!</definedName>
    <definedName name="TOTAL4A_1">#REF!</definedName>
    <definedName name="total5" localSheetId="13">#REF!</definedName>
    <definedName name="total5">#REF!</definedName>
    <definedName name="TOTAL5_1">#REF!</definedName>
    <definedName name="TOTAL5A">#REF!</definedName>
    <definedName name="TOTAL5A_1">#REF!</definedName>
    <definedName name="total6" localSheetId="13">#REF!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#REF!</definedName>
    <definedName name="TOTALA_1">#REF!</definedName>
    <definedName name="TOTALA_14">#N/A</definedName>
    <definedName name="TOTALA_7">#N/A</definedName>
    <definedName name="TOTALA_7_1">#REF!</definedName>
    <definedName name="TOTALA_7_14">#N/A</definedName>
    <definedName name="TOTALB">#REF!</definedName>
    <definedName name="TOTALB_1">#REF!</definedName>
    <definedName name="TOTALB_14">#N/A</definedName>
    <definedName name="TOTALB_7">#N/A</definedName>
    <definedName name="TOTALB_7_1">#REF!</definedName>
    <definedName name="TOTALB_7_14">#N/A</definedName>
    <definedName name="TOTALC">#REF!</definedName>
    <definedName name="TOTALC_1">#REF!</definedName>
    <definedName name="TOTALC_14">#N/A</definedName>
    <definedName name="TOTALC_7">#N/A</definedName>
    <definedName name="TOTALC_7_1">#REF!</definedName>
    <definedName name="TOTALC_7_14">#N/A</definedName>
    <definedName name="TOTALD">#REF!</definedName>
    <definedName name="TOTALD_1">#REF!</definedName>
    <definedName name="TOTALD_14">#N/A</definedName>
    <definedName name="TOTALD_7">#N/A</definedName>
    <definedName name="TOTALD_7_1">#REF!</definedName>
    <definedName name="TOTALD_7_14">#N/A</definedName>
    <definedName name="TOTALE">#REF!</definedName>
    <definedName name="TOTALE_1">#REF!</definedName>
    <definedName name="TOTALE_14">#N/A</definedName>
    <definedName name="TOTALE_7">#N/A</definedName>
    <definedName name="TOTALE_7_1">#REF!</definedName>
    <definedName name="TOTALE_7_14">#N/A</definedName>
    <definedName name="TOTALF">#REF!</definedName>
    <definedName name="TOTALF_1">#REF!</definedName>
    <definedName name="TOTALF_14">#N/A</definedName>
    <definedName name="TOTALF_7">#N/A</definedName>
    <definedName name="TOTALF_7_1">#REF!</definedName>
    <definedName name="TOTALF_7_14">#N/A</definedName>
    <definedName name="TOTALG">#REF!</definedName>
    <definedName name="TOTALG_1">#REF!</definedName>
    <definedName name="TOTALG_14">#N/A</definedName>
    <definedName name="TOTALG_7">#N/A</definedName>
    <definedName name="TOTALG_7_1">#REF!</definedName>
    <definedName name="TOTALG_7_14">#N/A</definedName>
    <definedName name="TOTALH">#REF!</definedName>
    <definedName name="TOTALH_1">#REF!</definedName>
    <definedName name="TOTALH_14">#N/A</definedName>
    <definedName name="TOTALH_7">#N/A</definedName>
    <definedName name="TOTALH_7_1">#REF!</definedName>
    <definedName name="TOTALH_7_14">#N/A</definedName>
    <definedName name="TOTALI">#REF!</definedName>
    <definedName name="TOTALI_1">#REF!</definedName>
    <definedName name="TOTALI_14">#N/A</definedName>
    <definedName name="TOTALI_7">#N/A</definedName>
    <definedName name="TOTALI_7_1">#REF!</definedName>
    <definedName name="TOTALI_7_14">#N/A</definedName>
    <definedName name="TOTALJ">#REF!</definedName>
    <definedName name="TOTALJ_1">#REF!</definedName>
    <definedName name="TOTALJ_14">#N/A</definedName>
    <definedName name="TOTALJ_7">#N/A</definedName>
    <definedName name="TOTALJ_7_1">#REF!</definedName>
    <definedName name="TOTALJ_7_14">#N/A</definedName>
    <definedName name="TOTALK">#REF!</definedName>
    <definedName name="TOTALK_1">#REF!</definedName>
    <definedName name="TOTALK_14">#N/A</definedName>
    <definedName name="TOTALK_7">#N/A</definedName>
    <definedName name="TOTALK_7_1">#REF!</definedName>
    <definedName name="TOTALK_7_14">#N/A</definedName>
    <definedName name="TOTALL">#REF!</definedName>
    <definedName name="TOTALL_1">#REF!</definedName>
    <definedName name="TOTALL_14">#N/A</definedName>
    <definedName name="TOTALL_7">#N/A</definedName>
    <definedName name="TOTALL_7_1">#REF!</definedName>
    <definedName name="TOTALL_7_14">#N/A</definedName>
    <definedName name="TOTALMATERIAL">#REF!</definedName>
    <definedName name="TOTALMATERIAL_1">#REF!</definedName>
    <definedName name="TOTALO">#REF!</definedName>
    <definedName name="TOTALO_1">#REF!</definedName>
    <definedName name="TOTALO_14">#N/A</definedName>
    <definedName name="TOTALO_7">#N/A</definedName>
    <definedName name="TOTALO_7_1">#REF!</definedName>
    <definedName name="TOTALO_7_14">#N/A</definedName>
    <definedName name="totalob">#REF!</definedName>
    <definedName name="TOTALP">#REF!</definedName>
    <definedName name="TOTALP_1">#REF!</definedName>
    <definedName name="TOTALP_14">#N/A</definedName>
    <definedName name="TOTALP_7">#N/A</definedName>
    <definedName name="TOTALP_7_1">#REF!</definedName>
    <definedName name="TOTALP_7_14">#N/A</definedName>
    <definedName name="TOTALQ">#REF!</definedName>
    <definedName name="TOTALQ_1">#REF!</definedName>
    <definedName name="TOTALQ_14">#N/A</definedName>
    <definedName name="TOTALQ_7">#N/A</definedName>
    <definedName name="TOTALQ_7_1">#REF!</definedName>
    <definedName name="TOTALQ_7_14">#N/A</definedName>
    <definedName name="TOTALRP">#REF!</definedName>
    <definedName name="TOTALSAIBRO" localSheetId="9">#REF!</definedName>
    <definedName name="TOTALSAIBRO" localSheetId="8">#REF!</definedName>
    <definedName name="TOTALSAIBRO" localSheetId="12">#REF!</definedName>
    <definedName name="TOTALSAIBRO" localSheetId="10">#REF!</definedName>
    <definedName name="TOTALSAIBRO" localSheetId="11">#REF!</definedName>
    <definedName name="TOTALSAIBRO" localSheetId="13">#REF!</definedName>
    <definedName name="TOTALSAIBRO">#REF!</definedName>
    <definedName name="TOTALSERVIÇO">#REF!</definedName>
    <definedName name="TOTALSERVIÇO_1">#REF!</definedName>
    <definedName name="TOTALTB">#REF!</definedName>
    <definedName name="totcro">#REF!</definedName>
    <definedName name="TOTFASE">#REF!</definedName>
    <definedName name="TOTFASE_1">#REF!</definedName>
    <definedName name="TOTFASE_5">#REF!</definedName>
    <definedName name="TOTFASE_6">#REF!</definedName>
    <definedName name="totg">#REF!</definedName>
    <definedName name="TOTGC">#REF!</definedName>
    <definedName name="totmsa">#REF!</definedName>
    <definedName name="totmsa_1">#REF!</definedName>
    <definedName name="totmsa_10">#REF!</definedName>
    <definedName name="totmsa_12">#REF!</definedName>
    <definedName name="totmsa_2">#REF!</definedName>
    <definedName name="totmsa_3">#REF!</definedName>
    <definedName name="totmsa_4">#REF!</definedName>
    <definedName name="totmsa_5">#REF!</definedName>
    <definedName name="totmsa_6">#REF!</definedName>
    <definedName name="totmsa_7">#REF!</definedName>
    <definedName name="totmsa_9">#REF!</definedName>
    <definedName name="totmsa2">#REF!</definedName>
    <definedName name="totmsa2_1">#REF!</definedName>
    <definedName name="totmsa2_10">#REF!</definedName>
    <definedName name="totmsa2_12">#REF!</definedName>
    <definedName name="totmsa2_2">#REF!</definedName>
    <definedName name="totmsa2_3">#REF!</definedName>
    <definedName name="totmsa2_4">#REF!</definedName>
    <definedName name="totmsa2_5">#REF!</definedName>
    <definedName name="totmsa2_6">#REF!</definedName>
    <definedName name="totmsa2_7">#REF!</definedName>
    <definedName name="totmsa2_9">#REF!</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9">#REF!</definedName>
    <definedName name="TOTSERV" localSheetId="8">#REF!</definedName>
    <definedName name="TOTSERV" localSheetId="12">#REF!</definedName>
    <definedName name="TOTSERV" localSheetId="10">#REF!</definedName>
    <definedName name="TOTSERV" localSheetId="11">#REF!</definedName>
    <definedName name="TOTSERV" localSheetId="13">#REF!</definedName>
    <definedName name="TOTSERV">#REF!</definedName>
    <definedName name="totsma">#REF!</definedName>
    <definedName name="totsma_1">#REF!</definedName>
    <definedName name="totsma_10">#REF!</definedName>
    <definedName name="totsma_12">#REF!</definedName>
    <definedName name="totsma_2">#REF!</definedName>
    <definedName name="totsma_3">#REF!</definedName>
    <definedName name="totsma_4">#REF!</definedName>
    <definedName name="totsma_5">#REF!</definedName>
    <definedName name="totsma_6">#REF!</definedName>
    <definedName name="totsma_7">#REF!</definedName>
    <definedName name="totsma_9">#REF!</definedName>
    <definedName name="TP" hidden="1">#REF!</definedName>
    <definedName name="tp6\12">#REF!</definedName>
    <definedName name="TPA" localSheetId="6">#REF!</definedName>
    <definedName name="TPA" localSheetId="7">#REF!</definedName>
    <definedName name="TPA">#REF!</definedName>
    <definedName name="TPC" localSheetId="6">#REF!</definedName>
    <definedName name="TPC" localSheetId="7">#REF!</definedName>
    <definedName name="TPC" localSheetId="13">#REF!</definedName>
    <definedName name="TPC">#REF!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l1\2">#REF!</definedName>
    <definedName name="TPM" localSheetId="9">#REF!</definedName>
    <definedName name="TPM" localSheetId="8">#REF!</definedName>
    <definedName name="TPM" localSheetId="12">#REF!</definedName>
    <definedName name="TPM" localSheetId="10">#REF!</definedName>
    <definedName name="TPM" localSheetId="11">#REF!</definedName>
    <definedName name="TPM" localSheetId="13">#REF!</definedName>
    <definedName name="TPM">#REF!</definedName>
    <definedName name="TPM_2">#N/A</definedName>
    <definedName name="TPM_25">#REF!</definedName>
    <definedName name="TPM_4" localSheetId="9">#REF!</definedName>
    <definedName name="TPM_4" localSheetId="8">#REF!</definedName>
    <definedName name="TPM_4" localSheetId="12">#REF!</definedName>
    <definedName name="TPM_4" localSheetId="10">#REF!</definedName>
    <definedName name="TPM_4" localSheetId="11">#REF!</definedName>
    <definedName name="TPM_4" localSheetId="13">#REF!</definedName>
    <definedName name="TPM_4">#REF!</definedName>
    <definedName name="tpmfs">#REF!</definedName>
    <definedName name="TPMM" localSheetId="9">#REF!</definedName>
    <definedName name="TPMM" localSheetId="8">#REF!</definedName>
    <definedName name="TPMM" localSheetId="12">#REF!</definedName>
    <definedName name="TPMM" localSheetId="10">#REF!</definedName>
    <definedName name="TPMM" localSheetId="11">#REF!</definedName>
    <definedName name="TPMM" localSheetId="13">#REF!</definedName>
    <definedName name="TPMM">#REF!</definedName>
    <definedName name="Tpo_Suporte_Sinal_Vertical">#REF!</definedName>
    <definedName name="TR" localSheetId="9">#REF!</definedName>
    <definedName name="TR" localSheetId="8">#REF!</definedName>
    <definedName name="TR" localSheetId="12">#REF!</definedName>
    <definedName name="TR" localSheetId="10">#REF!</definedName>
    <definedName name="TR" localSheetId="11">#REF!</definedName>
    <definedName name="TR" localSheetId="13">#REF!</definedName>
    <definedName name="TR">#REF!</definedName>
    <definedName name="TR\" localSheetId="6" hidden="1">{#N/A,#N/A,FALSE,"Aging Summary";#N/A,#N/A,FALSE,"Ratio Analysis";#N/A,#N/A,FALSE,"Test 120 Day Accts";#N/A,#N/A,FALSE,"Tickmarks"}</definedName>
    <definedName name="TR\" localSheetId="7" hidden="1">{#N/A,#N/A,FALSE,"Aging Summary";#N/A,#N/A,FALSE,"Ratio Analysis";#N/A,#N/A,FALSE,"Test 120 Day Accts";#N/A,#N/A,FALSE,"Tickmarks"}</definedName>
    <definedName name="TR\" hidden="1">{#N/A,#N/A,FALSE,"Aging Summary";#N/A,#N/A,FALSE,"Ratio Analysis";#N/A,#N/A,FALSE,"Test 120 Day Accts";#N/A,#N/A,FALSE,"Tickmarks"}</definedName>
    <definedName name="TR_13">#REF!</definedName>
    <definedName name="TR_39">#REF!</definedName>
    <definedName name="TR_6">#REF!</definedName>
    <definedName name="TR5C">#REF!</definedName>
    <definedName name="TRAB">#REF!</definedName>
    <definedName name="TRABALHO" localSheetId="9">#REF!</definedName>
    <definedName name="TRABALHO" localSheetId="8">#REF!</definedName>
    <definedName name="TRABALHO" localSheetId="12">#REF!</definedName>
    <definedName name="TRABALHO" localSheetId="10">#REF!</definedName>
    <definedName name="TRABALHO" localSheetId="11">#REF!</definedName>
    <definedName name="TRABALHO" localSheetId="13">#REF!</definedName>
    <definedName name="TRABALHO">#REF!</definedName>
    <definedName name="TRABALHO_12">#REF!</definedName>
    <definedName name="TrabAnual" localSheetId="9">#REF!</definedName>
    <definedName name="TrabAnual" localSheetId="8">#REF!</definedName>
    <definedName name="TrabAnual" localSheetId="12">#REF!</definedName>
    <definedName name="TrabAnual" localSheetId="10">#REF!</definedName>
    <definedName name="TrabAnual" localSheetId="11">#REF!</definedName>
    <definedName name="TrabAnual" localSheetId="13">#REF!</definedName>
    <definedName name="TrabAnual">#REF!</definedName>
    <definedName name="TRAF">#REF!</definedName>
    <definedName name="TRAF_25">#REF!</definedName>
    <definedName name="TRANS" localSheetId="6">#REF!</definedName>
    <definedName name="TRANS" localSheetId="7">#REF!</definedName>
    <definedName name="TRANS" localSheetId="13">#REF!</definedName>
    <definedName name="TRANS">#REF!</definedName>
    <definedName name="TRANS5M3RECFREC">#REF!</definedName>
    <definedName name="TRANS5M3RECQMAN">#REF!</definedName>
    <definedName name="TRANS5M3RECQREC">#REF!</definedName>
    <definedName name="TRANSBRITARPDMAN">#REF!</definedName>
    <definedName name="TRANSBRITARPDMEC">#REF!</definedName>
    <definedName name="TRANSCBUQRDPMEC">#REF!</definedName>
    <definedName name="TRANSCBUQRPDMAN">#REF!</definedName>
    <definedName name="TRANSCBUQRPDMEC">#REF!</definedName>
    <definedName name="TRANSCD262">#REF!</definedName>
    <definedName name="TRANSCIM">#REF!</definedName>
    <definedName name="TRANSCORRMBUFMAN">#REF!</definedName>
    <definedName name="TRANSCORRMBUQMAN">#REF!</definedName>
    <definedName name="TRANSMICRO">#REF!</definedName>
    <definedName name="TRANSOLORPDMAN">#REF!</definedName>
    <definedName name="TRANSOLORPDMEC">#REF!</definedName>
    <definedName name="transp">#REF!</definedName>
    <definedName name="TRANSP_LOC_CARROC_PAV">#REF!</definedName>
    <definedName name="TRANSP_LOC_CARROC_PAV_10">#REF!</definedName>
    <definedName name="TRANSP_LOC_CARROC_PAV_12">#REF!</definedName>
    <definedName name="TRANSP_LOC_CARROC_PAV_9">#REF!</definedName>
    <definedName name="TRANSP_LOC_EQUIP">#REF!</definedName>
    <definedName name="TRANSP_LOC_EQUIP_10">#REF!</definedName>
    <definedName name="TRANSP_LOC_EQUIP_12">#REF!</definedName>
    <definedName name="TRANSP_LOC_EQUIP_9">#REF!</definedName>
    <definedName name="TRANSP_LOC_PAV">#REF!</definedName>
    <definedName name="TRANSP_LOC_PAV_10">#REF!</definedName>
    <definedName name="TRANSP_LOC_PAV_12">#REF!</definedName>
    <definedName name="TRANSP_LOC_PAV_9">#REF!</definedName>
    <definedName name="TRANSP5MCORFRES">#REF!</definedName>
    <definedName name="TRANSP5MICROMAN">#REF!</definedName>
    <definedName name="TRANSP5MICROREC">#REF!</definedName>
    <definedName name="TRANSP5MREC">#REF!</definedName>
    <definedName name="TRANSPBASC5MMAN">#REF!</definedName>
    <definedName name="TRANSPBASC5MREC">#REF!</definedName>
    <definedName name="TRANSPBASCCONCIMMAN">#REF!</definedName>
    <definedName name="TRANSPBETF" localSheetId="6">#REF!</definedName>
    <definedName name="TRANSPBETF" localSheetId="7">#REF!</definedName>
    <definedName name="TRANSPBETF">#REF!</definedName>
    <definedName name="TRANSPBETQ" localSheetId="6">#REF!</definedName>
    <definedName name="TRANSPBETQ" localSheetId="7">#REF!</definedName>
    <definedName name="TRANSPBETQ">#REF!</definedName>
    <definedName name="TRANSPC4TGC">#REF!</definedName>
    <definedName name="TranspCAPMB">#REF!</definedName>
    <definedName name="TRANSPCAR4TCONCCIMMAN">#REF!</definedName>
    <definedName name="TRANSPCAR4TMAN">#REF!</definedName>
    <definedName name="TRANSPCARFORMAMAN">#REF!</definedName>
    <definedName name="TRANSPCARREC">#REF!</definedName>
    <definedName name="TranspCCB10">#REF!</definedName>
    <definedName name="TranspComparativo">#REF!</definedName>
    <definedName name="TRANSPGC">#REF!</definedName>
    <definedName name="TranspLCB10">#REF!</definedName>
    <definedName name="TranspLMR">#REF!</definedName>
    <definedName name="TranspMatBetum">#REF!</definedName>
    <definedName name="TRANSPMBUFCORREC">#REF!</definedName>
    <definedName name="TRANSPMBUFTBMAN">#REF!</definedName>
    <definedName name="TRANSPMBUFTBREC">#REF!</definedName>
    <definedName name="TRANSPMBUQCORREC">#REF!</definedName>
    <definedName name="transporte" localSheetId="9">#REF!</definedName>
    <definedName name="transporte" localSheetId="8">#REF!</definedName>
    <definedName name="transporte" localSheetId="12">#REF!</definedName>
    <definedName name="transporte" localSheetId="10">#REF!</definedName>
    <definedName name="transporte" localSheetId="11">#REF!</definedName>
    <definedName name="transporte" localSheetId="13">#REF!</definedName>
    <definedName name="transporte">#REF!</definedName>
    <definedName name="transporte_1">#REF!</definedName>
    <definedName name="TRANSPORTE10">#REF!</definedName>
    <definedName name="TRANSPORTE4T">#REF!</definedName>
    <definedName name="TRANSPORTE5M">#REF!</definedName>
    <definedName name="transportecorreção">#REF!</definedName>
    <definedName name="Transporteenrocamento">#REF!</definedName>
    <definedName name="TRANSPORTEESPECIAL">#REF!</definedName>
    <definedName name="TRANSPORTELOCAL">#REF!</definedName>
    <definedName name="TRANSPORTEMATBET">#REF!</definedName>
    <definedName name="TRANSPORTERECOMPOSIÇÃO">#REF!</definedName>
    <definedName name="Transportes" localSheetId="6">#REF!</definedName>
    <definedName name="Transportes" localSheetId="7">#REF!</definedName>
    <definedName name="Transportes" localSheetId="13">#REF!</definedName>
    <definedName name="Transportes">#REF!</definedName>
    <definedName name="Transportes_10">#N/A</definedName>
    <definedName name="Transportes_12">#N/A</definedName>
    <definedName name="Transportes_3">#N/A</definedName>
    <definedName name="Transportes_9">#N/A</definedName>
    <definedName name="transportetapaburaco">#REF!</definedName>
    <definedName name="TRANSPORTETAPAEMERGENCIAL">#REF!</definedName>
    <definedName name="TranspRC1CE">#REF!</definedName>
    <definedName name="TRANSPREMCOR">#REF!</definedName>
    <definedName name="TRANSPREMENDOMAN">#REF!</definedName>
    <definedName name="TRANSPREMENDOREC">#REF!</definedName>
    <definedName name="TRANSPREMFMAN">#REF!</definedName>
    <definedName name="TRANSPREMFREC">#REF!</definedName>
    <definedName name="TRANSPREMPROFQ">#REF!</definedName>
    <definedName name="TRANSPREMQMAN">#REF!</definedName>
    <definedName name="TRANSPREMQREC">#REF!</definedName>
    <definedName name="TRANSPREMREMP">#REF!</definedName>
    <definedName name="TRANSPREMTBMAN">#REF!</definedName>
    <definedName name="TRANSPREMTBMBUFMAN">#REF!</definedName>
    <definedName name="TRANSPREMTBREC">#REF!</definedName>
    <definedName name="TranspRR1CCD">#REF!</definedName>
    <definedName name="TranspRR1CTB">#REF!</definedName>
    <definedName name="TranspTB">#REF!</definedName>
    <definedName name="TRANSRECMECAT">#REF!</definedName>
    <definedName name="TRANSRECREV">#REF!</definedName>
    <definedName name="TRANSREM">#REF!</definedName>
    <definedName name="TRANSRPDMEC">#REF!</definedName>
    <definedName name="TRANSSOLORPDMEC">#REF!</definedName>
    <definedName name="TRANSTB">#REF!</definedName>
    <definedName name="TRANSTB262">#REF!</definedName>
    <definedName name="TRANSTSS">#REF!</definedName>
    <definedName name="tratamento">#REF!</definedName>
    <definedName name="TRCAP20" localSheetId="9">#REF!</definedName>
    <definedName name="TRCAP20" localSheetId="8">#REF!</definedName>
    <definedName name="TRCAP20" localSheetId="12">#REF!</definedName>
    <definedName name="TRCAP20" localSheetId="10">#REF!</definedName>
    <definedName name="TRCAP20" localSheetId="11">#REF!</definedName>
    <definedName name="TRCAP20" localSheetId="13">#REF!</definedName>
    <definedName name="TRCAP20">#REF!</definedName>
    <definedName name="TRCM30" localSheetId="9">#REF!</definedName>
    <definedName name="TRCM30" localSheetId="8">#REF!</definedName>
    <definedName name="TRCM30" localSheetId="12">#REF!</definedName>
    <definedName name="TRCM30" localSheetId="10">#REF!</definedName>
    <definedName name="TRCM30" localSheetId="11">#REF!</definedName>
    <definedName name="TRCM30" localSheetId="13">#REF!</definedName>
    <definedName name="TRCM30">#REF!</definedName>
    <definedName name="tre" localSheetId="9">#REF!</definedName>
    <definedName name="tre" localSheetId="8">#REF!</definedName>
    <definedName name="tre" localSheetId="12">#REF!</definedName>
    <definedName name="tre" localSheetId="10">#REF!</definedName>
    <definedName name="tre" localSheetId="11">#REF!</definedName>
    <definedName name="tre" localSheetId="13">#REF!</definedName>
    <definedName name="tre">#REF!</definedName>
    <definedName name="Trec" localSheetId="9">#REF!</definedName>
    <definedName name="Trec" localSheetId="8">#REF!</definedName>
    <definedName name="Trec" localSheetId="12">#REF!</definedName>
    <definedName name="Trec" localSheetId="10">#REF!</definedName>
    <definedName name="Trec" localSheetId="11">#REF!</definedName>
    <definedName name="Trec" localSheetId="13">#REF!</definedName>
    <definedName name="Trec">#REF!</definedName>
    <definedName name="TREC_1">#REF!</definedName>
    <definedName name="TREC1">#REF!</definedName>
    <definedName name="Trecho" localSheetId="9">#REF!</definedName>
    <definedName name="Trecho" localSheetId="8">#REF!</definedName>
    <definedName name="Trecho" localSheetId="12">#REF!</definedName>
    <definedName name="Trecho" localSheetId="10">#REF!</definedName>
    <definedName name="Trecho" localSheetId="11">#REF!</definedName>
    <definedName name="Trecho" localSheetId="13">#REF!</definedName>
    <definedName name="Trecho">#REF!</definedName>
    <definedName name="TRECHO_1">#REF!</definedName>
    <definedName name="TRECHO_10">#REF!</definedName>
    <definedName name="TRECHO_11">#REF!</definedName>
    <definedName name="TRECHO_12">#REF!</definedName>
    <definedName name="trecho_4">#REF!</definedName>
    <definedName name="TRECHO_9">#REF!</definedName>
    <definedName name="TRECHO1" localSheetId="6">#REF!</definedName>
    <definedName name="TRECHO1" localSheetId="7">#REF!</definedName>
    <definedName name="TRECHO1">#REF!</definedName>
    <definedName name="TRECREVPRIMARIO">#REF!</definedName>
    <definedName name="Trev" localSheetId="9">#REF!</definedName>
    <definedName name="Trev" localSheetId="8">#REF!</definedName>
    <definedName name="Trev" localSheetId="12">#REF!</definedName>
    <definedName name="Trev" localSheetId="10">#REF!</definedName>
    <definedName name="Trev" localSheetId="11">#REF!</definedName>
    <definedName name="Trev" localSheetId="13">#REF!</definedName>
    <definedName name="Trev">#REF!</definedName>
    <definedName name="Trevo">#REF!</definedName>
    <definedName name="TRFORMA">#REF!</definedName>
    <definedName name="TRL1C" localSheetId="9">#REF!</definedName>
    <definedName name="TRL1C" localSheetId="8">#REF!</definedName>
    <definedName name="TRL1C" localSheetId="12">#REF!</definedName>
    <definedName name="TRL1C" localSheetId="10">#REF!</definedName>
    <definedName name="TRL1C" localSheetId="11">#REF!</definedName>
    <definedName name="TRL1C" localSheetId="13">#REF!</definedName>
    <definedName name="TRL1C">#REF!</definedName>
    <definedName name="TRL1CCG">#REF!</definedName>
    <definedName name="TRL1CF">#REF!</definedName>
    <definedName name="TRL1CFLEX">#REF!</definedName>
    <definedName name="TRM">#REF!</definedName>
    <definedName name="TRM1C" localSheetId="9">#REF!</definedName>
    <definedName name="TRM1C" localSheetId="8">#REF!</definedName>
    <definedName name="TRM1C" localSheetId="12">#REF!</definedName>
    <definedName name="TRM1C" localSheetId="10">#REF!</definedName>
    <definedName name="TRM1C" localSheetId="11">#REF!</definedName>
    <definedName name="TRM1C" localSheetId="13">#REF!</definedName>
    <definedName name="TRM1C">#REF!</definedName>
    <definedName name="TRM1CCG">#REF!</definedName>
    <definedName name="TRM1CRP">#REF!</definedName>
    <definedName name="TRMRP" localSheetId="6">#REF!</definedName>
    <definedName name="TRMRP" localSheetId="7">#REF!</definedName>
    <definedName name="TRMRP">#REF!</definedName>
    <definedName name="TRMTB" localSheetId="6">#REF!</definedName>
    <definedName name="TRMTB" localSheetId="7">#REF!</definedName>
    <definedName name="TRMTB">#REF!</definedName>
    <definedName name="TRP">#REF!</definedName>
    <definedName name="TRR1C" localSheetId="9">#REF!</definedName>
    <definedName name="TRR1C" localSheetId="8">#REF!</definedName>
    <definedName name="TRR1C" localSheetId="12">#REF!</definedName>
    <definedName name="TRR1C" localSheetId="10">#REF!</definedName>
    <definedName name="TRR1C" localSheetId="11">#REF!</definedName>
    <definedName name="TRR1C" localSheetId="13">#REF!</definedName>
    <definedName name="TRR1C">#REF!</definedName>
    <definedName name="TRR1CCG">#REF!</definedName>
    <definedName name="TRR1CF">#REF!</definedName>
    <definedName name="TRR1CP">#REF!</definedName>
    <definedName name="TRR1CPCG">#REF!</definedName>
    <definedName name="TRR1CTB">#REF!</definedName>
    <definedName name="TRR2C" localSheetId="9">#REF!</definedName>
    <definedName name="TRR2C" localSheetId="8">#REF!</definedName>
    <definedName name="TRR2C" localSheetId="12">#REF!</definedName>
    <definedName name="TRR2C" localSheetId="10">#REF!</definedName>
    <definedName name="TRR2C" localSheetId="11">#REF!</definedName>
    <definedName name="TRR2C" localSheetId="13">#REF!</definedName>
    <definedName name="TRR2C">#REF!</definedName>
    <definedName name="TRR2CCG">#REF!</definedName>
    <definedName name="TRR2CF">#REF!</definedName>
    <definedName name="TRR2CFLEX">#REF!</definedName>
    <definedName name="TRRACPOLCG">#REF!</definedName>
    <definedName name="trre6">#REF!</definedName>
    <definedName name="TRRM1C" localSheetId="9">#REF!</definedName>
    <definedName name="TRRM1C" localSheetId="8">#REF!</definedName>
    <definedName name="TRRM1C" localSheetId="12">#REF!</definedName>
    <definedName name="TRRM1C" localSheetId="10">#REF!</definedName>
    <definedName name="TRRM1C" localSheetId="11">#REF!</definedName>
    <definedName name="TRRM1C" localSheetId="13">#REF!</definedName>
    <definedName name="TRRM1C">#REF!</definedName>
    <definedName name="TRRPL" localSheetId="6">#REF!</definedName>
    <definedName name="TRRPL" localSheetId="7">#REF!</definedName>
    <definedName name="TRRPL" localSheetId="13">#REF!</definedName>
    <definedName name="TRRPL">#REF!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9">#REF!</definedName>
    <definedName name="TRRR1C" localSheetId="8">#REF!</definedName>
    <definedName name="TRRR1C" localSheetId="12">#REF!</definedName>
    <definedName name="TRRR1C" localSheetId="10">#REF!</definedName>
    <definedName name="TRRR1C" localSheetId="11">#REF!</definedName>
    <definedName name="TRRR1C" localSheetId="13">#REF!</definedName>
    <definedName name="TRRR1C">#REF!</definedName>
    <definedName name="TRRRP" localSheetId="6">#REF!</definedName>
    <definedName name="TRRRP" localSheetId="7">#REF!</definedName>
    <definedName name="TRRRP">#REF!</definedName>
    <definedName name="TRRTB" localSheetId="6">#REF!</definedName>
    <definedName name="TRRTB" localSheetId="7">#REF!</definedName>
    <definedName name="TRRTB">#REF!</definedName>
    <definedName name="TRRTSD" localSheetId="6">#REF!</definedName>
    <definedName name="TRRTSD" localSheetId="7">#REF!</definedName>
    <definedName name="TRRTSD">#REF!</definedName>
    <definedName name="TRT">#REF!</definedName>
    <definedName name="TRT_10">#REF!</definedName>
    <definedName name="TRT_12">#REF!</definedName>
    <definedName name="TRT_3">#REF!</definedName>
    <definedName name="TRT_9">#REF!</definedName>
    <definedName name="TS" localSheetId="9">#REF!</definedName>
    <definedName name="TS" localSheetId="8">#REF!</definedName>
    <definedName name="TS" localSheetId="12">#REF!</definedName>
    <definedName name="TS" localSheetId="10">#REF!</definedName>
    <definedName name="TS" localSheetId="11">#REF!</definedName>
    <definedName name="TS" localSheetId="13">#REF!</definedName>
    <definedName name="TS">#REF!</definedName>
    <definedName name="TS2C">"'file:///D:/Meus documentos/ANASTÁCIO/SERCEL/BR262990800.xls'#$TLMB.$#REF!$#REF!"</definedName>
    <definedName name="TSCAP20">#REF!</definedName>
    <definedName name="TSCM30">#REF!</definedName>
    <definedName name="TSD" localSheetId="9">#REF!</definedName>
    <definedName name="TSD" localSheetId="8">#REF!</definedName>
    <definedName name="TSD" localSheetId="12">#REF!</definedName>
    <definedName name="TSD" localSheetId="10">#REF!</definedName>
    <definedName name="TSD" localSheetId="11">#REF!</definedName>
    <definedName name="TSD" localSheetId="13">#REF!</definedName>
    <definedName name="TSD">#REF!</definedName>
    <definedName name="TSD_Adir">OFFSET(#REF!,0,COLUMN(#REF!)-1,COUNTA(#REF!),1)</definedName>
    <definedName name="TSD_Aesq">OFFSET(#REF!,0,MATCH(#REF!,#REF!,0)-1,COUNTA(#REF!),1)</definedName>
    <definedName name="TSD_pista">OFFSET(#REF!,0,MATCH(#REF!,#REF!,0)-1,COUNTA(#REF!),1)</definedName>
    <definedName name="TSDB" localSheetId="9">#REF!</definedName>
    <definedName name="TSDB" localSheetId="8">#REF!</definedName>
    <definedName name="TSDB" localSheetId="12">#REF!</definedName>
    <definedName name="TSDB" localSheetId="10">#REF!</definedName>
    <definedName name="TSDB" localSheetId="11">#REF!</definedName>
    <definedName name="TSDB" localSheetId="13">#REF!</definedName>
    <definedName name="TSDB">#REF!</definedName>
    <definedName name="TSDMA">#REF!</definedName>
    <definedName name="TSDP">#REF!</definedName>
    <definedName name="TSDTA">#REF!</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 localSheetId="9">#REF!</definedName>
    <definedName name="TSS" localSheetId="8">#REF!</definedName>
    <definedName name="TSS" localSheetId="12">#REF!</definedName>
    <definedName name="TSS" localSheetId="10">#REF!</definedName>
    <definedName name="TSS" localSheetId="11">#REF!</definedName>
    <definedName name="TSS" localSheetId="13">#REF!</definedName>
    <definedName name="TSS">#REF!</definedName>
    <definedName name="TSSB" localSheetId="9">#REF!</definedName>
    <definedName name="TSSB" localSheetId="8">#REF!</definedName>
    <definedName name="TSSB" localSheetId="12">#REF!</definedName>
    <definedName name="TSSB" localSheetId="10">#REF!</definedName>
    <definedName name="TSSB" localSheetId="11">#REF!</definedName>
    <definedName name="TSSB" localSheetId="13">#REF!</definedName>
    <definedName name="TSSB">#REF!</definedName>
    <definedName name="tssd">#REF!</definedName>
    <definedName name="tssd_1">#REF!</definedName>
    <definedName name="tssd_14">#N/A</definedName>
    <definedName name="TSSMA">#REF!</definedName>
    <definedName name="tssp" localSheetId="9">#REF!</definedName>
    <definedName name="tssp" localSheetId="8">#REF!</definedName>
    <definedName name="tssp" localSheetId="13">#REF!</definedName>
    <definedName name="tssp">#REF!</definedName>
    <definedName name="tssp_2">#N/A</definedName>
    <definedName name="TSSTA">#REF!</definedName>
    <definedName name="TT" localSheetId="6">#REF!</definedName>
    <definedName name="TT" localSheetId="7">#REF!</definedName>
    <definedName name="TT">#REF!</definedName>
    <definedName name="TT_1">#REF!</definedName>
    <definedName name="tt_25">#N/A</definedName>
    <definedName name="tt1_25">#N/A</definedName>
    <definedName name="ttc">#REF!</definedName>
    <definedName name="tte">#REF!</definedName>
    <definedName name="TTSS">#REF!</definedName>
    <definedName name="TTT">#REF!</definedName>
    <definedName name="TTT_10">#REF!</definedName>
    <definedName name="TTT_12">#REF!</definedName>
    <definedName name="TTT_3">#REF!</definedName>
    <definedName name="TTT_9">#REF!</definedName>
    <definedName name="ttttt">#REF!</definedName>
    <definedName name="ttttttttttttttttttttttttttttttttt" localSheetId="6">#REF!</definedName>
    <definedName name="ttttttttttttttttttttttttttttttttt" localSheetId="7">#REF!</definedName>
    <definedName name="ttttttttttttttttttttttttttttttttt" localSheetId="13">#REF!</definedName>
    <definedName name="ttttttttttttttttttttttttttttttttt">#REF!</definedName>
    <definedName name="ttu">#REF!</definedName>
    <definedName name="TUBO">#REF!</definedName>
    <definedName name="TUBO60ACBC">#REF!</definedName>
    <definedName name="TuboD40">#REF!</definedName>
    <definedName name="tudo" localSheetId="9">#REF!</definedName>
    <definedName name="tudo" localSheetId="8">#REF!</definedName>
    <definedName name="tudo" localSheetId="12">#REF!</definedName>
    <definedName name="tudo" localSheetId="10">#REF!</definedName>
    <definedName name="tudo" localSheetId="11">#REF!</definedName>
    <definedName name="tudo" localSheetId="13">#REF!</definedName>
    <definedName name="tudo">#REF!</definedName>
    <definedName name="tus">#REF!</definedName>
    <definedName name="tuso">#REF!</definedName>
    <definedName name="tvbbb" localSheetId="9">#REF!</definedName>
    <definedName name="tvbbb" localSheetId="8">#REF!</definedName>
    <definedName name="tvbbb" localSheetId="13">#REF!</definedName>
    <definedName name="tvbbb">#REF!</definedName>
    <definedName name="TxCresc">#REF!</definedName>
    <definedName name="TXREMATI">#REF!</definedName>
    <definedName name="ty" hidden="1">#REF!</definedName>
    <definedName name="tykforfuyo" localSheetId="6" hidden="1">{#N/A,#N/A,FALSE,"Flx_caixa";#N/A,#N/A,FALSE,"Invest";#N/A,#N/A,FALSE,"Resultado";#N/A,#N/A,FALSE,"Custos";#N/A,#N/A,FALSE,"Receita";#N/A,#N/A,FALSE,"Comentários"}</definedName>
    <definedName name="tykforfuyo" localSheetId="7" hidden="1">{#N/A,#N/A,FALSE,"Flx_caixa";#N/A,#N/A,FALSE,"Invest";#N/A,#N/A,FALSE,"Resultado";#N/A,#N/A,FALSE,"Custos";#N/A,#N/A,FALSE,"Receita";#N/A,#N/A,FALSE,"Comentários"}</definedName>
    <definedName name="tykforfuyo" hidden="1">{#N/A,#N/A,FALSE,"Flx_caixa";#N/A,#N/A,FALSE,"Invest";#N/A,#N/A,FALSE,"Resultado";#N/A,#N/A,FALSE,"Custos";#N/A,#N/A,FALSE,"Receita";#N/A,#N/A,FALSE,"Comentários"}</definedName>
    <definedName name="TYUIO" localSheetId="9" hidden="1">{#N/A,#N/A,TRUE,"Serviços"}</definedName>
    <definedName name="TYUIO" localSheetId="8" hidden="1">{#N/A,#N/A,TRUE,"Serviços"}</definedName>
    <definedName name="TYUIO" localSheetId="12">{#N/A,#N/A,TRUE,"Serviços"}</definedName>
    <definedName name="TYUIO" localSheetId="3" hidden="1">{#N/A,#N/A,TRUE,"Serviços"}</definedName>
    <definedName name="TYUIO" localSheetId="6">{#N/A,#N/A,TRUE,"Serviços"}</definedName>
    <definedName name="TYUIO" localSheetId="10">{#N/A,#N/A,TRUE,"Serviços"}</definedName>
    <definedName name="TYUIO" localSheetId="7" hidden="1">{#N/A,#N/A,TRUE,"Serviços"}</definedName>
    <definedName name="TYUIO" localSheetId="11">{#N/A,#N/A,TRUE,"Serviços"}</definedName>
    <definedName name="TYUIO" localSheetId="13">{#N/A,#N/A,TRUE,"Serviços"}</definedName>
    <definedName name="TYUIO">{#N/A,#N/A,TRUE,"Serviços"}</definedName>
    <definedName name="TYUIOO" localSheetId="9" hidden="1">{#N/A,#N/A,TRUE,"Serviços"}</definedName>
    <definedName name="TYUIOO" localSheetId="8" hidden="1">{#N/A,#N/A,TRUE,"Serviços"}</definedName>
    <definedName name="TYUIOO" localSheetId="12">{#N/A,#N/A,TRUE,"Serviços"}</definedName>
    <definedName name="TYUIOO" localSheetId="6">{#N/A,#N/A,TRUE,"Serviços"}</definedName>
    <definedName name="TYUIOO" localSheetId="10">{#N/A,#N/A,TRUE,"Serviços"}</definedName>
    <definedName name="TYUIOO" localSheetId="7">{#N/A,#N/A,TRUE,"Serviços"}</definedName>
    <definedName name="TYUIOO" localSheetId="11">{#N/A,#N/A,TRUE,"Serviços"}</definedName>
    <definedName name="TYUIOO" localSheetId="13">{#N/A,#N/A,TRUE,"Serviços"}</definedName>
    <definedName name="TYUIOO">{#N/A,#N/A,TRUE,"Serviços"}</definedName>
    <definedName name="TYUJ" hidden="1">#REF!</definedName>
    <definedName name="tyvbtyb" localSheetId="6">#REF!</definedName>
    <definedName name="tyvbtyb" localSheetId="7">#REF!</definedName>
    <definedName name="tyvbtyb">#REF!</definedName>
    <definedName name="U" localSheetId="9">'BDI DIFER_SEM DESON.'!Plan1</definedName>
    <definedName name="U" localSheetId="8">'BDI_SEM DESON.'!Plan1</definedName>
    <definedName name="U" localSheetId="6">Plan1</definedName>
    <definedName name="U" localSheetId="7">Plan1</definedName>
    <definedName name="U" localSheetId="13">Plan1</definedName>
    <definedName name="U">Plan1</definedName>
    <definedName name="UA">NA()</definedName>
    <definedName name="uer" localSheetId="6">#REF!</definedName>
    <definedName name="uer" localSheetId="7">#REF!</definedName>
    <definedName name="uer" localSheetId="13">#REF!</definedName>
    <definedName name="uer">#REF!</definedName>
    <definedName name="UF" localSheetId="6">#REF!</definedName>
    <definedName name="UF" localSheetId="7">#REF!</definedName>
    <definedName name="UF">#REF!</definedName>
    <definedName name="ugh">#REF!</definedName>
    <definedName name="UI" localSheetId="6" hidden="1">{#N/A,#N/A,FALSE,"GERAL";#N/A,#N/A,FALSE,"012-96";#N/A,#N/A,FALSE,"018-96";#N/A,#N/A,FALSE,"027-96";#N/A,#N/A,FALSE,"059-96";#N/A,#N/A,FALSE,"076-96";#N/A,#N/A,FALSE,"019-97";#N/A,#N/A,FALSE,"021-97";#N/A,#N/A,FALSE,"022-97";#N/A,#N/A,FALSE,"028-97"}</definedName>
    <definedName name="UI" localSheetId="7" hidden="1">{#N/A,#N/A,FALSE,"GERAL";#N/A,#N/A,FALSE,"012-96";#N/A,#N/A,FALSE,"018-96";#N/A,#N/A,FALSE,"027-96";#N/A,#N/A,FALSE,"059-96";#N/A,#N/A,FALSE,"076-96";#N/A,#N/A,FALSE,"019-97";#N/A,#N/A,FALSE,"021-97";#N/A,#N/A,FALSE,"022-97";#N/A,#N/A,FALSE,"028-97"}</definedName>
    <definedName name="UI" hidden="1">{#N/A,#N/A,FALSE,"GERAL";#N/A,#N/A,FALSE,"012-96";#N/A,#N/A,FALSE,"018-96";#N/A,#N/A,FALSE,"027-96";#N/A,#N/A,FALSE,"059-96";#N/A,#N/A,FALSE,"076-96";#N/A,#N/A,FALSE,"019-97";#N/A,#N/A,FALSE,"021-97";#N/A,#N/A,FALSE,"022-97";#N/A,#N/A,FALSE,"028-97"}</definedName>
    <definedName name="UIO">#REF!</definedName>
    <definedName name="UIO_10">#REF!</definedName>
    <definedName name="UIO_12">#REF!</definedName>
    <definedName name="UIO_3">#REF!</definedName>
    <definedName name="UIO_9">#REF!</definedName>
    <definedName name="UK" localSheetId="6" hidden="1">{"PARTE1",#N/A,FALSE,"Plan1"}</definedName>
    <definedName name="UK" localSheetId="7" hidden="1">{"PARTE1",#N/A,FALSE,"Plan1"}</definedName>
    <definedName name="UK" hidden="1">{"PARTE1",#N/A,FALSE,"Plan1"}</definedName>
    <definedName name="UL" localSheetId="9">#REF!</definedName>
    <definedName name="UL" localSheetId="8">#REF!</definedName>
    <definedName name="UL" localSheetId="12">#REF!</definedName>
    <definedName name="UL" localSheetId="10">#REF!</definedName>
    <definedName name="UL" localSheetId="11">#REF!</definedName>
    <definedName name="UL" localSheetId="13">#REF!</definedName>
    <definedName name="UL">#REF!</definedName>
    <definedName name="UL_1">#REF!</definedName>
    <definedName name="ulu" localSheetId="6" hidden="1">{#N/A,#N/A,TRUE,"Serviços"}</definedName>
    <definedName name="ulu" localSheetId="7" hidden="1">{#N/A,#N/A,TRUE,"Serviços"}</definedName>
    <definedName name="ulu" hidden="1">{#N/A,#N/A,TRUE,"Serviços"}</definedName>
    <definedName name="UM" localSheetId="13">#REF!</definedName>
    <definedName name="UM">#REF!</definedName>
    <definedName name="un">#N/A</definedName>
    <definedName name="Und">NA()</definedName>
    <definedName name="Und_26">NA()</definedName>
    <definedName name="Und_27">NA()</definedName>
    <definedName name="UNID">#REF!</definedName>
    <definedName name="unid.2" localSheetId="9">#REF!</definedName>
    <definedName name="unid.2" localSheetId="8">#REF!</definedName>
    <definedName name="unid.2" localSheetId="12">#REF!</definedName>
    <definedName name="unid.2" localSheetId="10">#REF!</definedName>
    <definedName name="unid.2" localSheetId="11">#REF!</definedName>
    <definedName name="unid.2" localSheetId="13">#REF!</definedName>
    <definedName name="unid.2">#REF!</definedName>
    <definedName name="UNID_serviço">OFFSET(#REF!,0,0,COUNTA(#REF!),1)</definedName>
    <definedName name="UNID1">#REF!</definedName>
    <definedName name="unidade" localSheetId="6">#REF!</definedName>
    <definedName name="unidade" localSheetId="7">#REF!</definedName>
    <definedName name="unidade">#REF!</definedName>
    <definedName name="Unidade1" localSheetId="9">#REF!</definedName>
    <definedName name="Unidade1" localSheetId="8">#REF!</definedName>
    <definedName name="Unidade1" localSheetId="12">#REF!</definedName>
    <definedName name="Unidade1" localSheetId="10">#REF!</definedName>
    <definedName name="Unidade1" localSheetId="11">#REF!</definedName>
    <definedName name="Unidade1" localSheetId="13">#REF!</definedName>
    <definedName name="Unidade1">#REF!</definedName>
    <definedName name="UnidAux">#N/A</definedName>
    <definedName name="Unifilar">#REF!</definedName>
    <definedName name="UNIT" localSheetId="9">#REF!</definedName>
    <definedName name="UNIT" localSheetId="8">#REF!</definedName>
    <definedName name="UNIT" localSheetId="13">#REF!</definedName>
    <definedName name="UNIT">#REF!</definedName>
    <definedName name="UNIT_1">#REF!</definedName>
    <definedName name="UnitAnexo" localSheetId="9">#REF!</definedName>
    <definedName name="UnitAnexo" localSheetId="8">#REF!</definedName>
    <definedName name="UnitAnexo" localSheetId="12">#REF!</definedName>
    <definedName name="UnitAnexo" localSheetId="10">#REF!</definedName>
    <definedName name="UnitAnexo" localSheetId="11">#REF!</definedName>
    <definedName name="UnitAnexo" localSheetId="13">#REF!</definedName>
    <definedName name="UnitAnexo">#REF!</definedName>
    <definedName name="UNITÁRIO" localSheetId="9">#REF!</definedName>
    <definedName name="UNITÁRIO" localSheetId="8">#REF!</definedName>
    <definedName name="UNITÁRIO" localSheetId="12">#REF!</definedName>
    <definedName name="UNITÁRIO" localSheetId="10">#REF!</definedName>
    <definedName name="UNITÁRIO" localSheetId="11">#REF!</definedName>
    <definedName name="UNITÁRIO" localSheetId="13">#REF!</definedName>
    <definedName name="UNITÁRIO">#REF!</definedName>
    <definedName name="UnitNome" localSheetId="9">#REF!</definedName>
    <definedName name="UnitNome" localSheetId="8">#REF!</definedName>
    <definedName name="UnitNome" localSheetId="12">#REF!</definedName>
    <definedName name="UnitNome" localSheetId="10">#REF!</definedName>
    <definedName name="UnitNome" localSheetId="11">#REF!</definedName>
    <definedName name="UnitNome" localSheetId="13">#REF!</definedName>
    <definedName name="UnitNome">#REF!</definedName>
    <definedName name="uno">#REF!</definedName>
    <definedName name="uohuli" localSheetId="6" hidden="1">{#N/A,#N/A,TRUE,"Serviços"}</definedName>
    <definedName name="uohuli" localSheetId="7" hidden="1">{#N/A,#N/A,TRUE,"Serviços"}</definedName>
    <definedName name="uohuli" hidden="1">{#N/A,#N/A,TRUE,"Serviços"}</definedName>
    <definedName name="UOOOOUOUOUOU9O">#REF!</definedName>
    <definedName name="Upvc_2001">#REF!</definedName>
    <definedName name="UPVC_99">#REF!</definedName>
    <definedName name="URV_MAR94">#REF!</definedName>
    <definedName name="USA" localSheetId="6">#REF!</definedName>
    <definedName name="USA" localSheetId="7">#REF!</definedName>
    <definedName name="USA">#REF!</definedName>
    <definedName name="USINA">#REF!</definedName>
    <definedName name="UT">#REF!</definedName>
    <definedName name="Utlidades2">#REF!</definedName>
    <definedName name="UTM">#REF!</definedName>
    <definedName name="uu" hidden="1">#REF!</definedName>
    <definedName name="uuu" localSheetId="6" hidden="1">{#N/A,#N/A,TRUE,"Serviços"}</definedName>
    <definedName name="uuu" localSheetId="7" hidden="1">{#N/A,#N/A,TRUE,"Serviços"}</definedName>
    <definedName name="uuu" hidden="1">{#N/A,#N/A,TRUE,"Serviços"}</definedName>
    <definedName name="uuuuuty" localSheetId="9">'BDI DIFER_SEM DESON.'!uuuuuty</definedName>
    <definedName name="uuuuuty" localSheetId="8">'BDI_SEM DESON.'!uuuuuty</definedName>
    <definedName name="uuuuuty" localSheetId="6">'CURVA ABC_INSUMO'!uuuuuty</definedName>
    <definedName name="uuuuuty" localSheetId="7">MEMÓRIA!uuuuuty</definedName>
    <definedName name="uuuuuty">uuuuuty</definedName>
    <definedName name="UYHU" localSheetId="9">'BDI DIFER_SEM DESON.'!Plan1</definedName>
    <definedName name="UYHU" localSheetId="8">'BDI_SEM DESON.'!Plan1</definedName>
    <definedName name="UYHU" localSheetId="6">Plan1</definedName>
    <definedName name="UYHU" localSheetId="7">Plan1</definedName>
    <definedName name="UYHU" localSheetId="13">Plan1</definedName>
    <definedName name="UYHU">Plan1</definedName>
    <definedName name="uyt" hidden="1">#REF!</definedName>
    <definedName name="v" localSheetId="13">#REF!</definedName>
    <definedName name="v">#REF!</definedName>
    <definedName name="V.R">#REF!</definedName>
    <definedName name="V_VENDA" localSheetId="13">#REF!</definedName>
    <definedName name="V_VENDA">#REF!</definedName>
    <definedName name="V2zero">#REF!</definedName>
    <definedName name="v60120_">#REF!</definedName>
    <definedName name="VAA">#REF!</definedName>
    <definedName name="VAA_1">#REF!</definedName>
    <definedName name="VACAP" localSheetId="9">#REF!</definedName>
    <definedName name="VACAP" localSheetId="8">#REF!</definedName>
    <definedName name="VACAP" localSheetId="12">#REF!</definedName>
    <definedName name="VACAP" localSheetId="10">#REF!</definedName>
    <definedName name="VACAP" localSheetId="11">#REF!</definedName>
    <definedName name="VACAP" localSheetId="13">#REF!</definedName>
    <definedName name="VACAP">#REF!</definedName>
    <definedName name="VACM" localSheetId="9">#REF!</definedName>
    <definedName name="VACM" localSheetId="8">#REF!</definedName>
    <definedName name="VACM" localSheetId="12">#REF!</definedName>
    <definedName name="VACM" localSheetId="10">#REF!</definedName>
    <definedName name="VACM" localSheetId="11">#REF!</definedName>
    <definedName name="VACM" localSheetId="13">#REF!</definedName>
    <definedName name="VACM">#REF!</definedName>
    <definedName name="vagabundo">#REF!</definedName>
    <definedName name="vair">#REF!</definedName>
    <definedName name="val">#REF!</definedName>
    <definedName name="ValAcurl">#REF!</definedName>
    <definedName name="VALAS" localSheetId="6">#REF!</definedName>
    <definedName name="VALAS" localSheetId="7">#REF!</definedName>
    <definedName name="VALAS">#REF!</definedName>
    <definedName name="VALAS_17">NA()</definedName>
    <definedName name="VALAS_18">NA()</definedName>
    <definedName name="VALAS_19">NA()</definedName>
    <definedName name="VALAS_EMI" localSheetId="6">#REF!</definedName>
    <definedName name="VALAS_EMI" localSheetId="7">#REF!</definedName>
    <definedName name="VALAS_EMI">#REF!</definedName>
    <definedName name="VALAS_EMI_19">"$#REF!.$#REF!$#REF!:$#REF!$#REF!"</definedName>
    <definedName name="Valchvrl">#REF!</definedName>
    <definedName name="VALCORTE">#REF!</definedName>
    <definedName name="valeta">#REF!</definedName>
    <definedName name="VALOR">NA()</definedName>
    <definedName name="VALOR_1">NA()</definedName>
    <definedName name="VALOR_2">NA()</definedName>
    <definedName name="VALOR_ADITIVO">#REF!</definedName>
    <definedName name="VALOR_CONTRATO">#REF!</definedName>
    <definedName name="VALOR_NF">#REF!</definedName>
    <definedName name="VALOR_TOTAL" localSheetId="6">'CURVA ABC_INSUMO'!$I$231</definedName>
    <definedName name="VALOR_TOTAL">'ORÇAMENTO_SEM DESONERAÇÃO'!$J$129</definedName>
    <definedName name="VALORES_VALORES_Listar">#REF!</definedName>
    <definedName name="value_def_array" localSheetId="6">{"total","SUM(total)","YNNNN",FALSE}</definedName>
    <definedName name="value_def_array" localSheetId="7">{"total","SUM(total)","YNNNN",FALSE}</definedName>
    <definedName name="value_def_array">{"total","SUM(total)","YNNNN",FALSE}</definedName>
    <definedName name="VAM" localSheetId="9">#REF!</definedName>
    <definedName name="VAM" localSheetId="8">#REF!</definedName>
    <definedName name="VAM" localSheetId="12">#REF!</definedName>
    <definedName name="VAM" localSheetId="10">#REF!</definedName>
    <definedName name="VAM" localSheetId="11">#REF!</definedName>
    <definedName name="VAM" localSheetId="13">#REF!</definedName>
    <definedName name="VAM">#REF!</definedName>
    <definedName name="VAMM" localSheetId="9">#REF!</definedName>
    <definedName name="VAMM" localSheetId="8">#REF!</definedName>
    <definedName name="VAMM" localSheetId="13">#REF!</definedName>
    <definedName name="VAMM">#REF!</definedName>
    <definedName name="VARM" localSheetId="9">#REF!</definedName>
    <definedName name="VARM" localSheetId="8">#REF!</definedName>
    <definedName name="VARM" localSheetId="12">#REF!</definedName>
    <definedName name="VARM" localSheetId="10">#REF!</definedName>
    <definedName name="VARM" localSheetId="11">#REF!</definedName>
    <definedName name="VARM" localSheetId="13">#REF!</definedName>
    <definedName name="VARM">#REF!</definedName>
    <definedName name="VARR" localSheetId="9">#REF!</definedName>
    <definedName name="VARR" localSheetId="8">#REF!</definedName>
    <definedName name="VARR" localSheetId="12">#REF!</definedName>
    <definedName name="VARR" localSheetId="10">#REF!</definedName>
    <definedName name="VARR" localSheetId="11">#REF!</definedName>
    <definedName name="VARR" localSheetId="13">#REF!</definedName>
    <definedName name="VARR">#REF!</definedName>
    <definedName name="VAT">#REF!</definedName>
    <definedName name="VAT_1">#REF!</definedName>
    <definedName name="vazão">#REF!</definedName>
    <definedName name="Vazio1" localSheetId="9">#REF!</definedName>
    <definedName name="Vazio1" localSheetId="8">#REF!</definedName>
    <definedName name="Vazio1" localSheetId="13">#REF!</definedName>
    <definedName name="Vazio1">#REF!</definedName>
    <definedName name="VAZIO2" localSheetId="6">#REF!</definedName>
    <definedName name="VAZIO2" localSheetId="7">#REF!</definedName>
    <definedName name="VAZIO2">#REF!</definedName>
    <definedName name="Vazios" localSheetId="6">#REF!</definedName>
    <definedName name="Vazios" localSheetId="7">#REF!</definedName>
    <definedName name="Vazios">#REF!</definedName>
    <definedName name="Vazios_25">#REF!</definedName>
    <definedName name="Vazios_26">#REF!</definedName>
    <definedName name="Vazios_27">#REF!</definedName>
    <definedName name="Vazios_28">#REF!</definedName>
    <definedName name="Vazios_29">#REF!</definedName>
    <definedName name="Vazios_30">#REF!</definedName>
    <definedName name="Vazios_31">#REF!</definedName>
    <definedName name="Vazios_68">#REF!</definedName>
    <definedName name="Vazios_69">#REF!</definedName>
    <definedName name="VBF">#REF!</definedName>
    <definedName name="VBF_1">#REF!</definedName>
    <definedName name="VCANT" localSheetId="9">#REF!</definedName>
    <definedName name="VCANT" localSheetId="8">#REF!</definedName>
    <definedName name="VCANT" localSheetId="12">#REF!</definedName>
    <definedName name="VCANT" localSheetId="10">#REF!</definedName>
    <definedName name="VCANT" localSheetId="11">#REF!</definedName>
    <definedName name="VCANT" localSheetId="13">#REF!</definedName>
    <definedName name="VCANT">#REF!</definedName>
    <definedName name="VCRBRVRTBTY" localSheetId="6">#REF!</definedName>
    <definedName name="VCRBRVRTBTY" localSheetId="7">#REF!</definedName>
    <definedName name="VCRBRVRTBTY">#REF!</definedName>
    <definedName name="VCRT">#REF!</definedName>
    <definedName name="vcrtybtb" localSheetId="6">#REF!</definedName>
    <definedName name="vcrtybtb" localSheetId="7">#REF!</definedName>
    <definedName name="vcrtybtb">#REF!</definedName>
    <definedName name="VDFVRATVB" localSheetId="6">#REF!</definedName>
    <definedName name="VDFVRATVB" localSheetId="7">#REF!</definedName>
    <definedName name="VDFVRATVB">#REF!</definedName>
    <definedName name="ve">#REF!</definedName>
    <definedName name="ve_1">#REF!</definedName>
    <definedName name="VE1_1">#REF!</definedName>
    <definedName name="VEC">#REF!</definedName>
    <definedName name="VEDA_ROSCA">#REF!</definedName>
    <definedName name="VeicLeve">#REF!</definedName>
    <definedName name="VEICULO" localSheetId="9">#REF!</definedName>
    <definedName name="VEICULO" localSheetId="8">#REF!</definedName>
    <definedName name="VEICULO" localSheetId="13">#REF!</definedName>
    <definedName name="VEICULO">#REF!</definedName>
    <definedName name="VEÍCULO">#REF!</definedName>
    <definedName name="vencedores">#REF!</definedName>
    <definedName name="VENDA">#REF!</definedName>
    <definedName name="VENDA_ADOTADA" localSheetId="13">#REF!</definedName>
    <definedName name="VENDA_ADOTADA">#REF!</definedName>
    <definedName name="verde" localSheetId="9">#REF!</definedName>
    <definedName name="verde" localSheetId="8">#REF!</definedName>
    <definedName name="verde" localSheetId="12">#REF!</definedName>
    <definedName name="verde" localSheetId="10">#REF!</definedName>
    <definedName name="verde" localSheetId="11">#REF!</definedName>
    <definedName name="verde" localSheetId="13">#REF!</definedName>
    <definedName name="verde">#REF!</definedName>
    <definedName name="verde_2">#N/A</definedName>
    <definedName name="verde_25">#REF!</definedName>
    <definedName name="verde_4" localSheetId="9">#REF!</definedName>
    <definedName name="verde_4" localSheetId="8">#REF!</definedName>
    <definedName name="verde_4" localSheetId="12">#REF!</definedName>
    <definedName name="verde_4" localSheetId="10">#REF!</definedName>
    <definedName name="verde_4" localSheetId="11">#REF!</definedName>
    <definedName name="verde_4" localSheetId="13">#REF!</definedName>
    <definedName name="verde_4">#REF!</definedName>
    <definedName name="verdee" localSheetId="9">#REF!</definedName>
    <definedName name="verdee" localSheetId="8">#REF!</definedName>
    <definedName name="verdee" localSheetId="12">#REF!</definedName>
    <definedName name="verdee" localSheetId="10">#REF!</definedName>
    <definedName name="verdee" localSheetId="11">#REF!</definedName>
    <definedName name="verdee" localSheetId="13">#REF!</definedName>
    <definedName name="verdee">#REF!</definedName>
    <definedName name="verdepav" localSheetId="9">#REF!</definedName>
    <definedName name="verdepav" localSheetId="8">#REF!</definedName>
    <definedName name="verdepav" localSheetId="12">#REF!</definedName>
    <definedName name="verdepav" localSheetId="10">#REF!</definedName>
    <definedName name="verdepav" localSheetId="11">#REF!</definedName>
    <definedName name="verdepav" localSheetId="13">#REF!</definedName>
    <definedName name="verdepav">#REF!</definedName>
    <definedName name="verdepav_2">#N/A</definedName>
    <definedName name="verdepav_25">#REF!</definedName>
    <definedName name="verdepav_4" localSheetId="9">#REF!</definedName>
    <definedName name="verdepav_4" localSheetId="8">#REF!</definedName>
    <definedName name="verdepav_4" localSheetId="12">#REF!</definedName>
    <definedName name="verdepav_4" localSheetId="10">#REF!</definedName>
    <definedName name="verdepav_4" localSheetId="11">#REF!</definedName>
    <definedName name="verdepav_4" localSheetId="13">#REF!</definedName>
    <definedName name="verdepav_4">#REF!</definedName>
    <definedName name="verdepavv" localSheetId="9">#REF!</definedName>
    <definedName name="verdepavv" localSheetId="8">#REF!</definedName>
    <definedName name="verdepavv" localSheetId="12">#REF!</definedName>
    <definedName name="verdepavv" localSheetId="10">#REF!</definedName>
    <definedName name="verdepavv" localSheetId="11">#REF!</definedName>
    <definedName name="verdepavv" localSheetId="13">#REF!</definedName>
    <definedName name="verdepavv">#REF!</definedName>
    <definedName name="VERIFICA_SI">NA()</definedName>
    <definedName name="verificar">#REF!</definedName>
    <definedName name="verificar2">#REF!</definedName>
    <definedName name="VERLUCRO" localSheetId="6"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LUCRO" localSheetId="7"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VERNIZ_POLIURETANO">#REF!</definedName>
    <definedName name="VEST">#REF!</definedName>
    <definedName name="vfvr" localSheetId="9">'BDI DIFER_SEM DESON.'!vfvr</definedName>
    <definedName name="vfvr" localSheetId="8">'BDI_SEM DESON.'!vfvr</definedName>
    <definedName name="vfvr" localSheetId="6">'CURVA ABC_INSUMO'!vfvr</definedName>
    <definedName name="vfvr" localSheetId="7">MEMÓRIA!vfvr</definedName>
    <definedName name="vfvr">vfvr</definedName>
    <definedName name="VFVV" localSheetId="6" hidden="1">{#N/A,#N/A,FALSE,"Aging Summary";#N/A,#N/A,FALSE,"Ratio Analysis";#N/A,#N/A,FALSE,"Test 120 Day Accts";#N/A,#N/A,FALSE,"Tickmarks"}</definedName>
    <definedName name="VFVV" localSheetId="7" hidden="1">{#N/A,#N/A,FALSE,"Aging Summary";#N/A,#N/A,FALSE,"Ratio Analysis";#N/A,#N/A,FALSE,"Test 120 Day Accts";#N/A,#N/A,FALSE,"Tickmarks"}</definedName>
    <definedName name="VFVV" hidden="1">{#N/A,#N/A,FALSE,"Aging Summary";#N/A,#N/A,FALSE,"Ratio Analysis";#N/A,#N/A,FALSE,"Test 120 Day Accts";#N/A,#N/A,FALSE,"Tickmarks"}</definedName>
    <definedName name="vgbewg">#REF!</definedName>
    <definedName name="vggwfw">#REF!</definedName>
    <definedName name="VGT" localSheetId="6" hidden="1">{#N/A,#N/A,FALSE,"Aging Summary";#N/A,#N/A,FALSE,"Ratio Analysis";#N/A,#N/A,FALSE,"Test 120 Day Accts";#N/A,#N/A,FALSE,"Tickmarks"}</definedName>
    <definedName name="VGT" localSheetId="7" hidden="1">{#N/A,#N/A,FALSE,"Aging Summary";#N/A,#N/A,FALSE,"Ratio Analysis";#N/A,#N/A,FALSE,"Test 120 Day Accts";#N/A,#N/A,FALSE,"Tickmarks"}</definedName>
    <definedName name="VGT" hidden="1">{#N/A,#N/A,FALSE,"Aging Summary";#N/A,#N/A,FALSE,"Ratio Analysis";#N/A,#N/A,FALSE,"Test 120 Day Accts";#N/A,#N/A,FALSE,"Tickmarks"}</definedName>
    <definedName name="VGTS" localSheetId="6" hidden="1">{#N/A,#N/A,FALSE,"Aging Summary";#N/A,#N/A,FALSE,"Ratio Analysis";#N/A,#N/A,FALSE,"Test 120 Day Accts";#N/A,#N/A,FALSE,"Tickmarks"}</definedName>
    <definedName name="VGTS" localSheetId="7" hidden="1">{#N/A,#N/A,FALSE,"Aging Summary";#N/A,#N/A,FALSE,"Ratio Analysis";#N/A,#N/A,FALSE,"Test 120 Day Accts";#N/A,#N/A,FALSE,"Tickmarks"}</definedName>
    <definedName name="VGTS" hidden="1">{#N/A,#N/A,FALSE,"Aging Summary";#N/A,#N/A,FALSE,"Ratio Analysis";#N/A,#N/A,FALSE,"Test 120 Day Accts";#N/A,#N/A,FALSE,"Tickmarks"}</definedName>
    <definedName name="VI" localSheetId="6" hidden="1">{#N/A,#N/A,FALSE,"GERAL";#N/A,#N/A,FALSE,"012-96";#N/A,#N/A,FALSE,"018-96";#N/A,#N/A,FALSE,"027-96";#N/A,#N/A,FALSE,"059-96";#N/A,#N/A,FALSE,"076-96";#N/A,#N/A,FALSE,"019-97";#N/A,#N/A,FALSE,"021-97";#N/A,#N/A,FALSE,"022-97";#N/A,#N/A,FALSE,"028-97"}</definedName>
    <definedName name="VI" localSheetId="7"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iado" localSheetId="9">'BDI DIFER_SEM DESON.'!Plan1</definedName>
    <definedName name="viado" localSheetId="8">'BDI_SEM DESON.'!Plan1</definedName>
    <definedName name="viado" localSheetId="6">Plan1</definedName>
    <definedName name="viado" localSheetId="7">Plan1</definedName>
    <definedName name="viado" localSheetId="13">Plan1</definedName>
    <definedName name="viado">Plan1</definedName>
    <definedName name="VidaAnos" localSheetId="9">#REF!</definedName>
    <definedName name="VidaAnos" localSheetId="8">#REF!</definedName>
    <definedName name="VidaAnos" localSheetId="12">#REF!</definedName>
    <definedName name="VidaAnos" localSheetId="10">#REF!</definedName>
    <definedName name="VidaAnos" localSheetId="11">#REF!</definedName>
    <definedName name="VidaAnos" localSheetId="13">#REF!</definedName>
    <definedName name="VidaAnos">#REF!</definedName>
    <definedName name="Vidahoras" localSheetId="9">#REF!</definedName>
    <definedName name="Vidahoras" localSheetId="8">#REF!</definedName>
    <definedName name="Vidahoras" localSheetId="12">#REF!</definedName>
    <definedName name="Vidahoras" localSheetId="10">#REF!</definedName>
    <definedName name="Vidahoras" localSheetId="11">#REF!</definedName>
    <definedName name="Vidahoras" localSheetId="13">#REF!</definedName>
    <definedName name="Vidahoras">#REF!</definedName>
    <definedName name="VIDE">#REF!</definedName>
    <definedName name="Vilmar12">#REF!</definedName>
    <definedName name="vitor">#REF!</definedName>
    <definedName name="vjebvojeh" localSheetId="6" hidden="1">{#N/A,#N/A,TRUE,"Serviços"}</definedName>
    <definedName name="vjebvojeh" localSheetId="7" hidden="1">{#N/A,#N/A,TRUE,"Serviços"}</definedName>
    <definedName name="vjebvojeh" hidden="1">{#N/A,#N/A,TRUE,"Serviços"}</definedName>
    <definedName name="VLC">#REF!</definedName>
    <definedName name="VLM" localSheetId="9">#REF!</definedName>
    <definedName name="VLM" localSheetId="8">#REF!</definedName>
    <definedName name="VLM" localSheetId="12">#REF!</definedName>
    <definedName name="VLM" localSheetId="10">#REF!</definedName>
    <definedName name="VLM" localSheetId="11">#REF!</definedName>
    <definedName name="VLM" localSheetId="13">#REF!</definedName>
    <definedName name="VLM">#REF!</definedName>
    <definedName name="VLMF">#REF!</definedName>
    <definedName name="VLPI" localSheetId="9">#REF!</definedName>
    <definedName name="VLPI" localSheetId="8">#REF!</definedName>
    <definedName name="VLPI" localSheetId="12">#REF!</definedName>
    <definedName name="VLPI" localSheetId="10">#REF!</definedName>
    <definedName name="VLPI" localSheetId="11">#REF!</definedName>
    <definedName name="VLPI" localSheetId="13">#REF!</definedName>
    <definedName name="VLPI">#REF!</definedName>
    <definedName name="VLREAJ" localSheetId="9">#REF!</definedName>
    <definedName name="VLREAJ" localSheetId="8">#REF!</definedName>
    <definedName name="VLREAJ" localSheetId="12">#REF!</definedName>
    <definedName name="VLREAJ" localSheetId="10">#REF!</definedName>
    <definedName name="VLREAJ" localSheetId="11">#REF!</definedName>
    <definedName name="VLREAJ" localSheetId="13">#REF!</definedName>
    <definedName name="VLREAJ">#REF!</definedName>
    <definedName name="vm" localSheetId="6" hidden="1">{#N/A,#N/A,FALSE,"MO (2)"}</definedName>
    <definedName name="vm" localSheetId="7" hidden="1">{#N/A,#N/A,FALSE,"MO (2)"}</definedName>
    <definedName name="vm" hidden="1">{#N/A,#N/A,FALSE,"MO (2)"}</definedName>
    <definedName name="VMD_TOTAL">#REF!</definedName>
    <definedName name="VMOB" localSheetId="9">#REF!</definedName>
    <definedName name="VMOB" localSheetId="8">#REF!</definedName>
    <definedName name="VMOB" localSheetId="12">#REF!</definedName>
    <definedName name="VMOB" localSheetId="10">#REF!</definedName>
    <definedName name="VMOB" localSheetId="11">#REF!</definedName>
    <definedName name="VMOB" localSheetId="13">#REF!</definedName>
    <definedName name="VMOB">#REF!</definedName>
    <definedName name="VO">#REF!</definedName>
    <definedName name="VO_1">#REF!</definedName>
    <definedName name="VO1_1">#REF!</definedName>
    <definedName name="VOC">#REF!</definedName>
    <definedName name="voce" localSheetId="9">#REF!</definedName>
    <definedName name="voce" localSheetId="8">#REF!</definedName>
    <definedName name="voce" localSheetId="13">#REF!</definedName>
    <definedName name="voce">#REF!</definedName>
    <definedName name="VOL_ACUM" localSheetId="12">#REF!</definedName>
    <definedName name="VOL_ACUM" localSheetId="6">#REF!</definedName>
    <definedName name="VOL_ACUM" localSheetId="10">#REF!</definedName>
    <definedName name="VOL_ACUM" localSheetId="7">#REF!</definedName>
    <definedName name="VOL_ACUM" localSheetId="11">#REF!</definedName>
    <definedName name="VOL_ACUM" localSheetId="13">#REF!</definedName>
    <definedName name="VOL_ACUM">#REF!</definedName>
    <definedName name="Vol_Estrutural">#REF!</definedName>
    <definedName name="Vol_Estrutural_1">#REF!</definedName>
    <definedName name="VOL_MASSA">#REF!</definedName>
    <definedName name="VOLCON">#REF!</definedName>
    <definedName name="VOLCON_1">#REF!</definedName>
    <definedName name="VOLCONC">#REF!</definedName>
    <definedName name="VOLCONC_1">#REF!</definedName>
    <definedName name="VOLFRESAG">#REF!</definedName>
    <definedName name="VOLFRESPIL">#REF!</definedName>
    <definedName name="VOLUM_TUBO_EMI" localSheetId="6">#REF!</definedName>
    <definedName name="VOLUM_TUBO_EMI" localSheetId="7">#REF!</definedName>
    <definedName name="VOLUM_TUBO_EMI">#REF!</definedName>
    <definedName name="VOLUM_TUBO_EMI_19">"$#REF!.$D$18:$D$42"</definedName>
    <definedName name="VOLUMDIAM" localSheetId="6">#REF!</definedName>
    <definedName name="VOLUMDIAM" localSheetId="7">#REF!</definedName>
    <definedName name="VOLUMDIAM">#REF!</definedName>
    <definedName name="VOLUME" localSheetId="12">#REF!</definedName>
    <definedName name="VOLUME" localSheetId="6">#REF!</definedName>
    <definedName name="VOLUME" localSheetId="10">#REF!</definedName>
    <definedName name="VOLUME" localSheetId="7">#REF!</definedName>
    <definedName name="VOLUME" localSheetId="11">#REF!</definedName>
    <definedName name="VOLUME" localSheetId="13">#REF!</definedName>
    <definedName name="VOLUME">#REF!</definedName>
    <definedName name="VORÇ">#REF!</definedName>
    <definedName name="votpr">#REF!</definedName>
    <definedName name="VPI">#REF!</definedName>
    <definedName name="VR" localSheetId="9">#REF!</definedName>
    <definedName name="VR" localSheetId="8">#REF!</definedName>
    <definedName name="VR" localSheetId="12">#REF!</definedName>
    <definedName name="VR" localSheetId="10">#REF!</definedName>
    <definedName name="VR" localSheetId="11">#REF!</definedName>
    <definedName name="VR" localSheetId="13">#REF!</definedName>
    <definedName name="VR">#REF!</definedName>
    <definedName name="VR_1">#REF!</definedName>
    <definedName name="VRC">#REF!</definedName>
    <definedName name="VRTBRBTYTY" localSheetId="6">#REF!</definedName>
    <definedName name="VRTBRBTYTY" localSheetId="7">#REF!</definedName>
    <definedName name="VRTBRBTYTY">#REF!</definedName>
    <definedName name="VRTBTYBTYY" localSheetId="6">#REF!</definedName>
    <definedName name="VRTBTYBTYY" localSheetId="7">#REF!</definedName>
    <definedName name="VRTBTYBTYY">#REF!</definedName>
    <definedName name="VRVTS" localSheetId="6">#REF!</definedName>
    <definedName name="VRVTS" localSheetId="7">#REF!</definedName>
    <definedName name="VRVTS">#REF!</definedName>
    <definedName name="vsb">#REF!</definedName>
    <definedName name="VSR" localSheetId="9">#REF!</definedName>
    <definedName name="VSR" localSheetId="8">#REF!</definedName>
    <definedName name="VSR" localSheetId="12">#REF!</definedName>
    <definedName name="VSR" localSheetId="10">#REF!</definedName>
    <definedName name="VSR" localSheetId="11">#REF!</definedName>
    <definedName name="VSR" localSheetId="13">#REF!</definedName>
    <definedName name="VSR">#REF!</definedName>
    <definedName name="VTE">#REF!</definedName>
    <definedName name="VTE_1">#REF!</definedName>
    <definedName name="vtynbyb" localSheetId="6">#REF!</definedName>
    <definedName name="vtynbyb" localSheetId="7">#REF!</definedName>
    <definedName name="vtynbyb">#REF!</definedName>
    <definedName name="Vutil">#REF!</definedName>
    <definedName name="vv" localSheetId="12">#REF!</definedName>
    <definedName name="vv" localSheetId="6">#REF!</definedName>
    <definedName name="vv" localSheetId="10">#REF!</definedName>
    <definedName name="vv" localSheetId="7">#REF!</definedName>
    <definedName name="vv" localSheetId="11">#REF!</definedName>
    <definedName name="vv" localSheetId="13">#REF!</definedName>
    <definedName name="vv">#REF!</definedName>
    <definedName name="VV9_1">#REF!</definedName>
    <definedName name="VV9_2">#REF!</definedName>
    <definedName name="VV9_3">#REF!</definedName>
    <definedName name="vvv" localSheetId="9" hidden="1">{#N/A,#N/A,FALSE,"MO (2)"}</definedName>
    <definedName name="vvv" localSheetId="8" hidden="1">{#N/A,#N/A,FALSE,"MO (2)"}</definedName>
    <definedName name="vvv" localSheetId="6">{#N/A,#N/A,FALSE,"MO (2)"}</definedName>
    <definedName name="vvv" localSheetId="7">{#N/A,#N/A,FALSE,"MO (2)"}</definedName>
    <definedName name="vvv">{#N/A,#N/A,FALSE,"MO (2)"}</definedName>
    <definedName name="vvv_1" localSheetId="6" hidden="1">{#N/A,#N/A,FALSE,"MO (2)"}</definedName>
    <definedName name="vvv_1" localSheetId="7" hidden="1">{#N/A,#N/A,FALSE,"MO (2)"}</definedName>
    <definedName name="vvv_1" hidden="1">{#N/A,#N/A,FALSE,"MO (2)"}</definedName>
    <definedName name="VVVV">#REF!</definedName>
    <definedName name="w" localSheetId="12">#REF!</definedName>
    <definedName name="w" localSheetId="6">#REF!</definedName>
    <definedName name="w" localSheetId="10">#REF!</definedName>
    <definedName name="w" localSheetId="7">#REF!</definedName>
    <definedName name="w" localSheetId="11">#REF!</definedName>
    <definedName name="w" localSheetId="13">#REF!</definedName>
    <definedName name="w">#REF!</definedName>
    <definedName name="W_10" localSheetId="9">'BDI DIFER_SEM DESON.'!Plan1</definedName>
    <definedName name="W_10" localSheetId="8">'BDI_SEM DESON.'!Plan1</definedName>
    <definedName name="W_10" localSheetId="6">Plan1</definedName>
    <definedName name="W_10" localSheetId="7">Plan1</definedName>
    <definedName name="W_10" localSheetId="13">Plan1</definedName>
    <definedName name="W_10">Plan1</definedName>
    <definedName name="W_11" localSheetId="9">'BDI DIFER_SEM DESON.'!Plan1</definedName>
    <definedName name="W_11" localSheetId="8">'BDI_SEM DESON.'!Plan1</definedName>
    <definedName name="W_11" localSheetId="6">Plan1</definedName>
    <definedName name="W_11" localSheetId="7">Plan1</definedName>
    <definedName name="W_11" localSheetId="13">Plan1</definedName>
    <definedName name="W_11">Plan1</definedName>
    <definedName name="W_12" localSheetId="9">'BDI DIFER_SEM DESON.'!Plan1</definedName>
    <definedName name="W_12" localSheetId="8">'BDI_SEM DESON.'!Plan1</definedName>
    <definedName name="W_12" localSheetId="6">Plan1</definedName>
    <definedName name="W_12" localSheetId="7">Plan1</definedName>
    <definedName name="W_12" localSheetId="13">Plan1</definedName>
    <definedName name="W_12">Plan1</definedName>
    <definedName name="W_13" localSheetId="9">'BDI DIFER_SEM DESON.'!Plan1</definedName>
    <definedName name="W_13" localSheetId="8">'BDI_SEM DESON.'!Plan1</definedName>
    <definedName name="W_13" localSheetId="6">Plan1</definedName>
    <definedName name="W_13" localSheetId="7">Plan1</definedName>
    <definedName name="W_13" localSheetId="13">Plan1</definedName>
    <definedName name="W_13">Plan1</definedName>
    <definedName name="W_14" localSheetId="9">'BDI DIFER_SEM DESON.'!Plan1</definedName>
    <definedName name="W_14" localSheetId="8">'BDI_SEM DESON.'!Plan1</definedName>
    <definedName name="W_14" localSheetId="6">Plan1</definedName>
    <definedName name="W_14" localSheetId="7">Plan1</definedName>
    <definedName name="W_14" localSheetId="13">Plan1</definedName>
    <definedName name="W_14">Plan1</definedName>
    <definedName name="W_15" localSheetId="9">'BDI DIFER_SEM DESON.'!Plan1</definedName>
    <definedName name="W_15" localSheetId="8">'BDI_SEM DESON.'!Plan1</definedName>
    <definedName name="W_15" localSheetId="6">Plan1</definedName>
    <definedName name="W_15" localSheetId="7">Plan1</definedName>
    <definedName name="W_15" localSheetId="13">Plan1</definedName>
    <definedName name="W_15">Plan1</definedName>
    <definedName name="W_16" localSheetId="9">'BDI DIFER_SEM DESON.'!Plan1</definedName>
    <definedName name="W_16" localSheetId="8">'BDI_SEM DESON.'!Plan1</definedName>
    <definedName name="W_16" localSheetId="6">Plan1</definedName>
    <definedName name="W_16" localSheetId="7">Plan1</definedName>
    <definedName name="W_16" localSheetId="13">Plan1</definedName>
    <definedName name="W_16">Plan1</definedName>
    <definedName name="W_17" localSheetId="9">'BDI DIFER_SEM DESON.'!Plan1</definedName>
    <definedName name="W_17" localSheetId="8">'BDI_SEM DESON.'!Plan1</definedName>
    <definedName name="W_17" localSheetId="6">Plan1</definedName>
    <definedName name="W_17" localSheetId="7">Plan1</definedName>
    <definedName name="W_17" localSheetId="13">Plan1</definedName>
    <definedName name="W_17">Plan1</definedName>
    <definedName name="W_18" localSheetId="9">'BDI DIFER_SEM DESON.'!Plan1</definedName>
    <definedName name="W_18" localSheetId="8">'BDI_SEM DESON.'!Plan1</definedName>
    <definedName name="W_18" localSheetId="6">Plan1</definedName>
    <definedName name="W_18" localSheetId="7">Plan1</definedName>
    <definedName name="W_18" localSheetId="13">Plan1</definedName>
    <definedName name="W_18">Plan1</definedName>
    <definedName name="W_2" localSheetId="9">'BDI DIFER_SEM DESON.'!Plan1</definedName>
    <definedName name="W_2" localSheetId="8">'BDI_SEM DESON.'!Plan1</definedName>
    <definedName name="W_2" localSheetId="6">Plan1</definedName>
    <definedName name="W_2" localSheetId="7">Plan1</definedName>
    <definedName name="W_2" localSheetId="13">Plan1</definedName>
    <definedName name="W_2">Plan1</definedName>
    <definedName name="W_5" localSheetId="9">'BDI DIFER_SEM DESON.'!Plan1</definedName>
    <definedName name="W_5" localSheetId="8">'BDI_SEM DESON.'!Plan1</definedName>
    <definedName name="W_5" localSheetId="6">Plan1</definedName>
    <definedName name="W_5" localSheetId="7">Plan1</definedName>
    <definedName name="W_5" localSheetId="13">Plan1</definedName>
    <definedName name="W_5">Plan1</definedName>
    <definedName name="W_6" localSheetId="9">'BDI DIFER_SEM DESON.'!Plan1</definedName>
    <definedName name="W_6" localSheetId="8">'BDI_SEM DESON.'!Plan1</definedName>
    <definedName name="W_6" localSheetId="6">Plan1</definedName>
    <definedName name="W_6" localSheetId="7">Plan1</definedName>
    <definedName name="W_6" localSheetId="13">Plan1</definedName>
    <definedName name="W_6">Plan1</definedName>
    <definedName name="W_7" localSheetId="9">'BDI DIFER_SEM DESON.'!Plan1</definedName>
    <definedName name="W_7" localSheetId="8">'BDI_SEM DESON.'!Plan1</definedName>
    <definedName name="W_7" localSheetId="6">Plan1</definedName>
    <definedName name="W_7" localSheetId="7">Plan1</definedName>
    <definedName name="W_7" localSheetId="13">Plan1</definedName>
    <definedName name="W_7">Plan1</definedName>
    <definedName name="W_8" localSheetId="9">'BDI DIFER_SEM DESON.'!Plan1</definedName>
    <definedName name="W_8" localSheetId="8">'BDI_SEM DESON.'!Plan1</definedName>
    <definedName name="W_8" localSheetId="6">Plan1</definedName>
    <definedName name="W_8" localSheetId="7">Plan1</definedName>
    <definedName name="W_8" localSheetId="13">Plan1</definedName>
    <definedName name="W_8">Plan1</definedName>
    <definedName name="W_9" localSheetId="9">'BDI DIFER_SEM DESON.'!Plan1</definedName>
    <definedName name="W_9" localSheetId="8">'BDI_SEM DESON.'!Plan1</definedName>
    <definedName name="W_9" localSheetId="6">Plan1</definedName>
    <definedName name="W_9" localSheetId="7">Plan1</definedName>
    <definedName name="W_9" localSheetId="13">Plan1</definedName>
    <definedName name="W_9">Plan1</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dxzefxe" localSheetId="6">#REF!</definedName>
    <definedName name="wdxzefxe" localSheetId="7">#REF!</definedName>
    <definedName name="wdxzefxe">#REF!</definedName>
    <definedName name="we">#N/A</definedName>
    <definedName name="WEFAS" localSheetId="9">'BDI DIFER_SEM DESON.'!Plan1</definedName>
    <definedName name="WEFAS" localSheetId="8">'BDI_SEM DESON.'!Plan1</definedName>
    <definedName name="WEFAS" localSheetId="6">Plan1</definedName>
    <definedName name="WEFAS" localSheetId="7">Plan1</definedName>
    <definedName name="WEFAS" localSheetId="13">Plan1</definedName>
    <definedName name="WEFAS">Plan1</definedName>
    <definedName name="WEFWEF" localSheetId="13">#REF!</definedName>
    <definedName name="WEFWEF">#REF!</definedName>
    <definedName name="WEHAERHTUY7J" hidden="1">#REF!</definedName>
    <definedName name="wer" localSheetId="9">'BDI DIFER_SEM DESON.'!wer</definedName>
    <definedName name="wer" localSheetId="8">'BDI_SEM DESON.'!wer</definedName>
    <definedName name="wer" localSheetId="6">'CURVA ABC_INSUMO'!wer</definedName>
    <definedName name="wer" localSheetId="7">MEMÓRIA!wer</definedName>
    <definedName name="wer">wer</definedName>
    <definedName name="wer_10" localSheetId="9">'BDI DIFER_SEM DESON.'!Plan1</definedName>
    <definedName name="wer_10" localSheetId="8">'BDI_SEM DESON.'!Plan1</definedName>
    <definedName name="wer_10" localSheetId="6">Plan1</definedName>
    <definedName name="wer_10" localSheetId="7">Plan1</definedName>
    <definedName name="wer_10" localSheetId="13">Plan1</definedName>
    <definedName name="wer_10">Plan1</definedName>
    <definedName name="wer_11" localSheetId="9">'BDI DIFER_SEM DESON.'!Plan1</definedName>
    <definedName name="wer_11" localSheetId="8">'BDI_SEM DESON.'!Plan1</definedName>
    <definedName name="wer_11" localSheetId="6">Plan1</definedName>
    <definedName name="wer_11" localSheetId="7">Plan1</definedName>
    <definedName name="wer_11" localSheetId="13">Plan1</definedName>
    <definedName name="wer_11">Plan1</definedName>
    <definedName name="wer_12" localSheetId="9">'BDI DIFER_SEM DESON.'!Plan1</definedName>
    <definedName name="wer_12" localSheetId="8">'BDI_SEM DESON.'!Plan1</definedName>
    <definedName name="wer_12" localSheetId="6">Plan1</definedName>
    <definedName name="wer_12" localSheetId="7">Plan1</definedName>
    <definedName name="wer_12" localSheetId="13">Plan1</definedName>
    <definedName name="wer_12">Plan1</definedName>
    <definedName name="wer_13" localSheetId="9">'BDI DIFER_SEM DESON.'!Plan1</definedName>
    <definedName name="wer_13" localSheetId="8">'BDI_SEM DESON.'!Plan1</definedName>
    <definedName name="wer_13" localSheetId="6">Plan1</definedName>
    <definedName name="wer_13" localSheetId="7">Plan1</definedName>
    <definedName name="wer_13" localSheetId="13">Plan1</definedName>
    <definedName name="wer_13">Plan1</definedName>
    <definedName name="wer_14" localSheetId="9">'BDI DIFER_SEM DESON.'!Plan1</definedName>
    <definedName name="wer_14" localSheetId="8">'BDI_SEM DESON.'!Plan1</definedName>
    <definedName name="wer_14" localSheetId="6">Plan1</definedName>
    <definedName name="wer_14" localSheetId="7">Plan1</definedName>
    <definedName name="wer_14" localSheetId="13">Plan1</definedName>
    <definedName name="wer_14">Plan1</definedName>
    <definedName name="wer_15" localSheetId="9">'BDI DIFER_SEM DESON.'!Plan1</definedName>
    <definedName name="wer_15" localSheetId="8">'BDI_SEM DESON.'!Plan1</definedName>
    <definedName name="wer_15" localSheetId="6">Plan1</definedName>
    <definedName name="wer_15" localSheetId="7">Plan1</definedName>
    <definedName name="wer_15" localSheetId="13">Plan1</definedName>
    <definedName name="wer_15">Plan1</definedName>
    <definedName name="wer_16" localSheetId="9">'BDI DIFER_SEM DESON.'!Plan1</definedName>
    <definedName name="wer_16" localSheetId="8">'BDI_SEM DESON.'!Plan1</definedName>
    <definedName name="wer_16" localSheetId="6">Plan1</definedName>
    <definedName name="wer_16" localSheetId="7">Plan1</definedName>
    <definedName name="wer_16" localSheetId="13">Plan1</definedName>
    <definedName name="wer_16">Plan1</definedName>
    <definedName name="wer_17" localSheetId="9">'BDI DIFER_SEM DESON.'!Plan1</definedName>
    <definedName name="wer_17" localSheetId="8">'BDI_SEM DESON.'!Plan1</definedName>
    <definedName name="wer_17" localSheetId="6">Plan1</definedName>
    <definedName name="wer_17" localSheetId="7">Plan1</definedName>
    <definedName name="wer_17" localSheetId="13">Plan1</definedName>
    <definedName name="wer_17">Plan1</definedName>
    <definedName name="wer_18" localSheetId="9">'BDI DIFER_SEM DESON.'!Plan1</definedName>
    <definedName name="wer_18" localSheetId="8">'BDI_SEM DESON.'!Plan1</definedName>
    <definedName name="wer_18" localSheetId="6">Plan1</definedName>
    <definedName name="wer_18" localSheetId="7">Plan1</definedName>
    <definedName name="wer_18" localSheetId="13">Plan1</definedName>
    <definedName name="wer_18">Plan1</definedName>
    <definedName name="wer_2" localSheetId="9">'BDI DIFER_SEM DESON.'!Plan1</definedName>
    <definedName name="wer_2" localSheetId="8">'BDI_SEM DESON.'!Plan1</definedName>
    <definedName name="wer_2" localSheetId="6">Plan1</definedName>
    <definedName name="wer_2" localSheetId="7">Plan1</definedName>
    <definedName name="wer_2" localSheetId="13">Plan1</definedName>
    <definedName name="wer_2">Plan1</definedName>
    <definedName name="wer_5" localSheetId="9">'BDI DIFER_SEM DESON.'!Plan1</definedName>
    <definedName name="wer_5" localSheetId="8">'BDI_SEM DESON.'!Plan1</definedName>
    <definedName name="wer_5" localSheetId="6">Plan1</definedName>
    <definedName name="wer_5" localSheetId="7">Plan1</definedName>
    <definedName name="wer_5" localSheetId="13">Plan1</definedName>
    <definedName name="wer_5">Plan1</definedName>
    <definedName name="wer_6" localSheetId="9">'BDI DIFER_SEM DESON.'!Plan1</definedName>
    <definedName name="wer_6" localSheetId="8">'BDI_SEM DESON.'!Plan1</definedName>
    <definedName name="wer_6" localSheetId="6">Plan1</definedName>
    <definedName name="wer_6" localSheetId="7">Plan1</definedName>
    <definedName name="wer_6" localSheetId="13">Plan1</definedName>
    <definedName name="wer_6">Plan1</definedName>
    <definedName name="wer_7" localSheetId="9">'BDI DIFER_SEM DESON.'!Plan1</definedName>
    <definedName name="wer_7" localSheetId="8">'BDI_SEM DESON.'!Plan1</definedName>
    <definedName name="wer_7" localSheetId="6">Plan1</definedName>
    <definedName name="wer_7" localSheetId="7">Plan1</definedName>
    <definedName name="wer_7" localSheetId="13">Plan1</definedName>
    <definedName name="wer_7">Plan1</definedName>
    <definedName name="wer_8" localSheetId="9">'BDI DIFER_SEM DESON.'!Plan1</definedName>
    <definedName name="wer_8" localSheetId="8">'BDI_SEM DESON.'!Plan1</definedName>
    <definedName name="wer_8" localSheetId="6">Plan1</definedName>
    <definedName name="wer_8" localSheetId="7">Plan1</definedName>
    <definedName name="wer_8" localSheetId="13">Plan1</definedName>
    <definedName name="wer_8">Plan1</definedName>
    <definedName name="wer_9" localSheetId="9">'BDI DIFER_SEM DESON.'!Plan1</definedName>
    <definedName name="wer_9" localSheetId="8">'BDI_SEM DESON.'!Plan1</definedName>
    <definedName name="wer_9" localSheetId="6">Plan1</definedName>
    <definedName name="wer_9" localSheetId="7">Plan1</definedName>
    <definedName name="wer_9" localSheetId="13">Plan1</definedName>
    <definedName name="wer_9">Plan1</definedName>
    <definedName name="wew" localSheetId="9">'BDI DIFER_SEM DESON.'!wew</definedName>
    <definedName name="wew" localSheetId="8">'BDI_SEM DESON.'!wew</definedName>
    <definedName name="wew" localSheetId="12">wew</definedName>
    <definedName name="wew" localSheetId="6">#N/A</definedName>
    <definedName name="wew" localSheetId="10">#N/A</definedName>
    <definedName name="wew" localSheetId="7">#N/A</definedName>
    <definedName name="wew" localSheetId="11">#N/A</definedName>
    <definedName name="wew" localSheetId="13">#N/A</definedName>
    <definedName name="wew">'BDI DIFER_SEM DESON.'!wew</definedName>
    <definedName name="wew_38" localSheetId="9">'BDI DIFER_SEM DESON.'!wew_38</definedName>
    <definedName name="wew_38" localSheetId="8">'BDI_SEM DESON.'!wew_38</definedName>
    <definedName name="wew_38" localSheetId="12">wew_38</definedName>
    <definedName name="wew_38" localSheetId="6">#N/A</definedName>
    <definedName name="wew_38" localSheetId="10">#N/A</definedName>
    <definedName name="wew_38" localSheetId="7">#N/A</definedName>
    <definedName name="wew_38" localSheetId="11">#N/A</definedName>
    <definedName name="wew_38" localSheetId="13">#N/A</definedName>
    <definedName name="wew_38">'BDI DIFER_SEM DESON.'!wew_38</definedName>
    <definedName name="wewde" localSheetId="6">#REF!</definedName>
    <definedName name="wewde" localSheetId="7">#REF!</definedName>
    <definedName name="wewde">#REF!</definedName>
    <definedName name="wewewew" localSheetId="6" hidden="1">{#N/A,#N/A,FALSE,"MO (2)"}</definedName>
    <definedName name="wewewew" localSheetId="7" hidden="1">{#N/A,#N/A,FALSE,"MO (2)"}</definedName>
    <definedName name="wewewew" hidden="1">{#N/A,#N/A,FALSE,"MO (2)"}</definedName>
    <definedName name="WEWR">#N/A</definedName>
    <definedName name="WEWRWR" localSheetId="9">'BDI DIFER_SEM DESON.'!WEWRWR</definedName>
    <definedName name="WEWRWR" localSheetId="8">'BDI_SEM DESON.'!WEWRWR</definedName>
    <definedName name="WEWRWR" localSheetId="12">WEWRWR</definedName>
    <definedName name="WEWRWR" localSheetId="6">#N/A</definedName>
    <definedName name="WEWRWR" localSheetId="10">#N/A</definedName>
    <definedName name="WEWRWR" localSheetId="7">#N/A</definedName>
    <definedName name="WEWRWR" localSheetId="11">#N/A</definedName>
    <definedName name="WEWRWR" localSheetId="13">#N/A</definedName>
    <definedName name="WEWRWR">'BDI DIFER_SEM DESON.'!WEWRWR</definedName>
    <definedName name="WEWRWR_1" localSheetId="9">'BDI DIFER_SEM DESON.'!WEWRWR_1</definedName>
    <definedName name="WEWRWR_1" localSheetId="8">'BDI_SEM DESON.'!WEWRWR_1</definedName>
    <definedName name="WEWRWR_1" localSheetId="12">WEWRWR_1</definedName>
    <definedName name="WEWRWR_1" localSheetId="6">#N/A</definedName>
    <definedName name="WEWRWR_1" localSheetId="10">#N/A</definedName>
    <definedName name="WEWRWR_1" localSheetId="7">#N/A</definedName>
    <definedName name="WEWRWR_1" localSheetId="11">#N/A</definedName>
    <definedName name="WEWRWR_1" localSheetId="13">#N/A</definedName>
    <definedName name="WEWRWR_1">'BDI DIFER_SEM DESON.'!WEWRWR_1</definedName>
    <definedName name="WEWRWR_10" localSheetId="9">'BDI DIFER_SEM DESON.'!WEWRWR_10</definedName>
    <definedName name="WEWRWR_10" localSheetId="8">'BDI_SEM DESON.'!WEWRWR_10</definedName>
    <definedName name="WEWRWR_10" localSheetId="12">WEWRWR_10</definedName>
    <definedName name="WEWRWR_10" localSheetId="6">#N/A</definedName>
    <definedName name="WEWRWR_10" localSheetId="10">#N/A</definedName>
    <definedName name="WEWRWR_10" localSheetId="7">#N/A</definedName>
    <definedName name="WEWRWR_10" localSheetId="11">#N/A</definedName>
    <definedName name="WEWRWR_10" localSheetId="13">#N/A</definedName>
    <definedName name="WEWRWR_10">'BDI DIFER_SEM DESON.'!WEWRWR_10</definedName>
    <definedName name="WEWRWR_12" localSheetId="9">'BDI DIFER_SEM DESON.'!WEWRWR_12</definedName>
    <definedName name="WEWRWR_12" localSheetId="8">'BDI_SEM DESON.'!WEWRWR_12</definedName>
    <definedName name="WEWRWR_12" localSheetId="12">WEWRWR_12</definedName>
    <definedName name="WEWRWR_12" localSheetId="6">#N/A</definedName>
    <definedName name="WEWRWR_12" localSheetId="10">#N/A</definedName>
    <definedName name="WEWRWR_12" localSheetId="7">#N/A</definedName>
    <definedName name="WEWRWR_12" localSheetId="11">#N/A</definedName>
    <definedName name="WEWRWR_12" localSheetId="13">#N/A</definedName>
    <definedName name="WEWRWR_12">'BDI DIFER_SEM DESON.'!WEWRWR_12</definedName>
    <definedName name="WEWRWR_13" localSheetId="9">'BDI DIFER_SEM DESON.'!WEWRWR_13</definedName>
    <definedName name="WEWRWR_13" localSheetId="8">'BDI_SEM DESON.'!WEWRWR_13</definedName>
    <definedName name="WEWRWR_13" localSheetId="12">WEWRWR_13</definedName>
    <definedName name="WEWRWR_13" localSheetId="6">#N/A</definedName>
    <definedName name="WEWRWR_13" localSheetId="10">#N/A</definedName>
    <definedName name="WEWRWR_13" localSheetId="7">#N/A</definedName>
    <definedName name="WEWRWR_13" localSheetId="11">#N/A</definedName>
    <definedName name="WEWRWR_13" localSheetId="13">#N/A</definedName>
    <definedName name="WEWRWR_13">'BDI DIFER_SEM DESON.'!WEWRWR_13</definedName>
    <definedName name="WEWRWR_14">#N/A</definedName>
    <definedName name="WEWRWR_19" localSheetId="9">'BDI DIFER_SEM DESON.'!WEWRWR_19</definedName>
    <definedName name="WEWRWR_19" localSheetId="8">'BDI_SEM DESON.'!WEWRWR_19</definedName>
    <definedName name="WEWRWR_19" localSheetId="12">WEWRWR_19</definedName>
    <definedName name="WEWRWR_19" localSheetId="6">#N/A</definedName>
    <definedName name="WEWRWR_19" localSheetId="10">#N/A</definedName>
    <definedName name="WEWRWR_19" localSheetId="7">#N/A</definedName>
    <definedName name="WEWRWR_19" localSheetId="11">#N/A</definedName>
    <definedName name="WEWRWR_19" localSheetId="13">#N/A</definedName>
    <definedName name="WEWRWR_19">'BDI DIFER_SEM DESON.'!WEWRWR_19</definedName>
    <definedName name="WEWRWR_2" localSheetId="9">'BDI DIFER_SEM DESON.'!WEWRWR_2</definedName>
    <definedName name="WEWRWR_2" localSheetId="8">'BDI_SEM DESON.'!WEWRWR_2</definedName>
    <definedName name="WEWRWR_2" localSheetId="12">WEWRWR_2</definedName>
    <definedName name="WEWRWR_2" localSheetId="6">#N/A</definedName>
    <definedName name="WEWRWR_2" localSheetId="10">#N/A</definedName>
    <definedName name="WEWRWR_2" localSheetId="7">#N/A</definedName>
    <definedName name="WEWRWR_2" localSheetId="11">#N/A</definedName>
    <definedName name="WEWRWR_2" localSheetId="13">#N/A</definedName>
    <definedName name="WEWRWR_2">'BDI DIFER_SEM DESON.'!WEWRWR_2</definedName>
    <definedName name="WEWRWR_20">#N/A</definedName>
    <definedName name="WEWRWR_21" localSheetId="9">'BDI DIFER_SEM DESON.'!WEWRWR_21</definedName>
    <definedName name="WEWRWR_21" localSheetId="8">'BDI_SEM DESON.'!WEWRWR_21</definedName>
    <definedName name="WEWRWR_21" localSheetId="12">WEWRWR_21</definedName>
    <definedName name="WEWRWR_21" localSheetId="6">#N/A</definedName>
    <definedName name="WEWRWR_21" localSheetId="10">#N/A</definedName>
    <definedName name="WEWRWR_21" localSheetId="7">#N/A</definedName>
    <definedName name="WEWRWR_21" localSheetId="11">#N/A</definedName>
    <definedName name="WEWRWR_21" localSheetId="13">#N/A</definedName>
    <definedName name="WEWRWR_21">'BDI DIFER_SEM DESON.'!WEWRWR_21</definedName>
    <definedName name="WEWRWR_22">#N/A</definedName>
    <definedName name="WEWRWR_23" localSheetId="9">'BDI DIFER_SEM DESON.'!WEWRWR_23</definedName>
    <definedName name="WEWRWR_23" localSheetId="8">'BDI_SEM DESON.'!WEWRWR_23</definedName>
    <definedName name="WEWRWR_23" localSheetId="12">WEWRWR_23</definedName>
    <definedName name="WEWRWR_23" localSheetId="6">#N/A</definedName>
    <definedName name="WEWRWR_23" localSheetId="10">#N/A</definedName>
    <definedName name="WEWRWR_23" localSheetId="7">#N/A</definedName>
    <definedName name="WEWRWR_23" localSheetId="11">#N/A</definedName>
    <definedName name="WEWRWR_23" localSheetId="13">#N/A</definedName>
    <definedName name="WEWRWR_23">'BDI DIFER_SEM DESON.'!WEWRWR_23</definedName>
    <definedName name="WEWRWR_24" localSheetId="9">'BDI DIFER_SEM DESON.'!WEWRWR_24</definedName>
    <definedName name="WEWRWR_24" localSheetId="8">'BDI_SEM DESON.'!WEWRWR_24</definedName>
    <definedName name="WEWRWR_24" localSheetId="12">WEWRWR_24</definedName>
    <definedName name="WEWRWR_24" localSheetId="6">#N/A</definedName>
    <definedName name="WEWRWR_24" localSheetId="10">#N/A</definedName>
    <definedName name="WEWRWR_24" localSheetId="7">#N/A</definedName>
    <definedName name="WEWRWR_24" localSheetId="11">#N/A</definedName>
    <definedName name="WEWRWR_24" localSheetId="13">#N/A</definedName>
    <definedName name="WEWRWR_24">'BDI DIFER_SEM DESON.'!WEWRWR_24</definedName>
    <definedName name="WEWRWR_25">#N/A</definedName>
    <definedName name="WEWRWR_26" localSheetId="9">'BDI DIFER_SEM DESON.'!WEWRWR_26</definedName>
    <definedName name="WEWRWR_26" localSheetId="8">'BDI_SEM DESON.'!WEWRWR_26</definedName>
    <definedName name="WEWRWR_26" localSheetId="12">WEWRWR_26</definedName>
    <definedName name="WEWRWR_26" localSheetId="6">#N/A</definedName>
    <definedName name="WEWRWR_26" localSheetId="10">#N/A</definedName>
    <definedName name="WEWRWR_26" localSheetId="7">#N/A</definedName>
    <definedName name="WEWRWR_26" localSheetId="11">#N/A</definedName>
    <definedName name="WEWRWR_26" localSheetId="13">#N/A</definedName>
    <definedName name="WEWRWR_26">'BDI DIFER_SEM DESON.'!WEWRWR_26</definedName>
    <definedName name="WEWRWR_27" localSheetId="9">'BDI DIFER_SEM DESON.'!WEWRWR_27</definedName>
    <definedName name="WEWRWR_27" localSheetId="8">'BDI_SEM DESON.'!WEWRWR_27</definedName>
    <definedName name="WEWRWR_27" localSheetId="12">WEWRWR_27</definedName>
    <definedName name="WEWRWR_27" localSheetId="6">#N/A</definedName>
    <definedName name="WEWRWR_27" localSheetId="10">#N/A</definedName>
    <definedName name="WEWRWR_27" localSheetId="7">#N/A</definedName>
    <definedName name="WEWRWR_27" localSheetId="11">#N/A</definedName>
    <definedName name="WEWRWR_27" localSheetId="13">#N/A</definedName>
    <definedName name="WEWRWR_27">'BDI DIFER_SEM DESON.'!WEWRWR_27</definedName>
    <definedName name="WEWRWR_28">#N/A</definedName>
    <definedName name="WEWRWR_29" localSheetId="9">'BDI DIFER_SEM DESON.'!WEWRWR_29</definedName>
    <definedName name="WEWRWR_29" localSheetId="8">'BDI_SEM DESON.'!WEWRWR_29</definedName>
    <definedName name="WEWRWR_29" localSheetId="12">WEWRWR_29</definedName>
    <definedName name="WEWRWR_29" localSheetId="6">#N/A</definedName>
    <definedName name="WEWRWR_29" localSheetId="10">#N/A</definedName>
    <definedName name="WEWRWR_29" localSheetId="7">#N/A</definedName>
    <definedName name="WEWRWR_29" localSheetId="11">#N/A</definedName>
    <definedName name="WEWRWR_29" localSheetId="13">#N/A</definedName>
    <definedName name="WEWRWR_29">'BDI DIFER_SEM DESON.'!WEWRWR_29</definedName>
    <definedName name="WEWRWR_3">#N/A</definedName>
    <definedName name="WEWRWR_30" localSheetId="9">'BDI DIFER_SEM DESON.'!WEWRWR_30</definedName>
    <definedName name="WEWRWR_30" localSheetId="8">'BDI_SEM DESON.'!WEWRWR_30</definedName>
    <definedName name="WEWRWR_30" localSheetId="12">WEWRWR_30</definedName>
    <definedName name="WEWRWR_30" localSheetId="6">#N/A</definedName>
    <definedName name="WEWRWR_30" localSheetId="10">#N/A</definedName>
    <definedName name="WEWRWR_30" localSheetId="7">#N/A</definedName>
    <definedName name="WEWRWR_30" localSheetId="11">#N/A</definedName>
    <definedName name="WEWRWR_30" localSheetId="13">#N/A</definedName>
    <definedName name="WEWRWR_30">'BDI DIFER_SEM DESON.'!WEWRWR_30</definedName>
    <definedName name="WEWRWR_31" localSheetId="9">'BDI DIFER_SEM DESON.'!WEWRWR_31</definedName>
    <definedName name="WEWRWR_31" localSheetId="8">'BDI_SEM DESON.'!WEWRWR_31</definedName>
    <definedName name="WEWRWR_31" localSheetId="12">WEWRWR_31</definedName>
    <definedName name="WEWRWR_31" localSheetId="6">#N/A</definedName>
    <definedName name="WEWRWR_31" localSheetId="10">#N/A</definedName>
    <definedName name="WEWRWR_31" localSheetId="7">#N/A</definedName>
    <definedName name="WEWRWR_31" localSheetId="11">#N/A</definedName>
    <definedName name="WEWRWR_31" localSheetId="13">#N/A</definedName>
    <definedName name="WEWRWR_31">'BDI DIFER_SEM DESON.'!WEWRWR_31</definedName>
    <definedName name="WEWRWR_32">#N/A</definedName>
    <definedName name="WEWRWR_33" localSheetId="9">'BDI DIFER_SEM DESON.'!WEWRWR_33</definedName>
    <definedName name="WEWRWR_33" localSheetId="8">'BDI_SEM DESON.'!WEWRWR_33</definedName>
    <definedName name="WEWRWR_33" localSheetId="12">WEWRWR_33</definedName>
    <definedName name="WEWRWR_33" localSheetId="6">#N/A</definedName>
    <definedName name="WEWRWR_33" localSheetId="10">#N/A</definedName>
    <definedName name="WEWRWR_33" localSheetId="7">#N/A</definedName>
    <definedName name="WEWRWR_33" localSheetId="11">#N/A</definedName>
    <definedName name="WEWRWR_33" localSheetId="13">#N/A</definedName>
    <definedName name="WEWRWR_33">'BDI DIFER_SEM DESON.'!WEWRWR_33</definedName>
    <definedName name="WEWRWR_34" localSheetId="9">'BDI DIFER_SEM DESON.'!WEWRWR_34</definedName>
    <definedName name="WEWRWR_34" localSheetId="8">'BDI_SEM DESON.'!WEWRWR_34</definedName>
    <definedName name="WEWRWR_34" localSheetId="12">WEWRWR_34</definedName>
    <definedName name="WEWRWR_34" localSheetId="6">#N/A</definedName>
    <definedName name="WEWRWR_34" localSheetId="10">#N/A</definedName>
    <definedName name="WEWRWR_34" localSheetId="7">#N/A</definedName>
    <definedName name="WEWRWR_34" localSheetId="11">#N/A</definedName>
    <definedName name="WEWRWR_34" localSheetId="13">#N/A</definedName>
    <definedName name="WEWRWR_34">'BDI DIFER_SEM DESON.'!WEWRWR_34</definedName>
    <definedName name="WEWRWR_35" localSheetId="9">'BDI DIFER_SEM DESON.'!WEWRWR_35</definedName>
    <definedName name="WEWRWR_35" localSheetId="8">'BDI_SEM DESON.'!WEWRWR_35</definedName>
    <definedName name="WEWRWR_35" localSheetId="12">WEWRWR_35</definedName>
    <definedName name="WEWRWR_35" localSheetId="6">#N/A</definedName>
    <definedName name="WEWRWR_35" localSheetId="10">#N/A</definedName>
    <definedName name="WEWRWR_35" localSheetId="7">#N/A</definedName>
    <definedName name="WEWRWR_35" localSheetId="11">#N/A</definedName>
    <definedName name="WEWRWR_35" localSheetId="13">#N/A</definedName>
    <definedName name="WEWRWR_35">'BDI DIFER_SEM DESON.'!WEWRWR_35</definedName>
    <definedName name="WEWRWR_36" localSheetId="9">'BDI DIFER_SEM DESON.'!WEWRWR_36</definedName>
    <definedName name="WEWRWR_36" localSheetId="8">'BDI_SEM DESON.'!WEWRWR_36</definedName>
    <definedName name="WEWRWR_36" localSheetId="12">WEWRWR_36</definedName>
    <definedName name="WEWRWR_36" localSheetId="6">#N/A</definedName>
    <definedName name="WEWRWR_36" localSheetId="10">#N/A</definedName>
    <definedName name="WEWRWR_36" localSheetId="7">#N/A</definedName>
    <definedName name="WEWRWR_36" localSheetId="11">#N/A</definedName>
    <definedName name="WEWRWR_36" localSheetId="13">#N/A</definedName>
    <definedName name="WEWRWR_36">'BDI DIFER_SEM DESON.'!WEWRWR_36</definedName>
    <definedName name="WEWRWR_37" localSheetId="9">'BDI DIFER_SEM DESON.'!WEWRWR_37</definedName>
    <definedName name="WEWRWR_37" localSheetId="8">'BDI_SEM DESON.'!WEWRWR_37</definedName>
    <definedName name="WEWRWR_37" localSheetId="12">WEWRWR_37</definedName>
    <definedName name="WEWRWR_37" localSheetId="6">#N/A</definedName>
    <definedName name="WEWRWR_37" localSheetId="10">#N/A</definedName>
    <definedName name="WEWRWR_37" localSheetId="7">#N/A</definedName>
    <definedName name="WEWRWR_37" localSheetId="11">#N/A</definedName>
    <definedName name="WEWRWR_37" localSheetId="13">#N/A</definedName>
    <definedName name="WEWRWR_37">'BDI DIFER_SEM DESON.'!WEWRWR_37</definedName>
    <definedName name="WEWRWR_38" localSheetId="9">'BDI DIFER_SEM DESON.'!WEWRWR_38</definedName>
    <definedName name="WEWRWR_38" localSheetId="8">'BDI_SEM DESON.'!WEWRWR_38</definedName>
    <definedName name="WEWRWR_38" localSheetId="12">WEWRWR_38</definedName>
    <definedName name="WEWRWR_38" localSheetId="6">#N/A</definedName>
    <definedName name="WEWRWR_38" localSheetId="10">#N/A</definedName>
    <definedName name="WEWRWR_38" localSheetId="7">#N/A</definedName>
    <definedName name="WEWRWR_38" localSheetId="11">#N/A</definedName>
    <definedName name="WEWRWR_38" localSheetId="13">#N/A</definedName>
    <definedName name="WEWRWR_38">'BDI DIFER_SEM DESON.'!WEWRWR_38</definedName>
    <definedName name="WEWRWR_39" localSheetId="9">'BDI DIFER_SEM DESON.'!WEWRWR_39</definedName>
    <definedName name="WEWRWR_39" localSheetId="8">'BDI_SEM DESON.'!WEWRWR_39</definedName>
    <definedName name="WEWRWR_39" localSheetId="12">WEWRWR_39</definedName>
    <definedName name="WEWRWR_39" localSheetId="6">#N/A</definedName>
    <definedName name="WEWRWR_39" localSheetId="10">#N/A</definedName>
    <definedName name="WEWRWR_39" localSheetId="7">#N/A</definedName>
    <definedName name="WEWRWR_39" localSheetId="11">#N/A</definedName>
    <definedName name="WEWRWR_39" localSheetId="13">#N/A</definedName>
    <definedName name="WEWRWR_39">'BDI DIFER_SEM DESON.'!WEWRWR_39</definedName>
    <definedName name="WEWRWR_4" localSheetId="9">'BDI DIFER_SEM DESON.'!WEWRWR_4</definedName>
    <definedName name="WEWRWR_4" localSheetId="8">'BDI_SEM DESON.'!WEWRWR_4</definedName>
    <definedName name="WEWRWR_4" localSheetId="12">WEWRWR_4</definedName>
    <definedName name="WEWRWR_4" localSheetId="6">#N/A</definedName>
    <definedName name="WEWRWR_4" localSheetId="10">#N/A</definedName>
    <definedName name="WEWRWR_4" localSheetId="7">#N/A</definedName>
    <definedName name="WEWRWR_4" localSheetId="11">#N/A</definedName>
    <definedName name="WEWRWR_4" localSheetId="13">#N/A</definedName>
    <definedName name="WEWRWR_4">'BDI DIFER_SEM DESON.'!WEWRWR_4</definedName>
    <definedName name="WEWRWR_40" localSheetId="9">'BDI DIFER_SEM DESON.'!WEWRWR_40</definedName>
    <definedName name="WEWRWR_40" localSheetId="8">'BDI_SEM DESON.'!WEWRWR_40</definedName>
    <definedName name="WEWRWR_40" localSheetId="12">WEWRWR_40</definedName>
    <definedName name="WEWRWR_40" localSheetId="6">#N/A</definedName>
    <definedName name="WEWRWR_40" localSheetId="10">#N/A</definedName>
    <definedName name="WEWRWR_40" localSheetId="7">#N/A</definedName>
    <definedName name="WEWRWR_40" localSheetId="11">#N/A</definedName>
    <definedName name="WEWRWR_40" localSheetId="13">#N/A</definedName>
    <definedName name="WEWRWR_40">'BDI DIFER_SEM DESON.'!WEWRWR_40</definedName>
    <definedName name="WEWRWR_41" localSheetId="9">'BDI DIFER_SEM DESON.'!WEWRWR_41</definedName>
    <definedName name="WEWRWR_41" localSheetId="8">'BDI_SEM DESON.'!WEWRWR_41</definedName>
    <definedName name="WEWRWR_41" localSheetId="12">WEWRWR_41</definedName>
    <definedName name="WEWRWR_41" localSheetId="6">#N/A</definedName>
    <definedName name="WEWRWR_41" localSheetId="10">#N/A</definedName>
    <definedName name="WEWRWR_41" localSheetId="7">#N/A</definedName>
    <definedName name="WEWRWR_41" localSheetId="11">#N/A</definedName>
    <definedName name="WEWRWR_41" localSheetId="13">#N/A</definedName>
    <definedName name="WEWRWR_41">'BDI DIFER_SEM DESON.'!WEWRWR_41</definedName>
    <definedName name="WEWRWR_42" localSheetId="9">'BDI DIFER_SEM DESON.'!WEWRWR_42</definedName>
    <definedName name="WEWRWR_42" localSheetId="8">'BDI_SEM DESON.'!WEWRWR_42</definedName>
    <definedName name="WEWRWR_42" localSheetId="12">WEWRWR_42</definedName>
    <definedName name="WEWRWR_42" localSheetId="6">#N/A</definedName>
    <definedName name="WEWRWR_42" localSheetId="10">#N/A</definedName>
    <definedName name="WEWRWR_42" localSheetId="7">#N/A</definedName>
    <definedName name="WEWRWR_42" localSheetId="11">#N/A</definedName>
    <definedName name="WEWRWR_42" localSheetId="13">#N/A</definedName>
    <definedName name="WEWRWR_42">'BDI DIFER_SEM DESON.'!WEWRWR_42</definedName>
    <definedName name="WEWRWR_43" localSheetId="9">'BDI DIFER_SEM DESON.'!WEWRWR_43</definedName>
    <definedName name="WEWRWR_43" localSheetId="8">'BDI_SEM DESON.'!WEWRWR_43</definedName>
    <definedName name="WEWRWR_43" localSheetId="12">WEWRWR_43</definedName>
    <definedName name="WEWRWR_43" localSheetId="6">#N/A</definedName>
    <definedName name="WEWRWR_43" localSheetId="10">#N/A</definedName>
    <definedName name="WEWRWR_43" localSheetId="7">#N/A</definedName>
    <definedName name="WEWRWR_43" localSheetId="11">#N/A</definedName>
    <definedName name="WEWRWR_43" localSheetId="13">#N/A</definedName>
    <definedName name="WEWRWR_43">'BDI DIFER_SEM DESON.'!WEWRWR_43</definedName>
    <definedName name="WEWRWR_44" localSheetId="9">'BDI DIFER_SEM DESON.'!WEWRWR_44</definedName>
    <definedName name="WEWRWR_44" localSheetId="8">'BDI_SEM DESON.'!WEWRWR_44</definedName>
    <definedName name="WEWRWR_44" localSheetId="12">WEWRWR_44</definedName>
    <definedName name="WEWRWR_44" localSheetId="6">#N/A</definedName>
    <definedName name="WEWRWR_44" localSheetId="10">#N/A</definedName>
    <definedName name="WEWRWR_44" localSheetId="7">#N/A</definedName>
    <definedName name="WEWRWR_44" localSheetId="11">#N/A</definedName>
    <definedName name="WEWRWR_44" localSheetId="13">#N/A</definedName>
    <definedName name="WEWRWR_44">'BDI DIFER_SEM DESON.'!WEWRWR_44</definedName>
    <definedName name="WEWRWR_45" localSheetId="9">'BDI DIFER_SEM DESON.'!WEWRWR_45</definedName>
    <definedName name="WEWRWR_45" localSheetId="8">'BDI_SEM DESON.'!WEWRWR_45</definedName>
    <definedName name="WEWRWR_45" localSheetId="12">WEWRWR_45</definedName>
    <definedName name="WEWRWR_45" localSheetId="6">#N/A</definedName>
    <definedName name="WEWRWR_45" localSheetId="10">#N/A</definedName>
    <definedName name="WEWRWR_45" localSheetId="7">#N/A</definedName>
    <definedName name="WEWRWR_45" localSheetId="11">#N/A</definedName>
    <definedName name="WEWRWR_45" localSheetId="13">#N/A</definedName>
    <definedName name="WEWRWR_45">'BDI DIFER_SEM DESON.'!WEWRWR_45</definedName>
    <definedName name="WEWRWR_46" localSheetId="9">'BDI DIFER_SEM DESON.'!WEWRWR_46</definedName>
    <definedName name="WEWRWR_46" localSheetId="8">'BDI_SEM DESON.'!WEWRWR_46</definedName>
    <definedName name="WEWRWR_46" localSheetId="12">WEWRWR_46</definedName>
    <definedName name="WEWRWR_46" localSheetId="6">#N/A</definedName>
    <definedName name="WEWRWR_46" localSheetId="10">#N/A</definedName>
    <definedName name="WEWRWR_46" localSheetId="7">#N/A</definedName>
    <definedName name="WEWRWR_46" localSheetId="11">#N/A</definedName>
    <definedName name="WEWRWR_46" localSheetId="13">#N/A</definedName>
    <definedName name="WEWRWR_46">'BDI DIFER_SEM DESON.'!WEWRWR_46</definedName>
    <definedName name="WEWRWR_47" localSheetId="9">'BDI DIFER_SEM DESON.'!WEWRWR_47</definedName>
    <definedName name="WEWRWR_47" localSheetId="8">'BDI_SEM DESON.'!WEWRWR_47</definedName>
    <definedName name="WEWRWR_47" localSheetId="12">WEWRWR_47</definedName>
    <definedName name="WEWRWR_47" localSheetId="6">#N/A</definedName>
    <definedName name="WEWRWR_47" localSheetId="10">#N/A</definedName>
    <definedName name="WEWRWR_47" localSheetId="7">#N/A</definedName>
    <definedName name="WEWRWR_47" localSheetId="11">#N/A</definedName>
    <definedName name="WEWRWR_47" localSheetId="13">#N/A</definedName>
    <definedName name="WEWRWR_47">'BDI DIFER_SEM DESON.'!WEWRWR_47</definedName>
    <definedName name="WEWRWR_48" localSheetId="9">'BDI DIFER_SEM DESON.'!WEWRWR_48</definedName>
    <definedName name="WEWRWR_48" localSheetId="8">'BDI_SEM DESON.'!WEWRWR_48</definedName>
    <definedName name="WEWRWR_48" localSheetId="12">WEWRWR_48</definedName>
    <definedName name="WEWRWR_48" localSheetId="6">#N/A</definedName>
    <definedName name="WEWRWR_48" localSheetId="10">#N/A</definedName>
    <definedName name="WEWRWR_48" localSheetId="7">#N/A</definedName>
    <definedName name="WEWRWR_48" localSheetId="11">#N/A</definedName>
    <definedName name="WEWRWR_48" localSheetId="13">#N/A</definedName>
    <definedName name="WEWRWR_48">'BDI DIFER_SEM DESON.'!WEWRWR_48</definedName>
    <definedName name="WEWRWR_5">#N/A</definedName>
    <definedName name="WEWRWR_51" localSheetId="9">'BDI DIFER_SEM DESON.'!WEWRWR_51</definedName>
    <definedName name="WEWRWR_51" localSheetId="8">'BDI_SEM DESON.'!WEWRWR_51</definedName>
    <definedName name="WEWRWR_51" localSheetId="12">WEWRWR_51</definedName>
    <definedName name="WEWRWR_51" localSheetId="6">#N/A</definedName>
    <definedName name="WEWRWR_51" localSheetId="10">#N/A</definedName>
    <definedName name="WEWRWR_51" localSheetId="7">#N/A</definedName>
    <definedName name="WEWRWR_51" localSheetId="11">#N/A</definedName>
    <definedName name="WEWRWR_51" localSheetId="13">#N/A</definedName>
    <definedName name="WEWRWR_51">'BDI DIFER_SEM DESON.'!WEWRWR_51</definedName>
    <definedName name="WEWRWR_52" localSheetId="9">'BDI DIFER_SEM DESON.'!WEWRWR_52</definedName>
    <definedName name="WEWRWR_52" localSheetId="8">'BDI_SEM DESON.'!WEWRWR_52</definedName>
    <definedName name="WEWRWR_52" localSheetId="12">WEWRWR_52</definedName>
    <definedName name="WEWRWR_52" localSheetId="6">#N/A</definedName>
    <definedName name="WEWRWR_52" localSheetId="10">#N/A</definedName>
    <definedName name="WEWRWR_52" localSheetId="7">#N/A</definedName>
    <definedName name="WEWRWR_52" localSheetId="11">#N/A</definedName>
    <definedName name="WEWRWR_52" localSheetId="13">#N/A</definedName>
    <definedName name="WEWRWR_52">'BDI DIFER_SEM DESON.'!WEWRWR_52</definedName>
    <definedName name="WEWRWR_53" localSheetId="9">'BDI DIFER_SEM DESON.'!WEWRWR_53</definedName>
    <definedName name="WEWRWR_53" localSheetId="8">'BDI_SEM DESON.'!WEWRWR_53</definedName>
    <definedName name="WEWRWR_53" localSheetId="12">WEWRWR_53</definedName>
    <definedName name="WEWRWR_53" localSheetId="6">#N/A</definedName>
    <definedName name="WEWRWR_53" localSheetId="10">#N/A</definedName>
    <definedName name="WEWRWR_53" localSheetId="7">#N/A</definedName>
    <definedName name="WEWRWR_53" localSheetId="11">#N/A</definedName>
    <definedName name="WEWRWR_53" localSheetId="13">#N/A</definedName>
    <definedName name="WEWRWR_53">'BDI DIFER_SEM DESON.'!WEWRWR_53</definedName>
    <definedName name="WEWRWR_54" localSheetId="9">'BDI DIFER_SEM DESON.'!WEWRWR_54</definedName>
    <definedName name="WEWRWR_54" localSheetId="8">'BDI_SEM DESON.'!WEWRWR_54</definedName>
    <definedName name="WEWRWR_54" localSheetId="12">WEWRWR_54</definedName>
    <definedName name="WEWRWR_54" localSheetId="6">#N/A</definedName>
    <definedName name="WEWRWR_54" localSheetId="10">#N/A</definedName>
    <definedName name="WEWRWR_54" localSheetId="7">#N/A</definedName>
    <definedName name="WEWRWR_54" localSheetId="11">#N/A</definedName>
    <definedName name="WEWRWR_54" localSheetId="13">#N/A</definedName>
    <definedName name="WEWRWR_54">'BDI DIFER_SEM DESON.'!WEWRWR_54</definedName>
    <definedName name="WEWRWR_55" localSheetId="9">'BDI DIFER_SEM DESON.'!WEWRWR_55</definedName>
    <definedName name="WEWRWR_55" localSheetId="8">'BDI_SEM DESON.'!WEWRWR_55</definedName>
    <definedName name="WEWRWR_55" localSheetId="12">WEWRWR_55</definedName>
    <definedName name="WEWRWR_55" localSheetId="6">#N/A</definedName>
    <definedName name="WEWRWR_55" localSheetId="10">#N/A</definedName>
    <definedName name="WEWRWR_55" localSheetId="7">#N/A</definedName>
    <definedName name="WEWRWR_55" localSheetId="11">#N/A</definedName>
    <definedName name="WEWRWR_55" localSheetId="13">#N/A</definedName>
    <definedName name="WEWRWR_55">'BDI DIFER_SEM DESON.'!WEWRWR_55</definedName>
    <definedName name="WEWRWR_56" localSheetId="9">'BDI DIFER_SEM DESON.'!WEWRWR_56</definedName>
    <definedName name="WEWRWR_56" localSheetId="8">'BDI_SEM DESON.'!WEWRWR_56</definedName>
    <definedName name="WEWRWR_56" localSheetId="12">WEWRWR_56</definedName>
    <definedName name="WEWRWR_56" localSheetId="6">#N/A</definedName>
    <definedName name="WEWRWR_56" localSheetId="10">#N/A</definedName>
    <definedName name="WEWRWR_56" localSheetId="7">#N/A</definedName>
    <definedName name="WEWRWR_56" localSheetId="11">#N/A</definedName>
    <definedName name="WEWRWR_56" localSheetId="13">#N/A</definedName>
    <definedName name="WEWRWR_56">'BDI DIFER_SEM DESON.'!WEWRWR_56</definedName>
    <definedName name="WEWRWR_57" localSheetId="9">'BDI DIFER_SEM DESON.'!WEWRWR_57</definedName>
    <definedName name="WEWRWR_57" localSheetId="8">'BDI_SEM DESON.'!WEWRWR_57</definedName>
    <definedName name="WEWRWR_57" localSheetId="12">WEWRWR_57</definedName>
    <definedName name="WEWRWR_57" localSheetId="6">#N/A</definedName>
    <definedName name="WEWRWR_57" localSheetId="10">#N/A</definedName>
    <definedName name="WEWRWR_57" localSheetId="7">#N/A</definedName>
    <definedName name="WEWRWR_57" localSheetId="11">#N/A</definedName>
    <definedName name="WEWRWR_57" localSheetId="13">#N/A</definedName>
    <definedName name="WEWRWR_57">'BDI DIFER_SEM DESON.'!WEWRWR_57</definedName>
    <definedName name="WEWRWR_58" localSheetId="9">'BDI DIFER_SEM DESON.'!WEWRWR_58</definedName>
    <definedName name="WEWRWR_58" localSheetId="8">'BDI_SEM DESON.'!WEWRWR_58</definedName>
    <definedName name="WEWRWR_58" localSheetId="12">WEWRWR_58</definedName>
    <definedName name="WEWRWR_58" localSheetId="6">#N/A</definedName>
    <definedName name="WEWRWR_58" localSheetId="10">#N/A</definedName>
    <definedName name="WEWRWR_58" localSheetId="7">#N/A</definedName>
    <definedName name="WEWRWR_58" localSheetId="11">#N/A</definedName>
    <definedName name="WEWRWR_58" localSheetId="13">#N/A</definedName>
    <definedName name="WEWRWR_58">'BDI DIFER_SEM DESON.'!WEWRWR_58</definedName>
    <definedName name="WEWRWR_59" localSheetId="9">'BDI DIFER_SEM DESON.'!WEWRWR_59</definedName>
    <definedName name="WEWRWR_59" localSheetId="8">'BDI_SEM DESON.'!WEWRWR_59</definedName>
    <definedName name="WEWRWR_59" localSheetId="12">WEWRWR_59</definedName>
    <definedName name="WEWRWR_59" localSheetId="6">#N/A</definedName>
    <definedName name="WEWRWR_59" localSheetId="10">#N/A</definedName>
    <definedName name="WEWRWR_59" localSheetId="7">#N/A</definedName>
    <definedName name="WEWRWR_59" localSheetId="11">#N/A</definedName>
    <definedName name="WEWRWR_59" localSheetId="13">#N/A</definedName>
    <definedName name="WEWRWR_59">'BDI DIFER_SEM DESON.'!WEWRWR_59</definedName>
    <definedName name="WEWRWR_6">#N/A</definedName>
    <definedName name="WEWRWR_60" localSheetId="9">'BDI DIFER_SEM DESON.'!WEWRWR_60</definedName>
    <definedName name="WEWRWR_60" localSheetId="8">'BDI_SEM DESON.'!WEWRWR_60</definedName>
    <definedName name="WEWRWR_60" localSheetId="12">WEWRWR_60</definedName>
    <definedName name="WEWRWR_60" localSheetId="6">#N/A</definedName>
    <definedName name="WEWRWR_60" localSheetId="10">#N/A</definedName>
    <definedName name="WEWRWR_60" localSheetId="7">#N/A</definedName>
    <definedName name="WEWRWR_60" localSheetId="11">#N/A</definedName>
    <definedName name="WEWRWR_60" localSheetId="13">#N/A</definedName>
    <definedName name="WEWRWR_60">'BDI DIFER_SEM DESON.'!WEWRWR_60</definedName>
    <definedName name="WEWRWR_61" localSheetId="9">'BDI DIFER_SEM DESON.'!WEWRWR_61</definedName>
    <definedName name="WEWRWR_61" localSheetId="8">'BDI_SEM DESON.'!WEWRWR_61</definedName>
    <definedName name="WEWRWR_61" localSheetId="12">WEWRWR_61</definedName>
    <definedName name="WEWRWR_61" localSheetId="6">#N/A</definedName>
    <definedName name="WEWRWR_61" localSheetId="10">#N/A</definedName>
    <definedName name="WEWRWR_61" localSheetId="7">#N/A</definedName>
    <definedName name="WEWRWR_61" localSheetId="11">#N/A</definedName>
    <definedName name="WEWRWR_61" localSheetId="13">#N/A</definedName>
    <definedName name="WEWRWR_61">'BDI DIFER_SEM DESON.'!WEWRWR_61</definedName>
    <definedName name="WEWRWR_62" localSheetId="9">'BDI DIFER_SEM DESON.'!WEWRWR_62</definedName>
    <definedName name="WEWRWR_62" localSheetId="8">'BDI_SEM DESON.'!WEWRWR_62</definedName>
    <definedName name="WEWRWR_62" localSheetId="12">WEWRWR_62</definedName>
    <definedName name="WEWRWR_62" localSheetId="6">#N/A</definedName>
    <definedName name="WEWRWR_62" localSheetId="10">#N/A</definedName>
    <definedName name="WEWRWR_62" localSheetId="7">#N/A</definedName>
    <definedName name="WEWRWR_62" localSheetId="11">#N/A</definedName>
    <definedName name="WEWRWR_62" localSheetId="13">#N/A</definedName>
    <definedName name="WEWRWR_62">'BDI DIFER_SEM DESON.'!WEWRWR_62</definedName>
    <definedName name="WEWRWR_63" localSheetId="9">'BDI DIFER_SEM DESON.'!WEWRWR_63</definedName>
    <definedName name="WEWRWR_63" localSheetId="8">'BDI_SEM DESON.'!WEWRWR_63</definedName>
    <definedName name="WEWRWR_63" localSheetId="12">WEWRWR_63</definedName>
    <definedName name="WEWRWR_63" localSheetId="6">#N/A</definedName>
    <definedName name="WEWRWR_63" localSheetId="10">#N/A</definedName>
    <definedName name="WEWRWR_63" localSheetId="7">#N/A</definedName>
    <definedName name="WEWRWR_63" localSheetId="11">#N/A</definedName>
    <definedName name="WEWRWR_63" localSheetId="13">#N/A</definedName>
    <definedName name="WEWRWR_63">'BDI DIFER_SEM DESON.'!WEWRWR_63</definedName>
    <definedName name="WEWRWR_64" localSheetId="9">'BDI DIFER_SEM DESON.'!WEWRWR_64</definedName>
    <definedName name="WEWRWR_64" localSheetId="8">'BDI_SEM DESON.'!WEWRWR_64</definedName>
    <definedName name="WEWRWR_64" localSheetId="12">WEWRWR_64</definedName>
    <definedName name="WEWRWR_64" localSheetId="6">#N/A</definedName>
    <definedName name="WEWRWR_64" localSheetId="10">#N/A</definedName>
    <definedName name="WEWRWR_64" localSheetId="7">#N/A</definedName>
    <definedName name="WEWRWR_64" localSheetId="11">#N/A</definedName>
    <definedName name="WEWRWR_64" localSheetId="13">#N/A</definedName>
    <definedName name="WEWRWR_64">'BDI DIFER_SEM DESON.'!WEWRWR_64</definedName>
    <definedName name="WEWRWR_65" localSheetId="9">'BDI DIFER_SEM DESON.'!WEWRWR_65</definedName>
    <definedName name="WEWRWR_65" localSheetId="8">'BDI_SEM DESON.'!WEWRWR_65</definedName>
    <definedName name="WEWRWR_65" localSheetId="12">WEWRWR_65</definedName>
    <definedName name="WEWRWR_65" localSheetId="6">#N/A</definedName>
    <definedName name="WEWRWR_65" localSheetId="10">#N/A</definedName>
    <definedName name="WEWRWR_65" localSheetId="7">#N/A</definedName>
    <definedName name="WEWRWR_65" localSheetId="11">#N/A</definedName>
    <definedName name="WEWRWR_65" localSheetId="13">#N/A</definedName>
    <definedName name="WEWRWR_65">'BDI DIFER_SEM DESON.'!WEWRWR_65</definedName>
    <definedName name="WEWRWR_66" localSheetId="9">'BDI DIFER_SEM DESON.'!WEWRWR_66</definedName>
    <definedName name="WEWRWR_66" localSheetId="8">'BDI_SEM DESON.'!WEWRWR_66</definedName>
    <definedName name="WEWRWR_66" localSheetId="12">WEWRWR_66</definedName>
    <definedName name="WEWRWR_66" localSheetId="6">#N/A</definedName>
    <definedName name="WEWRWR_66" localSheetId="10">#N/A</definedName>
    <definedName name="WEWRWR_66" localSheetId="7">#N/A</definedName>
    <definedName name="WEWRWR_66" localSheetId="11">#N/A</definedName>
    <definedName name="WEWRWR_66" localSheetId="13">#N/A</definedName>
    <definedName name="WEWRWR_66">'BDI DIFER_SEM DESON.'!WEWRWR_66</definedName>
    <definedName name="WEWRWR_67" localSheetId="9">'BDI DIFER_SEM DESON.'!WEWRWR_67</definedName>
    <definedName name="WEWRWR_67" localSheetId="8">'BDI_SEM DESON.'!WEWRWR_67</definedName>
    <definedName name="WEWRWR_67" localSheetId="12">WEWRWR_67</definedName>
    <definedName name="WEWRWR_67" localSheetId="6">#N/A</definedName>
    <definedName name="WEWRWR_67" localSheetId="10">#N/A</definedName>
    <definedName name="WEWRWR_67" localSheetId="7">#N/A</definedName>
    <definedName name="WEWRWR_67" localSheetId="11">#N/A</definedName>
    <definedName name="WEWRWR_67" localSheetId="13">#N/A</definedName>
    <definedName name="WEWRWR_67">'BDI DIFER_SEM DESON.'!WEWRWR_67</definedName>
    <definedName name="WEWRWR_68" localSheetId="9">'BDI DIFER_SEM DESON.'!WEWRWR_68</definedName>
    <definedName name="WEWRWR_68" localSheetId="8">'BDI_SEM DESON.'!WEWRWR_68</definedName>
    <definedName name="WEWRWR_68" localSheetId="12">WEWRWR_68</definedName>
    <definedName name="WEWRWR_68" localSheetId="6">#N/A</definedName>
    <definedName name="WEWRWR_68" localSheetId="10">#N/A</definedName>
    <definedName name="WEWRWR_68" localSheetId="7">#N/A</definedName>
    <definedName name="WEWRWR_68" localSheetId="11">#N/A</definedName>
    <definedName name="WEWRWR_68" localSheetId="13">#N/A</definedName>
    <definedName name="WEWRWR_68">'BDI DIFER_SEM DESON.'!WEWRWR_68</definedName>
    <definedName name="WEWRWR_69" localSheetId="9">'BDI DIFER_SEM DESON.'!WEWRWR_69</definedName>
    <definedName name="WEWRWR_69" localSheetId="8">'BDI_SEM DESON.'!WEWRWR_69</definedName>
    <definedName name="WEWRWR_69" localSheetId="12">WEWRWR_69</definedName>
    <definedName name="WEWRWR_69" localSheetId="6">#N/A</definedName>
    <definedName name="WEWRWR_69" localSheetId="10">#N/A</definedName>
    <definedName name="WEWRWR_69" localSheetId="7">#N/A</definedName>
    <definedName name="WEWRWR_69" localSheetId="11">#N/A</definedName>
    <definedName name="WEWRWR_69" localSheetId="13">#N/A</definedName>
    <definedName name="WEWRWR_69">'BDI DIFER_SEM DESON.'!WEWRWR_69</definedName>
    <definedName name="WEWRWR_7" localSheetId="9">'BDI DIFER_SEM DESON.'!WEWRWR_7</definedName>
    <definedName name="WEWRWR_7" localSheetId="8">'BDI_SEM DESON.'!WEWRWR_7</definedName>
    <definedName name="WEWRWR_7" localSheetId="12">WEWRWR_7</definedName>
    <definedName name="WEWRWR_7" localSheetId="6">#N/A</definedName>
    <definedName name="WEWRWR_7" localSheetId="10">#N/A</definedName>
    <definedName name="WEWRWR_7" localSheetId="7">#N/A</definedName>
    <definedName name="WEWRWR_7" localSheetId="11">#N/A</definedName>
    <definedName name="WEWRWR_7" localSheetId="13">#N/A</definedName>
    <definedName name="WEWRWR_7">'BDI DIFER_SEM DESON.'!WEWRWR_7</definedName>
    <definedName name="WEWRWR_70" localSheetId="9">'BDI DIFER_SEM DESON.'!WEWRWR_70</definedName>
    <definedName name="WEWRWR_70" localSheetId="8">'BDI_SEM DESON.'!WEWRWR_70</definedName>
    <definedName name="WEWRWR_70" localSheetId="12">WEWRWR_70</definedName>
    <definedName name="WEWRWR_70" localSheetId="6">#N/A</definedName>
    <definedName name="WEWRWR_70" localSheetId="10">#N/A</definedName>
    <definedName name="WEWRWR_70" localSheetId="7">#N/A</definedName>
    <definedName name="WEWRWR_70" localSheetId="11">#N/A</definedName>
    <definedName name="WEWRWR_70" localSheetId="13">#N/A</definedName>
    <definedName name="WEWRWR_70">'BDI DIFER_SEM DESON.'!WEWRWR_70</definedName>
    <definedName name="WEWRWR_71" localSheetId="9">'BDI DIFER_SEM DESON.'!WEWRWR_71</definedName>
    <definedName name="WEWRWR_71" localSheetId="8">'BDI_SEM DESON.'!WEWRWR_71</definedName>
    <definedName name="WEWRWR_71" localSheetId="12">WEWRWR_71</definedName>
    <definedName name="WEWRWR_71" localSheetId="6">#N/A</definedName>
    <definedName name="WEWRWR_71" localSheetId="10">#N/A</definedName>
    <definedName name="WEWRWR_71" localSheetId="7">#N/A</definedName>
    <definedName name="WEWRWR_71" localSheetId="11">#N/A</definedName>
    <definedName name="WEWRWR_71" localSheetId="13">#N/A</definedName>
    <definedName name="WEWRWR_71">'BDI DIFER_SEM DESON.'!WEWRWR_71</definedName>
    <definedName name="WEWRWR_72" localSheetId="9">'BDI DIFER_SEM DESON.'!WEWRWR_72</definedName>
    <definedName name="WEWRWR_72" localSheetId="8">'BDI_SEM DESON.'!WEWRWR_72</definedName>
    <definedName name="WEWRWR_72" localSheetId="12">WEWRWR_72</definedName>
    <definedName name="WEWRWR_72" localSheetId="6">#N/A</definedName>
    <definedName name="WEWRWR_72" localSheetId="10">#N/A</definedName>
    <definedName name="WEWRWR_72" localSheetId="7">#N/A</definedName>
    <definedName name="WEWRWR_72" localSheetId="11">#N/A</definedName>
    <definedName name="WEWRWR_72" localSheetId="13">#N/A</definedName>
    <definedName name="WEWRWR_72">'BDI DIFER_SEM DESON.'!WEWRWR_72</definedName>
    <definedName name="WEWRWR_8" localSheetId="9">'BDI DIFER_SEM DESON.'!WEWRWR_8</definedName>
    <definedName name="WEWRWR_8" localSheetId="8">'BDI_SEM DESON.'!WEWRWR_8</definedName>
    <definedName name="WEWRWR_8" localSheetId="12">WEWRWR_8</definedName>
    <definedName name="WEWRWR_8" localSheetId="6">#N/A</definedName>
    <definedName name="WEWRWR_8" localSheetId="10">#N/A</definedName>
    <definedName name="WEWRWR_8" localSheetId="7">#N/A</definedName>
    <definedName name="WEWRWR_8" localSheetId="11">#N/A</definedName>
    <definedName name="WEWRWR_8" localSheetId="13">#N/A</definedName>
    <definedName name="WEWRWR_8">'BDI DIFER_SEM DESON.'!WEWRWR_8</definedName>
    <definedName name="WEWRWR_9">#N/A</definedName>
    <definedName name="WEWRWRE" localSheetId="12">#REF!</definedName>
    <definedName name="WEWRWRE" localSheetId="6">#REF!</definedName>
    <definedName name="WEWRWRE" localSheetId="10">#REF!</definedName>
    <definedName name="WEWRWRE" localSheetId="7">#REF!</definedName>
    <definedName name="WEWRWRE" localSheetId="11">#REF!</definedName>
    <definedName name="WEWRWRE" localSheetId="13">#REF!</definedName>
    <definedName name="WEWRWRE">#REF!</definedName>
    <definedName name="wggww">#REF!</definedName>
    <definedName name="wgvbgtfg">#REF!</definedName>
    <definedName name="wgvwgw">#REF!</definedName>
    <definedName name="whashintom" localSheetId="9">#REF!</definedName>
    <definedName name="whashintom" localSheetId="8">#REF!</definedName>
    <definedName name="whashintom" localSheetId="13">#REF!</definedName>
    <definedName name="whashintom">#REF!</definedName>
    <definedName name="wq" localSheetId="6" hidden="1">{"'PXR_6500'!$A$1:$I$124"}</definedName>
    <definedName name="wq" localSheetId="7" hidden="1">{"'PXR_6500'!$A$1:$I$124"}</definedName>
    <definedName name="wq" hidden="1">{"'PXR_6500'!$A$1:$I$124"}</definedName>
    <definedName name="wqdwd" localSheetId="6" hidden="1">{#N/A,#N/A,TRUE,"Serviços"}</definedName>
    <definedName name="wqdwd" localSheetId="7" hidden="1">{#N/A,#N/A,TRUE,"Serviços"}</definedName>
    <definedName name="wqdwd" hidden="1">{#N/A,#N/A,TRUE,"Serviços"}</definedName>
    <definedName name="wrn.ACABINT." localSheetId="6" hidden="1">{#N/A,#N/A,FALSE,"SS";#N/A,#N/A,FALSE,"TER1";#N/A,#N/A,FALSE,"TER2";#N/A,#N/A,FALSE,"TER3";#N/A,#N/A,FALSE,"TP1";#N/A,#N/A,FALSE,"TP2";#N/A,#N/A,FALSE,"TP3";#N/A,#N/A,FALSE,"DI1";#N/A,#N/A,FALSE,"DI2";#N/A,#N/A,FALSE,"DI3";#N/A,#N/A,FALSE,"DS1";#N/A,#N/A,FALSE,"DS2";#N/A,#N/A,FALSE,"CM"}</definedName>
    <definedName name="wrn.ACABINT." localSheetId="7"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6" hidden="1">{#N/A,#N/A,FALSE,"SS 1";#N/A,#N/A,FALSE,"TER 1 (A)";#N/A,#N/A,FALSE,"SS 2";#N/A,#N/A,FALSE,"TER 1 (B)";#N/A,#N/A,FALSE,"TER 1 (C)";#N/A,#N/A,FALSE,"TER 1 (D)";#N/A,#N/A,FALSE,"TER 1 (E)";#N/A,#N/A,FALSE,"TER 2 "}</definedName>
    <definedName name="wrn.ACABINT._.TOT." localSheetId="7"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Acquisition_matrix." localSheetId="6" hidden="1">{"Acq_matrix",#N/A,FALSE,"Acquisition Matrix"}</definedName>
    <definedName name="wrn.Acquisition_matrix." localSheetId="7" hidden="1">{"Acq_matrix",#N/A,FALSE,"Acquisition Matrix"}</definedName>
    <definedName name="wrn.Acquisition_matrix." hidden="1">{"Acq_matrix",#N/A,FALSE,"Acquisition Matrix"}</definedName>
    <definedName name="wrn.administracion." localSheetId="6" hidden="1">{#N/A,#N/A,FALSE,"CARATULA GENERAL";#N/A,#N/A,FALSE,"GSxDIRECCION";#N/A,#N/A,FALSE,"Caratula";#N/A,#N/A,FALSE,"GSxCTRO";#N/A,#N/A,FALSE,"GsAdm.Centr";#N/A,#N/A,FALSE,"Dir.Gral";#N/A,#N/A,FALSE,"AdmyFzas";#N/A,#N/A,FALSE,"Sistemas";#N/A,#N/A,FALSE,"RRHH"}</definedName>
    <definedName name="wrn.administracion." localSheetId="7" hidden="1">{#N/A,#N/A,FALSE,"CARATULA GENERAL";#N/A,#N/A,FALSE,"GSxDIRECCION";#N/A,#N/A,FALSE,"Caratula";#N/A,#N/A,FALSE,"GSxCTRO";#N/A,#N/A,FALSE,"GsAdm.Centr";#N/A,#N/A,FALSE,"Dir.Gral";#N/A,#N/A,FALSE,"AdmyFzas";#N/A,#N/A,FALSE,"Sistemas";#N/A,#N/A,FALSE,"RRHH"}</definedName>
    <definedName name="wrn.administracion." hidden="1">{#N/A,#N/A,FALSE,"CARATULA GENERAL";#N/A,#N/A,FALSE,"GSxDIRECCION";#N/A,#N/A,FALSE,"Caratula";#N/A,#N/A,FALSE,"GSxCTRO";#N/A,#N/A,FALSE,"GsAdm.Centr";#N/A,#N/A,FALSE,"Dir.Gral";#N/A,#N/A,FALSE,"AdmyFzas";#N/A,#N/A,FALSE,"Sistemas";#N/A,#N/A,FALSE,"RRHH"}</definedName>
    <definedName name="wrn.Aging._.and._.Trend._.Analysis." localSheetId="6"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AN." localSheetId="6" hidden="1">{"CREDIT STATISTICS",#N/A,FALSE,"STATS";"CF_AND_IS",#N/A,FALSE,"PLAN";"DEBT SCHEDULE",#N/A,FALSE,"PLAN";"SUBSCRIBERS",#N/A,FALSE,"PLAN";"DETAIL_REV",#N/A,FALSE,"PLAN";"DETAIL_EXPENSE",#N/A,FALSE,"PLAN";"SALES_AND EXP_DRIVERS",#N/A,FALSE,"PLAN";"FIXED ASSETS",#N/A,FALSE,"PLAN";"DEPRECIATION SCHEDULE",#N/A,FALSE,"PLAN"}</definedName>
    <definedName name="wrn.ALAN." localSheetId="7" hidden="1">{"CREDIT STATISTICS",#N/A,FALSE,"STATS";"CF_AND_IS",#N/A,FALSE,"PLAN";"DEBT SCHEDULE",#N/A,FALSE,"PLAN";"SUBSCRIBERS",#N/A,FALSE,"PLAN";"DETAIL_REV",#N/A,FALSE,"PLAN";"DETAIL_EXPENSE",#N/A,FALSE,"PLAN";"SALES_AND EXP_DRIVERS",#N/A,FALSE,"PLAN";"FIXED ASSETS",#N/A,FALSE,"PLAN";"DEPRECIATION SCHEDULE",#N/A,FALSE,"PLAN"}</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localSheetId="6" hidden="1">{#N/A,#N/A,FALSE,"cpt"}</definedName>
    <definedName name="wrn.all." localSheetId="7" hidden="1">{#N/A,#N/A,FALSE,"cpt"}</definedName>
    <definedName name="wrn.all." hidden="1">{#N/A,#N/A,FALSE,"cpt"}</definedName>
    <definedName name="wrn.ANALISIS._.SENSIBILIDAD." localSheetId="6" hidden="1">{#N/A,#N/A,FALSE,"BALANCE";#N/A,#N/A,FALSE,"CUENTA DE PYG";#N/A,#N/A,FALSE,"RATIOS"}</definedName>
    <definedName name="wrn.ANALISIS._.SENSIBILIDAD." localSheetId="7" hidden="1">{#N/A,#N/A,FALSE,"BALANCE";#N/A,#N/A,FALSE,"CUENTA DE PYG";#N/A,#N/A,FALSE,"RATIOS"}</definedName>
    <definedName name="wrn.ANALISIS._.SENSIBILIDAD." hidden="1">{#N/A,#N/A,FALSE,"BALANCE";#N/A,#N/A,FALSE,"CUENTA DE PYG";#N/A,#N/A,FALSE,"RATIOS"}</definedName>
    <definedName name="wrn.AQUIROR._.DCF." localSheetId="6" hidden="1">{"AQUIRORDCF",#N/A,FALSE,"Merger consequences";"Acquirorassns",#N/A,FALSE,"Merger consequences"}</definedName>
    <definedName name="wrn.AQUIROR._.DCF." localSheetId="7" hidden="1">{"AQUIRORDCF",#N/A,FALSE,"Merger consequences";"Acquirorassns",#N/A,FALSE,"Merger consequences"}</definedName>
    <definedName name="wrn.AQUIROR._.DCF." hidden="1">{"AQUIRORDCF",#N/A,FALSE,"Merger consequences";"Acquirorassns",#N/A,FALSE,"Merger consequences"}</definedName>
    <definedName name="wrn.Buildups." localSheetId="6" hidden="1">{"ACQ",#N/A,FALSE,"ACQUISITIONS";"ACQF",#N/A,FALSE,"ACQUISITIONS";"PF",#N/A,FALSE,"PROYECTOVILA";"PV",#N/A,FALSE,"PROYECTOVILA";"Fee Dev",#N/A,FALSE,"DEVELOPMENT GROWTH";"gd",#N/A,FALSE,"DEVELOPMENT GROWTH"}</definedName>
    <definedName name="wrn.Buildups." localSheetId="7" hidden="1">{"ACQ",#N/A,FALSE,"ACQUISITIONS";"ACQF",#N/A,FALSE,"ACQUISITIONS";"PF",#N/A,FALSE,"PROYECTOVILA";"PV",#N/A,FALSE,"PROYECTOVILA";"Fee Dev",#N/A,FALSE,"DEVELOPMENT GROWTH";"gd",#N/A,FALSE,"DEVELOPMENT GROWTH"}</definedName>
    <definedName name="wrn.Buildups." hidden="1">{"ACQ",#N/A,FALSE,"ACQUISITIONS";"ACQF",#N/A,FALSE,"ACQUISITIONS";"PF",#N/A,FALSE,"PROYECTOVILA";"PV",#N/A,FALSE,"PROYECTOVILA";"Fee Dev",#N/A,FALSE,"DEVELOPMENT GROWTH";"gd",#N/A,FALSE,"DEVELOPMENT GROWTH"}</definedName>
    <definedName name="wrn.Caixa._.de._.Ferramentas." localSheetId="6"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localSheetId="7"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_.Individuais." localSheetId="6"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localSheetId="7"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SO._.BASE." localSheetId="6" hidden="1">{"SCENARIOS",#N/A,FALSE,"Resumen de escenario";"INFORHIPOT",#N/A,FALSE,"hipotesis";"INFORA8",#N/A,FALSE,"A-8";"INFORSS",#N/A,FALSE,"SSUR";"SCENARIOS",#N/A,FALSE,"consolidado"}</definedName>
    <definedName name="wrn.CASO._.BASE." localSheetId="7" hidden="1">{"SCENARIOS",#N/A,FALSE,"Resumen de escenario";"INFORHIPOT",#N/A,FALSE,"hipotesis";"INFORA8",#N/A,FALSE,"A-8";"INFORSS",#N/A,FALSE,"SSUR";"SCENARIOS",#N/A,FALSE,"consolidado"}</definedName>
    <definedName name="wrn.CASO._.BASE." hidden="1">{"SCENARIOS",#N/A,FALSE,"Resumen de escenario";"INFORHIPOT",#N/A,FALSE,"hipotesis";"INFORA8",#N/A,FALSE,"A-8";"INFORSS",#N/A,FALSE,"SSUR";"SCENARIOS",#N/A,FALSE,"consolidado"}</definedName>
    <definedName name="wrn.COLETAS._.DE._.EQUIPAMENTOS." localSheetId="6" hidden="1">{#N/A,#N/A,FALSE,"EQUIPAMENTOS"}</definedName>
    <definedName name="wrn.COLETAS._.DE._.EQUIPAMENTOS." localSheetId="7" hidden="1">{#N/A,#N/A,FALSE,"EQUIPAMENTOS"}</definedName>
    <definedName name="wrn.COLETAS._.DE._.EQUIPAMENTOS." hidden="1">{#N/A,#N/A,FALSE,"EQUIPAMENTOS"}</definedName>
    <definedName name="wrn.COLETAS._.DE._.MATERIAIS." localSheetId="6" hidden="1">{#N/A,#N/A,FALSE,"SOTREQ"}</definedName>
    <definedName name="wrn.COLETAS._.DE._.MATERIAIS." localSheetId="7" hidden="1">{#N/A,#N/A,FALSE,"SOTREQ"}</definedName>
    <definedName name="wrn.COLETAS._.DE._.MATERIAIS." hidden="1">{#N/A,#N/A,FALSE,"SOTREQ"}</definedName>
    <definedName name="wrn.COMP._.EQUIP." localSheetId="6" hidden="1">{#N/A,#N/A,FALSE,"EQUIPAMENTOS"}</definedName>
    <definedName name="wrn.COMP._.EQUIP." localSheetId="7" hidden="1">{#N/A,#N/A,FALSE,"EQUIPAMENTOS"}</definedName>
    <definedName name="wrn.COMP._.EQUIP." hidden="1">{#N/A,#N/A,FALSE,"EQUIPAMENTOS"}</definedName>
    <definedName name="wrn.COMP._.MATERIAIS." localSheetId="6" hidden="1">{#N/A,#N/A,FALSE,"MATERIAIS"}</definedName>
    <definedName name="wrn.COMP._.MATERIAIS." localSheetId="7" hidden="1">{#N/A,#N/A,FALSE,"MATERIAIS"}</definedName>
    <definedName name="wrn.COMP._.MATERIAIS." hidden="1">{#N/A,#N/A,FALSE,"MATERIAIS"}</definedName>
    <definedName name="wrn.COMPCO." localSheetId="6" hidden="1">{"Page1",#N/A,FALSE,"CompCo";"Page2",#N/A,FALSE,"CompCo"}</definedName>
    <definedName name="wrn.COMPCO." localSheetId="7" hidden="1">{"Page1",#N/A,FALSE,"CompCo";"Page2",#N/A,FALSE,"CompCo"}</definedName>
    <definedName name="wrn.COMPCO." hidden="1">{"Page1",#N/A,FALSE,"CompCo";"Page2",#N/A,FALSE,"CompCo"}</definedName>
    <definedName name="wrn.COMPLETA." localSheetId="6" hidden="1">{"IMD AUTOPISTAS",#N/A,FALSE,"IMD 00-01 e incrs por autop.";"CURVAS IMD CONCESION",#N/A,FALSE,"IMD 00-01 e incrs por autop.";"TAM",#N/A,FALSE,"Crecimiento IMD 99-01 mes-acum";"IMD ASETA",#N/A,FALSE,"IMD ASETA- crecs. mens-acums.";"INGRESOS",#N/A,FALSE,"GRÁFICO"}</definedName>
    <definedName name="wrn.COMPLETA." localSheetId="7" hidden="1">{"IMD AUTOPISTAS",#N/A,FALSE,"IMD 00-01 e incrs por autop.";"CURVAS IMD CONCESION",#N/A,FALSE,"IMD 00-01 e incrs por autop.";"TAM",#N/A,FALSE,"Crecimiento IMD 99-01 mes-acum";"IMD ASETA",#N/A,FALSE,"IMD ASETA- crecs. mens-acums.";"INGRESOS",#N/A,FALSE,"GRÁFICO"}</definedName>
    <definedName name="wrn.COMPLETA." hidden="1">{"IMD AUTOPISTAS",#N/A,FALSE,"IMD 00-01 e incrs por autop.";"CURVAS IMD CONCESION",#N/A,FALSE,"IMD 00-01 e incrs por autop.";"TAM",#N/A,FALSE,"Crecimiento IMD 99-01 mes-acum";"IMD ASETA",#N/A,FALSE,"IMD ASETA- crecs. mens-acums.";"INGRESOS",#N/A,FALSE,"GRÁFICO"}</definedName>
    <definedName name="wrn.CONSELL." localSheetId="6" hidden="1">{#N/A,#N/A,FALSE,"trafmes PROPOSTA";#N/A,#N/A,FALSE,"trafacum PROPOSTA";#N/A,#N/A,FALSE,"grafimd";#N/A,#N/A,FALSE,"grafimdmes";#N/A,#N/A,FALSE,"grafimdperiodo";#N/A,#N/A,FALSE,"dtamgrafic (1)";#N/A,#N/A,FALSE,"dtamgrafic (2)";#N/A,#N/A,FALSE,"ingmes";#N/A,#N/A,FALSE,"ingacum";#N/A,#N/A,FALSE,"asetapantalla"}</definedName>
    <definedName name="wrn.CONSELL." localSheetId="7" hidden="1">{#N/A,#N/A,FALSE,"trafmes PROPOSTA";#N/A,#N/A,FALSE,"trafacum PROPOSTA";#N/A,#N/A,FALSE,"grafimd";#N/A,#N/A,FALSE,"grafimdmes";#N/A,#N/A,FALSE,"grafimdperiodo";#N/A,#N/A,FALSE,"dtamgrafic (1)";#N/A,#N/A,FALSE,"dtamgrafic (2)";#N/A,#N/A,FALSE,"ingmes";#N/A,#N/A,FALSE,"ingacum";#N/A,#N/A,FALSE,"asetapantalla"}</definedName>
    <definedName name="wrn.CONSELL." hidden="1">{#N/A,#N/A,FALSE,"trafmes PROPOSTA";#N/A,#N/A,FALSE,"trafacum PROPOSTA";#N/A,#N/A,FALSE,"grafimd";#N/A,#N/A,FALSE,"grafimdmes";#N/A,#N/A,FALSE,"grafimdperiodo";#N/A,#N/A,FALSE,"dtamgrafic (1)";#N/A,#N/A,FALSE,"dtamgrafic (2)";#N/A,#N/A,FALSE,"ingmes";#N/A,#N/A,FALSE,"ingacum";#N/A,#N/A,FALSE,"asetapantalla"}</definedName>
    <definedName name="wrn.Cronograma." localSheetId="9" hidden="1">{#N/A,#N/A,FALSE,"Cronograma";#N/A,#N/A,FALSE,"Cronogr. 2"}</definedName>
    <definedName name="wrn.Cronograma." localSheetId="8" hidden="1">{#N/A,#N/A,FALSE,"Cronograma";#N/A,#N/A,FALSE,"Cronogr. 2"}</definedName>
    <definedName name="wrn.Cronograma." localSheetId="6" hidden="1">{#N/A,#N/A,FALSE,"Cronograma";#N/A,#N/A,FALSE,"Cronogr. 2"}</definedName>
    <definedName name="wrn.Cronograma." localSheetId="7" hidden="1">{#N/A,#N/A,FALSE,"Cronograma";#N/A,#N/A,FALSE,"Cronogr. 2"}</definedName>
    <definedName name="wrn.Cronograma." hidden="1">{#N/A,#N/A,FALSE,"Cronograma";#N/A,#N/A,FALSE,"Cronogr. 2"}</definedName>
    <definedName name="wrn.cxdia." localSheetId="6" hidden="1">{#N/A,#N/A,FALSE,"FFCXOUT3"}</definedName>
    <definedName name="wrn.cxdia." localSheetId="7" hidden="1">{#N/A,#N/A,FALSE,"FFCXOUT3"}</definedName>
    <definedName name="wrn.cxdia." hidden="1">{#N/A,#N/A,FALSE,"FFCXOUT3"}</definedName>
    <definedName name="wrn.cxdiager." localSheetId="6" hidden="1">{#N/A,#N/A,FALSE,"FFCXOUT3"}</definedName>
    <definedName name="wrn.cxdiager." localSheetId="7" hidden="1">{#N/A,#N/A,FALSE,"FFCXOUT3"}</definedName>
    <definedName name="wrn.cxdiager." hidden="1">{#N/A,#N/A,FALSE,"FFCXOUT3"}</definedName>
    <definedName name="wrn.DCF_Terminal_Value_qchm." localSheetId="6" hidden="1">{"qchm_dcf",#N/A,FALSE,"QCHMDCF2";"qchm_terminal",#N/A,FALSE,"QCHMDCF2"}</definedName>
    <definedName name="wrn.DCF_Terminal_Value_qchm." localSheetId="7" hidden="1">{"qchm_dcf",#N/A,FALSE,"QCHMDCF2";"qchm_terminal",#N/A,FALSE,"QCHMDCF2"}</definedName>
    <definedName name="wrn.DCF_Terminal_Value_qchm." hidden="1">{"qchm_dcf",#N/A,FALSE,"QCHMDCF2";"qchm_terminal",#N/A,FALSE,"QCHMDCF2"}</definedName>
    <definedName name="wrn.DESDOBRE." localSheetId="6" hidden="1">{#N/A,#N/A,FALSE,"CPV";#N/A,#N/A,FALSE,"Pareto";#N/A,#N/A,FALSE,"Gráficos"}</definedName>
    <definedName name="wrn.DESDOBRE." localSheetId="7" hidden="1">{#N/A,#N/A,FALSE,"CPV";#N/A,#N/A,FALSE,"Pareto";#N/A,#N/A,FALSE,"Gráficos"}</definedName>
    <definedName name="wrn.DESDOBRE." hidden="1">{#N/A,#N/A,FALSE,"CPV";#N/A,#N/A,FALSE,"Pareto";#N/A,#N/A,FALSE,"Gráficos"}</definedName>
    <definedName name="wrn.Entire._.Model." localSheetId="6"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ntire._.Model." localSheetId="7"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ntire._.Model."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stimation._.TP." localSheetId="6" hidden="1">{#N/A,#N/A,TRUE,"Recap";#N/A,#N/A,TRUE,"Comp taux";#N/A,#N/A,TRUE,"Deplaf";#N/A,#N/A,TRUE,"Siége";#N/A,#N/A,TRUE,"Saint Ouen";#N/A,#N/A,TRUE,"Ivry";#N/A,#N/A,TRUE,"Issy";#N/A,#N/A,TRUE,"VA"}</definedName>
    <definedName name="wrn.Estimation._.TP." localSheetId="7" hidden="1">{#N/A,#N/A,TRUE,"Recap";#N/A,#N/A,TRUE,"Comp taux";#N/A,#N/A,TRUE,"Deplaf";#N/A,#N/A,TRUE,"Siége";#N/A,#N/A,TRUE,"Saint Ouen";#N/A,#N/A,TRUE,"Ivry";#N/A,#N/A,TRUE,"Issy";#N/A,#N/A,TRUE,"VA"}</definedName>
    <definedName name="wrn.Estimation._.TP." hidden="1">{#N/A,#N/A,TRUE,"Recap";#N/A,#N/A,TRUE,"Comp taux";#N/A,#N/A,TRUE,"Deplaf";#N/A,#N/A,TRUE,"Siége";#N/A,#N/A,TRUE,"Saint Ouen";#N/A,#N/A,TRUE,"Ivry";#N/A,#N/A,TRUE,"Issy";#N/A,#N/A,TRUE,"VA"}</definedName>
    <definedName name="wrn.FACHADA." localSheetId="6" hidden="1">{#N/A,#N/A,TRUE,"TER  EXT";#N/A,#N/A,TRUE,"TER  EXT";#N/A,#N/A,TRUE,"LAT  ESQ";#N/A,#N/A,TRUE,"FRONTAL";#N/A,#N/A,TRUE,"POST";#N/A,#N/A,TRUE,"LAT  DIR"}</definedName>
    <definedName name="wrn.FACHADA." localSheetId="7" hidden="1">{#N/A,#N/A,TRUE,"TER  EXT";#N/A,#N/A,TRUE,"TER  EXT";#N/A,#N/A,TRUE,"LAT  ESQ";#N/A,#N/A,TRUE,"FRONTAL";#N/A,#N/A,TRUE,"POST";#N/A,#N/A,TRUE,"LAT  DIR"}</definedName>
    <definedName name="wrn.FACHADA." hidden="1">{#N/A,#N/A,TRUE,"TER  EXT";#N/A,#N/A,TRUE,"TER  EXT";#N/A,#N/A,TRUE,"LAT  ESQ";#N/A,#N/A,TRUE,"FRONTAL";#N/A,#N/A,TRUE,"POST";#N/A,#N/A,TRUE,"LAT  DIR"}</definedName>
    <definedName name="wrn.Financials_long." localSheetId="6" hidden="1">{"IS",#N/A,FALSE,"Financials2 (Expanded)";"bsa",#N/A,FALSE,"Financials2 (Expanded)";"BS",#N/A,FALSE,"Financials2 (Expanded)";"CF",#N/A,FALSE,"Financials2 (Expanded)"}</definedName>
    <definedName name="wrn.Financials_long." localSheetId="7" hidden="1">{"IS",#N/A,FALSE,"Financials2 (Expanded)";"bsa",#N/A,FALSE,"Financials2 (Expanded)";"BS",#N/A,FALSE,"Financials2 (Expanded)";"CF",#N/A,FALSE,"Financials2 (Expanded)"}</definedName>
    <definedName name="wrn.Financials_long." hidden="1">{"IS",#N/A,FALSE,"Financials2 (Expanded)";"bsa",#N/A,FALSE,"Financials2 (Expanded)";"BS",#N/A,FALSE,"Financials2 (Expanded)";"CF",#N/A,FALSE,"Financials2 (Expanded)"}</definedName>
    <definedName name="wrn.forecast." localSheetId="6" hidden="1">{#N/A,#N/A,FALSE,"model"}</definedName>
    <definedName name="wrn.forecast." localSheetId="7" hidden="1">{#N/A,#N/A,FALSE,"model"}</definedName>
    <definedName name="wrn.forecast." hidden="1">{#N/A,#N/A,FALSE,"model"}</definedName>
    <definedName name="wrn.forecast2" localSheetId="6" hidden="1">{#N/A,#N/A,FALSE,"model"}</definedName>
    <definedName name="wrn.forecast2" localSheetId="7" hidden="1">{#N/A,#N/A,FALSE,"model"}</definedName>
    <definedName name="wrn.forecast2" hidden="1">{#N/A,#N/A,FALSE,"model"}</definedName>
    <definedName name="wrn.forecastassumptions." localSheetId="6" hidden="1">{#N/A,#N/A,FALSE,"model"}</definedName>
    <definedName name="wrn.forecastassumptions." localSheetId="7" hidden="1">{#N/A,#N/A,FALSE,"model"}</definedName>
    <definedName name="wrn.forecastassumptions." hidden="1">{#N/A,#N/A,FALSE,"model"}</definedName>
    <definedName name="wrn.forecastassumptions2" localSheetId="6" hidden="1">{#N/A,#N/A,FALSE,"model"}</definedName>
    <definedName name="wrn.forecastassumptions2" localSheetId="7" hidden="1">{#N/A,#N/A,FALSE,"model"}</definedName>
    <definedName name="wrn.forecastassumptions2" hidden="1">{#N/A,#N/A,FALSE,"model"}</definedName>
    <definedName name="wrn.forecastROIC." localSheetId="6" hidden="1">{#N/A,#N/A,FALSE,"model"}</definedName>
    <definedName name="wrn.forecastROIC." localSheetId="7" hidden="1">{#N/A,#N/A,FALSE,"model"}</definedName>
    <definedName name="wrn.forecastROIC." hidden="1">{#N/A,#N/A,FALSE,"model"}</definedName>
    <definedName name="wrn.forecastROIC2" localSheetId="6" hidden="1">{#N/A,#N/A,FALSE,"model"}</definedName>
    <definedName name="wrn.forecastROIC2" localSheetId="7" hidden="1">{#N/A,#N/A,FALSE,"model"}</definedName>
    <definedName name="wrn.forecastROIC2" hidden="1">{#N/A,#N/A,FALSE,"model"}</definedName>
    <definedName name="wrn.Full._.Monty." localSheetId="6" hidden="1">{"ROIC",#N/A,FALSE,"ROIC";"Graphs",#N/A,FALSE,"TY analysis";"fcf",#N/A,FALSE,"FCF";"Matrix_2004",#N/A,FALSE,"MATRIX(2004)";"matrix_2008",#N/A,FALSE,"MATRIX(2008)";"FS_Condensed",#N/A,FALSE,"Financial Statements2";"TAXES",#N/A,FALSE,"Taxes";"DEBT_INVEST",#N/A,FALSE,"Debt&amp;Investment Schedule";"Main_menu",#N/A,FALSE,"Main Menu"}</definedName>
    <definedName name="wrn.Full._.Monty." localSheetId="7" hidden="1">{"ROIC",#N/A,FALSE,"ROIC";"Graphs",#N/A,FALSE,"TY analysis";"fcf",#N/A,FALSE,"FCF";"Matrix_2004",#N/A,FALSE,"MATRIX(2004)";"matrix_2008",#N/A,FALSE,"MATRIX(2008)";"FS_Condensed",#N/A,FALSE,"Financial Statements2";"TAXES",#N/A,FALSE,"Taxes";"DEBT_INVEST",#N/A,FALSE,"Debt&amp;Investment Schedule";"Main_menu",#N/A,FALSE,"Main Menu"}</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full._.report." localSheetId="6"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localSheetId="7"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ull._.report."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GERAL." localSheetId="9"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hidden="1">{#N/A,#N/A,FALSE,"ET-CAPA";#N/A,#N/A,FALSE,"ET-PAG1";#N/A,#N/A,FALSE,"ET-PAG2";#N/A,#N/A,FALSE,"ET-PAG3";#N/A,#N/A,FALSE,"ET-PAG4";#N/A,#N/A,FALSE,"ET-PAG5"}</definedName>
    <definedName name="wrn.history." localSheetId="6" hidden="1">{#N/A,#N/A,FALSE,"model"}</definedName>
    <definedName name="wrn.history." localSheetId="7" hidden="1">{#N/A,#N/A,FALSE,"model"}</definedName>
    <definedName name="wrn.history." hidden="1">{#N/A,#N/A,FALSE,"model"}</definedName>
    <definedName name="wrn.history2" localSheetId="6" hidden="1">{#N/A,#N/A,FALSE,"model"}</definedName>
    <definedName name="wrn.history2" localSheetId="7" hidden="1">{#N/A,#N/A,FALSE,"model"}</definedName>
    <definedName name="wrn.history2" hidden="1">{#N/A,#N/A,FALSE,"model"}</definedName>
    <definedName name="wrn.histROIC." localSheetId="6" hidden="1">{#N/A,#N/A,FALSE,"model"}</definedName>
    <definedName name="wrn.histROIC." localSheetId="7" hidden="1">{#N/A,#N/A,FALSE,"model"}</definedName>
    <definedName name="wrn.histROIC." hidden="1">{#N/A,#N/A,FALSE,"model"}</definedName>
    <definedName name="wrn.histROIC2" localSheetId="6" hidden="1">{#N/A,#N/A,FALSE,"model"}</definedName>
    <definedName name="wrn.histROIC2" localSheetId="7" hidden="1">{#N/A,#N/A,FALSE,"model"}</definedName>
    <definedName name="wrn.histROIC2" hidden="1">{#N/A,#N/A,FALSE,"model"}</definedName>
    <definedName name="wrn.impresión." localSheetId="6"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6"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sao." localSheetId="6"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localSheetId="7"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hidden="1">{#N/A,#N/A,FALSE,"FASE1";#N/A,#N/A,FALSE,"FASE2";#N/A,#N/A,FALSE,"FASE3";#N/A,#N/A,FALSE,"FASE4";#N/A,#N/A,FALSE,"FASE5";#N/A,#N/A,FALSE,"FASE6";#N/A,#N/A,FALSE,"FASE7";#N/A,#N/A,FALSE,"FASE8";#N/A,#N/A,FALSE,"FASE9";#N/A,#N/A,FALSE,"FASE10";#N/A,#N/A,FALSE,"EQUIPAMENTOS";#N/A,#N/A,FALSE,"MOI";#N/A,#N/A,FALSE,"CANTEIRO";#N/A,#N/A,FALSE,"TERCEIROS";#N/A,#N/A,FALSE,"DCO";#N/A,#N/A,FALSE,"RESUMO"}</definedName>
    <definedName name="wrn.INDICADORES." localSheetId="6" hidden="1">{"PARTE1",#N/A,FALSE,"Plan1"}</definedName>
    <definedName name="wrn.INDICADORES." localSheetId="7" hidden="1">{"PARTE1",#N/A,FALSE,"Plan1"}</definedName>
    <definedName name="wrn.INDICADORES." hidden="1">{"PARTE1",#N/A,FALSE,"Plan1"}</definedName>
    <definedName name="wrn.Informe._.Mensual." localSheetId="6"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 localSheetId="7"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Mensual." hidden="1">{#N/A,#N/A,FALSE,"Carátula EE.FF.  (1)";#N/A,#N/A,FALSE,"Carátula Rtados. Gestión (2)";#N/A,#N/A,FALSE,"Gestión Abril'98 Abv (3)";#N/A,#N/A,FALSE,"Rtdos. Cías. 97 - 98 (4)";#N/A,#N/A,FALSE,"Resultados Gestión Abril'98 (5)";#N/A,#N/A,FALSE,"Carátula Rtados. Margenes (6)";#N/A,#N/A,FALSE,"Márgenes Abril'98 Abv.TASA (7)";#N/A,#N/A,FALSE,"Carátula Balance  (8)";#N/A,#N/A,FALSE,"B. P. Equivalencia Abril'98 (9)";#N/A,#N/A,FALSE,"Carátula Balance  (10)";#N/A,#N/A,FALSE,"B.Consolidado Abril'98 TASA(11)";#N/A,#N/A,FALSE,"Márgenes Abril'98 TASA (12)"}</definedName>
    <definedName name="wrn.INFORME._.NOVIEMBRE." localSheetId="6"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 localSheetId="7"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JOGO_CONSOLIDADO." localSheetId="6" hidden="1">{#N/A,#N/A,TRUE,"Consolidado";#N/A,#N/A,TRUE,"Laticínios";#N/A,#N/A,TRUE,"Frangos";#N/A,#N/A,TRUE,"Suínos";#N/A,#N/A,TRUE,"Peru";#N/A,#N/A,TRUE,"Carnes";#N/A,#N/A,TRUE,"Suco";#N/A,#N/A,TRUE,"Batata"}</definedName>
    <definedName name="wrn.JOGO_CONSOLIDADO." localSheetId="7" hidden="1">{#N/A,#N/A,TRUE,"Consolidado";#N/A,#N/A,TRUE,"Laticínios";#N/A,#N/A,TRUE,"Frangos";#N/A,#N/A,TRUE,"Suínos";#N/A,#N/A,TRUE,"Peru";#N/A,#N/A,TRUE,"Carnes";#N/A,#N/A,TRUE,"Suco";#N/A,#N/A,TRUE,"Batata"}</definedName>
    <definedName name="wrn.JOGO_CONSOLIDADO." hidden="1">{#N/A,#N/A,TRUE,"Consolidado";#N/A,#N/A,TRUE,"Laticínios";#N/A,#N/A,TRUE,"Frangos";#N/A,#N/A,TRUE,"Suínos";#N/A,#N/A,TRUE,"Peru";#N/A,#N/A,TRUE,"Carnes";#N/A,#N/A,TRUE,"Suco";#N/A,#N/A,TRUE,"Batata"}</definedName>
    <definedName name="wrn.LEVFER." localSheetId="6" hidden="1">{#N/A,#N/A,FALSE,"LEVFER V2 P";#N/A,#N/A,FALSE,"LEVFER V2 P10%"}</definedName>
    <definedName name="wrn.LEVFER." localSheetId="7" hidden="1">{#N/A,#N/A,FALSE,"LEVFER V2 P";#N/A,#N/A,FALSE,"LEVFER V2 P10%"}</definedName>
    <definedName name="wrn.LEVFER." hidden="1">{#N/A,#N/A,FALSE,"LEVFER V2 P";#N/A,#N/A,FALSE,"LEVFER V2 P10%"}</definedName>
    <definedName name="wrn.Memoria97." localSheetId="6"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 localSheetId="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ria97." hidden="1">{#N/A,#N/A,FALSE,"Inmovilizado material";#N/A,#N/A,FALSE,"Inmovilizado inmaterial ";#N/A,#N/A,FALSE,"Participaciones";#N/A,#N/A,FALSE,"Fondo Comercio";#N/A,#N/A,FALSE,"Cilentes y deudores emp. grupo";#N/A,#N/A,FALSE,"Fondos Própios";#N/A,#N/A,FALSE,"Movimiento Reservas";#N/A,#N/A,FALSE,"Socios Externos";#N/A,#N/A,FALSE,"Socios Externos Movimiento";#N/A,#N/A,FALSE,"Obligaciones Saldos";#N/A,#N/A,FALSE,"Ingresos y Gtos Extras";#N/A,#N/A,FALSE,"Gtos e Ingr empresas grupo"}</definedName>
    <definedName name="wrn.MEMOTESA." localSheetId="6"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 localSheetId="7"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EMOTESA." hidden="1">{#N/A,#N/A,FALSE,"Personal y Lineas";#N/A,#N/A,FALSE,"Inmovilizado material";#N/A,#N/A,FALSE,"Inmovilizado inmaterial ";#N/A,#N/A,FALSE,"Instalaciones Telefónicas";#N/A,#N/A,FALSE,"Coeficientes amortización";#N/A,#N/A,FALSE,"Elementos amortizados";#N/A,#N/A,FALSE,"Cotizaciones";#N/A,#N/A,FALSE,"Participaciones";#N/A,#N/A,FALSE,"Venta Participaciones";#N/A,#N/A,FALSE,"Fondo Comercio";#N/A,#N/A,FALSE,"Gtos Distribuir";#N/A,#N/A,FALSE,"Dif. Cambio";#N/A,#N/A,FALSE,"Cilentes y deudores emp. grupo";#N/A,#N/A,FALSE,"Clientes";#N/A,#N/A,FALSE,"Fondos Própios";#N/A,#N/A,FALSE,"Movimiento Reservas";#N/A,#N/A,FALSE,"Socios Externos";#N/A,#N/A,FALSE,"Socios Externos Movimiento";#N/A,#N/A,FALSE,"Ingresos Distribuir Saldo";#N/A,#N/A,FALSE,"Prov. Riesgos y Gastos Movimien";#N/A,#N/A,FALSE,"Obligaciones Movimiento";#N/A,#N/A,FALSE,"Obligaciones Saldos";#N/A,#N/A,FALSE,"Coste Financiero";#N/A,#N/A,FALSE,"Préstamos Formato TESA";#N/A,#N/A,FALSE,"Prestamos Vencimientos";#N/A,#N/A,FALSE,"Admones. Pcas.";#N/A,#N/A,FALSE,"Ingresos y Gtos Extras";#N/A,#N/A,FALSE,"Gtos e Ingr empresas grupo";#N/A,#N/A,FALSE,"Acreedores diversos"}</definedName>
    <definedName name="wrn.mo2." localSheetId="9" hidden="1">{#N/A,#N/A,FALSE,"MO (2)"}</definedName>
    <definedName name="wrn.mo2." localSheetId="8" hidden="1">{#N/A,#N/A,FALSE,"MO (2)"}</definedName>
    <definedName name="wrn.mo2." localSheetId="6">{#N/A,#N/A,FALSE,"MO (2)"}</definedName>
    <definedName name="wrn.mo2." localSheetId="7">{#N/A,#N/A,FALSE,"MO (2)"}</definedName>
    <definedName name="wrn.mo2.">{#N/A,#N/A,FALSE,"MO (2)"}</definedName>
    <definedName name="wrn.mo2._1" localSheetId="6" hidden="1">{#N/A,#N/A,FALSE,"MO (2)"}</definedName>
    <definedName name="wrn.mo2._1" localSheetId="7" hidden="1">{#N/A,#N/A,FALSE,"MO (2)"}</definedName>
    <definedName name="wrn.mo2._1" hidden="1">{#N/A,#N/A,FALSE,"MO (2)"}</definedName>
    <definedName name="wrn.Model." localSheetId="6"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7"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PENDENCIAS." localSheetId="9"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12">{#N/A,#N/A,FALSE,"GERAL";#N/A,#N/A,FALSE,"012-96";#N/A,#N/A,FALSE,"018-96";#N/A,#N/A,FALSE,"027-96";#N/A,#N/A,FALSE,"059-96";#N/A,#N/A,FALSE,"076-96";#N/A,#N/A,FALSE,"019-97";#N/A,#N/A,FALSE,"021-97";#N/A,#N/A,FALSE,"022-97";#N/A,#N/A,FALSE,"028-97"}</definedName>
    <definedName name="wrn.PENDENCIAS." localSheetId="6">{#N/A,#N/A,FALSE,"GERAL";#N/A,#N/A,FALSE,"012-96";#N/A,#N/A,FALSE,"018-96";#N/A,#N/A,FALSE,"027-96";#N/A,#N/A,FALSE,"059-96";#N/A,#N/A,FALSE,"076-96";#N/A,#N/A,FALSE,"019-97";#N/A,#N/A,FALSE,"021-97";#N/A,#N/A,FALSE,"022-97";#N/A,#N/A,FALSE,"028-97"}</definedName>
    <definedName name="wrn.PENDENCIAS." localSheetId="10">{#N/A,#N/A,FALSE,"GERAL";#N/A,#N/A,FALSE,"012-96";#N/A,#N/A,FALSE,"018-96";#N/A,#N/A,FALSE,"027-96";#N/A,#N/A,FALSE,"059-96";#N/A,#N/A,FALSE,"076-96";#N/A,#N/A,FALSE,"019-97";#N/A,#N/A,FALSE,"021-97";#N/A,#N/A,FALSE,"022-97";#N/A,#N/A,FALSE,"028-97"}</definedName>
    <definedName name="wrn.PENDENCIAS." localSheetId="7">{#N/A,#N/A,FALSE,"GERAL";#N/A,#N/A,FALSE,"012-96";#N/A,#N/A,FALSE,"018-96";#N/A,#N/A,FALSE,"027-96";#N/A,#N/A,FALSE,"059-96";#N/A,#N/A,FALSE,"076-96";#N/A,#N/A,FALSE,"019-97";#N/A,#N/A,FALSE,"021-97";#N/A,#N/A,FALSE,"022-97";#N/A,#N/A,FALSE,"028-97"}</definedName>
    <definedName name="wrn.PENDENCIAS." localSheetId="11">{#N/A,#N/A,FALSE,"GERAL";#N/A,#N/A,FALSE,"012-96";#N/A,#N/A,FALSE,"018-96";#N/A,#N/A,FALSE,"027-96";#N/A,#N/A,FALSE,"059-96";#N/A,#N/A,FALSE,"076-96";#N/A,#N/A,FALSE,"019-97";#N/A,#N/A,FALSE,"021-97";#N/A,#N/A,FALSE,"022-97";#N/A,#N/A,FALSE,"028-97"}</definedName>
    <definedName name="wrn.PENDENCIAS." localSheetId="13">{#N/A,#N/A,FALSE,"GERAL";#N/A,#N/A,FALSE,"012-96";#N/A,#N/A,FALSE,"018-96";#N/A,#N/A,FALSE,"027-96";#N/A,#N/A,FALSE,"059-96";#N/A,#N/A,FALSE,"076-96";#N/A,#N/A,FALSE,"019-97";#N/A,#N/A,FALSE,"021-97";#N/A,#N/A,FALSE,"022-97";#N/A,#N/A,FALSE,"028-97"}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PENDENCIAS._1" localSheetId="6" hidden="1">{#N/A,#N/A,FALSE,"GERAL";#N/A,#N/A,FALSE,"012-96";#N/A,#N/A,FALSE,"018-96";#N/A,#N/A,FALSE,"027-96";#N/A,#N/A,FALSE,"059-96";#N/A,#N/A,FALSE,"076-96";#N/A,#N/A,FALSE,"019-97";#N/A,#N/A,FALSE,"021-97";#N/A,#N/A,FALSE,"022-97";#N/A,#N/A,FALSE,"028-97"}</definedName>
    <definedName name="wrn.PENDENCIAS._1" localSheetId="7" hidden="1">{#N/A,#N/A,FALSE,"GERAL";#N/A,#N/A,FALSE,"012-96";#N/A,#N/A,FALSE,"018-96";#N/A,#N/A,FALSE,"027-96";#N/A,#N/A,FALSE,"059-96";#N/A,#N/A,FALSE,"076-96";#N/A,#N/A,FALSE,"019-97";#N/A,#N/A,FALSE,"021-97";#N/A,#N/A,FALSE,"022-97";#N/A,#N/A,FALSE,"028-97"}</definedName>
    <definedName name="wrn.PENDENCIAS._1" hidden="1">{#N/A,#N/A,FALSE,"GERAL";#N/A,#N/A,FALSE,"012-96";#N/A,#N/A,FALSE,"018-96";#N/A,#N/A,FALSE,"027-96";#N/A,#N/A,FALSE,"059-96";#N/A,#N/A,FALSE,"076-96";#N/A,#N/A,FALSE,"019-97";#N/A,#N/A,FALSE,"021-97";#N/A,#N/A,FALSE,"022-97";#N/A,#N/A,FALSE,"028-97"}</definedName>
    <definedName name="wrn.PENDENCIAS._1_1" localSheetId="6" hidden="1">{#N/A,#N/A,FALSE,"GERAL";#N/A,#N/A,FALSE,"012-96";#N/A,#N/A,FALSE,"018-96";#N/A,#N/A,FALSE,"027-96";#N/A,#N/A,FALSE,"059-96";#N/A,#N/A,FALSE,"076-96";#N/A,#N/A,FALSE,"019-97";#N/A,#N/A,FALSE,"021-97";#N/A,#N/A,FALSE,"022-97";#N/A,#N/A,FALSE,"028-97"}</definedName>
    <definedName name="wrn.PENDENCIAS._1_1" localSheetId="7" hidden="1">{#N/A,#N/A,FALSE,"GERAL";#N/A,#N/A,FALSE,"012-96";#N/A,#N/A,FALSE,"018-96";#N/A,#N/A,FALSE,"027-96";#N/A,#N/A,FALSE,"059-96";#N/A,#N/A,FALSE,"076-96";#N/A,#N/A,FALSE,"019-97";#N/A,#N/A,FALSE,"021-97";#N/A,#N/A,FALSE,"022-97";#N/A,#N/A,FALSE,"028-97"}</definedName>
    <definedName name="wrn.PENDENCIAS._1_1" hidden="1">{#N/A,#N/A,FALSE,"GERAL";#N/A,#N/A,FALSE,"012-96";#N/A,#N/A,FALSE,"018-96";#N/A,#N/A,FALSE,"027-96";#N/A,#N/A,FALSE,"059-96";#N/A,#N/A,FALSE,"076-96";#N/A,#N/A,FALSE,"019-97";#N/A,#N/A,FALSE,"021-97";#N/A,#N/A,FALSE,"022-97";#N/A,#N/A,FALSE,"028-97"}</definedName>
    <definedName name="wrn.PENDENCIAS._2" localSheetId="6" hidden="1">{#N/A,#N/A,FALSE,"GERAL";#N/A,#N/A,FALSE,"012-96";#N/A,#N/A,FALSE,"018-96";#N/A,#N/A,FALSE,"027-96";#N/A,#N/A,FALSE,"059-96";#N/A,#N/A,FALSE,"076-96";#N/A,#N/A,FALSE,"019-97";#N/A,#N/A,FALSE,"021-97";#N/A,#N/A,FALSE,"022-97";#N/A,#N/A,FALSE,"028-97"}</definedName>
    <definedName name="wrn.PENDENCIAS._2" localSheetId="7" hidden="1">{#N/A,#N/A,FALSE,"GERAL";#N/A,#N/A,FALSE,"012-96";#N/A,#N/A,FALSE,"018-96";#N/A,#N/A,FALSE,"027-96";#N/A,#N/A,FALSE,"059-96";#N/A,#N/A,FALSE,"076-96";#N/A,#N/A,FALSE,"019-97";#N/A,#N/A,FALSE,"021-97";#N/A,#N/A,FALSE,"022-97";#N/A,#N/A,FALSE,"028-97"}</definedName>
    <definedName name="wrn.PENDENCIAS._2" hidden="1">{#N/A,#N/A,FALSE,"GERAL";#N/A,#N/A,FALSE,"012-96";#N/A,#N/A,FALSE,"018-96";#N/A,#N/A,FALSE,"027-96";#N/A,#N/A,FALSE,"059-96";#N/A,#N/A,FALSE,"076-96";#N/A,#N/A,FALSE,"019-97";#N/A,#N/A,FALSE,"021-97";#N/A,#N/A,FALSE,"022-97";#N/A,#N/A,FALSE,"028-97"}</definedName>
    <definedName name="wrn.Pèrdues._.i._.G.._.analític." localSheetId="6" hidden="1">{"Pèrdues i Guanys analític.Català",#N/A,FALSE,"Català";"Pèrdues i G. analític.castellà",#N/A,FALSE,"Castellà"}</definedName>
    <definedName name="wrn.Pèrdues._.i._.G.._.analític." localSheetId="7" hidden="1">{"Pèrdues i Guanys analític.Català",#N/A,FALSE,"Català";"Pèrdues i G. analític.castellà",#N/A,FALSE,"Castellà"}</definedName>
    <definedName name="wrn.Pèrdues._.i._.G.._.analític." hidden="1">{"Pèrdues i Guanys analític.Català",#N/A,FALSE,"Català";"Pèrdues i G. analític.castellà",#N/A,FALSE,"Castellà"}</definedName>
    <definedName name="wrn.PNEUS." localSheetId="6" hidden="1">{#N/A,#N/A,FALSE,"EQUIPAMENTOS"}</definedName>
    <definedName name="wrn.PNEUS." localSheetId="7" hidden="1">{#N/A,#N/A,FALSE,"EQUIPAMENTOS"}</definedName>
    <definedName name="wrn.PNEUS." hidden="1">{#N/A,#N/A,FALSE,"EQUIPAMENTOS"}</definedName>
    <definedName name="wrn.Presentacion." localSheetId="6" hidden="1">{#N/A,#N/A,FALSE,"Graficos";#N/A,#N/A,FALSE,"P.Ingresos";#N/A,#N/A,FALSE,"P.Gastos";#N/A,#N/A,FALSE,"I.Trafico";#N/A,#N/A,FALSE,"I.Peajes";#N/A,#N/A,FALSE,"G.Operativos";#N/A,#N/A,FALSE,"Cf Proyecto";#N/A,#N/A,FALSE,"C.PYG";#N/A,#N/A,FALSE,"Balance";#N/A,#N/A,FALSE,"TIR AC";#N/A,#N/A,FALSE,"TIR E"}</definedName>
    <definedName name="wrn.Presentacion." localSheetId="7" hidden="1">{#N/A,#N/A,FALSE,"Graficos";#N/A,#N/A,FALSE,"P.Ingresos";#N/A,#N/A,FALSE,"P.Gastos";#N/A,#N/A,FALSE,"I.Trafico";#N/A,#N/A,FALSE,"I.Peajes";#N/A,#N/A,FALSE,"G.Operativos";#N/A,#N/A,FALSE,"Cf Proyecto";#N/A,#N/A,FALSE,"C.PYG";#N/A,#N/A,FALSE,"Balance";#N/A,#N/A,FALSE,"TIR AC";#N/A,#N/A,FALSE,"TIR E"}</definedName>
    <definedName name="wrn.Presentacion." hidden="1">{#N/A,#N/A,FALSE,"Graficos";#N/A,#N/A,FALSE,"P.Ingresos";#N/A,#N/A,FALSE,"P.Gastos";#N/A,#N/A,FALSE,"I.Trafico";#N/A,#N/A,FALSE,"I.Peajes";#N/A,#N/A,FALSE,"G.Operativos";#N/A,#N/A,FALSE,"Cf Proyecto";#N/A,#N/A,FALSE,"C.PYG";#N/A,#N/A,FALSE,"Balance";#N/A,#N/A,FALSE,"TIR AC";#N/A,#N/A,FALSE,"TIR E"}</definedName>
    <definedName name="wrn.Print." localSheetId="6" hidden="1">{"vi1",#N/A,FALSE,"Financial Statements";"vi2",#N/A,FALSE,"Financial Statements";#N/A,#N/A,FALSE,"DCF"}</definedName>
    <definedName name="wrn.Print." localSheetId="7" hidden="1">{"vi1",#N/A,FALSE,"Financial Statements";"vi2",#N/A,FALSE,"Financial Statements";#N/A,#N/A,FALSE,"DCF"}</definedName>
    <definedName name="wrn.Print." hidden="1">{"vi1",#N/A,FALSE,"Financial Statements";"vi2",#N/A,FALSE,"Financial Statements";#N/A,#N/A,FALSE,"DCF"}</definedName>
    <definedName name="wrn.print._.graphs." localSheetId="6" hidden="1">{"cap_structure",#N/A,FALSE,"Graph-Mkt Cap";"price",#N/A,FALSE,"Graph-Price";"ebit",#N/A,FALSE,"Graph-EBITDA";"ebitda",#N/A,FALSE,"Graph-EBITDA"}</definedName>
    <definedName name="wrn.print._.graphs." localSheetId="7" hidden="1">{"cap_structure",#N/A,FALSE,"Graph-Mkt Cap";"price",#N/A,FALSE,"Graph-Price";"ebit",#N/A,FALSE,"Graph-EBITDA";"ebitda",#N/A,FALSE,"Graph-EBITDA"}</definedName>
    <definedName name="wrn.print._.graphs." hidden="1">{"cap_structure",#N/A,FALSE,"Graph-Mkt Cap";"price",#N/A,FALSE,"Graph-Price";"ebit",#N/A,FALSE,"Graph-EBITDA";"ebitda",#N/A,FALSE,"Graph-EBITDA"}</definedName>
    <definedName name="wrn.print._.raw._.data._.entry." localSheetId="6" hidden="1">{"inputs raw data",#N/A,TRUE,"INPUT"}</definedName>
    <definedName name="wrn.print._.raw._.data._.entry." localSheetId="7" hidden="1">{"inputs raw data",#N/A,TRUE,"INPUT"}</definedName>
    <definedName name="wrn.print._.raw._.data._.entry." hidden="1">{"inputs raw data",#N/A,TRUE,"INPUT"}</definedName>
    <definedName name="wrn.Print._.Report." localSheetId="6"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Report." localSheetId="7"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Report." hidden="1">{"MPODE 1",#N/A,FALSE,"Scenarios";"CAPEX",#N/A,FALSE,"DEPRECIACIONES";"Trans Costs",#N/A,FALSE,"Transmission";"Trans Revenue",#N/A,FALSE,"Transmission";"Revenues Summary",#N/A,FALSE,"Revenues";"Assumptions General",#N/A,FALSE,"assumptions";"Assumptions Summary",#N/A,FALSE,"assumptions";"Flores 1",#N/A,FALSE,"assumptions";"Tebsa 4",#N/A,FALSE,"assumptions";"Tebsa 7",#N/A,FALSE,"assumptions";"Termoballenas 1",#N/A,FALSE,"assumptions";"Termoballenas 2",#N/A,FALSE,"assumptions";"Termochinu 5",#N/A,FALSE,"assumptions";"Termochinu 6",#N/A,FALSE,"assumptions";"Termochinu 7",#N/A,FALSE,"assumptions";"Termochinu 8",#N/A,FALSE,"assumptions";"Termoguajira 1",#N/A,FALSE,"assumptions";"Termoguajira 2",#N/A,FALSE,"assumptions";"Monetary gain",#N/A,FALSE,"capex &amp; dep";"Income Statement",#N/A,FALSE,"Fin Stmts";"Balance Sheet",#N/A,FALSE,"Fin Stmts";"Cash Flow",#N/A,FALSE,"Fin Stmts";"Labor Personnel\",#N/A,FALSE,"Labor";"TEBSA PPA",#N/A,FALSE,"TEBSA";"Free Cash Flow",#N/A,FALSE,"Valuation";"Valuation",#N/A,FALSE,"Valuation";#N/A,#N/A,FALSE,"Work Cap"}</definedName>
    <definedName name="wrn.print._.summary._.sheets." localSheetId="6" hidden="1">{"summary1",#N/A,TRUE,"Comps";"summary2",#N/A,TRUE,"Comps";"summary3",#N/A,TRUE,"Comps"}</definedName>
    <definedName name="wrn.print._.summary._.sheets." localSheetId="7" hidden="1">{"summary1",#N/A,TRUE,"Comps";"summary2",#N/A,TRUE,"Comps";"summary3",#N/A,TRUE,"Comps"}</definedName>
    <definedName name="wrn.print._.summary._.sheets." hidden="1">{"summary1",#N/A,TRUE,"Comps";"summary2",#N/A,TRUE,"Comps";"summary3",#N/A,TRUE,"Comps"}</definedName>
    <definedName name="wrn.PrintAll." localSheetId="6" hidden="1">{"PA1",#N/A,FALSE,"BORDMW";"pa2",#N/A,FALSE,"BORDMW";"PA3",#N/A,FALSE,"BORDMW";"PA4",#N/A,FALSE,"BORDMW"}</definedName>
    <definedName name="wrn.PrintAll." localSheetId="7" hidden="1">{"PA1",#N/A,FALSE,"BORDMW";"pa2",#N/A,FALSE,"BORDMW";"PA3",#N/A,FALSE,"BORDMW";"PA4",#N/A,FALSE,"BORDMW"}</definedName>
    <definedName name="wrn.PrintAll." hidden="1">{"PA1",#N/A,FALSE,"BORDMW";"pa2",#N/A,FALSE,"BORDMW";"PA3",#N/A,FALSE,"BORDMW";"PA4",#N/A,FALSE,"BORDMW"}</definedName>
    <definedName name="wrn.PROVIR97." localSheetId="6" hidden="1">{#N/A,#N/A,FALSE,"IR E CS 1997";#N/A,#N/A,FALSE,"PR ND";#N/A,#N/A,FALSE,"8191";#N/A,#N/A,FALSE,"8383";#N/A,#N/A,FALSE,"MP 1024";#N/A,#N/A,FALSE,"AD_EX_97";#N/A,#N/A,FALSE,"BD 97"}</definedName>
    <definedName name="wrn.PROVIR97." localSheetId="7" hidden="1">{#N/A,#N/A,FALSE,"IR E CS 1997";#N/A,#N/A,FALSE,"PR ND";#N/A,#N/A,FALSE,"8191";#N/A,#N/A,FALSE,"8383";#N/A,#N/A,FALSE,"MP 1024";#N/A,#N/A,FALSE,"AD_EX_97";#N/A,#N/A,FALSE,"BD 97"}</definedName>
    <definedName name="wrn.PROVIR97." hidden="1">{#N/A,#N/A,FALSE,"IR E CS 1997";#N/A,#N/A,FALSE,"PR ND";#N/A,#N/A,FALSE,"8191";#N/A,#N/A,FALSE,"8383";#N/A,#N/A,FALSE,"MP 1024";#N/A,#N/A,FALSE,"AD_EX_97";#N/A,#N/A,FALSE,"BD 97"}</definedName>
    <definedName name="wrn.Quadros." localSheetId="6" hidden="1">{#N/A,#N/A,FALSE,"Flx_caixa";#N/A,#N/A,FALSE,"Invest";#N/A,#N/A,FALSE,"Resultado";#N/A,#N/A,FALSE,"Custos";#N/A,#N/A,FALSE,"Receita";#N/A,#N/A,FALSE,"Comentários"}</definedName>
    <definedName name="wrn.Quadros." localSheetId="7" hidden="1">{#N/A,#N/A,FALSE,"Flx_caixa";#N/A,#N/A,FALSE,"Invest";#N/A,#N/A,FALSE,"Resultado";#N/A,#N/A,FALSE,"Custos";#N/A,#N/A,FALSE,"Receita";#N/A,#N/A,FALSE,"Comentários"}</definedName>
    <definedName name="wrn.Quadros." hidden="1">{#N/A,#N/A,FALSE,"Flx_caixa";#N/A,#N/A,FALSE,"Invest";#N/A,#N/A,FALSE,"Resultado";#N/A,#N/A,FALSE,"Custos";#N/A,#N/A,FALSE,"Receita";#N/A,#N/A,FALSE,"Comentários"}</definedName>
    <definedName name="wrn.Quadros._.relatório." localSheetId="6" hidden="1">{#N/A,#N/A,FALSE,"QD_F1 Invest Detalhado";#N/A,#N/A,FALSE,"QD_F3 Invest_Comparado";#N/A,#N/A,FALSE,"QD_B Trafego";#N/A,#N/A,FALSE,"QD_D0 Custos Operacionais";#N/A,#N/A,FALSE,"QD_C Receita";#N/A,#N/A,FALSE,"QD_D Custos";#N/A,#N/A,FALSE,"QD_E Resultado";#N/A,#N/A,FALSE,"QD_G Fluxo Caixa"}</definedName>
    <definedName name="wrn.Quadros._.relatório." localSheetId="7"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REL_IR_97." localSheetId="6" hidden="1">{#N/A,#N/A,TRUE,"BD 97";#N/A,#N/A,TRUE,"IR E CS 1997";#N/A,#N/A,TRUE,"CONTINGÊNCIAS";#N/A,#N/A,TRUE,"AD_EX_97";#N/A,#N/A,TRUE,"PR ND";#N/A,#N/A,TRUE,"8191";#N/A,#N/A,TRUE,"8383";#N/A,#N/A,TRUE,"MP 1024"}</definedName>
    <definedName name="wrn.REL_IR_97." localSheetId="7" hidden="1">{#N/A,#N/A,TRUE,"BD 97";#N/A,#N/A,TRUE,"IR E CS 1997";#N/A,#N/A,TRUE,"CONTINGÊNCIAS";#N/A,#N/A,TRUE,"AD_EX_97";#N/A,#N/A,TRUE,"PR ND";#N/A,#N/A,TRUE,"8191";#N/A,#N/A,TRUE,"8383";#N/A,#N/A,TRUE,"MP 1024"}</definedName>
    <definedName name="wrn.REL_IR_97." hidden="1">{#N/A,#N/A,TRUE,"BD 97";#N/A,#N/A,TRUE,"IR E CS 1997";#N/A,#N/A,TRUE,"CONTINGÊNCIAS";#N/A,#N/A,TRUE,"AD_EX_97";#N/A,#N/A,TRUE,"PR ND";#N/A,#N/A,TRUE,"8191";#N/A,#N/A,TRUE,"8383";#N/A,#N/A,TRUE,"MP 1024"}</definedName>
    <definedName name="wrn.RELAT_EAP." localSheetId="9" hidden="1">{#N/A,#N/A,FALSE,"EAP";#N/A,#N/A,FALSE,"CURVA AV.FÍSICO";#N/A,#N/A,FALSE,"CURVA AV.FINANC."}</definedName>
    <definedName name="wrn.RELAT_EAP." localSheetId="8" hidden="1">{#N/A,#N/A,FALSE,"EAP";#N/A,#N/A,FALSE,"CURVA AV.FÍSICO";#N/A,#N/A,FALSE,"CURVA AV.FINANC."}</definedName>
    <definedName name="wrn.RELAT_EAP." localSheetId="12">{#N/A,#N/A,FALSE,"EAP";#N/A,#N/A,FALSE,"CURVA AV.FÍSICO";#N/A,#N/A,FALSE,"CURVA AV.FINANC."}</definedName>
    <definedName name="wrn.RELAT_EAP." localSheetId="6">{#N/A,#N/A,FALSE,"EAP";#N/A,#N/A,FALSE,"CURVA AV.FÍSICO";#N/A,#N/A,FALSE,"CURVA AV.FINANC."}</definedName>
    <definedName name="wrn.RELAT_EAP." localSheetId="10">{#N/A,#N/A,FALSE,"EAP";#N/A,#N/A,FALSE,"CURVA AV.FÍSICO";#N/A,#N/A,FALSE,"CURVA AV.FINANC."}</definedName>
    <definedName name="wrn.RELAT_EAP." localSheetId="7">{#N/A,#N/A,FALSE,"EAP";#N/A,#N/A,FALSE,"CURVA AV.FÍSICO";#N/A,#N/A,FALSE,"CURVA AV.FINANC."}</definedName>
    <definedName name="wrn.RELAT_EAP." localSheetId="11">{#N/A,#N/A,FALSE,"EAP";#N/A,#N/A,FALSE,"CURVA AV.FÍSICO";#N/A,#N/A,FALSE,"CURVA AV.FINANC."}</definedName>
    <definedName name="wrn.RELAT_EAP." localSheetId="13">{#N/A,#N/A,FALSE,"EAP";#N/A,#N/A,FALSE,"CURVA AV.FÍSICO";#N/A,#N/A,FALSE,"CURVA AV.FINANC."}</definedName>
    <definedName name="wrn.RELAT_EAP.">{#N/A,#N/A,FALSE,"EAP";#N/A,#N/A,FALSE,"CURVA AV.FÍSICO";#N/A,#N/A,FALSE,"CURVA AV.FINANC."}</definedName>
    <definedName name="wrn.RELATÓRIO._.CONTÁBIL." localSheetId="6"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ATÓRIO._.CONTÁBIL." localSheetId="7"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ATÓRIO._.CONTÁBIL." hidden="1">{#N/A,#N/A,FALSE,"COMENTARIOS";#N/A,#N/A,FALSE,"BALANÇO";#N/A,#N/A,FALSE,"RESULTADO";#N/A,#N/A,FALSE," SALDOS ATIVOS";#N/A,#N/A,FALSE,"SALDOS PASSIVOS";#N/A,#N/A,FALSE,"RECEITA DE VENDAS";#N/A,#N/A,FALSE," CPV";#N/A,#N/A,FALSE,"DESP COMERCIAIS";#N/A,#N/A,FALSE,"DESP ADM";#N/A,#N/A,FALSE,"RES FIN ";#N/A,#N/A,FALSE,"OUTRAS  OP ";#N/A,#N/A,FALSE,"RES N OP ";#N/A,#N/A,FALSE,"INTERCIAS JAN";#N/A,#N/A,FALSE,"INTERCIAS FEV";#N/A,#N/A,FALSE,"INTERCIAS MAR";#N/A,#N/A,FALSE,"INTERCIAS ABR";#N/A,#N/A,FALSE,"INTERCIAS MAI";#N/A,#N/A,FALSE,"INTERCIAS JUN";#N/A,#N/A,FALSE,"INTERCIAS JUL";#N/A,#N/A,FALSE,"INRECIAS AGO";#N/A,#N/A,FALSE,"INTERCIAS SET";#N/A,#N/A,FALSE,"INTERCIAS OUT";#N/A,#N/A,FALSE,"INTERCIAS NOV";#N/A,#N/A,FALSE,"INTERCIAS DEZ"}</definedName>
    <definedName name="wrn.relext." localSheetId="9" hidden="1">{#N/A,#N/A,TRUE,"Plan1"}</definedName>
    <definedName name="wrn.relext." localSheetId="8" hidden="1">{#N/A,#N/A,TRUE,"Plan1"}</definedName>
    <definedName name="wrn.relext." localSheetId="6">{#N/A,#N/A,TRUE,"Plan1"}</definedName>
    <definedName name="wrn.relext." localSheetId="7">{#N/A,#N/A,TRUE,"Plan1"}</definedName>
    <definedName name="wrn.relext.">{#N/A,#N/A,TRUE,"Plan1"}</definedName>
    <definedName name="wrn.relext._1" localSheetId="6" hidden="1">{#N/A,#N/A,TRUE,"Plan1"}</definedName>
    <definedName name="wrn.relext._1" localSheetId="7" hidden="1">{#N/A,#N/A,TRUE,"Plan1"}</definedName>
    <definedName name="wrn.relext._1" hidden="1">{#N/A,#N/A,TRUE,"Plan1"}</definedName>
    <definedName name="wrn.sales." localSheetId="6" hidden="1">{"sales",#N/A,FALSE,"Sales";"sales existing",#N/A,FALSE,"Sales";"sales rd1",#N/A,FALSE,"Sales";"sales rd2",#N/A,FALSE,"Sales"}</definedName>
    <definedName name="wrn.sales." localSheetId="7" hidden="1">{"sales",#N/A,FALSE,"Sales";"sales existing",#N/A,FALSE,"Sales";"sales rd1",#N/A,FALSE,"Sales";"sales rd2",#N/A,FALSE,"Sales"}</definedName>
    <definedName name="wrn.sales." hidden="1">{"sales",#N/A,FALSE,"Sales";"sales existing",#N/A,FALSE,"Sales";"sales rd1",#N/A,FALSE,"Sales";"sales rd2",#N/A,FALSE,"Sales"}</definedName>
    <definedName name="wrn.SBBE." localSheetId="9" hidden="1">{#N/A,#N/A,FALSE,"Plan1"}</definedName>
    <definedName name="wrn.SBBE." localSheetId="8" hidden="1">{#N/A,#N/A,FALSE,"Plan1"}</definedName>
    <definedName name="wrn.SBBE." localSheetId="6">{#N/A,#N/A,FALSE,"Plan1"}</definedName>
    <definedName name="wrn.SBBE." localSheetId="7">{#N/A,#N/A,FALSE,"Plan1"}</definedName>
    <definedName name="wrn.SBBE.">{#N/A,#N/A,FALSE,"Plan1"}</definedName>
    <definedName name="wrn.SERV._.PAVTO." localSheetId="6" hidden="1">{#N/A,#N/A,FALSE,"SS 1";#N/A,#N/A,FALSE,"SS 2";#N/A,#N/A,FALSE,"TER 1 (1)";#N/A,#N/A,FALSE,"TER 1 (2)";#N/A,#N/A,FALSE,"TER 2 ";#N/A,#N/A,FALSE,"TP  (1)";#N/A,#N/A,FALSE,"TP  (2)";#N/A,#N/A,FALSE,"CM BAR"}</definedName>
    <definedName name="wrn.SERV._.PAVTO." localSheetId="7"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SHORT." localSheetId="6" hidden="1">{"CREDIT STATISTICS",#N/A,FALSE,"STATS";"CF_AND_IS",#N/A,FALSE,"PLAN";"BALSHEET",#N/A,FALSE,"BALANCE SHEET"}</definedName>
    <definedName name="wrn.SHORT." localSheetId="7" hidden="1">{"CREDIT STATISTICS",#N/A,FALSE,"STATS";"CF_AND_IS",#N/A,FALSE,"PLAN";"BALSHEET",#N/A,FALSE,"BALANCE SHEET"}</definedName>
    <definedName name="wrn.SHORT." hidden="1">{"CREDIT STATISTICS",#N/A,FALSE,"STATS";"CF_AND_IS",#N/A,FALSE,"PLAN";"BALSHEET",#N/A,FALSE,"BALANCE SHEET"}</definedName>
    <definedName name="wrn.suibud." localSheetId="6" hidden="1">{"tbl1",#N/A,FALSE,"regul";"tbl2",#N/A,FALSE,"regul"}</definedName>
    <definedName name="wrn.suibud." localSheetId="7" hidden="1">{"tbl1",#N/A,FALSE,"regul";"tbl2",#N/A,FALSE,"regul"}</definedName>
    <definedName name="wrn.suibud." hidden="1">{"tbl1",#N/A,FALSE,"regul";"tbl2",#N/A,FALSE,"regul"}</definedName>
    <definedName name="wrn.suivi." localSheetId="6" hidden="1">{"moy",#N/A,FALSE,"CAMBRAI";"paie",#N/A,FALSE,"CAMBRAI"}</definedName>
    <definedName name="wrn.suivi." localSheetId="7" hidden="1">{"moy",#N/A,FALSE,"CAMBRAI";"paie",#N/A,FALSE,"CAMBRAI"}</definedName>
    <definedName name="wrn.suivi." hidden="1">{"moy",#N/A,FALSE,"CAMBRAI";"paie",#N/A,FALSE,"CAMBRAI"}</definedName>
    <definedName name="wrn.SUMMARY." localSheetId="6"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localSheetId="6" hidden="1">{"targetdcf",#N/A,FALSE,"Merger consequences";"TARGETASSU",#N/A,FALSE,"Merger consequences";"TERMINAL VALUE",#N/A,FALSE,"Merger consequences"}</definedName>
    <definedName name="wrn.TARGET._.DCF." localSheetId="7"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ipo." localSheetId="9" hidden="1">{#N/A,#N/A,TRUE,"Serviços"}</definedName>
    <definedName name="wrn.Tipo." localSheetId="8" hidden="1">{#N/A,#N/A,TRUE,"Serviços"}</definedName>
    <definedName name="wrn.Tipo." localSheetId="12">{#N/A,#N/A,TRUE,"Serviços"}</definedName>
    <definedName name="wrn.Tipo." localSheetId="3" hidden="1">{#N/A,#N/A,TRUE,"Serviços"}</definedName>
    <definedName name="wrn.Tipo." localSheetId="6">{#N/A,#N/A,TRUE,"Serviços"}</definedName>
    <definedName name="wrn.Tipo." localSheetId="10">{#N/A,#N/A,TRUE,"Serviços"}</definedName>
    <definedName name="wrn.Tipo." localSheetId="7" hidden="1">{#N/A,#N/A,TRUE,"Serviços"}</definedName>
    <definedName name="wrn.Tipo." localSheetId="11">{#N/A,#N/A,TRUE,"Serviços"}</definedName>
    <definedName name="wrn.Tipo." localSheetId="13">{#N/A,#N/A,TRUE,"Serviços"}</definedName>
    <definedName name="wrn.Tipo.">{#N/A,#N/A,TRUE,"Serviços"}</definedName>
    <definedName name="wrn.Tipo.." localSheetId="9" hidden="1">{#N/A,#N/A,TRUE,"Serviços"}</definedName>
    <definedName name="wrn.Tipo.." localSheetId="8" hidden="1">{#N/A,#N/A,TRUE,"Serviços"}</definedName>
    <definedName name="wrn.Tipo.." localSheetId="12">{#N/A,#N/A,TRUE,"Serviços"}</definedName>
    <definedName name="wrn.Tipo.." localSheetId="6">{#N/A,#N/A,TRUE,"Serviços"}</definedName>
    <definedName name="wrn.Tipo.." localSheetId="10">{#N/A,#N/A,TRUE,"Serviços"}</definedName>
    <definedName name="wrn.Tipo.." localSheetId="7">{#N/A,#N/A,TRUE,"Serviços"}</definedName>
    <definedName name="wrn.Tipo.." localSheetId="11">{#N/A,#N/A,TRUE,"Serviços"}</definedName>
    <definedName name="wrn.Tipo.." localSheetId="13">{#N/A,#N/A,TRUE,"Serviços"}</definedName>
    <definedName name="wrn.Tipo..">{#N/A,#N/A,TRUE,"Serviços"}</definedName>
    <definedName name="wrn.Todo." localSheetId="6"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do." localSheetId="7"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do." hidden="1">{#N/A,#N/A,TRUE,"Graficos";#N/A,#N/A,TRUE,"P.Ingresos";#N/A,#N/A,TRUE,"P.Gastos";#N/A,#N/A,TRUE,"I.Trafico";#N/A,#N/A,TRUE,"I.Peajes";#N/A,#N/A,TRUE,"G.Operativos";#N/A,#N/A,TRUE,"Cf Proyecto";#N/A,#N/A,TRUE,"C.PYG";#N/A,#N/A,TRUE,"Balance";#N/A,#N/A,TRUE,"TIR AC";#N/A,#N/A,TRUE,"Ratios";#N/A,#N/A,TRUE,"Amortizacion";#N/A,#N/A,TRUE,"FC fin";#N/A,#N/A,TRUE,"Coeficientes";#N/A,#N/A,TRUE,"Tesoreria";#N/A,#N/A,TRUE,"Prest.inv";#N/A,#N/A,TRUE,"Obligacion";#N/A,#N/A,TRUE,"Impuestos";#N/A,#N/A,TRUE,"Reservas";#N/A,#N/A,TRUE,"Inversion";#N/A,#N/A,TRUE,"P.Inversion";#N/A,#N/A,TRUE,"C.Fl Inv.";#N/A,#N/A,TRUE,"VAN Oferta"}</definedName>
    <definedName name="wrn.TOTAL." localSheetId="6" hidden="1">{#N/A,#N/A,FALSE,"INVERSIONES Y AMORTIZ";#N/A,#N/A,FALSE,"BALANCE";#N/A,#N/A,FALSE,"CUENTA DE PYG";#N/A,#N/A,FALSE,"CUENTA DE PYG (2)";#N/A,#N/A,FALSE,"RATIOS";#N/A,#N/A,FALSE,"G. PERSONAL";#N/A,#N/A,FALSE,"G. SOCIALES";#N/A,#N/A,FALSE,"G. GENERALES";#N/A,#N/A,FALSE,"LINEAS DE PRODUCTOS"}</definedName>
    <definedName name="wrn.TOTAL." localSheetId="7" hidden="1">{#N/A,#N/A,FALSE,"INVERSIONES Y AMORTIZ";#N/A,#N/A,FALSE,"BALANCE";#N/A,#N/A,FALSE,"CUENTA DE PYG";#N/A,#N/A,FALSE,"CUENTA DE PYG (2)";#N/A,#N/A,FALSE,"RATIOS";#N/A,#N/A,FALSE,"G. PERSONAL";#N/A,#N/A,FALSE,"G. SOCIALES";#N/A,#N/A,FALSE,"G. GENERALES";#N/A,#N/A,FALSE,"LINEAS DE PRODUCTOS"}</definedName>
    <definedName name="wrn.TOTAL." hidden="1">{#N/A,#N/A,FALSE,"INVERSIONES Y AMORTIZ";#N/A,#N/A,FALSE,"BALANCE";#N/A,#N/A,FALSE,"CUENTA DE PYG";#N/A,#N/A,FALSE,"CUENTA DE PYG (2)";#N/A,#N/A,FALSE,"RATIOS";#N/A,#N/A,FALSE,"G. PERSONAL";#N/A,#N/A,FALSE,"G. SOCIALES";#N/A,#N/A,FALSE,"G. GENERALES";#N/A,#N/A,FALSE,"LINEAS DE PRODUCTOS"}</definedName>
    <definedName name="wrn.totsuivi." localSheetId="6" hidden="1">{"TOTMOY",#N/A,FALSE,"TOTFDP";"TOTPAIE",#N/A,FALSE,"TOTFDP"}</definedName>
    <definedName name="wrn.totsuivi." localSheetId="7" hidden="1">{"TOTMOY",#N/A,FALSE,"TOTFDP";"TOTPAIE",#N/A,FALSE,"TOTFDP"}</definedName>
    <definedName name="wrn.totsuivi." hidden="1">{"TOTMOY",#N/A,FALSE,"TOTFDP";"TOTPAIE",#N/A,FALSE,"TOTFDP"}</definedName>
    <definedName name="wrn.VENTAS." localSheetId="6" hidden="1">{"VENTAS1",#N/A,FALSE,"VENTAS";"VENTAS2",#N/A,FALSE,"VENTAS";"VENTAS3",#N/A,FALSE,"VENTAS";"VENTAS4",#N/A,FALSE,"VENTAS";"VENTAS5",#N/A,FALSE,"VENTAS";"VENTAS6",#N/A,FALSE,"VENTAS";"VENTAS7",#N/A,FALSE,"VENTAS";"VENTAS8",#N/A,FALSE,"VENTAS"}</definedName>
    <definedName name="wrn.VENTAS." localSheetId="7"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6" hidden="1">{"VENTAS1",#N/A,FALSE,"VENTAS";"VENTAS2",#N/A,FALSE,"VENTAS";"VENTAS3",#N/A,FALSE,"VENTAS";"VENTAS4",#N/A,FALSE,"VENTAS";"VENTAS5",#N/A,FALSE,"VENTAS";"VENTAS6",#N/A,FALSE,"VENTAS";"VENTAS7",#N/A,FALSE,"VENTAS";"VENTAS8",#N/A,FALSE,"VENTAS"}</definedName>
    <definedName name="wrn.ventas.1" localSheetId="7"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rn.Wacc." localSheetId="6" hidden="1">{"Area1",#N/A,FALSE,"OREWACC";"Area2",#N/A,FALSE,"OREWACC"}</definedName>
    <definedName name="wrn.Wacc." localSheetId="7" hidden="1">{"Area1",#N/A,FALSE,"OREWACC";"Area2",#N/A,FALSE,"OREWACC"}</definedName>
    <definedName name="wrn.Wacc." hidden="1">{"Area1",#N/A,FALSE,"OREWACC";"Area2",#N/A,FALSE,"OREWACC"}</definedName>
    <definedName name="wrn1.history" localSheetId="6" hidden="1">{#N/A,#N/A,FALSE,"model"}</definedName>
    <definedName name="wrn1.history" localSheetId="7" hidden="1">{#N/A,#N/A,FALSE,"model"}</definedName>
    <definedName name="wrn1.history" hidden="1">{#N/A,#N/A,FALSE,"model"}</definedName>
    <definedName name="wrn3.histroic" localSheetId="6" hidden="1">{#N/A,#N/A,FALSE,"model"}</definedName>
    <definedName name="wrn3.histroic" localSheetId="7" hidden="1">{#N/A,#N/A,FALSE,"model"}</definedName>
    <definedName name="wrn3.histroic" hidden="1">{#N/A,#N/A,FALSE,"model"}</definedName>
    <definedName name="WS" localSheetId="6" hidden="1">{#N/A,#N/A,FALSE,"IR E CS 1997";#N/A,#N/A,FALSE,"PR ND";#N/A,#N/A,FALSE,"8191";#N/A,#N/A,FALSE,"8383";#N/A,#N/A,FALSE,"MP 1024";#N/A,#N/A,FALSE,"AD_EX_97";#N/A,#N/A,FALSE,"BD 97"}</definedName>
    <definedName name="WS" localSheetId="7" hidden="1">{#N/A,#N/A,FALSE,"IR E CS 1997";#N/A,#N/A,FALSE,"PR ND";#N/A,#N/A,FALSE,"8191";#N/A,#N/A,FALSE,"8383";#N/A,#N/A,FALSE,"MP 1024";#N/A,#N/A,FALSE,"AD_EX_97";#N/A,#N/A,FALSE,"BD 97"}</definedName>
    <definedName name="WS" hidden="1">{#N/A,#N/A,FALSE,"IR E CS 1997";#N/A,#N/A,FALSE,"PR ND";#N/A,#N/A,FALSE,"8191";#N/A,#N/A,FALSE,"8383";#N/A,#N/A,FALSE,"MP 1024";#N/A,#N/A,FALSE,"AD_EX_97";#N/A,#N/A,FALSE,"BD 97"}</definedName>
    <definedName name="wvu.ACC." localSheetId="6" hidden="1">{TRUE,TRUE,-1.25,-15.5,484.5,278.25,FALSE,FALSE,TRUE,FALSE,0,1,#N/A,452,#N/A,5.92592592592593,22.5714285714286,1,FALSE,FALSE,3,TRUE,1,FALSE,100,"Swvu.ACC.","ACwvu.ACC.",#N/A,FALSE,FALSE,0,0,0,0,2,"","",FALSE,FALSE,FALSE,FALSE,1,90,#N/A,#N/A,"=R1C1:R650C11",FALSE,#N/A,#N/A,FALSE,FALSE,FALSE,1,65532,65532,FALSE,FALSE,TRUE,TRUE,TRUE}</definedName>
    <definedName name="wvu.ACC." localSheetId="7" hidden="1">{TRUE,TRUE,-1.25,-15.5,484.5,278.25,FALSE,FALSE,TRUE,FALSE,0,1,#N/A,452,#N/A,5.92592592592593,22.5714285714286,1,FALSE,FALSE,3,TRUE,1,FALSE,100,"Swvu.ACC.","ACwvu.ACC.",#N/A,FALSE,FALSE,0,0,0,0,2,"","",FALSE,FALSE,FALSE,FALSE,1,90,#N/A,#N/A,"=R1C1:R650C11",FALSE,#N/A,#N/A,FALSE,FALSE,FALSE,1,65532,65532,FALSE,FALSE,TRUE,TRUE,TRUE}</definedName>
    <definedName name="wvu.ACC." hidden="1">{TRUE,TRUE,-1.25,-15.5,484.5,278.25,FALSE,FALSE,TRUE,FALSE,0,1,#N/A,452,#N/A,5.92592592592593,22.5714285714286,1,FALSE,FALSE,3,TRUE,1,FALSE,100,"Swvu.ACC.","ACwvu.ACC.",#N/A,FALSE,FALSE,0,0,0,0,2,"","",FALSE,FALSE,FALSE,FALSE,1,90,#N/A,#N/A,"=R1C1:R650C11",FALSE,#N/A,#N/A,FALSE,FALSE,FALSE,1,65532,65532,FALSE,FALSE,TRUE,TRUE,TRUE}</definedName>
    <definedName name="wvu.AFAC." localSheetId="6" hidden="1">{TRUE,TRUE,-1.25,-15.5,484.5,278.25,FALSE,FALSE,TRUE,FALSE,0,1,#N/A,551,#N/A,5.92592592592593,22.5714285714286,1,FALSE,FALSE,3,TRUE,1,FALSE,100,"Swvu.AFAC.","ACwvu.AFAC.",#N/A,FALSE,FALSE,0,0,0,0,2,"","",FALSE,FALSE,FALSE,FALSE,1,90,#N/A,#N/A,"=R1C1:R650C11",FALSE,#N/A,#N/A,FALSE,FALSE,FALSE,1,65532,65532,FALSE,FALSE,TRUE,TRUE,TRUE}</definedName>
    <definedName name="wvu.AFAC." localSheetId="7" hidden="1">{TRUE,TRUE,-1.25,-15.5,484.5,278.25,FALSE,FALSE,TRUE,FALSE,0,1,#N/A,551,#N/A,5.92592592592593,22.5714285714286,1,FALSE,FALSE,3,TRUE,1,FALSE,100,"Swvu.AFAC.","ACwvu.AFAC.",#N/A,FALSE,FALSE,0,0,0,0,2,"","",FALSE,FALSE,FALSE,FALSE,1,90,#N/A,#N/A,"=R1C1:R650C11",FALSE,#N/A,#N/A,FALSE,FALSE,FALSE,1,65532,65532,FALSE,FALSE,TRUE,TRUE,TRUE}</definedName>
    <definedName name="wvu.AFAC." hidden="1">{TRUE,TRUE,-1.25,-15.5,484.5,278.25,FALSE,FALSE,TRUE,FALSE,0,1,#N/A,551,#N/A,5.92592592592593,22.5714285714286,1,FALSE,FALSE,3,TRUE,1,FALSE,100,"Swvu.AFAC.","ACwvu.AFAC.",#N/A,FALSE,FALSE,0,0,0,0,2,"","",FALSE,FALSE,FALSE,FALSE,1,90,#N/A,#N/A,"=R1C1:R650C11",FALSE,#N/A,#N/A,FALSE,FALSE,FALSE,1,65532,65532,FALSE,FALSE,TRUE,TRUE,TRUE}</definedName>
    <definedName name="wvu.ELIMLUCRO." localSheetId="6" hidden="1">{TRUE,TRUE,-1.25,-15.5,484.5,278.25,FALSE,FALSE,TRUE,FALSE,0,3,#N/A,574,#N/A,6.75,22.5714285714286,1,FALSE,FALSE,3,TRUE,1,FALSE,100,"Swvu.ELIMLUCRO.","ACwvu.ELIMLUCRO.",#N/A,FALSE,FALSE,0,0,0,0,2,"","",FALSE,FALSE,FALSE,FALSE,1,90,#N/A,#N/A,"=R1C1:R650C11",FALSE,#N/A,#N/A,FALSE,FALSE,FALSE,1,65532,65532,FALSE,FALSE,TRUE,TRUE,TRUE}</definedName>
    <definedName name="wvu.ELIMLUCRO." localSheetId="7" hidden="1">{TRUE,TRUE,-1.25,-15.5,484.5,278.25,FALSE,FALSE,TRUE,FALSE,0,3,#N/A,574,#N/A,6.75,22.5714285714286,1,FALSE,FALSE,3,TRUE,1,FALSE,100,"Swvu.ELIMLUCRO.","ACwvu.ELIMLUCRO.",#N/A,FALSE,FALSE,0,0,0,0,2,"","",FALSE,FALSE,FALSE,FALSE,1,90,#N/A,#N/A,"=R1C1:R650C11",FALSE,#N/A,#N/A,FALSE,FALSE,FALSE,1,65532,65532,FALSE,FALSE,TRUE,TRUE,TRUE}</definedName>
    <definedName name="wvu.ELIMLUCRO." hidden="1">{TRUE,TRUE,-1.25,-15.5,484.5,278.25,FALSE,FALSE,TRUE,FALSE,0,3,#N/A,574,#N/A,6.75,22.5714285714286,1,FALSE,FALSE,3,TRUE,1,FALSE,100,"Swvu.ELIMLUCRO.","ACwvu.ELIMLUCRO.",#N/A,FALSE,FALSE,0,0,0,0,2,"","",FALSE,FALSE,FALSE,FALSE,1,90,#N/A,#N/A,"=R1C1:R650C11",FALSE,#N/A,#N/A,FALSE,FALSE,FALSE,1,65532,65532,FALSE,FALSE,TRUE,TRUE,TRUE}</definedName>
    <definedName name="wvu.ESTOQUES." localSheetId="6"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ESTOQUES." localSheetId="7"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ESTOQUES." hidden="1">{TRUE,TRUE,-1.25,-15.5,484.5,278.25,FALSE,FALSE,TRUE,FALSE,0,1,#N/A,183,#N/A,5.92592592592593,22.5714285714286,1,FALSE,FALSE,3,TRUE,1,FALSE,100,"Swvu.ESTOQUES.","ACwvu.ESTOQUES.",#N/A,FALSE,FALSE,0,0,0,0,2,"","",FALSE,FALSE,FALSE,FALSE,1,90,#N/A,#N/A,"=R1C1:R650C11",FALSE,#N/A,#N/A,FALSE,FALSE,FALSE,1,65532,65532,FALSE,FALSE,TRUE,TRUE,TRUE}</definedName>
    <definedName name="wvu.Fabio." localSheetId="6"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Fabio." localSheetId="7"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Fabio." hidden="1">{TRUE,TRUE,-1.25,-15.5,484.5,276.75,FALSE,FALSE,TRUE,TRUE,0,2,3,6,469,1,1,4,TRUE,TRUE,3,TRUE,1,TRUE,100,"Swvu.Fabio.","ACwvu.Fabio.",#N/A,FALSE,FALSE,0,0,0.393700787401575,0.393700787401575,2,"","&amp;C&amp;""Times New Roman,Bold Italic""&amp;P",TRUE,FALSE,FALSE,FALSE,1,67,#N/A,#N/A,"=R1C2:R497C25","=R1:R7",#N/A,#N/A,FALSE,FALSE,FALSE,1,65532,65532,FALSE,FALSE,TRUE,TRUE,TRUE}</definedName>
    <definedName name="wvu.inputs._.raw._.data." localSheetId="6" hidden="1">{TRUE,TRUE,-1.25,-15.5,604.5,369,FALSE,FALSE,TRUE,TRUE,0,1,83,1,38,4,5,4,TRUE,TRUE,3,TRUE,1,TRUE,75,"Swvu.inputs._.raw._.data.","ACwvu.inputs._.raw._.data.",#N/A,FALSE,FALSE,0.5,0.5,0.5,0.5,2,"&amp;F","&amp;A&amp;RPage &amp;P",FALSE,FALSE,FALSE,FALSE,1,60,#N/A,#N/A,"=R1C61:R53C89","=C1:C5",#N/A,#N/A,FALSE,FALSE,FALSE,1,600,600,FALSE,FALSE,TRUE,TRUE,TRUE}</definedName>
    <definedName name="wvu.inputs._.raw._.data." localSheetId="7" hidden="1">{TRUE,TRUE,-1.25,-15.5,604.5,369,FALSE,FALSE,TRUE,TRUE,0,1,83,1,38,4,5,4,TRUE,TRUE,3,TRUE,1,TRUE,75,"Swvu.inputs._.raw._.data.","ACwvu.inputs._.raw._.data.",#N/A,FALSE,FALSE,0.5,0.5,0.5,0.5,2,"&amp;F","&amp;A&amp;RPage &amp;P",FALSE,FALSE,FALSE,FALSE,1,60,#N/A,#N/A,"=R1C61:R53C89","=C1:C5",#N/A,#N/A,FALSE,FALSE,FALSE,1,600,600,FALSE,FALSE,TRUE,TRUE,TRUE}</definedName>
    <definedName name="wvu.inputs._.raw._.data." hidden="1">{TRUE,TRUE,-1.25,-15.5,604.5,369,FALSE,FALSE,TRUE,TRUE,0,1,83,1,38,4,5,4,TRUE,TRUE,3,TRUE,1,TRUE,75,"Swvu.inputs._.raw._.data.","ACwvu.inputs._.raw._.data.",#N/A,FALSE,FALSE,0.5,0.5,0.5,0.5,2,"&amp;F","&amp;A&amp;RPage &amp;P",FALSE,FALSE,FALSE,FALSE,1,60,#N/A,#N/A,"=R1C61:R53C89","=C1:C5",#N/A,#N/A,FALSE,FALSE,FALSE,1,600,600,FALSE,FALSE,TRUE,TRUE,TRUE}</definedName>
    <definedName name="wvu.LPERDAS." localSheetId="6" hidden="1">{TRUE,TRUE,-1.25,-15.5,484.5,278.25,FALSE,FALSE,TRUE,FALSE,0,5,#N/A,63,#N/A,7.47457627118644,22.5714285714286,1,FALSE,FALSE,3,TRUE,1,FALSE,100,"Swvu.LPERDAS.","ACwvu.LPERDAS.",#N/A,FALSE,FALSE,0,0,0,0,2,"","",FALSE,FALSE,FALSE,FALSE,1,90,#N/A,#N/A,"=R1C1:R650C11",FALSE,#N/A,#N/A,FALSE,FALSE,FALSE,1,65532,65532,FALSE,FALSE,TRUE,TRUE,TRUE}</definedName>
    <definedName name="wvu.LPERDAS." localSheetId="7" hidden="1">{TRUE,TRUE,-1.25,-15.5,484.5,278.25,FALSE,FALSE,TRUE,FALSE,0,5,#N/A,63,#N/A,7.47457627118644,22.5714285714286,1,FALSE,FALSE,3,TRUE,1,FALSE,100,"Swvu.LPERDAS.","ACwvu.LPERDAS.",#N/A,FALSE,FALSE,0,0,0,0,2,"","",FALSE,FALSE,FALSE,FALSE,1,90,#N/A,#N/A,"=R1C1:R650C11",FALSE,#N/A,#N/A,FALSE,FALSE,FALSE,1,65532,65532,FALSE,FALSE,TRUE,TRUE,TRUE}</definedName>
    <definedName name="wvu.LPERDAS." hidden="1">{TRUE,TRUE,-1.25,-15.5,484.5,278.25,FALSE,FALSE,TRUE,FALSE,0,5,#N/A,63,#N/A,7.47457627118644,22.5714285714286,1,FALSE,FALSE,3,TRUE,1,FALSE,100,"Swvu.LPERDAS.","ACwvu.LPERDAS.",#N/A,FALSE,FALSE,0,0,0,0,2,"","",FALSE,FALSE,FALSE,FALSE,1,90,#N/A,#N/A,"=R1C1:R650C11",FALSE,#N/A,#N/A,FALSE,FALSE,FALSE,1,65532,65532,FALSE,FALSE,TRUE,TRUE,TRUE}</definedName>
    <definedName name="wvu.Print_Todo." localSheetId="6"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RES432." localSheetId="6" hidden="1">{TRUE,TRUE,-1.25,-15.5,484.5,278.25,FALSE,FALSE,TRUE,FALSE,0,5,#N/A,593,#N/A,7.47457627118644,22.5714285714286,1,FALSE,FALSE,3,TRUE,1,FALSE,100,"Swvu.RES432.","ACwvu.RES432.",#N/A,FALSE,FALSE,0,0,0,0,2,"","",FALSE,FALSE,FALSE,FALSE,1,90,#N/A,#N/A,"=R1C1:R650C11",FALSE,#N/A,#N/A,FALSE,FALSE,FALSE,1,65532,65532,FALSE,FALSE,TRUE,TRUE,TRUE}</definedName>
    <definedName name="wvu.RES432." localSheetId="7" hidden="1">{TRUE,TRUE,-1.25,-15.5,484.5,278.25,FALSE,FALSE,TRUE,FALSE,0,5,#N/A,593,#N/A,7.47457627118644,22.5714285714286,1,FALSE,FALSE,3,TRUE,1,FALSE,100,"Swvu.RES432.","ACwvu.RES432.",#N/A,FALSE,FALSE,0,0,0,0,2,"","",FALSE,FALSE,FALSE,FALSE,1,90,#N/A,#N/A,"=R1C1:R650C11",FALSE,#N/A,#N/A,FALSE,FALSE,FALSE,1,65532,65532,FALSE,FALSE,TRUE,TRUE,TRUE}</definedName>
    <definedName name="wvu.RES432." hidden="1">{TRUE,TRUE,-1.25,-15.5,484.5,278.25,FALSE,FALSE,TRUE,FALSE,0,5,#N/A,593,#N/A,7.47457627118644,22.5714285714286,1,FALSE,FALSE,3,TRUE,1,FALSE,100,"Swvu.RES432.","ACwvu.RES432.",#N/A,FALSE,FALSE,0,0,0,0,2,"","",FALSE,FALSE,FALSE,FALSE,1,90,#N/A,#N/A,"=R1C1:R650C11",FALSE,#N/A,#N/A,FALSE,FALSE,FALSE,1,65532,65532,FALSE,FALSE,TRUE,TRUE,TRUE}</definedName>
    <definedName name="wvu.Socios._.95." localSheetId="6"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ummary1." localSheetId="6"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1." localSheetId="7"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1."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2." localSheetId="6"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2." localSheetId="7"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3." localSheetId="6"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summary3." localSheetId="7"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summary3."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VERLUCRO." localSheetId="6"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u.VERLUCRO." localSheetId="7"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u.VERLUCRO." hidden="1">{FALSE,FALSE,-1.25,-15.5,484.5,278.25,FALSE,FALSE,TRUE,FALSE,0,1,#N/A,1106,#N/A,12.4059405940594,23.2666666666667,1,FALSE,FALSE,3,TRUE,1,FALSE,100,"Swvu.VERLUCRO.","ACwvu.VERLUCRO.",#N/A,FALSE,FALSE,0,0,0,0,1,"","",TRUE,FALSE,FALSE,FALSE,1,95,#N/A,#N/A,FALSE,FALSE,FALSE,FALSE,FALSE,FALSE,FALSE,1,65532,65532,FALSE,FALSE,TRUE,TRUE,TRUE}</definedName>
    <definedName name="wvwa\" localSheetId="6" hidden="1">{#N/A,#N/A,TRUE,"Serviços"}</definedName>
    <definedName name="wvwa\" localSheetId="7" hidden="1">{#N/A,#N/A,TRUE,"Serviços"}</definedName>
    <definedName name="wvwa\" hidden="1">{#N/A,#N/A,TRUE,"Serviços"}</definedName>
    <definedName name="WW" localSheetId="6">#REF!</definedName>
    <definedName name="WW" localSheetId="7">#REF!</definedName>
    <definedName name="WW">#REF!</definedName>
    <definedName name="ww_27">#REF!</definedName>
    <definedName name="ww_28">#REF!</definedName>
    <definedName name="ww_29">#REF!</definedName>
    <definedName name="www" localSheetId="6">#REF!</definedName>
    <definedName name="www" localSheetId="7">MEMÓRIA!www</definedName>
    <definedName name="www">[0]!www</definedName>
    <definedName name="wwwww" localSheetId="6" hidden="1">{#N/A,#N/A,FALSE,"MO (2)"}</definedName>
    <definedName name="wwwww" localSheetId="7" hidden="1">{#N/A,#N/A,FALSE,"MO (2)"}</definedName>
    <definedName name="wwwww" hidden="1">{#N/A,#N/A,FALSE,"MO (2)"}</definedName>
    <definedName name="wwwww1" localSheetId="6" hidden="1">{#N/A,#N/A,FALSE,"QD_F1 Invest Detalhado";#N/A,#N/A,FALSE,"QD_F3 Invest_Comparado";#N/A,#N/A,FALSE,"QD_B Trafego";#N/A,#N/A,FALSE,"QD_D0 Custos Operacionais";#N/A,#N/A,FALSE,"QD_C Receita";#N/A,#N/A,FALSE,"QD_D Custos";#N/A,#N/A,FALSE,"QD_E Resultado";#N/A,#N/A,FALSE,"QD_G Fluxo Caixa"}</definedName>
    <definedName name="wwwww1" localSheetId="7" hidden="1">{#N/A,#N/A,FALSE,"QD_F1 Invest Detalhado";#N/A,#N/A,FALSE,"QD_F3 Invest_Comparado";#N/A,#N/A,FALSE,"QD_B Trafego";#N/A,#N/A,FALSE,"QD_D0 Custos Operacionais";#N/A,#N/A,FALSE,"QD_C Receita";#N/A,#N/A,FALSE,"QD_D Custos";#N/A,#N/A,FALSE,"QD_E Resultado";#N/A,#N/A,FALSE,"QD_G Fluxo Caixa"}</definedName>
    <definedName name="wwwww1" hidden="1">{#N/A,#N/A,FALSE,"QD_F1 Invest Detalhado";#N/A,#N/A,FALSE,"QD_F3 Invest_Comparado";#N/A,#N/A,FALSE,"QD_B Trafego";#N/A,#N/A,FALSE,"QD_D0 Custos Operacionais";#N/A,#N/A,FALSE,"QD_C Receita";#N/A,#N/A,FALSE,"QD_D Custos";#N/A,#N/A,FALSE,"QD_E Resultado";#N/A,#N/A,FALSE,"QD_G Fluxo Caixa"}</definedName>
    <definedName name="wwwwwb" localSheetId="6" hidden="1">{#N/A,#N/A,TRUE,"Serviços"}</definedName>
    <definedName name="wwwwwb" localSheetId="7" hidden="1">{#N/A,#N/A,TRUE,"Serviços"}</definedName>
    <definedName name="wwwwwb" hidden="1">{#N/A,#N/A,TRUE,"Serviços"}</definedName>
    <definedName name="wwwwww" localSheetId="6" hidden="1">{#N/A,#N/A,FALSE,"QD_F1 Invest Detalhado";#N/A,#N/A,FALSE,"QD_F3 Invest_Comparado";#N/A,#N/A,FALSE,"QD_B Trafego";#N/A,#N/A,FALSE,"QD_D0 Custos Operacionais";#N/A,#N/A,FALSE,"QD_C Receita";#N/A,#N/A,FALSE,"QD_D Custos";#N/A,#N/A,FALSE,"QD_E Resultado";#N/A,#N/A,FALSE,"QD_G Fluxo Caixa"}</definedName>
    <definedName name="wwwwww" localSheetId="7" hidden="1">{#N/A,#N/A,FALSE,"QD_F1 Invest Detalhado";#N/A,#N/A,FALSE,"QD_F3 Invest_Comparado";#N/A,#N/A,FALSE,"QD_B Trafego";#N/A,#N/A,FALSE,"QD_D0 Custos Operacionais";#N/A,#N/A,FALSE,"QD_C Receita";#N/A,#N/A,FALSE,"QD_D Custos";#N/A,#N/A,FALSE,"QD_E Resultado";#N/A,#N/A,FALSE,"QD_G Fluxo Caixa"}</definedName>
    <definedName name="wwwwww" hidden="1">{#N/A,#N/A,FALSE,"QD_F1 Invest Detalhado";#N/A,#N/A,FALSE,"QD_F3 Invest_Comparado";#N/A,#N/A,FALSE,"QD_B Trafego";#N/A,#N/A,FALSE,"QD_D0 Custos Operacionais";#N/A,#N/A,FALSE,"QD_C Receita";#N/A,#N/A,FALSE,"QD_D Custos";#N/A,#N/A,FALSE,"QD_E Resultado";#N/A,#N/A,FALSE,"QD_G Fluxo Caixa"}</definedName>
    <definedName name="wwwwww1" localSheetId="6" hidden="1">{#N/A,#N/A,FALSE,"QD_F1 Invest Detalhado";#N/A,#N/A,FALSE,"QD_F3 Invest_Comparado";#N/A,#N/A,FALSE,"QD_B Trafego";#N/A,#N/A,FALSE,"QD_D0 Custos Operacionais";#N/A,#N/A,FALSE,"QD_C Receita";#N/A,#N/A,FALSE,"QD_D Custos";#N/A,#N/A,FALSE,"QD_E Resultado";#N/A,#N/A,FALSE,"QD_G Fluxo Caixa"}</definedName>
    <definedName name="wwwwww1" localSheetId="7" hidden="1">{#N/A,#N/A,FALSE,"QD_F1 Invest Detalhado";#N/A,#N/A,FALSE,"QD_F3 Invest_Comparado";#N/A,#N/A,FALSE,"QD_B Trafego";#N/A,#N/A,FALSE,"QD_D0 Custos Operacionais";#N/A,#N/A,FALSE,"QD_C Receita";#N/A,#N/A,FALSE,"QD_D Custos";#N/A,#N/A,FALSE,"QD_E Resultado";#N/A,#N/A,FALSE,"QD_G Fluxo Caixa"}</definedName>
    <definedName name="wwwwww1" hidden="1">{#N/A,#N/A,FALSE,"QD_F1 Invest Detalhado";#N/A,#N/A,FALSE,"QD_F3 Invest_Comparado";#N/A,#N/A,FALSE,"QD_B Trafego";#N/A,#N/A,FALSE,"QD_D0 Custos Operacionais";#N/A,#N/A,FALSE,"QD_C Receita";#N/A,#N/A,FALSE,"QD_D Custos";#N/A,#N/A,FALSE,"QD_E Resultado";#N/A,#N/A,FALSE,"QD_G Fluxo Caixa"}</definedName>
    <definedName name="wwwwwwwwwwww" localSheetId="13">#REF!</definedName>
    <definedName name="wwwwwwwwwwww">#REF!</definedName>
    <definedName name="wwwwwwwwwwwwwwwwwww" localSheetId="6" hidden="1">{#N/A,#N/A,FALSE,"QD_F1 Invest Detalhado";#N/A,#N/A,FALSE,"QD_F3 Invest_Comparado";#N/A,#N/A,FALSE,"QD_B Trafego";#N/A,#N/A,FALSE,"QD_D0 Custos Operacionais";#N/A,#N/A,FALSE,"QD_C Receita";#N/A,#N/A,FALSE,"QD_D Custos";#N/A,#N/A,FALSE,"QD_E Resultado";#N/A,#N/A,FALSE,"QD_G Fluxo Caixa"}</definedName>
    <definedName name="wwwwwwwwwwwwwwwwwww" localSheetId="7" hidden="1">{#N/A,#N/A,FALSE,"QD_F1 Invest Detalhado";#N/A,#N/A,FALSE,"QD_F3 Invest_Comparado";#N/A,#N/A,FALSE,"QD_B Trafego";#N/A,#N/A,FALSE,"QD_D0 Custos Operacionais";#N/A,#N/A,FALSE,"QD_C Receita";#N/A,#N/A,FALSE,"QD_D Custos";#N/A,#N/A,FALSE,"QD_E Resultado";#N/A,#N/A,FALSE,"QD_G Fluxo Caixa"}</definedName>
    <definedName name="wwwwwwwwwwwwwwwwwww" hidden="1">{#N/A,#N/A,FALSE,"QD_F1 Invest Detalhado";#N/A,#N/A,FALSE,"QD_F3 Invest_Comparado";#N/A,#N/A,FALSE,"QD_B Trafego";#N/A,#N/A,FALSE,"QD_D0 Custos Operacionais";#N/A,#N/A,FALSE,"QD_C Receita";#N/A,#N/A,FALSE,"QD_D Custos";#N/A,#N/A,FALSE,"QD_E Resultado";#N/A,#N/A,FALSE,"QD_G Fluxo Caixa"}</definedName>
    <definedName name="wwwwwwwwwwwwwwwwwwwwwwwwwwwww">#REF!</definedName>
    <definedName name="x" localSheetId="9">#REF!</definedName>
    <definedName name="x" localSheetId="8">#REF!</definedName>
    <definedName name="x" localSheetId="12">#REF!</definedName>
    <definedName name="x" localSheetId="10">#REF!</definedName>
    <definedName name="x" localSheetId="11">#REF!</definedName>
    <definedName name="x" localSheetId="13">#REF!</definedName>
    <definedName name="x">#REF!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24">#REF!</definedName>
    <definedName name="x_25">#REF!</definedName>
    <definedName name="x_26">#REF!</definedName>
    <definedName name="x_27">#REF!</definedName>
    <definedName name="x_28">#REF!</definedName>
    <definedName name="x_29">#REF!</definedName>
    <definedName name="x_3" localSheetId="6">#REF!</definedName>
    <definedName name="x_3" localSheetId="7">#REF!</definedName>
    <definedName name="x_3" localSheetId="13">#REF!</definedName>
    <definedName name="x_3">#REF!</definedName>
    <definedName name="x_30">#REF!</definedName>
    <definedName name="x_31">#REF!</definedName>
    <definedName name="x_4" localSheetId="6">#REF!</definedName>
    <definedName name="x_4" localSheetId="7">#REF!</definedName>
    <definedName name="x_4" localSheetId="13">#REF!</definedName>
    <definedName name="x_4">#REF!</definedName>
    <definedName name="x_5" localSheetId="6">#REF!</definedName>
    <definedName name="x_5" localSheetId="7">#REF!</definedName>
    <definedName name="x_5" localSheetId="13">#REF!</definedName>
    <definedName name="x_5">#REF!</definedName>
    <definedName name="x_6">#N/A</definedName>
    <definedName name="x_68">#REF!</definedName>
    <definedName name="x_69">#REF!</definedName>
    <definedName name="x_7">#N/A</definedName>
    <definedName name="x_8">#N/A</definedName>
    <definedName name="x_9">#N/A</definedName>
    <definedName name="xc32dd">#N/A</definedName>
    <definedName name="XCERRVTRT" localSheetId="6">#REF!</definedName>
    <definedName name="XCERRVTRT" localSheetId="7">#REF!</definedName>
    <definedName name="XCERRVTRT">#REF!</definedName>
    <definedName name="xcfdc" localSheetId="6">#REF!</definedName>
    <definedName name="xcfdc" localSheetId="7">#REF!</definedName>
    <definedName name="xcfdc">#REF!</definedName>
    <definedName name="XDETRRTVBT" localSheetId="6">#REF!</definedName>
    <definedName name="XDETRRTVBT" localSheetId="7">#REF!</definedName>
    <definedName name="XDETRRTVBT">#REF!</definedName>
    <definedName name="XDFGVGFVG" localSheetId="6">#REF!</definedName>
    <definedName name="XDFGVGFVG" localSheetId="7">#REF!</definedName>
    <definedName name="XDFGVGFVG">#REF!</definedName>
    <definedName name="xedc" localSheetId="6">#REF!</definedName>
    <definedName name="xedc" localSheetId="7">#REF!</definedName>
    <definedName name="xedc">#REF!</definedName>
    <definedName name="xedcvf" localSheetId="6">#REF!</definedName>
    <definedName name="xedcvf" localSheetId="7">#REF!</definedName>
    <definedName name="xedcvf">#REF!</definedName>
    <definedName name="XERVRBVYTB" localSheetId="6">#REF!</definedName>
    <definedName name="XERVRBVYTB" localSheetId="7">#REF!</definedName>
    <definedName name="XERVRBVYTB">#REF!</definedName>
    <definedName name="XERVTBVRTBTR" localSheetId="6">#REF!</definedName>
    <definedName name="XERVTBVRTBTR" localSheetId="7">#REF!</definedName>
    <definedName name="XERVTBVRTBTR">#REF!</definedName>
    <definedName name="xfcrtr" localSheetId="6">#REF!</definedName>
    <definedName name="xfcrtr" localSheetId="7">#REF!</definedName>
    <definedName name="xfcrtr">#REF!</definedName>
    <definedName name="xhvnh" localSheetId="6">#REF!</definedName>
    <definedName name="xhvnh" localSheetId="7">#REF!</definedName>
    <definedName name="xhvnh">#REF!</definedName>
    <definedName name="XREF_COLUMN_1" hidden="1">#REF!</definedName>
    <definedName name="XREF_COLUMN_10" hidden="1">#REF!</definedName>
    <definedName name="XREF_COLUMN_11" hidden="1">#REF!</definedName>
    <definedName name="XREF_COLUMN_12" hidden="1">#REF!</definedName>
    <definedName name="XREF_COLUMN_13" hidden="1">#REF!</definedName>
    <definedName name="XREF_COLUMN_14" hidden="1">#REF!</definedName>
    <definedName name="XREF_COLUMN_15" hidden="1">#REF!</definedName>
    <definedName name="XREF_COLUMN_16" hidden="1">#REF!</definedName>
    <definedName name="XREF_COLUMN_17" hidden="1">#REF!</definedName>
    <definedName name="XREF_COLUMN_18" hidden="1">#REF!</definedName>
    <definedName name="XREF_COLUMN_19" hidden="1">#REF!</definedName>
    <definedName name="XREF_COLUMN_2" hidden="1">#REF!</definedName>
    <definedName name="XREF_COLUMN_20" hidden="1">#REF!</definedName>
    <definedName name="XREF_COLUMN_21" hidden="1">#REF!</definedName>
    <definedName name="XREF_COLUMN_22" hidden="1">#REF!</definedName>
    <definedName name="XREF_COLUMN_23" hidden="1">#REF!</definedName>
    <definedName name="XREF_COLUMN_24" hidden="1">#REF!</definedName>
    <definedName name="XREF_COLUMN_25" hidden="1">#REF!</definedName>
    <definedName name="XREF_COLUMN_26" hidden="1">#REF!</definedName>
    <definedName name="XREF_COLUMN_27" hidden="1">#REF!</definedName>
    <definedName name="XREF_COLUMN_28" hidden="1">#REF!</definedName>
    <definedName name="XREF_COLUMN_29" hidden="1">#REF!</definedName>
    <definedName name="XREF_COLUMN_3" hidden="1">#REF!</definedName>
    <definedName name="XREF_COLUMN_30" hidden="1">#REF!</definedName>
    <definedName name="XREF_COLUMN_31" hidden="1">#REF!</definedName>
    <definedName name="XREF_COLUMN_32" hidden="1">#REF!</definedName>
    <definedName name="XREF_COLUMN_33" hidden="1">#REF!</definedName>
    <definedName name="XREF_COLUMN_34" hidden="1">#REF!</definedName>
    <definedName name="XREF_COLUMN_35" hidden="1">#REF!</definedName>
    <definedName name="XREF_COLUMN_36" hidden="1">#REF!</definedName>
    <definedName name="XREF_COLUMN_37" hidden="1">#REF!</definedName>
    <definedName name="XREF_COLUMN_38" hidden="1">#REF!</definedName>
    <definedName name="XREF_COLUMN_39" hidden="1">#REF!</definedName>
    <definedName name="XREF_COLUMN_4" hidden="1">#REF!</definedName>
    <definedName name="XREF_COLUMN_40" hidden="1">#REF!</definedName>
    <definedName name="XREF_COLUMN_41" hidden="1">#REF!</definedName>
    <definedName name="XREF_COLUMN_42" hidden="1">#REF!</definedName>
    <definedName name="XREF_COLUMN_43" hidden="1">#REF!</definedName>
    <definedName name="XREF_COLUMN_44" hidden="1">#REF!</definedName>
    <definedName name="XREF_COLUMN_45" hidden="1">#REF!</definedName>
    <definedName name="XREF_COLUMN_5" hidden="1">#REF!</definedName>
    <definedName name="XREF_COLUMN_6" hidden="1">#REF!</definedName>
    <definedName name="XREF_COLUMN_7" hidden="1">#REF!</definedName>
    <definedName name="XREF_COLUMN_8" hidden="1">#REF!</definedName>
    <definedName name="XREF_COLUMN_9" hidden="1">#REF!</definedName>
    <definedName name="XRefActiveRow" hidden="1">#REF!</definedName>
    <definedName name="XRefColumnsCount" hidden="1">8</definedName>
    <definedName name="XRefCopy10" hidden="1">#REF!</definedName>
    <definedName name="XRefCopy10Row" hidden="1">#REF!</definedName>
    <definedName name="XRefCopy11" hidden="1">#REF!</definedName>
    <definedName name="XRefCopy11Row" hidden="1">#REF!</definedName>
    <definedName name="XRefCopy12" hidden="1">#REF!</definedName>
    <definedName name="XRefCopy12Row" hidden="1">#REF!</definedName>
    <definedName name="XRefCopy13" hidden="1">#REF!</definedName>
    <definedName name="XRefCopy13Row" hidden="1">#REF!</definedName>
    <definedName name="XRefCopy14" hidden="1">#REF!</definedName>
    <definedName name="XRefCopy14Row" hidden="1">#REF!</definedName>
    <definedName name="XRefCopy15" hidden="1">#REF!</definedName>
    <definedName name="XRefCopy15Row" hidden="1">#REF!</definedName>
    <definedName name="XRefCopy16" hidden="1">#REF!</definedName>
    <definedName name="XRefCopy16Row" hidden="1">#REF!</definedName>
    <definedName name="XRefCopy17"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 hidden="1">#REF!</definedName>
    <definedName name="XRefCopy23Row" hidden="1">#REF!</definedName>
    <definedName name="XRefCopy24" hidden="1">#REF!</definedName>
    <definedName name="XRefCopy24Row" hidden="1">#REF!</definedName>
    <definedName name="XRefCopy25" hidden="1">#REF!</definedName>
    <definedName name="XRefCopy25Row" hidden="1">#REF!</definedName>
    <definedName name="XRefCopy26" hidden="1">#REF!</definedName>
    <definedName name="XRefCopy26Row" hidden="1">#REF!</definedName>
    <definedName name="XRefCopy27" hidden="1">#REF!</definedName>
    <definedName name="XRefCopy27Row" hidden="1">#REF!</definedName>
    <definedName name="XRefCopy28"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 hidden="1">#REF!</definedName>
    <definedName name="XRefCopy30Row" hidden="1">#REF!</definedName>
    <definedName name="XRefCopy31" hidden="1">#REF!</definedName>
    <definedName name="XRefCopy31Row" hidden="1">#REF!</definedName>
    <definedName name="XRefCopy32" hidden="1">#REF!</definedName>
    <definedName name="XRefCopy32Row" hidden="1">#REF!</definedName>
    <definedName name="XRefCopy33" hidden="1">#REF!</definedName>
    <definedName name="XRefCopy33Row" hidden="1">#REF!</definedName>
    <definedName name="XRefCopy34" hidden="1">#REF!</definedName>
    <definedName name="XRefCopy34Row" hidden="1">#REF!</definedName>
    <definedName name="XRefCopy35" hidden="1">#REF!</definedName>
    <definedName name="XRefCopy35Row" hidden="1">#REF!</definedName>
    <definedName name="XRefCopy36" hidden="1">#REF!</definedName>
    <definedName name="XRefCopy36Row" hidden="1">#REF!</definedName>
    <definedName name="XRefCopy37" hidden="1">#REF!</definedName>
    <definedName name="XRefCopy37Row" hidden="1">#REF!</definedName>
    <definedName name="XRefCopy38" hidden="1">#REF!</definedName>
    <definedName name="XRefCopy38Row" hidden="1">#REF!</definedName>
    <definedName name="XRefCopy39" hidden="1">#REF!</definedName>
    <definedName name="XRefCopy39Row" hidden="1">#REF!</definedName>
    <definedName name="XRefCopy3Row" hidden="1">#REF!</definedName>
    <definedName name="XRefCopy4" hidden="1">#REF!</definedName>
    <definedName name="XRefCopy40" hidden="1">#REF!</definedName>
    <definedName name="XRefCopy40Row" hidden="1">#REF!</definedName>
    <definedName name="XRefCopy41" hidden="1">#REF!</definedName>
    <definedName name="XRefCopy41Row" hidden="1">#REF!</definedName>
    <definedName name="XRefCopy42" hidden="1">#REF!</definedName>
    <definedName name="XRefCopy42Row" hidden="1">#REF!</definedName>
    <definedName name="XRefCopy43" hidden="1">#REF!</definedName>
    <definedName name="XRefCopy43Row" hidden="1">#REF!</definedName>
    <definedName name="XRefCopy44" hidden="1">#REF!</definedName>
    <definedName name="XRefCopy44Row" hidden="1">#REF!</definedName>
    <definedName name="XRefCopy45" hidden="1">#REF!</definedName>
    <definedName name="XRefCopy45Row" hidden="1">#REF!</definedName>
    <definedName name="XRefCopy46" hidden="1">#REF!</definedName>
    <definedName name="XRefCopy46Row" hidden="1">#REF!</definedName>
    <definedName name="XRefCopy47" hidden="1">#REF!</definedName>
    <definedName name="XRefCopy47Row" hidden="1">#REF!</definedName>
    <definedName name="XRefCopy48" hidden="1">#REF!</definedName>
    <definedName name="XRefCopy49" hidden="1">#REF!</definedName>
    <definedName name="XRefCopy49Row" hidden="1">#REF!</definedName>
    <definedName name="XRefCopy4Row" hidden="1">#REF!</definedName>
    <definedName name="XRefCopy5" hidden="1">#REF!</definedName>
    <definedName name="XRefCopy50" hidden="1">#REF!</definedName>
    <definedName name="XRefCopy51" hidden="1">#REF!</definedName>
    <definedName name="XRefCopy51Row" hidden="1">#REF!</definedName>
    <definedName name="XRefCopy52" hidden="1">#REF!</definedName>
    <definedName name="XRefCopy52Row" hidden="1">#REF!</definedName>
    <definedName name="XRefCopy53" hidden="1">#REF!</definedName>
    <definedName name="XRefCopy53Row" hidden="1">#REF!</definedName>
    <definedName name="XRefCopy54" hidden="1">#REF!</definedName>
    <definedName name="XRefCopy54Row" hidden="1">#REF!</definedName>
    <definedName name="XRefCopy55" hidden="1">#REF!</definedName>
    <definedName name="XRefCopy55Row" hidden="1">#REF!</definedName>
    <definedName name="XRefCopy56" hidden="1">#REF!</definedName>
    <definedName name="XRefCopy56Row" hidden="1">#REF!</definedName>
    <definedName name="XRefCopy57" hidden="1">#REF!</definedName>
    <definedName name="XRefCopy57Row" hidden="1">#REF!</definedName>
    <definedName name="XRefCopy58" hidden="1">#REF!</definedName>
    <definedName name="XRefCopy58Row" hidden="1">#REF!</definedName>
    <definedName name="XRefCopy59" hidden="1">#REF!</definedName>
    <definedName name="XRefCopy59Row" hidden="1">#REF!</definedName>
    <definedName name="XRefCopy5Row" hidden="1">#REF!</definedName>
    <definedName name="XRefCopy6" hidden="1">#REF!</definedName>
    <definedName name="XRefCopy60" hidden="1">#REF!</definedName>
    <definedName name="XRefCopy60Row" hidden="1">#REF!</definedName>
    <definedName name="XRefCopy61" hidden="1">#REF!</definedName>
    <definedName name="XRefCopy61Row" hidden="1">#REF!</definedName>
    <definedName name="XRefCopy62" hidden="1">#REF!</definedName>
    <definedName name="XRefCopy62Row" hidden="1">#REF!</definedName>
    <definedName name="XRefCopy63" hidden="1">#REF!</definedName>
    <definedName name="XRefCopy63Row" hidden="1">#REF!</definedName>
    <definedName name="XRefCopy64" hidden="1">#REF!</definedName>
    <definedName name="XRefCopy64Row" hidden="1">#REF!</definedName>
    <definedName name="XRefCopy65" hidden="1">#REF!</definedName>
    <definedName name="XRefCopy65Row" hidden="1">#REF!</definedName>
    <definedName name="XRefCopy66" hidden="1">#REF!</definedName>
    <definedName name="XRefCopy66Row" hidden="1">#REF!</definedName>
    <definedName name="XRefCopy67" hidden="1">#REF!</definedName>
    <definedName name="XRefCopy67Row" hidden="1">#REF!</definedName>
    <definedName name="XRefCopy68" hidden="1">#REF!</definedName>
    <definedName name="XRefCopy68Row" hidden="1">#REF!</definedName>
    <definedName name="XRefCopy69Row" hidden="1">#REF!</definedName>
    <definedName name="XRefCopy6Row" hidden="1">#REF!</definedName>
    <definedName name="XRefCopy7" hidden="1">#REF!</definedName>
    <definedName name="XRefCopy70" hidden="1">#REF!</definedName>
    <definedName name="XRefCopy70Row" hidden="1">#REF!</definedName>
    <definedName name="XRefCopy71" hidden="1">#REF!</definedName>
    <definedName name="XRefCopy71Row" hidden="1">#REF!</definedName>
    <definedName name="XRefCopy72" hidden="1">#REF!</definedName>
    <definedName name="XRefCopy72Row" hidden="1">#REF!</definedName>
    <definedName name="XRefCopy73" hidden="1">#REF!</definedName>
    <definedName name="XRefCopy73Row" hidden="1">#REF!</definedName>
    <definedName name="XRefCopy74" hidden="1">#REF!</definedName>
    <definedName name="XRefCopy74Row" hidden="1">#REF!</definedName>
    <definedName name="XRefCopy75" hidden="1">#REF!</definedName>
    <definedName name="XRefCopy75Row" hidden="1">#REF!</definedName>
    <definedName name="XRefCopy76" hidden="1">#REF!</definedName>
    <definedName name="XRefCopy76Row" hidden="1">#REF!</definedName>
    <definedName name="XRefCopy77" hidden="1">#REF!</definedName>
    <definedName name="XRefCopy77Row" hidden="1">#REF!</definedName>
    <definedName name="XRefCopy78" hidden="1">#REF!</definedName>
    <definedName name="XRefCopy78Row" hidden="1">#REF!</definedName>
    <definedName name="XRefCopy79" hidden="1">#REF!</definedName>
    <definedName name="XRefCopy79Row" hidden="1">#REF!</definedName>
    <definedName name="XRefCopy7Row" hidden="1">#REF!</definedName>
    <definedName name="XRefCopy8" hidden="1">#REF!</definedName>
    <definedName name="XRefCopy80" hidden="1">#REF!</definedName>
    <definedName name="XRefCopy80Row" hidden="1">#REF!</definedName>
    <definedName name="XRefCopy81" hidden="1">#REF!</definedName>
    <definedName name="XRefCopy81Row" hidden="1">#REF!</definedName>
    <definedName name="XRefCopy82" hidden="1">#REF!</definedName>
    <definedName name="XRefCopy84" hidden="1">#REF!</definedName>
    <definedName name="XRefCopy85" hidden="1">#REF!</definedName>
    <definedName name="XRefCopy86" hidden="1">#REF!</definedName>
    <definedName name="XRefCopy86Row" hidden="1">#REF!</definedName>
    <definedName name="XRefCopy87" hidden="1">#REF!</definedName>
    <definedName name="XRefCopy87Row" hidden="1">#REF!</definedName>
    <definedName name="XRefCopy8Row" hidden="1">#REF!</definedName>
    <definedName name="XRefCopy9" hidden="1">#REF!</definedName>
    <definedName name="XRefCopy95" hidden="1">#REF!</definedName>
    <definedName name="XRefCopy96" hidden="1">#REF!</definedName>
    <definedName name="XRefCopy97" hidden="1">#REF!</definedName>
    <definedName name="XRefCopy9Row" hidden="1">#REF!</definedName>
    <definedName name="XRefCopyRangeCount" hidden="1">46</definedName>
    <definedName name="XRefPaste10Row" hidden="1">#REF!</definedName>
    <definedName name="XRefPaste11Row" hidden="1">#REF!</definedName>
    <definedName name="XRefPaste12" hidden="1">#REF!</definedName>
    <definedName name="XRefPaste12Row" hidden="1">#REF!</definedName>
    <definedName name="XRefPaste13Row" hidden="1">#REF!</definedName>
    <definedName name="XRefPaste14Row" hidden="1">#REF!</definedName>
    <definedName name="XRefPaste15Row" hidden="1">#REF!</definedName>
    <definedName name="XRefPaste16Row" hidden="1">#REF!</definedName>
    <definedName name="XRefPaste17Row" hidden="1">#REF!</definedName>
    <definedName name="XRefPaste18Row" hidden="1">#REF!</definedName>
    <definedName name="XRefPaste19Row" hidden="1">#REF!</definedName>
    <definedName name="XRefPaste1Row" hidden="1">#REF!</definedName>
    <definedName name="XRefPaste2" hidden="1">#REF!</definedName>
    <definedName name="XRefPaste20Row" hidden="1">#REF!</definedName>
    <definedName name="XRefPaste21Row" hidden="1">#REF!</definedName>
    <definedName name="XRefPaste22" hidden="1">#REF!</definedName>
    <definedName name="XRefPaste22Row" hidden="1">#REF!</definedName>
    <definedName name="XRefPaste23" hidden="1">#REF!</definedName>
    <definedName name="XRefPaste23Row" hidden="1">#REF!</definedName>
    <definedName name="XRefPaste24" hidden="1">#REF!</definedName>
    <definedName name="XRefPaste24Row" hidden="1">#REF!</definedName>
    <definedName name="XRefPaste25" hidden="1">#REF!</definedName>
    <definedName name="XRefPaste25Row" hidden="1">#REF!</definedName>
    <definedName name="XRefPaste26" hidden="1">#REF!</definedName>
    <definedName name="XRefPaste26Row" hidden="1">#REF!</definedName>
    <definedName name="XRefPaste27" hidden="1">#REF!</definedName>
    <definedName name="XRefPaste27Row" hidden="1">#REF!</definedName>
    <definedName name="XRefPaste28" hidden="1">#REF!</definedName>
    <definedName name="XRefPaste28Row" hidden="1">#REF!</definedName>
    <definedName name="XRefPaste29" hidden="1">#REF!</definedName>
    <definedName name="XRefPaste29Row" hidden="1">#REF!</definedName>
    <definedName name="XRefPaste2Row" hidden="1">#REF!</definedName>
    <definedName name="XRefPaste30" hidden="1">#REF!</definedName>
    <definedName name="XRefPaste30Row" hidden="1">#REF!</definedName>
    <definedName name="XRefPaste31" hidden="1">#REF!</definedName>
    <definedName name="XRefPaste31Row" hidden="1">#REF!</definedName>
    <definedName name="XRefPaste32" hidden="1">#REF!</definedName>
    <definedName name="XRefPaste32Row" hidden="1">#REF!</definedName>
    <definedName name="XRefPaste33" hidden="1">#REF!</definedName>
    <definedName name="XRefPaste33Row" hidden="1">#REF!</definedName>
    <definedName name="XRefPaste34" hidden="1">#REF!</definedName>
    <definedName name="XRefPaste34Row" hidden="1">#REF!</definedName>
    <definedName name="XRefPaste35" hidden="1">#REF!</definedName>
    <definedName name="XRefPaste35Row" hidden="1">#REF!</definedName>
    <definedName name="XRefPaste36" hidden="1">#REF!</definedName>
    <definedName name="XRefPaste36Row" hidden="1">#REF!</definedName>
    <definedName name="XRefPaste37" hidden="1">#REF!</definedName>
    <definedName name="XRefPaste37Row" hidden="1">#REF!</definedName>
    <definedName name="XRefPaste38" hidden="1">#REF!</definedName>
    <definedName name="XRefPaste38Row" hidden="1">#REF!</definedName>
    <definedName name="XRefPaste39" hidden="1">#REF!</definedName>
    <definedName name="XRefPaste39Row" hidden="1">#REF!</definedName>
    <definedName name="XRefPaste3Row" hidden="1">#REF!</definedName>
    <definedName name="XRefPaste40" hidden="1">#REF!</definedName>
    <definedName name="XRefPaste40Row" hidden="1">#REF!</definedName>
    <definedName name="XRefPaste41" hidden="1">#REF!</definedName>
    <definedName name="XRefPaste41Row" hidden="1">#REF!</definedName>
    <definedName name="XRefPaste42"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 hidden="1">#REF!</definedName>
    <definedName name="XRefPaste45Row" hidden="1">#REF!</definedName>
    <definedName name="XRefPaste46" hidden="1">#REF!</definedName>
    <definedName name="XRefPaste46Row" hidden="1">#REF!</definedName>
    <definedName name="XRefPaste47" hidden="1">#REF!</definedName>
    <definedName name="XRefPaste47Row" hidden="1">#REF!</definedName>
    <definedName name="XRefPaste48" hidden="1">#REF!</definedName>
    <definedName name="XRefPaste48Row" hidden="1">#REF!</definedName>
    <definedName name="XRefPaste49Row" hidden="1">#REF!</definedName>
    <definedName name="XRefPaste4Row" hidden="1">#REF!</definedName>
    <definedName name="XRefPaste5" hidden="1">#REF!</definedName>
    <definedName name="XRefPaste50Row" hidden="1">#REF!</definedName>
    <definedName name="XRefPaste51Row" hidden="1">#REF!</definedName>
    <definedName name="XRefPaste53" hidden="1">#REF!</definedName>
    <definedName name="XRefPaste5Row" hidden="1">#REF!</definedName>
    <definedName name="XRefPaste6" hidden="1">#REF!</definedName>
    <definedName name="XRefPaste6Row" hidden="1">#REF!</definedName>
    <definedName name="XRefPaste7Row" hidden="1">#REF!</definedName>
    <definedName name="XRefPaste8Row" hidden="1">#REF!</definedName>
    <definedName name="XRefPaste9Row" hidden="1">#REF!</definedName>
    <definedName name="XRefPasteRangeCount" hidden="1">48</definedName>
    <definedName name="xrtvctv" localSheetId="6">#REF!</definedName>
    <definedName name="xrtvctv" localSheetId="7">#REF!</definedName>
    <definedName name="xrtvctv">#REF!</definedName>
    <definedName name="xrtyvbyh" localSheetId="6">#REF!</definedName>
    <definedName name="xrtyvbyh" localSheetId="7">#REF!</definedName>
    <definedName name="xrtyvbyh">#REF!</definedName>
    <definedName name="xsd">#N/A</definedName>
    <definedName name="XX" localSheetId="9" hidden="1">{"'EI 060 02'!$A$1:$K$59"}</definedName>
    <definedName name="XX" localSheetId="8" hidden="1">{"'EI 060 02'!$A$1:$K$59"}</definedName>
    <definedName name="XX" localSheetId="12">{"'EI 060 02'!$A$1:$K$59"}</definedName>
    <definedName name="XX" localSheetId="6">{"'EI 060 02'!$A$1:$K$59"}</definedName>
    <definedName name="XX" localSheetId="10">{"'EI 060 02'!$A$1:$K$59"}</definedName>
    <definedName name="XX" localSheetId="7">{"'EI 060 02'!$A$1:$K$59"}</definedName>
    <definedName name="XX" localSheetId="11">{"'EI 060 02'!$A$1:$K$59"}</definedName>
    <definedName name="XX" localSheetId="13">{"'EI 060 02'!$A$1:$K$59"}</definedName>
    <definedName name="XX">{"'EI 060 02'!$A$1:$K$59"}</definedName>
    <definedName name="XX_2">NA()</definedName>
    <definedName name="xx_38" localSheetId="9">'BDI DIFER_SEM DESON.'!xx_38</definedName>
    <definedName name="xx_38" localSheetId="8">'BDI_SEM DESON.'!xx_38</definedName>
    <definedName name="xx_38" localSheetId="12">xx_38</definedName>
    <definedName name="xx_38" localSheetId="6">#N/A</definedName>
    <definedName name="xx_38" localSheetId="10">#N/A</definedName>
    <definedName name="xx_38" localSheetId="7">#N/A</definedName>
    <definedName name="xx_38" localSheetId="11">#N/A</definedName>
    <definedName name="xx_38" localSheetId="13">#N/A</definedName>
    <definedName name="xx_38">'BDI DIFER_SEM DESON.'!xx_38</definedName>
    <definedName name="xxc">#N/A</definedName>
    <definedName name="xxd">#N/A</definedName>
    <definedName name="XXX" localSheetId="9">'BDI DIFER_SEM DESON.'!XXX</definedName>
    <definedName name="XXX" localSheetId="8">'BDI_SEM DESON.'!XXX</definedName>
    <definedName name="XXX" localSheetId="12">XXX</definedName>
    <definedName name="XXX" localSheetId="6">#N/A</definedName>
    <definedName name="XXX" localSheetId="10">#N/A</definedName>
    <definedName name="XXX" localSheetId="7">#N/A</definedName>
    <definedName name="XXX" localSheetId="11">#N/A</definedName>
    <definedName name="XXX" localSheetId="13">#N/A</definedName>
    <definedName name="XXX">'BDI DIFER_SEM DESON.'!XXX</definedName>
    <definedName name="XXX_1" localSheetId="9">'BDI DIFER_SEM DESON.'!XXX_1</definedName>
    <definedName name="XXX_1" localSheetId="8">'BDI_SEM DESON.'!XXX_1</definedName>
    <definedName name="XXX_1" localSheetId="12">XXX_1</definedName>
    <definedName name="XXX_1" localSheetId="6">#N/A</definedName>
    <definedName name="XXX_1" localSheetId="10">#N/A</definedName>
    <definedName name="XXX_1" localSheetId="7">#N/A</definedName>
    <definedName name="XXX_1" localSheetId="11">#N/A</definedName>
    <definedName name="XXX_1" localSheetId="13">#N/A</definedName>
    <definedName name="XXX_1">'BDI DIFER_SEM DESON.'!XXX_1</definedName>
    <definedName name="XXX_10" localSheetId="9">'BDI DIFER_SEM DESON.'!XXX_10</definedName>
    <definedName name="XXX_10" localSheetId="8">'BDI_SEM DESON.'!XXX_10</definedName>
    <definedName name="XXX_10" localSheetId="12">XXX_10</definedName>
    <definedName name="XXX_10" localSheetId="6">#N/A</definedName>
    <definedName name="XXX_10" localSheetId="10">#N/A</definedName>
    <definedName name="XXX_10" localSheetId="7">#N/A</definedName>
    <definedName name="XXX_10" localSheetId="11">#N/A</definedName>
    <definedName name="XXX_10" localSheetId="13">#N/A</definedName>
    <definedName name="XXX_10">'BDI DIFER_SEM DESON.'!XXX_10</definedName>
    <definedName name="XXX_12" localSheetId="9">'BDI DIFER_SEM DESON.'!XXX_12</definedName>
    <definedName name="XXX_12" localSheetId="8">'BDI_SEM DESON.'!XXX_12</definedName>
    <definedName name="XXX_12" localSheetId="12">XXX_12</definedName>
    <definedName name="XXX_12" localSheetId="6">#N/A</definedName>
    <definedName name="XXX_12" localSheetId="10">#N/A</definedName>
    <definedName name="XXX_12" localSheetId="7">#N/A</definedName>
    <definedName name="XXX_12" localSheetId="11">#N/A</definedName>
    <definedName name="XXX_12" localSheetId="13">#N/A</definedName>
    <definedName name="XXX_12">'BDI DIFER_SEM DESON.'!XXX_12</definedName>
    <definedName name="XXX_13" localSheetId="9">'BDI DIFER_SEM DESON.'!XXX_13</definedName>
    <definedName name="XXX_13" localSheetId="8">'BDI_SEM DESON.'!XXX_13</definedName>
    <definedName name="XXX_13" localSheetId="12">XXX_13</definedName>
    <definedName name="XXX_13" localSheetId="6">#N/A</definedName>
    <definedName name="XXX_13" localSheetId="10">#N/A</definedName>
    <definedName name="XXX_13" localSheetId="7">#N/A</definedName>
    <definedName name="XXX_13" localSheetId="11">#N/A</definedName>
    <definedName name="XXX_13" localSheetId="13">#N/A</definedName>
    <definedName name="XXX_13">'BDI DIFER_SEM DESON.'!XXX_13</definedName>
    <definedName name="XXX_14">#N/A</definedName>
    <definedName name="XXX_19" localSheetId="9">'BDI DIFER_SEM DESON.'!XXX_19</definedName>
    <definedName name="XXX_19" localSheetId="8">'BDI_SEM DESON.'!XXX_19</definedName>
    <definedName name="XXX_19" localSheetId="12">XXX_19</definedName>
    <definedName name="XXX_19" localSheetId="6">#N/A</definedName>
    <definedName name="XXX_19" localSheetId="10">#N/A</definedName>
    <definedName name="XXX_19" localSheetId="7">#N/A</definedName>
    <definedName name="XXX_19" localSheetId="11">#N/A</definedName>
    <definedName name="XXX_19" localSheetId="13">#N/A</definedName>
    <definedName name="XXX_19">'BDI DIFER_SEM DESON.'!XXX_19</definedName>
    <definedName name="XXX_2" localSheetId="9">'BDI DIFER_SEM DESON.'!XXX_2</definedName>
    <definedName name="XXX_2" localSheetId="8">'BDI_SEM DESON.'!XXX_2</definedName>
    <definedName name="XXX_2" localSheetId="12">XXX_2</definedName>
    <definedName name="XXX_2" localSheetId="6">#N/A</definedName>
    <definedName name="XXX_2" localSheetId="10">#N/A</definedName>
    <definedName name="XXX_2" localSheetId="7">#N/A</definedName>
    <definedName name="XXX_2" localSheetId="11">#N/A</definedName>
    <definedName name="XXX_2" localSheetId="13">#N/A</definedName>
    <definedName name="XXX_2">'BDI DIFER_SEM DESON.'!XXX_2</definedName>
    <definedName name="XXX_20">#N/A</definedName>
    <definedName name="XXX_21" localSheetId="9">'BDI DIFER_SEM DESON.'!XXX_21</definedName>
    <definedName name="XXX_21" localSheetId="8">'BDI_SEM DESON.'!XXX_21</definedName>
    <definedName name="XXX_21" localSheetId="12">XXX_21</definedName>
    <definedName name="XXX_21" localSheetId="6">#N/A</definedName>
    <definedName name="XXX_21" localSheetId="10">#N/A</definedName>
    <definedName name="XXX_21" localSheetId="7">#N/A</definedName>
    <definedName name="XXX_21" localSheetId="11">#N/A</definedName>
    <definedName name="XXX_21" localSheetId="13">#N/A</definedName>
    <definedName name="XXX_21">'BDI DIFER_SEM DESON.'!XXX_21</definedName>
    <definedName name="XXX_22">#N/A</definedName>
    <definedName name="XXX_23" localSheetId="9">'BDI DIFER_SEM DESON.'!XXX_23</definedName>
    <definedName name="XXX_23" localSheetId="8">'BDI_SEM DESON.'!XXX_23</definedName>
    <definedName name="XXX_23" localSheetId="12">XXX_23</definedName>
    <definedName name="XXX_23" localSheetId="6">#N/A</definedName>
    <definedName name="XXX_23" localSheetId="10">#N/A</definedName>
    <definedName name="XXX_23" localSheetId="7">#N/A</definedName>
    <definedName name="XXX_23" localSheetId="11">#N/A</definedName>
    <definedName name="XXX_23" localSheetId="13">#N/A</definedName>
    <definedName name="XXX_23">'BDI DIFER_SEM DESON.'!XXX_23</definedName>
    <definedName name="XXX_24" localSheetId="9">'BDI DIFER_SEM DESON.'!XXX_24</definedName>
    <definedName name="XXX_24" localSheetId="8">'BDI_SEM DESON.'!XXX_24</definedName>
    <definedName name="XXX_24" localSheetId="12">XXX_24</definedName>
    <definedName name="XXX_24" localSheetId="6">#N/A</definedName>
    <definedName name="XXX_24" localSheetId="10">#N/A</definedName>
    <definedName name="XXX_24" localSheetId="7">#N/A</definedName>
    <definedName name="XXX_24" localSheetId="11">#N/A</definedName>
    <definedName name="XXX_24" localSheetId="13">#N/A</definedName>
    <definedName name="XXX_24">'BDI DIFER_SEM DESON.'!XXX_24</definedName>
    <definedName name="XXX_25">#N/A</definedName>
    <definedName name="XXX_26" localSheetId="9">'BDI DIFER_SEM DESON.'!XXX_26</definedName>
    <definedName name="XXX_26" localSheetId="8">'BDI_SEM DESON.'!XXX_26</definedName>
    <definedName name="XXX_26" localSheetId="12">XXX_26</definedName>
    <definedName name="XXX_26" localSheetId="6">#N/A</definedName>
    <definedName name="XXX_26" localSheetId="10">#N/A</definedName>
    <definedName name="XXX_26" localSheetId="7">#N/A</definedName>
    <definedName name="XXX_26" localSheetId="11">#N/A</definedName>
    <definedName name="XXX_26" localSheetId="13">#N/A</definedName>
    <definedName name="XXX_26">'BDI DIFER_SEM DESON.'!XXX_26</definedName>
    <definedName name="XXX_27" localSheetId="9">'BDI DIFER_SEM DESON.'!XXX_27</definedName>
    <definedName name="XXX_27" localSheetId="8">'BDI_SEM DESON.'!XXX_27</definedName>
    <definedName name="XXX_27" localSheetId="12">XXX_27</definedName>
    <definedName name="XXX_27" localSheetId="6">#N/A</definedName>
    <definedName name="XXX_27" localSheetId="10">#N/A</definedName>
    <definedName name="XXX_27" localSheetId="7">#N/A</definedName>
    <definedName name="XXX_27" localSheetId="11">#N/A</definedName>
    <definedName name="XXX_27" localSheetId="13">#N/A</definedName>
    <definedName name="XXX_27">'BDI DIFER_SEM DESON.'!XXX_27</definedName>
    <definedName name="XXX_28">#N/A</definedName>
    <definedName name="XXX_29" localSheetId="9">'BDI DIFER_SEM DESON.'!XXX_29</definedName>
    <definedName name="XXX_29" localSheetId="8">'BDI_SEM DESON.'!XXX_29</definedName>
    <definedName name="XXX_29" localSheetId="12">XXX_29</definedName>
    <definedName name="XXX_29" localSheetId="6">#N/A</definedName>
    <definedName name="XXX_29" localSheetId="10">#N/A</definedName>
    <definedName name="XXX_29" localSheetId="7">#N/A</definedName>
    <definedName name="XXX_29" localSheetId="11">#N/A</definedName>
    <definedName name="XXX_29" localSheetId="13">#N/A</definedName>
    <definedName name="XXX_29">'BDI DIFER_SEM DESON.'!XXX_29</definedName>
    <definedName name="XXX_3">#N/A</definedName>
    <definedName name="XXX_30" localSheetId="9">'BDI DIFER_SEM DESON.'!XXX_30</definedName>
    <definedName name="XXX_30" localSheetId="8">'BDI_SEM DESON.'!XXX_30</definedName>
    <definedName name="XXX_30" localSheetId="12">XXX_30</definedName>
    <definedName name="XXX_30" localSheetId="6">#N/A</definedName>
    <definedName name="XXX_30" localSheetId="10">#N/A</definedName>
    <definedName name="XXX_30" localSheetId="7">#N/A</definedName>
    <definedName name="XXX_30" localSheetId="11">#N/A</definedName>
    <definedName name="XXX_30" localSheetId="13">#N/A</definedName>
    <definedName name="XXX_30">'BDI DIFER_SEM DESON.'!XXX_30</definedName>
    <definedName name="XXX_31" localSheetId="9">'BDI DIFER_SEM DESON.'!XXX_31</definedName>
    <definedName name="XXX_31" localSheetId="8">'BDI_SEM DESON.'!XXX_31</definedName>
    <definedName name="XXX_31" localSheetId="12">XXX_31</definedName>
    <definedName name="XXX_31" localSheetId="6">#N/A</definedName>
    <definedName name="XXX_31" localSheetId="10">#N/A</definedName>
    <definedName name="XXX_31" localSheetId="7">#N/A</definedName>
    <definedName name="XXX_31" localSheetId="11">#N/A</definedName>
    <definedName name="XXX_31" localSheetId="13">#N/A</definedName>
    <definedName name="XXX_31">'BDI DIFER_SEM DESON.'!XXX_31</definedName>
    <definedName name="XXX_32">#N/A</definedName>
    <definedName name="XXX_33" localSheetId="9">'BDI DIFER_SEM DESON.'!XXX_33</definedName>
    <definedName name="XXX_33" localSheetId="8">'BDI_SEM DESON.'!XXX_33</definedName>
    <definedName name="XXX_33" localSheetId="12">XXX_33</definedName>
    <definedName name="XXX_33" localSheetId="6">#N/A</definedName>
    <definedName name="XXX_33" localSheetId="10">#N/A</definedName>
    <definedName name="XXX_33" localSheetId="7">#N/A</definedName>
    <definedName name="XXX_33" localSheetId="11">#N/A</definedName>
    <definedName name="XXX_33" localSheetId="13">#N/A</definedName>
    <definedName name="XXX_33">'BDI DIFER_SEM DESON.'!XXX_33</definedName>
    <definedName name="XXX_34" localSheetId="9">'BDI DIFER_SEM DESON.'!XXX_34</definedName>
    <definedName name="XXX_34" localSheetId="8">'BDI_SEM DESON.'!XXX_34</definedName>
    <definedName name="XXX_34" localSheetId="12">XXX_34</definedName>
    <definedName name="XXX_34" localSheetId="6">#N/A</definedName>
    <definedName name="XXX_34" localSheetId="10">#N/A</definedName>
    <definedName name="XXX_34" localSheetId="7">#N/A</definedName>
    <definedName name="XXX_34" localSheetId="11">#N/A</definedName>
    <definedName name="XXX_34" localSheetId="13">#N/A</definedName>
    <definedName name="XXX_34">'BDI DIFER_SEM DESON.'!XXX_34</definedName>
    <definedName name="XXX_35" localSheetId="9">'BDI DIFER_SEM DESON.'!XXX_35</definedName>
    <definedName name="XXX_35" localSheetId="8">'BDI_SEM DESON.'!XXX_35</definedName>
    <definedName name="XXX_35" localSheetId="12">XXX_35</definedName>
    <definedName name="XXX_35" localSheetId="6">#N/A</definedName>
    <definedName name="XXX_35" localSheetId="10">#N/A</definedName>
    <definedName name="XXX_35" localSheetId="7">#N/A</definedName>
    <definedName name="XXX_35" localSheetId="11">#N/A</definedName>
    <definedName name="XXX_35" localSheetId="13">#N/A</definedName>
    <definedName name="XXX_35">'BDI DIFER_SEM DESON.'!XXX_35</definedName>
    <definedName name="XXX_36" localSheetId="9">'BDI DIFER_SEM DESON.'!XXX_36</definedName>
    <definedName name="XXX_36" localSheetId="8">'BDI_SEM DESON.'!XXX_36</definedName>
    <definedName name="XXX_36" localSheetId="12">XXX_36</definedName>
    <definedName name="XXX_36" localSheetId="6">#N/A</definedName>
    <definedName name="XXX_36" localSheetId="10">#N/A</definedName>
    <definedName name="XXX_36" localSheetId="7">#N/A</definedName>
    <definedName name="XXX_36" localSheetId="11">#N/A</definedName>
    <definedName name="XXX_36" localSheetId="13">#N/A</definedName>
    <definedName name="XXX_36">'BDI DIFER_SEM DESON.'!XXX_36</definedName>
    <definedName name="XXX_37" localSheetId="9">'BDI DIFER_SEM DESON.'!XXX_37</definedName>
    <definedName name="XXX_37" localSheetId="8">'BDI_SEM DESON.'!XXX_37</definedName>
    <definedName name="XXX_37" localSheetId="12">XXX_37</definedName>
    <definedName name="XXX_37" localSheetId="6">#N/A</definedName>
    <definedName name="XXX_37" localSheetId="10">#N/A</definedName>
    <definedName name="XXX_37" localSheetId="7">#N/A</definedName>
    <definedName name="XXX_37" localSheetId="11">#N/A</definedName>
    <definedName name="XXX_37" localSheetId="13">#N/A</definedName>
    <definedName name="XXX_37">'BDI DIFER_SEM DESON.'!XXX_37</definedName>
    <definedName name="XXX_38" localSheetId="9">'BDI DIFER_SEM DESON.'!XXX_38</definedName>
    <definedName name="XXX_38" localSheetId="8">'BDI_SEM DESON.'!XXX_38</definedName>
    <definedName name="XXX_38" localSheetId="12">XXX_38</definedName>
    <definedName name="XXX_38" localSheetId="6">#N/A</definedName>
    <definedName name="XXX_38" localSheetId="10">#N/A</definedName>
    <definedName name="XXX_38" localSheetId="7">#N/A</definedName>
    <definedName name="XXX_38" localSheetId="11">#N/A</definedName>
    <definedName name="XXX_38" localSheetId="13">#N/A</definedName>
    <definedName name="XXX_38">'BDI DIFER_SEM DESON.'!XXX_38</definedName>
    <definedName name="XXX_39" localSheetId="9">'BDI DIFER_SEM DESON.'!XXX_39</definedName>
    <definedName name="XXX_39" localSheetId="8">'BDI_SEM DESON.'!XXX_39</definedName>
    <definedName name="XXX_39" localSheetId="12">XXX_39</definedName>
    <definedName name="XXX_39" localSheetId="6">#N/A</definedName>
    <definedName name="XXX_39" localSheetId="10">#N/A</definedName>
    <definedName name="XXX_39" localSheetId="7">#N/A</definedName>
    <definedName name="XXX_39" localSheetId="11">#N/A</definedName>
    <definedName name="XXX_39" localSheetId="13">#N/A</definedName>
    <definedName name="XXX_39">'BDI DIFER_SEM DESON.'!XXX_39</definedName>
    <definedName name="XXX_4" localSheetId="9">'BDI DIFER_SEM DESON.'!XXX_4</definedName>
    <definedName name="XXX_4" localSheetId="8">'BDI_SEM DESON.'!XXX_4</definedName>
    <definedName name="XXX_4" localSheetId="12">XXX_4</definedName>
    <definedName name="XXX_4" localSheetId="6">#N/A</definedName>
    <definedName name="XXX_4" localSheetId="10">#N/A</definedName>
    <definedName name="XXX_4" localSheetId="7">#N/A</definedName>
    <definedName name="XXX_4" localSheetId="11">#N/A</definedName>
    <definedName name="XXX_4" localSheetId="13">#N/A</definedName>
    <definedName name="XXX_4">'BDI DIFER_SEM DESON.'!XXX_4</definedName>
    <definedName name="XXX_40" localSheetId="9">'BDI DIFER_SEM DESON.'!XXX_40</definedName>
    <definedName name="XXX_40" localSheetId="8">'BDI_SEM DESON.'!XXX_40</definedName>
    <definedName name="XXX_40" localSheetId="12">XXX_40</definedName>
    <definedName name="XXX_40" localSheetId="6">#N/A</definedName>
    <definedName name="XXX_40" localSheetId="10">#N/A</definedName>
    <definedName name="XXX_40" localSheetId="7">#N/A</definedName>
    <definedName name="XXX_40" localSheetId="11">#N/A</definedName>
    <definedName name="XXX_40" localSheetId="13">#N/A</definedName>
    <definedName name="XXX_40">'BDI DIFER_SEM DESON.'!XXX_40</definedName>
    <definedName name="XXX_41" localSheetId="9">'BDI DIFER_SEM DESON.'!XXX_41</definedName>
    <definedName name="XXX_41" localSheetId="8">'BDI_SEM DESON.'!XXX_41</definedName>
    <definedName name="XXX_41" localSheetId="12">XXX_41</definedName>
    <definedName name="XXX_41" localSheetId="6">#N/A</definedName>
    <definedName name="XXX_41" localSheetId="10">#N/A</definedName>
    <definedName name="XXX_41" localSheetId="7">#N/A</definedName>
    <definedName name="XXX_41" localSheetId="11">#N/A</definedName>
    <definedName name="XXX_41" localSheetId="13">#N/A</definedName>
    <definedName name="XXX_41">'BDI DIFER_SEM DESON.'!XXX_41</definedName>
    <definedName name="XXX_42" localSheetId="9">'BDI DIFER_SEM DESON.'!XXX_42</definedName>
    <definedName name="XXX_42" localSheetId="8">'BDI_SEM DESON.'!XXX_42</definedName>
    <definedName name="XXX_42" localSheetId="12">XXX_42</definedName>
    <definedName name="XXX_42" localSheetId="6">#N/A</definedName>
    <definedName name="XXX_42" localSheetId="10">#N/A</definedName>
    <definedName name="XXX_42" localSheetId="7">#N/A</definedName>
    <definedName name="XXX_42" localSheetId="11">#N/A</definedName>
    <definedName name="XXX_42" localSheetId="13">#N/A</definedName>
    <definedName name="XXX_42">'BDI DIFER_SEM DESON.'!XXX_42</definedName>
    <definedName name="XXX_43" localSheetId="9">'BDI DIFER_SEM DESON.'!XXX_43</definedName>
    <definedName name="XXX_43" localSheetId="8">'BDI_SEM DESON.'!XXX_43</definedName>
    <definedName name="XXX_43" localSheetId="12">XXX_43</definedName>
    <definedName name="XXX_43" localSheetId="6">#N/A</definedName>
    <definedName name="XXX_43" localSheetId="10">#N/A</definedName>
    <definedName name="XXX_43" localSheetId="7">#N/A</definedName>
    <definedName name="XXX_43" localSheetId="11">#N/A</definedName>
    <definedName name="XXX_43" localSheetId="13">#N/A</definedName>
    <definedName name="XXX_43">'BDI DIFER_SEM DESON.'!XXX_43</definedName>
    <definedName name="XXX_44" localSheetId="9">'BDI DIFER_SEM DESON.'!XXX_44</definedName>
    <definedName name="XXX_44" localSheetId="8">'BDI_SEM DESON.'!XXX_44</definedName>
    <definedName name="XXX_44" localSheetId="12">XXX_44</definedName>
    <definedName name="XXX_44" localSheetId="6">#N/A</definedName>
    <definedName name="XXX_44" localSheetId="10">#N/A</definedName>
    <definedName name="XXX_44" localSheetId="7">#N/A</definedName>
    <definedName name="XXX_44" localSheetId="11">#N/A</definedName>
    <definedName name="XXX_44" localSheetId="13">#N/A</definedName>
    <definedName name="XXX_44">'BDI DIFER_SEM DESON.'!XXX_44</definedName>
    <definedName name="XXX_45" localSheetId="9">'BDI DIFER_SEM DESON.'!XXX_45</definedName>
    <definedName name="XXX_45" localSheetId="8">'BDI_SEM DESON.'!XXX_45</definedName>
    <definedName name="XXX_45" localSheetId="12">XXX_45</definedName>
    <definedName name="XXX_45" localSheetId="6">#N/A</definedName>
    <definedName name="XXX_45" localSheetId="10">#N/A</definedName>
    <definedName name="XXX_45" localSheetId="7">#N/A</definedName>
    <definedName name="XXX_45" localSheetId="11">#N/A</definedName>
    <definedName name="XXX_45" localSheetId="13">#N/A</definedName>
    <definedName name="XXX_45">'BDI DIFER_SEM DESON.'!XXX_45</definedName>
    <definedName name="XXX_46" localSheetId="9">'BDI DIFER_SEM DESON.'!XXX_46</definedName>
    <definedName name="XXX_46" localSheetId="8">'BDI_SEM DESON.'!XXX_46</definedName>
    <definedName name="XXX_46" localSheetId="12">XXX_46</definedName>
    <definedName name="XXX_46" localSheetId="6">#N/A</definedName>
    <definedName name="XXX_46" localSheetId="10">#N/A</definedName>
    <definedName name="XXX_46" localSheetId="7">#N/A</definedName>
    <definedName name="XXX_46" localSheetId="11">#N/A</definedName>
    <definedName name="XXX_46" localSheetId="13">#N/A</definedName>
    <definedName name="XXX_46">'BDI DIFER_SEM DESON.'!XXX_46</definedName>
    <definedName name="XXX_47" localSheetId="9">'BDI DIFER_SEM DESON.'!XXX_47</definedName>
    <definedName name="XXX_47" localSheetId="8">'BDI_SEM DESON.'!XXX_47</definedName>
    <definedName name="XXX_47" localSheetId="12">XXX_47</definedName>
    <definedName name="XXX_47" localSheetId="6">#N/A</definedName>
    <definedName name="XXX_47" localSheetId="10">#N/A</definedName>
    <definedName name="XXX_47" localSheetId="7">#N/A</definedName>
    <definedName name="XXX_47" localSheetId="11">#N/A</definedName>
    <definedName name="XXX_47" localSheetId="13">#N/A</definedName>
    <definedName name="XXX_47">'BDI DIFER_SEM DESON.'!XXX_47</definedName>
    <definedName name="XXX_48" localSheetId="9">'BDI DIFER_SEM DESON.'!XXX_48</definedName>
    <definedName name="XXX_48" localSheetId="8">'BDI_SEM DESON.'!XXX_48</definedName>
    <definedName name="XXX_48" localSheetId="12">XXX_48</definedName>
    <definedName name="XXX_48" localSheetId="6">#N/A</definedName>
    <definedName name="XXX_48" localSheetId="10">#N/A</definedName>
    <definedName name="XXX_48" localSheetId="7">#N/A</definedName>
    <definedName name="XXX_48" localSheetId="11">#N/A</definedName>
    <definedName name="XXX_48" localSheetId="13">#N/A</definedName>
    <definedName name="XXX_48">'BDI DIFER_SEM DESON.'!XXX_48</definedName>
    <definedName name="XXX_5">#N/A</definedName>
    <definedName name="XXX_51" localSheetId="9">'BDI DIFER_SEM DESON.'!XXX_51</definedName>
    <definedName name="XXX_51" localSheetId="8">'BDI_SEM DESON.'!XXX_51</definedName>
    <definedName name="XXX_51" localSheetId="12">XXX_51</definedName>
    <definedName name="XXX_51" localSheetId="6">#N/A</definedName>
    <definedName name="XXX_51" localSheetId="10">#N/A</definedName>
    <definedName name="XXX_51" localSheetId="7">#N/A</definedName>
    <definedName name="XXX_51" localSheetId="11">#N/A</definedName>
    <definedName name="XXX_51" localSheetId="13">#N/A</definedName>
    <definedName name="XXX_51">'BDI DIFER_SEM DESON.'!XXX_51</definedName>
    <definedName name="XXX_52" localSheetId="9">'BDI DIFER_SEM DESON.'!XXX_52</definedName>
    <definedName name="XXX_52" localSheetId="8">'BDI_SEM DESON.'!XXX_52</definedName>
    <definedName name="XXX_52" localSheetId="12">XXX_52</definedName>
    <definedName name="XXX_52" localSheetId="6">#N/A</definedName>
    <definedName name="XXX_52" localSheetId="10">#N/A</definedName>
    <definedName name="XXX_52" localSheetId="7">#N/A</definedName>
    <definedName name="XXX_52" localSheetId="11">#N/A</definedName>
    <definedName name="XXX_52" localSheetId="13">#N/A</definedName>
    <definedName name="XXX_52">'BDI DIFER_SEM DESON.'!XXX_52</definedName>
    <definedName name="XXX_53" localSheetId="9">'BDI DIFER_SEM DESON.'!XXX_53</definedName>
    <definedName name="XXX_53" localSheetId="8">'BDI_SEM DESON.'!XXX_53</definedName>
    <definedName name="XXX_53" localSheetId="12">XXX_53</definedName>
    <definedName name="XXX_53" localSheetId="6">#N/A</definedName>
    <definedName name="XXX_53" localSheetId="10">#N/A</definedName>
    <definedName name="XXX_53" localSheetId="7">#N/A</definedName>
    <definedName name="XXX_53" localSheetId="11">#N/A</definedName>
    <definedName name="XXX_53" localSheetId="13">#N/A</definedName>
    <definedName name="XXX_53">'BDI DIFER_SEM DESON.'!XXX_53</definedName>
    <definedName name="XXX_54" localSheetId="9">'BDI DIFER_SEM DESON.'!XXX_54</definedName>
    <definedName name="XXX_54" localSheetId="8">'BDI_SEM DESON.'!XXX_54</definedName>
    <definedName name="XXX_54" localSheetId="12">XXX_54</definedName>
    <definedName name="XXX_54" localSheetId="6">#N/A</definedName>
    <definedName name="XXX_54" localSheetId="10">#N/A</definedName>
    <definedName name="XXX_54" localSheetId="7">#N/A</definedName>
    <definedName name="XXX_54" localSheetId="11">#N/A</definedName>
    <definedName name="XXX_54" localSheetId="13">#N/A</definedName>
    <definedName name="XXX_54">'BDI DIFER_SEM DESON.'!XXX_54</definedName>
    <definedName name="XXX_55" localSheetId="9">'BDI DIFER_SEM DESON.'!XXX_55</definedName>
    <definedName name="XXX_55" localSheetId="8">'BDI_SEM DESON.'!XXX_55</definedName>
    <definedName name="XXX_55" localSheetId="12">XXX_55</definedName>
    <definedName name="XXX_55" localSheetId="6">#N/A</definedName>
    <definedName name="XXX_55" localSheetId="10">#N/A</definedName>
    <definedName name="XXX_55" localSheetId="7">#N/A</definedName>
    <definedName name="XXX_55" localSheetId="11">#N/A</definedName>
    <definedName name="XXX_55" localSheetId="13">#N/A</definedName>
    <definedName name="XXX_55">'BDI DIFER_SEM DESON.'!XXX_55</definedName>
    <definedName name="XXX_56" localSheetId="9">'BDI DIFER_SEM DESON.'!XXX_56</definedName>
    <definedName name="XXX_56" localSheetId="8">'BDI_SEM DESON.'!XXX_56</definedName>
    <definedName name="XXX_56" localSheetId="12">XXX_56</definedName>
    <definedName name="XXX_56" localSheetId="6">#N/A</definedName>
    <definedName name="XXX_56" localSheetId="10">#N/A</definedName>
    <definedName name="XXX_56" localSheetId="7">#N/A</definedName>
    <definedName name="XXX_56" localSheetId="11">#N/A</definedName>
    <definedName name="XXX_56" localSheetId="13">#N/A</definedName>
    <definedName name="XXX_56">'BDI DIFER_SEM DESON.'!XXX_56</definedName>
    <definedName name="XXX_57" localSheetId="9">'BDI DIFER_SEM DESON.'!XXX_57</definedName>
    <definedName name="XXX_57" localSheetId="8">'BDI_SEM DESON.'!XXX_57</definedName>
    <definedName name="XXX_57" localSheetId="12">XXX_57</definedName>
    <definedName name="XXX_57" localSheetId="6">#N/A</definedName>
    <definedName name="XXX_57" localSheetId="10">#N/A</definedName>
    <definedName name="XXX_57" localSheetId="7">#N/A</definedName>
    <definedName name="XXX_57" localSheetId="11">#N/A</definedName>
    <definedName name="XXX_57" localSheetId="13">#N/A</definedName>
    <definedName name="XXX_57">'BDI DIFER_SEM DESON.'!XXX_57</definedName>
    <definedName name="XXX_58" localSheetId="9">'BDI DIFER_SEM DESON.'!XXX_58</definedName>
    <definedName name="XXX_58" localSheetId="8">'BDI_SEM DESON.'!XXX_58</definedName>
    <definedName name="XXX_58" localSheetId="12">XXX_58</definedName>
    <definedName name="XXX_58" localSheetId="6">#N/A</definedName>
    <definedName name="XXX_58" localSheetId="10">#N/A</definedName>
    <definedName name="XXX_58" localSheetId="7">#N/A</definedName>
    <definedName name="XXX_58" localSheetId="11">#N/A</definedName>
    <definedName name="XXX_58" localSheetId="13">#N/A</definedName>
    <definedName name="XXX_58">'BDI DIFER_SEM DESON.'!XXX_58</definedName>
    <definedName name="XXX_59" localSheetId="9">'BDI DIFER_SEM DESON.'!XXX_59</definedName>
    <definedName name="XXX_59" localSheetId="8">'BDI_SEM DESON.'!XXX_59</definedName>
    <definedName name="XXX_59" localSheetId="12">XXX_59</definedName>
    <definedName name="XXX_59" localSheetId="6">#N/A</definedName>
    <definedName name="XXX_59" localSheetId="10">#N/A</definedName>
    <definedName name="XXX_59" localSheetId="7">#N/A</definedName>
    <definedName name="XXX_59" localSheetId="11">#N/A</definedName>
    <definedName name="XXX_59" localSheetId="13">#N/A</definedName>
    <definedName name="XXX_59">'BDI DIFER_SEM DESON.'!XXX_59</definedName>
    <definedName name="XXX_6">#N/A</definedName>
    <definedName name="XXX_60" localSheetId="9">'BDI DIFER_SEM DESON.'!XXX_60</definedName>
    <definedName name="XXX_60" localSheetId="8">'BDI_SEM DESON.'!XXX_60</definedName>
    <definedName name="XXX_60" localSheetId="12">XXX_60</definedName>
    <definedName name="XXX_60" localSheetId="6">#N/A</definedName>
    <definedName name="XXX_60" localSheetId="10">#N/A</definedName>
    <definedName name="XXX_60" localSheetId="7">#N/A</definedName>
    <definedName name="XXX_60" localSheetId="11">#N/A</definedName>
    <definedName name="XXX_60" localSheetId="13">#N/A</definedName>
    <definedName name="XXX_60">'BDI DIFER_SEM DESON.'!XXX_60</definedName>
    <definedName name="XXX_61" localSheetId="9">'BDI DIFER_SEM DESON.'!XXX_61</definedName>
    <definedName name="XXX_61" localSheetId="8">'BDI_SEM DESON.'!XXX_61</definedName>
    <definedName name="XXX_61" localSheetId="12">XXX_61</definedName>
    <definedName name="XXX_61" localSheetId="6">#N/A</definedName>
    <definedName name="XXX_61" localSheetId="10">#N/A</definedName>
    <definedName name="XXX_61" localSheetId="7">#N/A</definedName>
    <definedName name="XXX_61" localSheetId="11">#N/A</definedName>
    <definedName name="XXX_61" localSheetId="13">#N/A</definedName>
    <definedName name="XXX_61">'BDI DIFER_SEM DESON.'!XXX_61</definedName>
    <definedName name="XXX_62" localSheetId="9">'BDI DIFER_SEM DESON.'!XXX_62</definedName>
    <definedName name="XXX_62" localSheetId="8">'BDI_SEM DESON.'!XXX_62</definedName>
    <definedName name="XXX_62" localSheetId="12">XXX_62</definedName>
    <definedName name="XXX_62" localSheetId="6">#N/A</definedName>
    <definedName name="XXX_62" localSheetId="10">#N/A</definedName>
    <definedName name="XXX_62" localSheetId="7">#N/A</definedName>
    <definedName name="XXX_62" localSheetId="11">#N/A</definedName>
    <definedName name="XXX_62" localSheetId="13">#N/A</definedName>
    <definedName name="XXX_62">'BDI DIFER_SEM DESON.'!XXX_62</definedName>
    <definedName name="XXX_63" localSheetId="9">'BDI DIFER_SEM DESON.'!XXX_63</definedName>
    <definedName name="XXX_63" localSheetId="8">'BDI_SEM DESON.'!XXX_63</definedName>
    <definedName name="XXX_63" localSheetId="12">XXX_63</definedName>
    <definedName name="XXX_63" localSheetId="6">#N/A</definedName>
    <definedName name="XXX_63" localSheetId="10">#N/A</definedName>
    <definedName name="XXX_63" localSheetId="7">#N/A</definedName>
    <definedName name="XXX_63" localSheetId="11">#N/A</definedName>
    <definedName name="XXX_63" localSheetId="13">#N/A</definedName>
    <definedName name="XXX_63">'BDI DIFER_SEM DESON.'!XXX_63</definedName>
    <definedName name="XXX_64" localSheetId="9">'BDI DIFER_SEM DESON.'!XXX_64</definedName>
    <definedName name="XXX_64" localSheetId="8">'BDI_SEM DESON.'!XXX_64</definedName>
    <definedName name="XXX_64" localSheetId="12">XXX_64</definedName>
    <definedName name="XXX_64" localSheetId="6">#N/A</definedName>
    <definedName name="XXX_64" localSheetId="10">#N/A</definedName>
    <definedName name="XXX_64" localSheetId="7">#N/A</definedName>
    <definedName name="XXX_64" localSheetId="11">#N/A</definedName>
    <definedName name="XXX_64" localSheetId="13">#N/A</definedName>
    <definedName name="XXX_64">'BDI DIFER_SEM DESON.'!XXX_64</definedName>
    <definedName name="XXX_65" localSheetId="9">'BDI DIFER_SEM DESON.'!XXX_65</definedName>
    <definedName name="XXX_65" localSheetId="8">'BDI_SEM DESON.'!XXX_65</definedName>
    <definedName name="XXX_65" localSheetId="12">XXX_65</definedName>
    <definedName name="XXX_65" localSheetId="6">#N/A</definedName>
    <definedName name="XXX_65" localSheetId="10">#N/A</definedName>
    <definedName name="XXX_65" localSheetId="7">#N/A</definedName>
    <definedName name="XXX_65" localSheetId="11">#N/A</definedName>
    <definedName name="XXX_65" localSheetId="13">#N/A</definedName>
    <definedName name="XXX_65">'BDI DIFER_SEM DESON.'!XXX_65</definedName>
    <definedName name="XXX_66" localSheetId="9">'BDI DIFER_SEM DESON.'!XXX_66</definedName>
    <definedName name="XXX_66" localSheetId="8">'BDI_SEM DESON.'!XXX_66</definedName>
    <definedName name="XXX_66" localSheetId="12">XXX_66</definedName>
    <definedName name="XXX_66" localSheetId="6">#N/A</definedName>
    <definedName name="XXX_66" localSheetId="10">#N/A</definedName>
    <definedName name="XXX_66" localSheetId="7">#N/A</definedName>
    <definedName name="XXX_66" localSheetId="11">#N/A</definedName>
    <definedName name="XXX_66" localSheetId="13">#N/A</definedName>
    <definedName name="XXX_66">'BDI DIFER_SEM DESON.'!XXX_66</definedName>
    <definedName name="XXX_67" localSheetId="9">'BDI DIFER_SEM DESON.'!XXX_67</definedName>
    <definedName name="XXX_67" localSheetId="8">'BDI_SEM DESON.'!XXX_67</definedName>
    <definedName name="XXX_67" localSheetId="12">XXX_67</definedName>
    <definedName name="XXX_67" localSheetId="6">#N/A</definedName>
    <definedName name="XXX_67" localSheetId="10">#N/A</definedName>
    <definedName name="XXX_67" localSheetId="7">#N/A</definedName>
    <definedName name="XXX_67" localSheetId="11">#N/A</definedName>
    <definedName name="XXX_67" localSheetId="13">#N/A</definedName>
    <definedName name="XXX_67">'BDI DIFER_SEM DESON.'!XXX_67</definedName>
    <definedName name="XXX_68" localSheetId="9">'BDI DIFER_SEM DESON.'!XXX_68</definedName>
    <definedName name="XXX_68" localSheetId="8">'BDI_SEM DESON.'!XXX_68</definedName>
    <definedName name="XXX_68" localSheetId="12">XXX_68</definedName>
    <definedName name="XXX_68" localSheetId="6">#N/A</definedName>
    <definedName name="XXX_68" localSheetId="10">#N/A</definedName>
    <definedName name="XXX_68" localSheetId="7">#N/A</definedName>
    <definedName name="XXX_68" localSheetId="11">#N/A</definedName>
    <definedName name="XXX_68" localSheetId="13">#N/A</definedName>
    <definedName name="XXX_68">'BDI DIFER_SEM DESON.'!XXX_68</definedName>
    <definedName name="XXX_69" localSheetId="9">'BDI DIFER_SEM DESON.'!XXX_69</definedName>
    <definedName name="XXX_69" localSheetId="8">'BDI_SEM DESON.'!XXX_69</definedName>
    <definedName name="XXX_69" localSheetId="12">XXX_69</definedName>
    <definedName name="XXX_69" localSheetId="6">#N/A</definedName>
    <definedName name="XXX_69" localSheetId="10">#N/A</definedName>
    <definedName name="XXX_69" localSheetId="7">#N/A</definedName>
    <definedName name="XXX_69" localSheetId="11">#N/A</definedName>
    <definedName name="XXX_69" localSheetId="13">#N/A</definedName>
    <definedName name="XXX_69">'BDI DIFER_SEM DESON.'!XXX_69</definedName>
    <definedName name="XXX_7" localSheetId="9">'BDI DIFER_SEM DESON.'!XXX_7</definedName>
    <definedName name="XXX_7" localSheetId="8">'BDI_SEM DESON.'!XXX_7</definedName>
    <definedName name="XXX_7" localSheetId="12">XXX_7</definedName>
    <definedName name="XXX_7" localSheetId="6">#N/A</definedName>
    <definedName name="XXX_7" localSheetId="10">#N/A</definedName>
    <definedName name="XXX_7" localSheetId="7">#N/A</definedName>
    <definedName name="XXX_7" localSheetId="11">#N/A</definedName>
    <definedName name="XXX_7" localSheetId="13">#N/A</definedName>
    <definedName name="XXX_7">'BDI DIFER_SEM DESON.'!XXX_7</definedName>
    <definedName name="XXX_70" localSheetId="9">'BDI DIFER_SEM DESON.'!XXX_70</definedName>
    <definedName name="XXX_70" localSheetId="8">'BDI_SEM DESON.'!XXX_70</definedName>
    <definedName name="XXX_70" localSheetId="12">XXX_70</definedName>
    <definedName name="XXX_70" localSheetId="6">#N/A</definedName>
    <definedName name="XXX_70" localSheetId="10">#N/A</definedName>
    <definedName name="XXX_70" localSheetId="7">#N/A</definedName>
    <definedName name="XXX_70" localSheetId="11">#N/A</definedName>
    <definedName name="XXX_70" localSheetId="13">#N/A</definedName>
    <definedName name="XXX_70">'BDI DIFER_SEM DESON.'!XXX_70</definedName>
    <definedName name="XXX_71" localSheetId="9">'BDI DIFER_SEM DESON.'!XXX_71</definedName>
    <definedName name="XXX_71" localSheetId="8">'BDI_SEM DESON.'!XXX_71</definedName>
    <definedName name="XXX_71" localSheetId="12">XXX_71</definedName>
    <definedName name="XXX_71" localSheetId="6">#N/A</definedName>
    <definedName name="XXX_71" localSheetId="10">#N/A</definedName>
    <definedName name="XXX_71" localSheetId="7">#N/A</definedName>
    <definedName name="XXX_71" localSheetId="11">#N/A</definedName>
    <definedName name="XXX_71" localSheetId="13">#N/A</definedName>
    <definedName name="XXX_71">'BDI DIFER_SEM DESON.'!XXX_71</definedName>
    <definedName name="XXX_72" localSheetId="9">'BDI DIFER_SEM DESON.'!XXX_72</definedName>
    <definedName name="XXX_72" localSheetId="8">'BDI_SEM DESON.'!XXX_72</definedName>
    <definedName name="XXX_72" localSheetId="12">XXX_72</definedName>
    <definedName name="XXX_72" localSheetId="6">#N/A</definedName>
    <definedName name="XXX_72" localSheetId="10">#N/A</definedName>
    <definedName name="XXX_72" localSheetId="7">#N/A</definedName>
    <definedName name="XXX_72" localSheetId="11">#N/A</definedName>
    <definedName name="XXX_72" localSheetId="13">#N/A</definedName>
    <definedName name="XXX_72">'BDI DIFER_SEM DESON.'!XXX_72</definedName>
    <definedName name="XXX_8" localSheetId="9">'BDI DIFER_SEM DESON.'!XXX_8</definedName>
    <definedName name="XXX_8" localSheetId="8">'BDI_SEM DESON.'!XXX_8</definedName>
    <definedName name="XXX_8" localSheetId="12">XXX_8</definedName>
    <definedName name="XXX_8" localSheetId="6">#N/A</definedName>
    <definedName name="XXX_8" localSheetId="10">#N/A</definedName>
    <definedName name="XXX_8" localSheetId="7">#N/A</definedName>
    <definedName name="XXX_8" localSheetId="11">#N/A</definedName>
    <definedName name="XXX_8" localSheetId="13">#N/A</definedName>
    <definedName name="XXX_8">'BDI DIFER_SEM DESON.'!XXX_8</definedName>
    <definedName name="XXX_9">#N/A</definedName>
    <definedName name="xxxc">#N/A</definedName>
    <definedName name="XXXX" localSheetId="12">#REF!</definedName>
    <definedName name="XXXX" localSheetId="6">#REF!</definedName>
    <definedName name="XXXX" localSheetId="10">#REF!</definedName>
    <definedName name="XXXX" localSheetId="7">#REF!</definedName>
    <definedName name="XXXX" localSheetId="11">#REF!</definedName>
    <definedName name="XXXX" localSheetId="13">#REF!</definedName>
    <definedName name="XXXX">#REF!</definedName>
    <definedName name="XXXX_10" localSheetId="9">'BDI DIFER_SEM DESON.'!Plan1</definedName>
    <definedName name="XXXX_10" localSheetId="8">'BDI_SEM DESON.'!Plan1</definedName>
    <definedName name="XXXX_10" localSheetId="6">Plan1</definedName>
    <definedName name="XXXX_10" localSheetId="7">Plan1</definedName>
    <definedName name="XXXX_10" localSheetId="13">Plan1</definedName>
    <definedName name="XXXX_10">Plan1</definedName>
    <definedName name="XXXX_11" localSheetId="9">'BDI DIFER_SEM DESON.'!Plan1</definedName>
    <definedName name="XXXX_11" localSheetId="8">'BDI_SEM DESON.'!Plan1</definedName>
    <definedName name="XXXX_11" localSheetId="6">Plan1</definedName>
    <definedName name="XXXX_11" localSheetId="7">Plan1</definedName>
    <definedName name="XXXX_11" localSheetId="13">Plan1</definedName>
    <definedName name="XXXX_11">Plan1</definedName>
    <definedName name="XXXX_12" localSheetId="9">'BDI DIFER_SEM DESON.'!Plan1</definedName>
    <definedName name="XXXX_12" localSheetId="8">'BDI_SEM DESON.'!Plan1</definedName>
    <definedName name="XXXX_12" localSheetId="6">Plan1</definedName>
    <definedName name="XXXX_12" localSheetId="7">Plan1</definedName>
    <definedName name="XXXX_12" localSheetId="13">Plan1</definedName>
    <definedName name="XXXX_12">Plan1</definedName>
    <definedName name="XXXX_13" localSheetId="9">'BDI DIFER_SEM DESON.'!Plan1</definedName>
    <definedName name="XXXX_13" localSheetId="8">'BDI_SEM DESON.'!Plan1</definedName>
    <definedName name="XXXX_13" localSheetId="6">Plan1</definedName>
    <definedName name="XXXX_13" localSheetId="7">Plan1</definedName>
    <definedName name="XXXX_13" localSheetId="13">Plan1</definedName>
    <definedName name="XXXX_13">Plan1</definedName>
    <definedName name="XXXX_14" localSheetId="9">'BDI DIFER_SEM DESON.'!Plan1</definedName>
    <definedName name="XXXX_14" localSheetId="8">'BDI_SEM DESON.'!Plan1</definedName>
    <definedName name="XXXX_14" localSheetId="6">Plan1</definedName>
    <definedName name="XXXX_14" localSheetId="7">Plan1</definedName>
    <definedName name="XXXX_14" localSheetId="13">Plan1</definedName>
    <definedName name="XXXX_14">Plan1</definedName>
    <definedName name="XXXX_15" localSheetId="9">'BDI DIFER_SEM DESON.'!Plan1</definedName>
    <definedName name="XXXX_15" localSheetId="8">'BDI_SEM DESON.'!Plan1</definedName>
    <definedName name="XXXX_15" localSheetId="6">Plan1</definedName>
    <definedName name="XXXX_15" localSheetId="7">Plan1</definedName>
    <definedName name="XXXX_15" localSheetId="13">Plan1</definedName>
    <definedName name="XXXX_15">Plan1</definedName>
    <definedName name="XXXX_16" localSheetId="9">'BDI DIFER_SEM DESON.'!Plan1</definedName>
    <definedName name="XXXX_16" localSheetId="8">'BDI_SEM DESON.'!Plan1</definedName>
    <definedName name="XXXX_16" localSheetId="6">Plan1</definedName>
    <definedName name="XXXX_16" localSheetId="7">Plan1</definedName>
    <definedName name="XXXX_16" localSheetId="13">Plan1</definedName>
    <definedName name="XXXX_16">Plan1</definedName>
    <definedName name="XXXX_17" localSheetId="9">'BDI DIFER_SEM DESON.'!Plan1</definedName>
    <definedName name="XXXX_17" localSheetId="8">'BDI_SEM DESON.'!Plan1</definedName>
    <definedName name="XXXX_17" localSheetId="6">Plan1</definedName>
    <definedName name="XXXX_17" localSheetId="7">Plan1</definedName>
    <definedName name="XXXX_17" localSheetId="13">Plan1</definedName>
    <definedName name="XXXX_17">Plan1</definedName>
    <definedName name="XXXX_18" localSheetId="9">'BDI DIFER_SEM DESON.'!Plan1</definedName>
    <definedName name="XXXX_18" localSheetId="8">'BDI_SEM DESON.'!Plan1</definedName>
    <definedName name="XXXX_18" localSheetId="6">Plan1</definedName>
    <definedName name="XXXX_18" localSheetId="7">Plan1</definedName>
    <definedName name="XXXX_18" localSheetId="13">Plan1</definedName>
    <definedName name="XXXX_18">Plan1</definedName>
    <definedName name="XXXX_2" localSheetId="9">'BDI DIFER_SEM DESON.'!Plan1</definedName>
    <definedName name="XXXX_2" localSheetId="8">'BDI_SEM DESON.'!Plan1</definedName>
    <definedName name="XXXX_2" localSheetId="6">Plan1</definedName>
    <definedName name="XXXX_2" localSheetId="7">Plan1</definedName>
    <definedName name="XXXX_2" localSheetId="13">Plan1</definedName>
    <definedName name="XXXX_2">Plan1</definedName>
    <definedName name="XXXX_5" localSheetId="9">'BDI DIFER_SEM DESON.'!Plan1</definedName>
    <definedName name="XXXX_5" localSheetId="8">'BDI_SEM DESON.'!Plan1</definedName>
    <definedName name="XXXX_5" localSheetId="6">Plan1</definedName>
    <definedName name="XXXX_5" localSheetId="7">Plan1</definedName>
    <definedName name="XXXX_5" localSheetId="13">Plan1</definedName>
    <definedName name="XXXX_5">Plan1</definedName>
    <definedName name="XXXX_6" localSheetId="9">'BDI DIFER_SEM DESON.'!Plan1</definedName>
    <definedName name="XXXX_6" localSheetId="8">'BDI_SEM DESON.'!Plan1</definedName>
    <definedName name="XXXX_6" localSheetId="6">Plan1</definedName>
    <definedName name="XXXX_6" localSheetId="7">Plan1</definedName>
    <definedName name="XXXX_6" localSheetId="13">Plan1</definedName>
    <definedName name="XXXX_6">Plan1</definedName>
    <definedName name="XXXX_7" localSheetId="9">'BDI DIFER_SEM DESON.'!Plan1</definedName>
    <definedName name="XXXX_7" localSheetId="8">'BDI_SEM DESON.'!Plan1</definedName>
    <definedName name="XXXX_7" localSheetId="6">Plan1</definedName>
    <definedName name="XXXX_7" localSheetId="7">Plan1</definedName>
    <definedName name="XXXX_7" localSheetId="13">Plan1</definedName>
    <definedName name="XXXX_7">Plan1</definedName>
    <definedName name="XXXX_8" localSheetId="9">'BDI DIFER_SEM DESON.'!Plan1</definedName>
    <definedName name="XXXX_8" localSheetId="8">'BDI_SEM DESON.'!Plan1</definedName>
    <definedName name="XXXX_8" localSheetId="6">Plan1</definedName>
    <definedName name="XXXX_8" localSheetId="7">Plan1</definedName>
    <definedName name="XXXX_8" localSheetId="13">Plan1</definedName>
    <definedName name="XXXX_8">Plan1</definedName>
    <definedName name="XXXX_9" localSheetId="9">'BDI DIFER_SEM DESON.'!Plan1</definedName>
    <definedName name="XXXX_9" localSheetId="8">'BDI_SEM DESON.'!Plan1</definedName>
    <definedName name="XXXX_9" localSheetId="6">Plan1</definedName>
    <definedName name="XXXX_9" localSheetId="7">Plan1</definedName>
    <definedName name="XXXX_9" localSheetId="13">Plan1</definedName>
    <definedName name="XXXX_9">Plan1</definedName>
    <definedName name="xxxxx" localSheetId="6" hidden="1">{#N/A,#N/A,FALSE,"GERAL";#N/A,#N/A,FALSE,"012-96";#N/A,#N/A,FALSE,"018-96";#N/A,#N/A,FALSE,"027-96";#N/A,#N/A,FALSE,"059-96";#N/A,#N/A,FALSE,"076-96";#N/A,#N/A,FALSE,"019-97";#N/A,#N/A,FALSE,"021-97";#N/A,#N/A,FALSE,"022-97";#N/A,#N/A,FALSE,"028-97"}</definedName>
    <definedName name="xxxxx" localSheetId="7" hidden="1">{#N/A,#N/A,FALSE,"GERAL";#N/A,#N/A,FALSE,"012-96";#N/A,#N/A,FALSE,"018-96";#N/A,#N/A,FALSE,"027-96";#N/A,#N/A,FALSE,"059-96";#N/A,#N/A,FALSE,"076-96";#N/A,#N/A,FALSE,"019-97";#N/A,#N/A,FALSE,"021-97";#N/A,#N/A,FALSE,"022-97";#N/A,#N/A,FALSE,"028-97"}</definedName>
    <definedName name="xxxxx" hidden="1">{#N/A,#N/A,FALSE,"GERAL";#N/A,#N/A,FALSE,"012-96";#N/A,#N/A,FALSE,"018-96";#N/A,#N/A,FALSE,"027-96";#N/A,#N/A,FALSE,"059-96";#N/A,#N/A,FALSE,"076-96";#N/A,#N/A,FALSE,"019-97";#N/A,#N/A,FALSE,"021-97";#N/A,#N/A,FALSE,"022-97";#N/A,#N/A,FALSE,"028-97"}</definedName>
    <definedName name="XXXXXX">#N/A</definedName>
    <definedName name="XXXXXXX">#REF!</definedName>
    <definedName name="XXXXXXXX" localSheetId="12">#REF!</definedName>
    <definedName name="XXXXXXXX" localSheetId="6">#REF!</definedName>
    <definedName name="XXXXXXXX" localSheetId="10">#REF!</definedName>
    <definedName name="XXXXXXXX" localSheetId="7">#REF!</definedName>
    <definedName name="XXXXXXXX" localSheetId="11">#REF!</definedName>
    <definedName name="XXXXXXXX" localSheetId="13">#REF!</definedName>
    <definedName name="XXXXXXXX">#REF!</definedName>
    <definedName name="xzdxcfr" localSheetId="6">#REF!</definedName>
    <definedName name="xzdxcfr" localSheetId="7">#REF!</definedName>
    <definedName name="xzdxcfr">#REF!</definedName>
    <definedName name="Y" localSheetId="6" hidden="1">{#N/A,#N/A,FALSE,"MO (2)"}</definedName>
    <definedName name="Y" localSheetId="7" hidden="1">{#N/A,#N/A,FALSE,"MO (2)"}</definedName>
    <definedName name="Y" hidden="1">{#N/A,#N/A,FALSE,"MO (2)"}</definedName>
    <definedName name="YES">#REF!</definedName>
    <definedName name="yety" localSheetId="12">#REF!</definedName>
    <definedName name="yety" localSheetId="6">#REF!</definedName>
    <definedName name="yety" localSheetId="10">#REF!</definedName>
    <definedName name="yety" localSheetId="7">#REF!</definedName>
    <definedName name="yety" localSheetId="11">#REF!</definedName>
    <definedName name="yety" localSheetId="13">#REF!</definedName>
    <definedName name="yety">#REF!</definedName>
    <definedName name="YJJYJ" localSheetId="6" hidden="1">{#N/A,#N/A,TRUE,"BD 97";#N/A,#N/A,TRUE,"IR E CS 1997";#N/A,#N/A,TRUE,"CONTINGÊNCIAS";#N/A,#N/A,TRUE,"AD_EX_97";#N/A,#N/A,TRUE,"PR ND";#N/A,#N/A,TRUE,"8191";#N/A,#N/A,TRUE,"8383";#N/A,#N/A,TRUE,"MP 1024"}</definedName>
    <definedName name="YJJYJ" localSheetId="7" hidden="1">{#N/A,#N/A,TRUE,"BD 97";#N/A,#N/A,TRUE,"IR E CS 1997";#N/A,#N/A,TRUE,"CONTINGÊNCIAS";#N/A,#N/A,TRUE,"AD_EX_97";#N/A,#N/A,TRUE,"PR ND";#N/A,#N/A,TRUE,"8191";#N/A,#N/A,TRUE,"8383";#N/A,#N/A,TRUE,"MP 1024"}</definedName>
    <definedName name="YJJYJ" hidden="1">{#N/A,#N/A,TRUE,"BD 97";#N/A,#N/A,TRUE,"IR E CS 1997";#N/A,#N/A,TRUE,"CONTINGÊNCIAS";#N/A,#N/A,TRUE,"AD_EX_97";#N/A,#N/A,TRUE,"PR ND";#N/A,#N/A,TRUE,"8191";#N/A,#N/A,TRUE,"8383";#N/A,#N/A,TRUE,"MP 1024"}</definedName>
    <definedName name="YOYIO">#REF!</definedName>
    <definedName name="yreyre" localSheetId="9">#REF!</definedName>
    <definedName name="yreyre" localSheetId="8">#REF!</definedName>
    <definedName name="yreyre" localSheetId="12">#REF!</definedName>
    <definedName name="yreyre" localSheetId="10">#REF!</definedName>
    <definedName name="yreyre" localSheetId="11">#REF!</definedName>
    <definedName name="yreyre" localSheetId="13">#REF!</definedName>
    <definedName name="yreyre">#REF!</definedName>
    <definedName name="yt">#REF!</definedName>
    <definedName name="YUI">#REF!</definedName>
    <definedName name="YUI_10">#REF!</definedName>
    <definedName name="YUI_12">#REF!</definedName>
    <definedName name="YUI_3">#REF!</definedName>
    <definedName name="YUI_9">#REF!</definedName>
    <definedName name="yukym" localSheetId="6" hidden="1">{#N/A,#N/A,TRUE,"Serviços"}</definedName>
    <definedName name="yukym" localSheetId="7" hidden="1">{#N/A,#N/A,TRUE,"Serviços"}</definedName>
    <definedName name="yukym" hidden="1">{#N/A,#N/A,TRUE,"Serviços"}</definedName>
    <definedName name="yy" localSheetId="6" hidden="1">{#N/A,#N/A,TRUE,"Serviços"}</definedName>
    <definedName name="yy" localSheetId="7" hidden="1">{#N/A,#N/A,TRUE,"Serviços"}</definedName>
    <definedName name="yy" hidden="1">{#N/A,#N/A,TRUE,"Serviços"}</definedName>
    <definedName name="Z">#N/A</definedName>
    <definedName name="Z_022B7420_7F94_427F_B370_84030F9B3342_.wvu.FilterData" hidden="1">#REF!</definedName>
    <definedName name="Z_04BC043C_175B_412D_8093_6F29CD74FBAE_.wvu.FilterData" hidden="1">#REF!</definedName>
    <definedName name="Z_058B9256_CB4D_4C39_834D_D693FEEB491F_.wvu.FilterData" hidden="1">#REF!</definedName>
    <definedName name="Z_05D1A71D_3B7B_4FB7_8DF3_B8E29CA3927A_.wvu.FilterData" hidden="1">#REF!</definedName>
    <definedName name="Z_07C2CF55_E6DF_411A_AB00_7E155615468C_.wvu.FilterData" hidden="1">#REF!</definedName>
    <definedName name="Z_0B1003A7_69DB_4D5B_966D_57B9E8AF76FB_.wvu.FilterData" hidden="1">#REF!</definedName>
    <definedName name="Z_0C3EE359_64F6_4049_9576_8EACA8563EA4_.wvu.FilterData" hidden="1">#REF!</definedName>
    <definedName name="Z_0D05AC4E_32D3_4985_8208_9776E00AC749_.wvu.FilterData" hidden="1">#REF!</definedName>
    <definedName name="Z_0DC459DE_F68C_4E33_8D1E_F1663ABAC944_.wvu.FilterData" hidden="1">#REF!</definedName>
    <definedName name="Z_0FACBA89_1203_4ED8_87E5_EC1D45B051B7_.wvu.FilterData" hidden="1">#REF!</definedName>
    <definedName name="Z_0FEA3536_5108_4591_BECF_C3181387F85F_.wvu.FilterData" hidden="1">#REF!</definedName>
    <definedName name="Z_0FEFDB42_ECBC_4500_A6C8_FEE3D368790B_.wvu.FilterData" hidden="1">#REF!</definedName>
    <definedName name="z_1" localSheetId="6" hidden="1">{#N/A,#N/A,FALSE,"MO (2)"}</definedName>
    <definedName name="z_1" localSheetId="7" hidden="1">{#N/A,#N/A,FALSE,"MO (2)"}</definedName>
    <definedName name="z_1" hidden="1">{#N/A,#N/A,FALSE,"MO (2)"}</definedName>
    <definedName name="Z_110A0651_47C7_408E_B3BF_0C80D30B95FC_.wvu.FilterData" hidden="1">#REF!</definedName>
    <definedName name="Z_128E64DD_BE84_40EE_A6D2_C9B0EB25CBBD_.wvu.FilterData" hidden="1">#REF!</definedName>
    <definedName name="Z_12F2973E_0018_407B_98AD_CD9C5D1F65FA_.wvu.FilterData" hidden="1">#REF!</definedName>
    <definedName name="Z_137DAE61_8A8D_4219_A4CC_0EEC18A94882_.wvu.FilterData" hidden="1">#REF!</definedName>
    <definedName name="Z_13E06FB5_D019_406D_B278_1B53AD2F6386_.wvu.FilterData" hidden="1">#REF!</definedName>
    <definedName name="Z_14D375AC_5615_46DE_8EE3_95915B2A8B54_.wvu.FilterData" hidden="1">#REF!</definedName>
    <definedName name="Z_15B5DC78_B02F_4AC6_8572_015040A55619_.wvu.FilterData" hidden="1">#REF!</definedName>
    <definedName name="Z_166D6F0F_4D44_46E7_8C36_48FD4848B5AA_.wvu.FilterData" hidden="1">#REF!</definedName>
    <definedName name="Z_16FAB836_2255_4D4C_90E4_6B46255F3759_.wvu.FilterData" hidden="1">#REF!</definedName>
    <definedName name="Z_198D391C_95CB_49F5_8924_5FEA3CE5C98A_.wvu.FilterData" hidden="1">#REF!</definedName>
    <definedName name="Z_1D9C37CC_3E33_4D4D_B7CD_819F75C83D65_.wvu.FilterData" hidden="1">#REF!</definedName>
    <definedName name="Z_1DF9838C_880D_4C4E_BFFE_89B5894EC40F_.wvu.FilterData" hidden="1">#REF!</definedName>
    <definedName name="Z_1EF42BFC_874B_4E01_B67D_1607E823ACD0_.wvu.FilterData" hidden="1">#REF!</definedName>
    <definedName name="Z_1F94C6E7_3CCA_4599_AF6F_4D6291B2AD93_.wvu.FilterData" hidden="1">#REF!</definedName>
    <definedName name="Z_20A9AA17_0DEB_4190_8DAD_FC60D0D33A52_.wvu.FilterData" hidden="1">#REF!</definedName>
    <definedName name="Z_2103F656_ECB2_4F99_BE9B_56F4D7A5CEE2_.wvu.FilterData" hidden="1">#REF!</definedName>
    <definedName name="Z_2158A2BC_8DB5_455D_AFDE_914B22949288_.wvu.FilterData" hidden="1">#REF!</definedName>
    <definedName name="Z_21A967FF_561E_495F_AEB9_4DD3BEDA53BC_.wvu.FilterData" hidden="1">#REF!</definedName>
    <definedName name="Z_227E7522_DC52_4EA7_A11A_0741FF23CC42_.wvu.FilterData" hidden="1">#REF!</definedName>
    <definedName name="Z_23BA0C23_280B_4568_A53C_1C6D2E85772A_.wvu.FilterData" hidden="1">#REF!</definedName>
    <definedName name="Z_244346C6_3866_4160_9E2E_C77913F25398_.wvu.FilterData" hidden="1">#REF!</definedName>
    <definedName name="Z_25117F67_F0EE_43EF_8FF9_79F533CE10B0_.wvu.FilterData" hidden="1">#REF!</definedName>
    <definedName name="Z_259E2DDE_5459_4510_B7A2_66F49964C56E_.wvu.FilterData" hidden="1">#REF!</definedName>
    <definedName name="Z_25C7DFCF_BE54_4A41_B957_DE39B9B2A5B5_.wvu.FilterData" hidden="1">#REF!</definedName>
    <definedName name="Z_272E0E4D_901D_11D7_B59C_0050DAB35C7B_.wvu.FilterData" hidden="1">#REF!</definedName>
    <definedName name="Z_27D9353E_5A5F_49BF_8724_FA312A4073FF_.wvu.FilterData" hidden="1">#REF!</definedName>
    <definedName name="Z_299BE965_B904_49FA_A79D_B9538F94936F_.wvu.FilterData" hidden="1">#REF!</definedName>
    <definedName name="Z_29D37CE9_76D1_4D09_99A0_55ABA6929929_.wvu.FilterData" hidden="1">#REF!</definedName>
    <definedName name="Z_2C05BC27_731C_41F4_980F_CD81E4A7A662_.wvu.FilterData" hidden="1">#REF!</definedName>
    <definedName name="Z_2C0BDCBF_705B_4E5A_9659_05D99EC56641_.wvu.FilterData" hidden="1">#REF!</definedName>
    <definedName name="Z_2CD580B5_D99D_45ED_AC1E_45F8CBBBB9F1_.wvu.FilterData" hidden="1">#REF!</definedName>
    <definedName name="Z_2D98D706_A306_4353_8B3D_DA92F9EAEC9A_.wvu.FilterData" hidden="1">#REF!</definedName>
    <definedName name="Z_2F8736FC_F07E_49E8_9C13_8E0A0F5EFE5F_.wvu.FilterData" hidden="1">#REF!</definedName>
    <definedName name="Z_304C2F7A_D3A6_4DBA_A568_C3E56D7C6E2F_.wvu.FilterData" hidden="1">#REF!</definedName>
    <definedName name="Z_30E0ACE8_B29A_44E9_B542_E8C1CA3FD802_.wvu.FilterData" hidden="1">#REF!</definedName>
    <definedName name="Z_31A27EA2_D574_43B8_A671_7419A12151C9_.wvu.FilterData" hidden="1">#REF!</definedName>
    <definedName name="Z_32D1B352_62AB_4105_8DFC_EAA2DF743365_.wvu.FilterData" hidden="1">#REF!</definedName>
    <definedName name="Z_330DF436_5BED_40AF_AC51_73D268BD9DF4_.wvu.FilterData" hidden="1">#REF!</definedName>
    <definedName name="Z_33B8EF57_2FB1_4600_9590_B0A2F2FE409B_.wvu.FilterData" hidden="1">#REF!</definedName>
    <definedName name="Z_3404588C_6CE7_4C97_A62C_D19D9EE290D3_.wvu.FilterData" hidden="1">#REF!</definedName>
    <definedName name="Z_34E71878_8D1A_4343_91A1_3FE085136D2B_.wvu.FilterData" hidden="1">#REF!</definedName>
    <definedName name="Z_37611AA0_E86A_42C8_8705_108B25E060A1_.wvu.FilterData" hidden="1">#REF!</definedName>
    <definedName name="Z_38FE6CED_4C19_4332_9788_ACC902B20A46_.wvu.FilterData" hidden="1">#REF!</definedName>
    <definedName name="Z_394E75CB_4F7F_4C88_A08F_29E48E587341_.wvu.FilterData" hidden="1">#REF!</definedName>
    <definedName name="Z_3C200595_20A3_4A0C_B071_705F4AD5DAD3_.wvu.FilterData" hidden="1">#REF!</definedName>
    <definedName name="Z_3E93FF4A_0B7F_475C_A63C_54FBDB9DB4C5_.wvu.FilterData" hidden="1">#REF!</definedName>
    <definedName name="Z_3FF05DC4_CA9E_470D_A193_91785ACE00EF_.wvu.FilterData" hidden="1">#REF!</definedName>
    <definedName name="Z_43791B95_57D7_42F4_8815_D1B7E488543E_.wvu.FilterData" hidden="1">#REF!</definedName>
    <definedName name="Z_445AA90F_6D9B_40F5_8E1D_CE1EF57CF450_.wvu.FilterData" hidden="1">#REF!</definedName>
    <definedName name="Z_454E0C40_F84F_42A3_A371_6F23C1F38595_.wvu.FilterData" hidden="1">#REF!</definedName>
    <definedName name="Z_4608FCB3_3552_4D58_B6CE_B8F34D78221E_.wvu.FilterData" hidden="1">#REF!</definedName>
    <definedName name="Z_46E47F7C_9185_4E39_BED5_B4A69FF64CC1_.wvu.FilterData" hidden="1">#REF!</definedName>
    <definedName name="Z_48202D5D_77CB_41DE_8C59_9325C98D7C97_.wvu.FilterData" hidden="1">#REF!</definedName>
    <definedName name="Z_48824DFE_B714_4D0B_9E95_F01C5BAD5D1F_.wvu.FilterData" hidden="1">#REF!</definedName>
    <definedName name="Z_4C45D885_33EE_4DA9_BF96_6B10CFBA5596_.wvu.FilterData" hidden="1">#REF!</definedName>
    <definedName name="Z_4D344757_9064_4D2F_A3A5_69132D23B7B9_.wvu.FilterData" hidden="1">#REF!</definedName>
    <definedName name="Z_4E773EE1_0A5B_43A9_9C28_FFB0A27D19C3_.wvu.FilterData" hidden="1">#REF!</definedName>
    <definedName name="Z_5122F04C_91B2_4031_BAE2_43203D520992_.wvu.FilterData" hidden="1">#REF!</definedName>
    <definedName name="Z_52B8D0B0_5872_4367_8D38_9AA5A4B975B3_.wvu.FilterData" hidden="1">#REF!</definedName>
    <definedName name="Z_532423B2_94C7_44C1_9A2A_9712DAE92CE9_.wvu.FilterData" hidden="1">#REF!</definedName>
    <definedName name="Z_53F31130_5EA7_42BA_93EB_88A7CB743782_.wvu.FilterData" hidden="1">#REF!</definedName>
    <definedName name="Z_55213581_1831_4A94_AB4D_23E4F8BC8085_.wvu.FilterData" hidden="1">#REF!</definedName>
    <definedName name="Z_552B9204_1C85_45BC_B148_AF3E206BDAA2_.wvu.FilterData" hidden="1">#REF!</definedName>
    <definedName name="Z_566671FC_5910_47FD_B961_1065A17D262D_.wvu.FilterData" hidden="1">#REF!</definedName>
    <definedName name="Z_569D17FA_30FE_42CA_8D65_E126C1C01EC2_.wvu.FilterData" hidden="1">#REF!</definedName>
    <definedName name="Z_573E904E_5C2F_4CA2_AFCF_918B916322E4_.wvu.FilterData" hidden="1">#REF!</definedName>
    <definedName name="Z_58DA6172_DC47_4A5F_B420_207BB6987764_.wvu.FilterData" hidden="1">#REF!</definedName>
    <definedName name="Z_58FCB891_F6F4_46F2_BF6B_861E585C9231_.wvu.FilterData" hidden="1">#REF!</definedName>
    <definedName name="Z_59A87EBA_E018_40E8_A580_AB2176E95D7E_.wvu.FilterData" hidden="1">#REF!</definedName>
    <definedName name="Z_5A3E740D_87C0_4F85_AB6D_B402AD860D04_.wvu.FilterData" hidden="1">#REF!</definedName>
    <definedName name="Z_5B42E6B5_40AA_4D3F_B932_EF1583491CDE_.wvu.FilterData" hidden="1">#REF!</definedName>
    <definedName name="Z_5B7B4951_7310_4C66_B906_4D046076272E_.wvu.FilterData" hidden="1">#REF!</definedName>
    <definedName name="Z_5D41F4B9_83DF_4509_9C07_453BA5A62846_.wvu.FilterData" hidden="1">#REF!</definedName>
    <definedName name="Z_5DB05E9F_8F3B_4886_A6CB_2CC53331BA7A_.wvu.FilterData" hidden="1">#REF!</definedName>
    <definedName name="Z_5F096896_2CB8_4B96_A0FE_9AB50EEEEFAB_.wvu.FilterData" hidden="1">#REF!</definedName>
    <definedName name="Z_60DF8B29_1C1F_4B50_BDA8_B8E0C7DD04C3_.wvu.Cols" hidden="1">#REF!,#REF!</definedName>
    <definedName name="Z_60DF8B29_1C1F_4B50_BDA8_B8E0C7DD04C3_.wvu.FilterData" hidden="1">#REF!</definedName>
    <definedName name="Z_615F4A4D_D5AB_4A04_81F5_F436484247A5_.wvu.FilterData" hidden="1">#REF!</definedName>
    <definedName name="Z_616443B5_6F0D_4082_9223_F71B54305366_.wvu.FilterData" hidden="1">#REF!</definedName>
    <definedName name="Z_631F0312_B404_409F_AF2B_39FB2D25040B_.wvu.FilterData" hidden="1">#REF!</definedName>
    <definedName name="Z_632CF316_8294_4588_87E1_2B69E184A62B_.wvu.FilterData" hidden="1">#REF!</definedName>
    <definedName name="Z_66D1BA5F_F4AE_443C_8583_CE89D6674A73_.wvu.FilterData" hidden="1">#REF!</definedName>
    <definedName name="Z_66DD4806_8039_438A_B1CE_46CC5B464050_.wvu.FilterData" hidden="1">#REF!</definedName>
    <definedName name="Z_67B65FDF_FF67_490E_B8E5_92DC66C9FC9D_.wvu.FilterData" hidden="1">#REF!</definedName>
    <definedName name="Z_68B709DF_9429_4090_9106_386C5F16C4D7_.wvu.FilterData" hidden="1">#REF!</definedName>
    <definedName name="Z_690BC25F_5AA3_4B4B_9507_8C197E768E98_.wvu.FilterData" hidden="1">#REF!</definedName>
    <definedName name="Z_6A66B8A7_491B_4A29_94A1_39F4FDA32C48_.wvu.FilterData" hidden="1">#REF!</definedName>
    <definedName name="Z_6A6F36C8_24A1_4147_9C63_27B7978935DD_.wvu.FilterData" hidden="1">#REF!</definedName>
    <definedName name="Z_6C2050D3_ABE5_4B48_B2A7_DDDD21669987_.wvu.FilterData" hidden="1">#REF!</definedName>
    <definedName name="Z_6CD84A0B_C00D_4BC8_A655_6383CCA4B296_.wvu.FilterData" hidden="1">#REF!</definedName>
    <definedName name="Z_6D5E5F42_E924_48A0_A50F_5BB481AFD1D5_.wvu.FilterData" hidden="1">#REF!</definedName>
    <definedName name="Z_6D789842_F56B_40C4_8907_F36C02855F76_.wvu.FilterData" hidden="1">#REF!</definedName>
    <definedName name="Z_6E345713_0818_471C_B54B_D890B987A0BC_.wvu.FilterData" hidden="1">#REF!</definedName>
    <definedName name="Z_701DEAE4_9CF1_491A_A54B_A6AE3235639D_.wvu.FilterData" hidden="1">#REF!</definedName>
    <definedName name="Z_7319B1DA_C8AE_4D1D_AB4C_B14141921483_.wvu.FilterData" hidden="1">#REF!</definedName>
    <definedName name="Z_75A1B66F_9EE1_4406_8264_C9BF12113183_.wvu.FilterData" hidden="1">#REF!</definedName>
    <definedName name="Z_7651BD63_D75B_41A5_B133_06AE6A84AE8F_.wvu.FilterData" hidden="1">#REF!</definedName>
    <definedName name="Z_767B7DB4_B657_4E6E_831B_84CA933FFCBE_.wvu.FilterData" hidden="1">#REF!</definedName>
    <definedName name="Z_76FA93EF_40A9_4929_9B4A_2213742C1620_.wvu.FilterData" hidden="1">#REF!</definedName>
    <definedName name="Z_78A33412_D032_45F7_9C2D_D4A31DB937D9_.wvu.FilterData" hidden="1">#REF!</definedName>
    <definedName name="Z_796E4E5E_16C3_474D_B1D5_F6D39CD34051_.wvu.FilterData" hidden="1">#REF!</definedName>
    <definedName name="Z_7BFA9C41_C881_48A8_90C2_F93F8E16E599_.wvu.FilterData" hidden="1">#REF!</definedName>
    <definedName name="Z_7BFBCE1E_B6C5_4BAC_AD95_2B50D2ED28AB_.wvu.FilterData" hidden="1">#REF!</definedName>
    <definedName name="Z_7C6FEBF3_4382_4282_BBB0_E0269BEE42DE_.wvu.FilterData" hidden="1">#REF!</definedName>
    <definedName name="Z_7D057642_92FA_4DD6_84C5_B10B17893E1F_.wvu.FilterData" hidden="1">#REF!</definedName>
    <definedName name="Z_7ED5F3D1_B838_492E_9467_7E7CE6B348ED_.wvu.FilterData" hidden="1">#REF!</definedName>
    <definedName name="Z_8090FD3B_94DF_4ACF_9708_D5B9ADEFD29C_.wvu.FilterData" hidden="1">#REF!</definedName>
    <definedName name="Z_8149A5A7_8307_4FA6_B457_A66B8A6DFABD_.wvu.FilterData" hidden="1">#REF!</definedName>
    <definedName name="Z_819A0FD3_B678_47E8_9DFB_641B3990B590_.wvu.FilterData" hidden="1">#REF!</definedName>
    <definedName name="Z_82999604_BD48_4054_BDCB_CB8B074A34A3_.wvu.FilterData" hidden="1">#REF!</definedName>
    <definedName name="Z_8473B3F0_0740_4E9F_9BAE_9113E5077DE8_.wvu.FilterData" hidden="1">#REF!</definedName>
    <definedName name="Z_85A83A94_71B4_44C8_8B5A_68CAA2461241_.wvu.FilterData" hidden="1">#REF!</definedName>
    <definedName name="Z_86E0C273_91AF_11D7_9C1E_0004231B06E7_.wvu.FilterData" hidden="1">#REF!</definedName>
    <definedName name="Z_87F04A72_68BF_497D_8569_47D1A3B89590_.wvu.FilterData" hidden="1">#REF!</definedName>
    <definedName name="Z_893CBEFD_F317_41F0_BA87_CC1860E1F73B_.wvu.FilterData" hidden="1">#REF!</definedName>
    <definedName name="Z_89D83FA2_2F4F_4275_9074_3A6247C2CDA6_.wvu.FilterData" hidden="1">#REF!</definedName>
    <definedName name="Z_8B2E8E84_1A68_4B75_A867_04E8EAC8E685_.wvu.FilterData" hidden="1">#REF!</definedName>
    <definedName name="Z_8B5FADF8_BAFC_44E0_9D1D_DE21657D83CA_.wvu.FilterData" hidden="1">#REF!</definedName>
    <definedName name="Z_8CBA7976_3F45_4926_8F5C_251343B1DCDB_.wvu.FilterData" hidden="1">#REF!</definedName>
    <definedName name="Z_8D213052_8AFD_4E06_B410_DCB431062572_.wvu.FilterData" hidden="1">#REF!</definedName>
    <definedName name="Z_8EA755F4_0515_4AA0_970C_55F473C7FD9B_.wvu.FilterData" hidden="1">#REF!</definedName>
    <definedName name="Z_8F33F4E3_A14E_4DD4_ADD4_B19023A45B10_.wvu.FilterData" hidden="1">#REF!</definedName>
    <definedName name="Z_901BF8EA_CA8A_411C_8FD3_BCB793FCF48A_.wvu.FilterData" hidden="1">#REF!</definedName>
    <definedName name="Z_91488B6D_F045_4050_BA1B_41C2E3B3B10A_.wvu.FilterData" hidden="1">#REF!</definedName>
    <definedName name="Z_92919032_3A1D_4E0A_A8D8_FD23494D13A8_.wvu.FilterData" hidden="1">#REF!</definedName>
    <definedName name="Z_9587B38A_B060_410B_8598_4B23623A371C_.wvu.FilterData" hidden="1">#REF!</definedName>
    <definedName name="Z_96EB0306_BB94_45E8_9D0D_4C07A6623010_.wvu.FilterData" hidden="1">#REF!</definedName>
    <definedName name="Z_97666733_8666_4F9D_9588_AF9B6CF9224C_.wvu.FilterData" hidden="1">#REF!</definedName>
    <definedName name="Z_98599B4F_1D05_4040_9183_E1D7A1DDEB9C_.wvu.FilterData" hidden="1">#REF!</definedName>
    <definedName name="Z_98C8BF36_C172_45C3_8EFB_521E6ACCA0D3_.wvu.FilterData" hidden="1">#REF!</definedName>
    <definedName name="Z_9A372634_7C2D_4502_BF44_0C63FD1FB6D2_.wvu.FilterData" hidden="1">#REF!</definedName>
    <definedName name="Z_9A5CC0D4_28E7_4461_BE2E_802002496535_.wvu.FilterData" hidden="1">#REF!</definedName>
    <definedName name="Z_9C86BF25_210A_4B5C_9F2A_856CA801294A_.wvu.FilterData" hidden="1">#REF!</definedName>
    <definedName name="Z_9C8AF864_7E20_415C_848E_C2849E8CBF0C_.wvu.FilterData" hidden="1">#REF!</definedName>
    <definedName name="Z_9E7B61E2_2701_4257_A261_86548A6D7D7C_.wvu.FilterData" hidden="1">#REF!</definedName>
    <definedName name="Z_A0276843_5A14_4A7A_AD1C_583475FE9ED2_.wvu.FilterData" hidden="1">#REF!</definedName>
    <definedName name="Z_A2CB926C_E33A_4E38_9626_682814771DB1_.wvu.FilterData" hidden="1">#REF!</definedName>
    <definedName name="Z_A320C8A7_8D87_4204_85D4_AE25493D1363_.wvu.FilterData" hidden="1">#REF!</definedName>
    <definedName name="Z_A5F4C2AC_640B_40D9_88C9_69B3215DBE96_.wvu.FilterData" hidden="1">#REF!</definedName>
    <definedName name="Z_A686C168_1672_48B1_ADFD_481A1276CC81_.wvu.FilterData" hidden="1">#REF!</definedName>
    <definedName name="Z_A933351F_4BD3_4901_98D5_53D192BD61DC_.wvu.FilterData" hidden="1">#REF!</definedName>
    <definedName name="Z_AA0BD2F5_1513_40DB_B224_CC27CA57E181_.wvu.FilterData" hidden="1">#REF!</definedName>
    <definedName name="Z_AA329A38_94E6_4014_8D54_EFB48C7FA433_.wvu.FilterData" hidden="1">#REF!</definedName>
    <definedName name="Z_AC5679A6_5A24_441C_BBA3_F0C9D8E8E441_.wvu.FilterData" hidden="1">#REF!</definedName>
    <definedName name="Z_ACE528A7_3516_429C_8E77_FA07F86ED2D8_.wvu.Cols" hidden="1">#REF!</definedName>
    <definedName name="Z_AE302359_F16A_4874_8921_3865B0ECD878_.wvu.FilterData" hidden="1">#REF!</definedName>
    <definedName name="Z_AF0BF736_181F_4A59_8FB9_D3BCA8E591F7_.wvu.FilterData" hidden="1">#REF!</definedName>
    <definedName name="Z_AF12B415_1D2E_4088_9C86_BB0173951217_.wvu.FilterData" hidden="1">#REF!</definedName>
    <definedName name="Z_AF537E87_E5DE_4792_8C82_FFA1FC35463A_.wvu.FilterData" hidden="1">#REF!</definedName>
    <definedName name="Z_B1269BAB_A618_45E5_8379_9ECE98405A14_.wvu.FilterData" hidden="1">#REF!</definedName>
    <definedName name="Z_B20EEB3D_E9E6_496E_8678_B417DDC74718_.wvu.FilterData" hidden="1">#REF!</definedName>
    <definedName name="Z_B4864B96_AD18_4114_8AFA_A8BAA8915737_.wvu.FilterData" hidden="1">#REF!</definedName>
    <definedName name="Z_B645C4A8_1830_42C7_9DBF_0F519499A6CE_.wvu.FilterData" hidden="1">#REF!</definedName>
    <definedName name="Z_B7475313_60A1_440E_A07B_6B97978B34F2_.wvu.FilterData" hidden="1">#REF!</definedName>
    <definedName name="Z_B891B51F_1CA2_435F_A819_8A494B08D3EE_.wvu.FilterData" hidden="1">#REF!</definedName>
    <definedName name="Z_B8CE2FA5_D3F2_48A0_8603_A3FBA2808CB4_.wvu.FilterData" hidden="1">#REF!</definedName>
    <definedName name="Z_B9837360_94DA_11D7_9C1E_0004231B06E7_.wvu.FilterData" hidden="1">#REF!</definedName>
    <definedName name="Z_BBE1AFA0_C6F6_4019_9D53_075DA4654337_.wvu.FilterData" hidden="1">#REF!</definedName>
    <definedName name="Z_BC0EED6A_3F15_49FF_A48F_B40AC74B528A_.wvu.FilterData" hidden="1">#REF!</definedName>
    <definedName name="Z_BC4212E8_2D54_48E9_A2B4_66875F86EBEF_.wvu.FilterData" hidden="1">#REF!</definedName>
    <definedName name="Z_BE48B5BF_102F_4FB8_8807_DA126440E01B_.wvu.FilterData" hidden="1">#REF!</definedName>
    <definedName name="Z_BE949522_4A35_4352_9A91_0CE0E28D3461_.wvu.FilterData" hidden="1">#REF!</definedName>
    <definedName name="Z_C1310828_8567_4952_A9D3_7183F1221321_.wvu.FilterData" hidden="1">#REF!</definedName>
    <definedName name="Z_C581774C_2FCD_4906_B930_CCB3F9F9A50B_.wvu.FilterData" hidden="1">#REF!</definedName>
    <definedName name="Z_C67C9A44_7556_4756_AC39_E00F137116ED_.wvu.FilterData" hidden="1">#REF!</definedName>
    <definedName name="Z_C908089F_9A5A_11D7_9C1E_0004231B06E7_.wvu.FilterData" hidden="1">#REF!</definedName>
    <definedName name="Z_C942EE3A_8DBF_41D7_ADAF_F43C01F31E23_.wvu.FilterData" hidden="1">#REF!</definedName>
    <definedName name="Z_CB8FB7EE_B771_11D7_9C1E_0004231B06E7_.wvu.FilterData" hidden="1">#REF!</definedName>
    <definedName name="Z_CB8FB7F1_B771_11D7_9C1E_0004231B06E7_.wvu.FilterData" hidden="1">#REF!</definedName>
    <definedName name="Z_CD48E0DF_E307_492A_9CFD_ADF6DE6ECCFB_.wvu.FilterData" hidden="1">#REF!</definedName>
    <definedName name="Z_CDAD3BC7_95B1_4949_91B3_EAB234D2A550_.wvu.FilterData" hidden="1">#REF!</definedName>
    <definedName name="Z_CE1A6073_4007_44EE_88D3_3C79CF746C78_.wvu.FilterData" hidden="1">#REF!</definedName>
    <definedName name="Z_D0500033_B90B_46E5_BD62_60D0DA033A55_.wvu.FilterData" hidden="1">#REF!</definedName>
    <definedName name="Z_D11C04A2_606C_4EF4_9AD3_4865E5EFAE70_.wvu.FilterData" hidden="1">#REF!</definedName>
    <definedName name="Z_D1371C66_ADFD_11D7_9C1E_0004231B06E7_.wvu.FilterData" hidden="1">#REF!</definedName>
    <definedName name="Z_D1371C82_ADFD_11D7_9C1E_0004231B06E7_.wvu.FilterData" hidden="1">#REF!</definedName>
    <definedName name="Z_D1371C98_ADFD_11D7_9C1E_0004231B06E7_.wvu.FilterData" hidden="1">#REF!</definedName>
    <definedName name="Z_D15727E9_9BC2_420E_AC98_E8E9B60BD754_.wvu.FilterData" hidden="1">#REF!</definedName>
    <definedName name="Z_D371D622_5497_46A4_826D_01F2F492E39D_.wvu.FilterData" hidden="1">#REF!</definedName>
    <definedName name="Z_D3FF2053_BD11_4CA8_9648_A06F387C0C79_.wvu.FilterData" hidden="1">#REF!</definedName>
    <definedName name="Z_D4D6DC3A_302F_4BF4_8221_EFB7EA05B30F_.wvu.FilterData" hidden="1">#REF!</definedName>
    <definedName name="Z_D4FF4BA0_F9BE_4CEE_B334_FBD19DA86BF4_.wvu.FilterData" hidden="1">#REF!</definedName>
    <definedName name="Z_D5810466_54E3_455B_B341_3E7B86FB72D3_.wvu.FilterData" hidden="1">#REF!</definedName>
    <definedName name="Z_D60B1DF7_D653_4F01_B5AD_6A66E578C24F_.wvu.FilterData" hidden="1">#REF!</definedName>
    <definedName name="Z_D684BA0E_B94B_4BF7_8F27_4E3A1924425C_.wvu.FilterData" hidden="1">#REF!</definedName>
    <definedName name="Z_D9443332_B48E_4E65_8F23_AC96FB75A5A9_.wvu.FilterData" hidden="1">#REF!</definedName>
    <definedName name="Z_DAA35AF8_874B_4671_A195_994D9700CFB0_.wvu.FilterData" hidden="1">#REF!</definedName>
    <definedName name="Z_DB31579F_8662_40C5_BB19_660F0F7B70E5_.wvu.FilterData" hidden="1">#REF!</definedName>
    <definedName name="Z_DB349C77_BBCF_4BF0_8906_770DC9CEB279_.wvu.FilterData" hidden="1">#REF!</definedName>
    <definedName name="Z_DBA9A16F_C863_43D6_BEF6_4907AD7FF11A_.wvu.FilterData" hidden="1">#REF!</definedName>
    <definedName name="Z_DC39DC03_5BF1_41DE_A26D_8DA774859990_.wvu.FilterData" hidden="1">#REF!</definedName>
    <definedName name="Z_DC4BE57B_E9B6_4823_AAB5_0B4AD0A1C9F8_.wvu.FilterData" hidden="1">#REF!</definedName>
    <definedName name="Z_DD40B456_B833_4D7B_A3C9_47AA2D6A0830_.wvu.FilterData" hidden="1">#REF!</definedName>
    <definedName name="Z_DDC9046D_2716_4CA3_9471_7091058B3C12_.wvu.FilterData" hidden="1">#REF!</definedName>
    <definedName name="Z_DF3B204A_F509_4DA0_BCB7_F89536B5FEBF_.wvu.FilterData" hidden="1">#REF!</definedName>
    <definedName name="Z_E3FFE9E0_6C4F_4FB4_A56E_FBE96871B5C8_.wvu.Cols" hidden="1">#REF!,#REF!</definedName>
    <definedName name="Z_E3FFE9E0_6C4F_4FB4_A56E_FBE96871B5C8_.wvu.FilterData" hidden="1">#REF!</definedName>
    <definedName name="Z_E42D429F_E4E8_41D2_9176_83C726BAF8E3_.wvu.FilterData" hidden="1">#REF!</definedName>
    <definedName name="Z_E491B72F_902A_11D7_9C1E_0004231B06E7_.wvu.FilterData" hidden="1">#REF!</definedName>
    <definedName name="Z_E491B77E_902A_11D7_9C1E_0004231B06E7_.wvu.FilterData" hidden="1">#REF!</definedName>
    <definedName name="Z_E4A534A8_CD89_4423_9F3F_8134353F3CAC_.wvu.FilterData" hidden="1">#REF!</definedName>
    <definedName name="Z_E4E1532E_DC25_47E7_8CAC_8E70342889F1_.wvu.FilterData" hidden="1">#REF!</definedName>
    <definedName name="Z_E74731A0_5CEF_4B97_AFDD_B1DCA3953478_.wvu.FilterData" hidden="1">#REF!</definedName>
    <definedName name="Z_E7582842_0D7F_4174_A223_2AB1DD8C9047_.wvu.FilterData" hidden="1">#REF!</definedName>
    <definedName name="Z_E7E3B215_0D2B_424B_B9A9_091ABF42A9B2_.wvu.FilterData" hidden="1">#REF!</definedName>
    <definedName name="Z_E833D806_B408_4951_8EA0_84873DD98CC6_.wvu.FilterData" hidden="1">#REF!</definedName>
    <definedName name="Z_E84FA520_D8B7_472A_9913_1B62E15D532D_.wvu.FilterData" hidden="1">#REF!</definedName>
    <definedName name="Z_E856A7FB_F0DE_4CE8_85BE_FBD78193AF0B_.wvu.FilterData" hidden="1">#REF!</definedName>
    <definedName name="Z_E8B81FC8_C17A_451A_B505_641DE5886245_.wvu.FilterData" hidden="1">#REF!</definedName>
    <definedName name="Z_EA900FC6_5EC3_4E18_9ED9_37FAC8862A4C_.wvu.FilterData" hidden="1">#REF!</definedName>
    <definedName name="Z_EC12F0CE_807C_4CF2_B52D_1E5945238C05_.wvu.FilterData" hidden="1">#REF!</definedName>
    <definedName name="Z_EC74CDC8_4C91_4C55_BE9F_24DF0A9793FF_.wvu.FilterData" hidden="1">#REF!</definedName>
    <definedName name="Z_ED3E33DB_FBFA_4FDE_929F_AD12074101A3_.wvu.FilterData" hidden="1">#REF!</definedName>
    <definedName name="Z_EE21DFC7_81AA_40DA_B313_9BC83DA41DD6_.wvu.FilterData" hidden="1">#REF!</definedName>
    <definedName name="Z_EE5311D7_3149_40F1_82F5_7EEC6ACB6C85_.wvu.FilterData" hidden="1">#REF!</definedName>
    <definedName name="Z_EEE8CD21_C3A5_4786_B8BE_B9E68F0A5347_.wvu.FilterData" hidden="1">#REF!</definedName>
    <definedName name="Z_F0522591_4E2E_4AD6_B99B_B69551272A68_.wvu.FilterData" hidden="1">#REF!</definedName>
    <definedName name="Z_F1326E0B_5376_4D6E_9BC8_214AA525DE83_.wvu.FilterData" hidden="1">#REF!</definedName>
    <definedName name="Z_F300E2D5_C458_4E4B_AB71_FF06367EF684_.wvu.FilterData" hidden="1">#REF!</definedName>
    <definedName name="Z_F3F443DB_8EE1_48F9_9BF4_EAF21EDD719F_.wvu.FilterData" hidden="1">#REF!</definedName>
    <definedName name="Z_F6923408_DB58_4A59_8717_D0133A922204_.wvu.FilterData" hidden="1">#REF!</definedName>
    <definedName name="Z_F9CB3A99_6D24_412C_93C4_575819594890_.wvu.FilterData" hidden="1">#REF!</definedName>
    <definedName name="Z_FA40CB26_17FE_4901_96A4_2176E8FA5EEE_.wvu.FilterData" hidden="1">#REF!</definedName>
    <definedName name="Z_FC4D1412_4B52_4393_A184_1BAD70B9C231_.wvu.FilterData" hidden="1">#REF!</definedName>
    <definedName name="Z_FD259A29_AD61_4284_9BC7_5C3B20DD002B_.wvu.FilterData" hidden="1">#REF!</definedName>
    <definedName name="Z_FDFF93A6_D487_497C_8FA1_B8636451E74C_.wvu.FilterData" hidden="1">#REF!</definedName>
    <definedName name="Z_FE37516D_56E4_424C_8DE6_6B2719F76EF4_.wvu.FilterData" hidden="1">#REF!</definedName>
    <definedName name="Z_FEBB3479_FB57_4CDC_BCCD_5D8B83257FC7_.wvu.FilterData" hidden="1">#REF!</definedName>
    <definedName name="ZA" localSheetId="6">#REF!</definedName>
    <definedName name="ZA" localSheetId="7">#REF!</definedName>
    <definedName name="ZA">#REF!</definedName>
    <definedName name="ZAA">#REF!</definedName>
    <definedName name="zar">#REF!</definedName>
    <definedName name="ZARCAO">#REF!</definedName>
    <definedName name="zaza" localSheetId="9" hidden="1">{#N/A,#N/A,FALSE,"MO (2)"}</definedName>
    <definedName name="zaza" localSheetId="8" hidden="1">{#N/A,#N/A,FALSE,"MO (2)"}</definedName>
    <definedName name="zaza" localSheetId="6">{#N/A,#N/A,FALSE,"MO (2)"}</definedName>
    <definedName name="zaza" localSheetId="7">{#N/A,#N/A,FALSE,"MO (2)"}</definedName>
    <definedName name="zaza">{#N/A,#N/A,FALSE,"MO (2)"}</definedName>
    <definedName name="zaza_1" localSheetId="6" hidden="1">{#N/A,#N/A,FALSE,"MO (2)"}</definedName>
    <definedName name="zaza_1" localSheetId="7" hidden="1">{#N/A,#N/A,FALSE,"MO (2)"}</definedName>
    <definedName name="zaza_1" hidden="1">{#N/A,#N/A,FALSE,"MO (2)"}</definedName>
    <definedName name="zcsa" localSheetId="6">#REF!</definedName>
    <definedName name="zcsa" localSheetId="7">#REF!</definedName>
    <definedName name="zcsa">#REF!</definedName>
    <definedName name="ZFLHDSZLGKJ" hidden="1">#REF!</definedName>
    <definedName name="zfrcxr" localSheetId="6">#REF!</definedName>
    <definedName name="zfrcxr" localSheetId="7">#REF!</definedName>
    <definedName name="zfrcxr">#REF!</definedName>
    <definedName name="ZFRGCGB" localSheetId="6">#REF!</definedName>
    <definedName name="ZFRGCGB" localSheetId="7">#REF!</definedName>
    <definedName name="ZFRGCGB">#REF!</definedName>
    <definedName name="ZFRGCGTH" localSheetId="6">#REF!</definedName>
    <definedName name="ZFRGCGTH" localSheetId="7">#REF!</definedName>
    <definedName name="ZFRGCGTH">#REF!</definedName>
    <definedName name="zg" hidden="1">#REF!</definedName>
    <definedName name="zk" hidden="1">#REF!</definedName>
    <definedName name="zo" hidden="1">#REF!</definedName>
    <definedName name="ZONASUL" localSheetId="6">#REF!</definedName>
    <definedName name="ZONASUL" localSheetId="7">#REF!</definedName>
    <definedName name="ZONASUL">#REF!</definedName>
    <definedName name="ZS" hidden="1">#REF!</definedName>
    <definedName name="zwexcfr" localSheetId="6">#REF!</definedName>
    <definedName name="zwexcfr" localSheetId="7">#REF!</definedName>
    <definedName name="zwexcfr">#REF!</definedName>
    <definedName name="zx" localSheetId="6" hidden="1">{"Pèrdues i Guanys analític.Català",#N/A,FALSE,"Català";"Pèrdues i G. analític.castellà",#N/A,FALSE,"Castellà"}</definedName>
    <definedName name="zx" localSheetId="7" hidden="1">{"Pèrdues i Guanys analític.Català",#N/A,FALSE,"Català";"Pèrdues i G. analític.castellà",#N/A,FALSE,"Castellà"}</definedName>
    <definedName name="zx" hidden="1">{"Pèrdues i Guanys analític.Català",#N/A,FALSE,"Català";"Pèrdues i G. analític.castellà",#N/A,FALSE,"Castellà"}</definedName>
    <definedName name="zxd" localSheetId="6">#REF!</definedName>
    <definedName name="zxd" localSheetId="7">#REF!</definedName>
    <definedName name="zxd">#REF!</definedName>
    <definedName name="ZZ" localSheetId="6">#REF!</definedName>
    <definedName name="ZZ" localSheetId="7">#REF!</definedName>
    <definedName name="ZZ">#REF!</definedName>
    <definedName name="ZZ_1">#REF!</definedName>
    <definedName name="zzz" hidden="1">#REF!</definedName>
    <definedName name="zzzzz">#N/A</definedName>
    <definedName name="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6" i="33" l="1"/>
  <c r="H175" i="33"/>
  <c r="H174" i="33"/>
  <c r="H154" i="33"/>
  <c r="H153" i="33"/>
  <c r="H117" i="33"/>
  <c r="H116" i="33"/>
  <c r="H87" i="33"/>
  <c r="H86" i="33"/>
  <c r="H85" i="33"/>
  <c r="H71" i="33"/>
  <c r="H50" i="33"/>
  <c r="H49" i="33"/>
  <c r="H13" i="19"/>
  <c r="H14" i="19"/>
  <c r="H15" i="19"/>
  <c r="I15" i="19" s="1"/>
  <c r="H16" i="19"/>
  <c r="I16" i="19" s="1"/>
  <c r="H17" i="19"/>
  <c r="H18" i="19"/>
  <c r="H19" i="19"/>
  <c r="I19" i="19" s="1"/>
  <c r="H20" i="19"/>
  <c r="H21" i="19"/>
  <c r="H22" i="19"/>
  <c r="I22" i="19" s="1"/>
  <c r="H23" i="19"/>
  <c r="I23" i="19" s="1"/>
  <c r="H24" i="19"/>
  <c r="H25" i="19"/>
  <c r="I25" i="19" s="1"/>
  <c r="H26" i="19"/>
  <c r="I26" i="19" s="1"/>
  <c r="H27" i="19"/>
  <c r="I27" i="19" s="1"/>
  <c r="H28" i="19"/>
  <c r="I28" i="19" s="1"/>
  <c r="H29" i="19"/>
  <c r="H30" i="19"/>
  <c r="H31" i="19"/>
  <c r="I31" i="19" s="1"/>
  <c r="H32" i="19"/>
  <c r="I32" i="19" s="1"/>
  <c r="H33" i="19"/>
  <c r="H34" i="19"/>
  <c r="H35" i="19"/>
  <c r="I35" i="19" s="1"/>
  <c r="H36" i="19"/>
  <c r="H37" i="19"/>
  <c r="H38" i="19"/>
  <c r="I38" i="19" s="1"/>
  <c r="H39" i="19"/>
  <c r="I39" i="19" s="1"/>
  <c r="H40" i="19"/>
  <c r="I40" i="19" s="1"/>
  <c r="H41" i="19"/>
  <c r="I41" i="19" s="1"/>
  <c r="H42" i="19"/>
  <c r="I42" i="19" s="1"/>
  <c r="H43" i="19"/>
  <c r="I43" i="19" s="1"/>
  <c r="H44" i="19"/>
  <c r="I44" i="19" s="1"/>
  <c r="H45" i="19"/>
  <c r="H46" i="19"/>
  <c r="H47" i="19"/>
  <c r="I47" i="19" s="1"/>
  <c r="H48" i="19"/>
  <c r="I48" i="19" s="1"/>
  <c r="H49" i="19"/>
  <c r="H50" i="19"/>
  <c r="H51" i="19"/>
  <c r="I51" i="19" s="1"/>
  <c r="H52" i="19"/>
  <c r="H53" i="19"/>
  <c r="H54" i="19"/>
  <c r="I54" i="19" s="1"/>
  <c r="H55" i="19"/>
  <c r="H56" i="19"/>
  <c r="I56" i="19" s="1"/>
  <c r="H57" i="19"/>
  <c r="I57" i="19" s="1"/>
  <c r="H58" i="19"/>
  <c r="I58" i="19" s="1"/>
  <c r="H59" i="19"/>
  <c r="I59" i="19" s="1"/>
  <c r="H60" i="19"/>
  <c r="I60" i="19" s="1"/>
  <c r="H61" i="19"/>
  <c r="H62" i="19"/>
  <c r="I62" i="19" s="1"/>
  <c r="H63" i="19"/>
  <c r="I63" i="19" s="1"/>
  <c r="H64" i="19"/>
  <c r="I64" i="19" s="1"/>
  <c r="H65" i="19"/>
  <c r="H66" i="19"/>
  <c r="H67" i="19"/>
  <c r="I67" i="19" s="1"/>
  <c r="H68" i="19"/>
  <c r="I68" i="19" s="1"/>
  <c r="H69" i="19"/>
  <c r="H70" i="19"/>
  <c r="I70" i="19" s="1"/>
  <c r="H71" i="19"/>
  <c r="I71" i="19" s="1"/>
  <c r="H72" i="19"/>
  <c r="I72" i="19" s="1"/>
  <c r="H73" i="19"/>
  <c r="I73" i="19" s="1"/>
  <c r="H74" i="19"/>
  <c r="I74" i="19" s="1"/>
  <c r="H75" i="19"/>
  <c r="I75" i="19" s="1"/>
  <c r="H76" i="19"/>
  <c r="I76" i="19" s="1"/>
  <c r="H77" i="19"/>
  <c r="I77" i="19" s="1"/>
  <c r="H78" i="19"/>
  <c r="I78" i="19" s="1"/>
  <c r="H79" i="19"/>
  <c r="I79" i="19" s="1"/>
  <c r="H80" i="19"/>
  <c r="I80" i="19" s="1"/>
  <c r="H81" i="19"/>
  <c r="I81" i="19" s="1"/>
  <c r="H82" i="19"/>
  <c r="H83" i="19"/>
  <c r="I83" i="19" s="1"/>
  <c r="H84" i="19"/>
  <c r="H85" i="19"/>
  <c r="H86" i="19"/>
  <c r="I86" i="19" s="1"/>
  <c r="H87" i="19"/>
  <c r="I87" i="19" s="1"/>
  <c r="H88" i="19"/>
  <c r="I88" i="19" s="1"/>
  <c r="H12" i="19"/>
  <c r="I12" i="19" s="1"/>
  <c r="I90" i="19" s="1"/>
  <c r="I24" i="19"/>
  <c r="J121" i="1"/>
  <c r="G121" i="1"/>
  <c r="J22" i="1"/>
  <c r="I36" i="19"/>
  <c r="I69" i="19"/>
  <c r="I34" i="19"/>
  <c r="I65" i="19"/>
  <c r="I61" i="19"/>
  <c r="I66" i="19"/>
  <c r="I37" i="19"/>
  <c r="I20" i="19"/>
  <c r="I46" i="19"/>
  <c r="I55" i="19"/>
  <c r="I33" i="19"/>
  <c r="I85" i="19"/>
  <c r="I52" i="19"/>
  <c r="I84" i="19"/>
  <c r="I21" i="19"/>
  <c r="I17" i="19"/>
  <c r="I49" i="19"/>
  <c r="I45" i="19"/>
  <c r="I30" i="19"/>
  <c r="I29" i="19"/>
  <c r="I50" i="19"/>
  <c r="I14" i="19"/>
  <c r="I53" i="19"/>
  <c r="I82" i="19"/>
  <c r="I13" i="19"/>
  <c r="I18" i="19"/>
  <c r="J84" i="19" l="1"/>
  <c r="J70" i="19"/>
  <c r="J26" i="19"/>
  <c r="J19" i="19"/>
  <c r="J41" i="19"/>
  <c r="J25" i="19"/>
  <c r="J23" i="19"/>
  <c r="J73" i="19"/>
  <c r="J68" i="19"/>
  <c r="J50" i="19"/>
  <c r="J52" i="19"/>
  <c r="J37" i="19"/>
  <c r="J13" i="19"/>
  <c r="J76" i="19"/>
  <c r="J46" i="19"/>
  <c r="J31" i="19"/>
  <c r="J79" i="19"/>
  <c r="J16" i="19"/>
  <c r="J64" i="19"/>
  <c r="J33" i="19"/>
  <c r="J34" i="19"/>
  <c r="J82" i="19"/>
  <c r="J38" i="19"/>
  <c r="J44" i="19"/>
  <c r="J29" i="19"/>
  <c r="J30" i="19"/>
  <c r="J78" i="19"/>
  <c r="J15" i="19"/>
  <c r="J63" i="19"/>
  <c r="J32" i="19"/>
  <c r="J49" i="19"/>
  <c r="J56" i="19"/>
  <c r="J58" i="19"/>
  <c r="J74" i="19"/>
  <c r="J28" i="19"/>
  <c r="J45" i="19"/>
  <c r="J47" i="19"/>
  <c r="J17" i="19"/>
  <c r="J65" i="19"/>
  <c r="J18" i="19"/>
  <c r="J66" i="19"/>
  <c r="J81" i="19"/>
  <c r="J77" i="19"/>
  <c r="J24" i="19"/>
  <c r="J54" i="19"/>
  <c r="J35" i="19"/>
  <c r="J20" i="19"/>
  <c r="J75" i="19"/>
  <c r="J85" i="19"/>
  <c r="J21" i="19"/>
  <c r="J62" i="19"/>
  <c r="J87" i="19"/>
  <c r="J86" i="19"/>
  <c r="J36" i="19"/>
  <c r="J51" i="19"/>
  <c r="J83" i="19"/>
  <c r="J27" i="19"/>
  <c r="J67" i="19"/>
  <c r="J57" i="19"/>
  <c r="J48" i="19"/>
  <c r="J60" i="19"/>
  <c r="J14" i="19"/>
  <c r="J88" i="19"/>
  <c r="J39" i="19"/>
  <c r="J43" i="19"/>
  <c r="J71" i="19"/>
  <c r="J69" i="19"/>
  <c r="J53" i="19"/>
  <c r="J22" i="19"/>
  <c r="J61" i="19"/>
  <c r="J12" i="19"/>
  <c r="K12" i="19" s="1"/>
  <c r="J72" i="19"/>
  <c r="J80" i="19"/>
  <c r="J59" i="19"/>
  <c r="J55" i="19"/>
  <c r="J40" i="19"/>
  <c r="J42" i="19"/>
  <c r="F8" i="28" l="1"/>
  <c r="F9" i="28"/>
  <c r="F29" i="28"/>
  <c r="F30" i="28"/>
  <c r="F31" i="28"/>
  <c r="F32" i="28"/>
  <c r="H39" i="33" s="1"/>
  <c r="F33" i="28"/>
  <c r="F10" i="28"/>
  <c r="F20" i="28"/>
  <c r="F21" i="28"/>
  <c r="F22" i="28"/>
  <c r="H33" i="33" s="1"/>
  <c r="F23" i="28"/>
  <c r="H34" i="33" s="1"/>
  <c r="F24" i="28"/>
  <c r="H44" i="33" s="1"/>
  <c r="F25" i="28"/>
  <c r="F26" i="28"/>
  <c r="F27" i="28"/>
  <c r="F28" i="28"/>
  <c r="F11" i="28"/>
  <c r="F34" i="28"/>
  <c r="H47" i="33" s="1"/>
  <c r="F12" i="28"/>
  <c r="F35" i="28"/>
  <c r="F13" i="28"/>
  <c r="F36" i="28"/>
  <c r="H45" i="33" s="1"/>
  <c r="F14" i="28"/>
  <c r="F15" i="28"/>
  <c r="F37" i="28"/>
  <c r="F16" i="28"/>
  <c r="F17" i="28"/>
  <c r="F18" i="28"/>
  <c r="F19" i="28"/>
  <c r="H46" i="33" s="1"/>
  <c r="F7" i="28"/>
  <c r="I23" i="34" l="1"/>
  <c r="H184" i="33"/>
  <c r="H183" i="33"/>
  <c r="H182" i="33"/>
  <c r="C6" i="38"/>
  <c r="G110" i="37"/>
  <c r="G111" i="37"/>
  <c r="G112" i="37"/>
  <c r="G113" i="37"/>
  <c r="G109" i="37"/>
  <c r="K115" i="38"/>
  <c r="G104" i="38"/>
  <c r="G105" i="38"/>
  <c r="G106" i="38"/>
  <c r="G107" i="38"/>
  <c r="G108" i="38"/>
  <c r="G109" i="38"/>
  <c r="G110" i="38"/>
  <c r="G111" i="38"/>
  <c r="G112" i="38"/>
  <c r="G113" i="38"/>
  <c r="G114" i="38"/>
  <c r="G103" i="38"/>
  <c r="F62" i="37"/>
  <c r="F60" i="37"/>
  <c r="C6" i="37"/>
  <c r="R46" i="35" l="1"/>
  <c r="R47" i="35"/>
  <c r="R48" i="35"/>
  <c r="R49" i="35"/>
  <c r="R50" i="35"/>
  <c r="R51" i="35"/>
  <c r="R52" i="35"/>
  <c r="R53" i="35"/>
  <c r="R54" i="35"/>
  <c r="R55" i="35"/>
  <c r="R56" i="35"/>
  <c r="R57" i="35"/>
  <c r="R58" i="35"/>
  <c r="R59" i="35"/>
  <c r="R60" i="35"/>
  <c r="R61" i="35"/>
  <c r="R62" i="35"/>
  <c r="R63" i="35"/>
  <c r="R64" i="35"/>
  <c r="R65" i="35"/>
  <c r="R66" i="35"/>
  <c r="O17" i="50"/>
  <c r="O15" i="50" s="1"/>
  <c r="M25" i="50"/>
  <c r="A9" i="19" l="1"/>
  <c r="A9" i="3"/>
  <c r="G9" i="28"/>
  <c r="G29" i="28"/>
  <c r="G32" i="28"/>
  <c r="G33" i="28"/>
  <c r="G10" i="28"/>
  <c r="G21" i="28"/>
  <c r="G22" i="28"/>
  <c r="G24" i="28"/>
  <c r="G26" i="28"/>
  <c r="G27" i="28"/>
  <c r="G34" i="28"/>
  <c r="G12" i="28"/>
  <c r="G35" i="28"/>
  <c r="G13" i="28"/>
  <c r="G14" i="28"/>
  <c r="G16" i="28"/>
  <c r="G17" i="28"/>
  <c r="G18" i="28"/>
  <c r="G7" i="28"/>
  <c r="L114" i="38"/>
  <c r="L113" i="38"/>
  <c r="L108" i="38"/>
  <c r="L107" i="38"/>
  <c r="L106" i="38"/>
  <c r="L105" i="38"/>
  <c r="L104" i="38"/>
  <c r="L103" i="38"/>
  <c r="M103" i="38" s="1"/>
  <c r="L113" i="37"/>
  <c r="L109" i="37"/>
  <c r="K160" i="33"/>
  <c r="J160" i="33"/>
  <c r="K93" i="33"/>
  <c r="J93" i="33"/>
  <c r="K77" i="33"/>
  <c r="J77" i="33"/>
  <c r="K59" i="33"/>
  <c r="K58" i="33"/>
  <c r="J59" i="33"/>
  <c r="J58" i="33"/>
  <c r="G25" i="28"/>
  <c r="H70" i="33"/>
  <c r="G19" i="28"/>
  <c r="G8" i="28"/>
  <c r="G30" i="28"/>
  <c r="G31" i="28"/>
  <c r="G20" i="28"/>
  <c r="G28" i="28"/>
  <c r="G11" i="28"/>
  <c r="G15" i="28"/>
  <c r="F21" i="48"/>
  <c r="F20" i="48"/>
  <c r="F17" i="48"/>
  <c r="Q14" i="44" s="1"/>
  <c r="G13" i="44" s="1"/>
  <c r="I13" i="44" s="1"/>
  <c r="J13" i="44" s="1"/>
  <c r="F15" i="48"/>
  <c r="Q15" i="47" s="1"/>
  <c r="G14" i="47" s="1"/>
  <c r="I14" i="47" s="1"/>
  <c r="J14" i="47" s="1"/>
  <c r="F13" i="48"/>
  <c r="F16" i="48" s="1"/>
  <c r="B35" i="47"/>
  <c r="F29" i="47" s="1"/>
  <c r="M29" i="47" s="1"/>
  <c r="U41" i="47" s="1"/>
  <c r="A35" i="47"/>
  <c r="B34" i="47"/>
  <c r="F28" i="47" s="1"/>
  <c r="M28" i="47" s="1"/>
  <c r="A34" i="47"/>
  <c r="B33" i="47"/>
  <c r="F27" i="47" s="1"/>
  <c r="M27" i="47" s="1"/>
  <c r="A33" i="47"/>
  <c r="C29" i="47"/>
  <c r="C41" i="47" s="1"/>
  <c r="R41" i="47" s="1"/>
  <c r="V41" i="47" s="1"/>
  <c r="C28" i="47"/>
  <c r="C40" i="47" s="1"/>
  <c r="R40" i="47" s="1"/>
  <c r="V40" i="47" s="1"/>
  <c r="E27" i="47"/>
  <c r="E39" i="47" s="1"/>
  <c r="C27" i="47"/>
  <c r="C39" i="47" s="1"/>
  <c r="R39" i="47" s="1"/>
  <c r="V39" i="47" s="1"/>
  <c r="L22" i="47"/>
  <c r="P19" i="47" s="1"/>
  <c r="P15" i="47"/>
  <c r="C35" i="47" s="1"/>
  <c r="Q14" i="47"/>
  <c r="G13" i="47" s="1"/>
  <c r="I13" i="47" s="1"/>
  <c r="J13" i="47" s="1"/>
  <c r="P14" i="47"/>
  <c r="A13" i="47" s="1"/>
  <c r="P13" i="47"/>
  <c r="B39" i="47" s="1"/>
  <c r="B34" i="46"/>
  <c r="F28" i="46" s="1"/>
  <c r="L28" i="46" s="1"/>
  <c r="A34" i="46"/>
  <c r="B33" i="46"/>
  <c r="F27" i="46" s="1"/>
  <c r="A33" i="46"/>
  <c r="B32" i="46"/>
  <c r="F26" i="46" s="1"/>
  <c r="M26" i="46" s="1"/>
  <c r="H38" i="46" s="1"/>
  <c r="A32" i="46"/>
  <c r="C28" i="46"/>
  <c r="C40" i="46" s="1"/>
  <c r="R40" i="46" s="1"/>
  <c r="V40" i="46" s="1"/>
  <c r="C27" i="46"/>
  <c r="C39" i="46" s="1"/>
  <c r="R39" i="46" s="1"/>
  <c r="V39" i="46" s="1"/>
  <c r="E26" i="46"/>
  <c r="E38" i="46" s="1"/>
  <c r="C26" i="46"/>
  <c r="C38" i="46" s="1"/>
  <c r="R38" i="46" s="1"/>
  <c r="V38" i="46" s="1"/>
  <c r="L21" i="46"/>
  <c r="S12" i="46" s="1"/>
  <c r="Q15" i="46"/>
  <c r="G14" i="46" s="1"/>
  <c r="I14" i="46" s="1"/>
  <c r="J14" i="46" s="1"/>
  <c r="P15" i="46"/>
  <c r="B40" i="46" s="1"/>
  <c r="Q14" i="46"/>
  <c r="G13" i="46" s="1"/>
  <c r="I13" i="46" s="1"/>
  <c r="J13" i="46" s="1"/>
  <c r="P14" i="46"/>
  <c r="A13" i="46" s="1"/>
  <c r="Q13" i="46"/>
  <c r="G12" i="46" s="1"/>
  <c r="I12" i="46" s="1"/>
  <c r="J12" i="46" s="1"/>
  <c r="P13" i="46"/>
  <c r="C32" i="46" s="1"/>
  <c r="B35" i="45"/>
  <c r="F29" i="45" s="1"/>
  <c r="M29" i="45" s="1"/>
  <c r="A35" i="45"/>
  <c r="B34" i="45"/>
  <c r="F28" i="45" s="1"/>
  <c r="A34" i="45"/>
  <c r="B33" i="45"/>
  <c r="F27" i="45" s="1"/>
  <c r="M27" i="45" s="1"/>
  <c r="A33" i="45"/>
  <c r="C29" i="45"/>
  <c r="C41" i="45" s="1"/>
  <c r="R41" i="45" s="1"/>
  <c r="V41" i="45" s="1"/>
  <c r="C28" i="45"/>
  <c r="C40" i="45" s="1"/>
  <c r="R40" i="45" s="1"/>
  <c r="V40" i="45" s="1"/>
  <c r="E27" i="45"/>
  <c r="E39" i="45" s="1"/>
  <c r="C27" i="45"/>
  <c r="C39" i="45" s="1"/>
  <c r="R39" i="45" s="1"/>
  <c r="V39" i="45" s="1"/>
  <c r="L22" i="45"/>
  <c r="P20" i="45" s="1"/>
  <c r="P15" i="45"/>
  <c r="B41" i="45" s="1"/>
  <c r="Q14" i="45"/>
  <c r="G13" i="45" s="1"/>
  <c r="I13" i="45" s="1"/>
  <c r="J13" i="45" s="1"/>
  <c r="P14" i="45"/>
  <c r="C34" i="45" s="1"/>
  <c r="P13" i="45"/>
  <c r="C33" i="45" s="1"/>
  <c r="B35" i="44"/>
  <c r="F29" i="44" s="1"/>
  <c r="M29" i="44" s="1"/>
  <c r="B34" i="44"/>
  <c r="F28" i="44" s="1"/>
  <c r="M28" i="44" s="1"/>
  <c r="B33" i="44"/>
  <c r="F27" i="44" s="1"/>
  <c r="P29" i="44"/>
  <c r="C29" i="44" s="1"/>
  <c r="C41" i="44" s="1"/>
  <c r="R41" i="44" s="1"/>
  <c r="V41" i="44" s="1"/>
  <c r="P28" i="44"/>
  <c r="A34" i="44" s="1"/>
  <c r="P27" i="44"/>
  <c r="A33" i="44" s="1"/>
  <c r="E27" i="44"/>
  <c r="E39" i="44" s="1"/>
  <c r="L22" i="44"/>
  <c r="P20" i="44" s="1"/>
  <c r="Q15" i="44"/>
  <c r="G14" i="44" s="1"/>
  <c r="I14" i="44" s="1"/>
  <c r="J14" i="44" s="1"/>
  <c r="P15" i="44"/>
  <c r="B41" i="44" s="1"/>
  <c r="P14" i="44"/>
  <c r="A13" i="44" s="1"/>
  <c r="P13" i="44"/>
  <c r="A12" i="44" s="1"/>
  <c r="B34" i="40"/>
  <c r="B34" i="39"/>
  <c r="G3" i="42"/>
  <c r="G4" i="42"/>
  <c r="G5" i="42"/>
  <c r="G6" i="42"/>
  <c r="G7" i="42"/>
  <c r="G8" i="42"/>
  <c r="G9" i="42"/>
  <c r="G10" i="42"/>
  <c r="G11" i="42"/>
  <c r="G12" i="42"/>
  <c r="G13" i="42"/>
  <c r="G14" i="42"/>
  <c r="G15" i="42"/>
  <c r="G16" i="42"/>
  <c r="G17" i="42"/>
  <c r="G18" i="42"/>
  <c r="G19" i="42"/>
  <c r="G20" i="42"/>
  <c r="G21" i="42"/>
  <c r="G22" i="42"/>
  <c r="G23" i="42"/>
  <c r="G24" i="42"/>
  <c r="G25" i="42"/>
  <c r="G26" i="42"/>
  <c r="G27" i="42"/>
  <c r="G28" i="42"/>
  <c r="G29" i="42"/>
  <c r="G30" i="42"/>
  <c r="G31" i="42"/>
  <c r="G32" i="42"/>
  <c r="G33" i="42"/>
  <c r="G34" i="42"/>
  <c r="G35" i="42"/>
  <c r="G36" i="42"/>
  <c r="G37" i="42"/>
  <c r="G38" i="42"/>
  <c r="G39" i="42"/>
  <c r="G40" i="42"/>
  <c r="G41" i="42"/>
  <c r="G42" i="42"/>
  <c r="G43" i="42"/>
  <c r="G44" i="42"/>
  <c r="G45" i="42"/>
  <c r="G46" i="42"/>
  <c r="G47" i="42"/>
  <c r="G48" i="42"/>
  <c r="G49" i="42"/>
  <c r="G50" i="42"/>
  <c r="G51" i="42"/>
  <c r="G52" i="42"/>
  <c r="G53" i="42"/>
  <c r="G54" i="42"/>
  <c r="G55" i="42"/>
  <c r="G56" i="42"/>
  <c r="G57" i="42"/>
  <c r="G58" i="42"/>
  <c r="G59" i="42"/>
  <c r="G60" i="42"/>
  <c r="G61" i="42"/>
  <c r="G62" i="42"/>
  <c r="G63" i="42"/>
  <c r="G64" i="42"/>
  <c r="G65" i="42"/>
  <c r="G66" i="42"/>
  <c r="G67" i="42"/>
  <c r="G68" i="42"/>
  <c r="G69" i="42"/>
  <c r="G70" i="42"/>
  <c r="G71" i="42"/>
  <c r="G72" i="42"/>
  <c r="G73" i="42"/>
  <c r="G74" i="42"/>
  <c r="G75" i="42"/>
  <c r="G76" i="42"/>
  <c r="G77" i="42"/>
  <c r="G78" i="42"/>
  <c r="G79" i="42"/>
  <c r="G80" i="42"/>
  <c r="G81" i="42"/>
  <c r="G82" i="42"/>
  <c r="G83" i="42"/>
  <c r="G84" i="42"/>
  <c r="G85" i="42"/>
  <c r="G86" i="42"/>
  <c r="G87" i="42"/>
  <c r="G88" i="42"/>
  <c r="G89" i="42"/>
  <c r="G90" i="42"/>
  <c r="G91" i="42"/>
  <c r="G92" i="42"/>
  <c r="G93" i="42"/>
  <c r="G94" i="42"/>
  <c r="G95" i="42"/>
  <c r="G96" i="42"/>
  <c r="G97" i="42"/>
  <c r="G98" i="42"/>
  <c r="G99" i="42"/>
  <c r="G100" i="42"/>
  <c r="G101" i="42"/>
  <c r="G102" i="42"/>
  <c r="G103" i="42"/>
  <c r="G104" i="42"/>
  <c r="G105" i="42"/>
  <c r="G106" i="42"/>
  <c r="G107" i="42"/>
  <c r="G108" i="42"/>
  <c r="G109" i="42"/>
  <c r="G110" i="42"/>
  <c r="G111" i="42"/>
  <c r="G112" i="42"/>
  <c r="G113" i="42"/>
  <c r="G114" i="42"/>
  <c r="G115" i="42"/>
  <c r="G116" i="42"/>
  <c r="G117" i="42"/>
  <c r="G118" i="42"/>
  <c r="G119" i="42"/>
  <c r="G120" i="42"/>
  <c r="G121" i="42"/>
  <c r="G122" i="42"/>
  <c r="G123" i="42"/>
  <c r="G124" i="42"/>
  <c r="G125" i="42"/>
  <c r="G126" i="42"/>
  <c r="G127" i="42"/>
  <c r="G128" i="42"/>
  <c r="G129" i="42"/>
  <c r="G130" i="42"/>
  <c r="G131" i="42"/>
  <c r="G132" i="42"/>
  <c r="G133" i="42"/>
  <c r="G134" i="42"/>
  <c r="G135" i="42"/>
  <c r="G136" i="42"/>
  <c r="G137" i="42"/>
  <c r="G138" i="42"/>
  <c r="G139" i="42"/>
  <c r="G140" i="42"/>
  <c r="G141" i="42"/>
  <c r="G142" i="42"/>
  <c r="G143" i="42"/>
  <c r="G144" i="42"/>
  <c r="G145" i="42"/>
  <c r="G146" i="42"/>
  <c r="G147" i="42"/>
  <c r="G148" i="42"/>
  <c r="G149" i="42"/>
  <c r="G150" i="42"/>
  <c r="G151" i="42"/>
  <c r="G152" i="42"/>
  <c r="G153" i="42"/>
  <c r="G154" i="42"/>
  <c r="G155" i="42"/>
  <c r="G156" i="42"/>
  <c r="G157" i="42"/>
  <c r="G158" i="42"/>
  <c r="G159" i="42"/>
  <c r="G160" i="42"/>
  <c r="G161" i="42"/>
  <c r="G162" i="42"/>
  <c r="G163" i="42"/>
  <c r="G164" i="42"/>
  <c r="G165" i="42"/>
  <c r="G166" i="42"/>
  <c r="G167" i="42"/>
  <c r="G168" i="42"/>
  <c r="G169" i="42"/>
  <c r="G170" i="42"/>
  <c r="G171" i="42"/>
  <c r="G172" i="42"/>
  <c r="G173" i="42"/>
  <c r="G174" i="42"/>
  <c r="G175" i="42"/>
  <c r="G176" i="42"/>
  <c r="G177" i="42"/>
  <c r="G178" i="42"/>
  <c r="G179" i="42"/>
  <c r="G180" i="42"/>
  <c r="G181" i="42"/>
  <c r="G182" i="42"/>
  <c r="G183" i="42"/>
  <c r="G184" i="42"/>
  <c r="G185" i="42"/>
  <c r="G186" i="42"/>
  <c r="G187" i="42"/>
  <c r="G188" i="42"/>
  <c r="G189" i="42"/>
  <c r="G190" i="42"/>
  <c r="G191" i="42"/>
  <c r="G192" i="42"/>
  <c r="G193" i="42"/>
  <c r="G194" i="42"/>
  <c r="G195" i="42"/>
  <c r="G196" i="42"/>
  <c r="G197" i="42"/>
  <c r="G198" i="42"/>
  <c r="G199" i="42"/>
  <c r="G200" i="42"/>
  <c r="G201" i="42"/>
  <c r="G202" i="42"/>
  <c r="G203" i="42"/>
  <c r="G204" i="42"/>
  <c r="G205" i="42"/>
  <c r="G206" i="42"/>
  <c r="G207" i="42"/>
  <c r="G208" i="42"/>
  <c r="G209" i="42"/>
  <c r="G210" i="42"/>
  <c r="G211" i="42"/>
  <c r="G212" i="42"/>
  <c r="G213" i="42"/>
  <c r="G214" i="42"/>
  <c r="G215" i="42"/>
  <c r="G216" i="42"/>
  <c r="G217" i="42"/>
  <c r="G218" i="42"/>
  <c r="G219" i="42"/>
  <c r="G220" i="42"/>
  <c r="G221" i="42"/>
  <c r="G222" i="42"/>
  <c r="G223" i="42"/>
  <c r="G224" i="42"/>
  <c r="G225" i="42"/>
  <c r="G226" i="42"/>
  <c r="G227" i="42"/>
  <c r="G2" i="42"/>
  <c r="F3" i="42"/>
  <c r="F4" i="42"/>
  <c r="F5" i="42"/>
  <c r="F6" i="42"/>
  <c r="F7" i="42"/>
  <c r="F8" i="42"/>
  <c r="F9" i="42"/>
  <c r="F10" i="42"/>
  <c r="F11" i="42"/>
  <c r="F12"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F52" i="42"/>
  <c r="F53" i="42"/>
  <c r="F54" i="42"/>
  <c r="F55" i="42"/>
  <c r="F56" i="42"/>
  <c r="F57" i="42"/>
  <c r="F58" i="42"/>
  <c r="F59" i="42"/>
  <c r="F60" i="42"/>
  <c r="F61" i="42"/>
  <c r="F62" i="42"/>
  <c r="F63" i="42"/>
  <c r="F64" i="42"/>
  <c r="F65" i="42"/>
  <c r="F66" i="42"/>
  <c r="F67" i="42"/>
  <c r="F68" i="42"/>
  <c r="F69" i="42"/>
  <c r="F70" i="42"/>
  <c r="F71" i="42"/>
  <c r="F72" i="42"/>
  <c r="F73" i="42"/>
  <c r="F74" i="42"/>
  <c r="F75" i="42"/>
  <c r="F76" i="42"/>
  <c r="F77" i="42"/>
  <c r="F78" i="42"/>
  <c r="F79" i="42"/>
  <c r="F80" i="42"/>
  <c r="F81" i="42"/>
  <c r="F82" i="42"/>
  <c r="F83" i="42"/>
  <c r="F84" i="42"/>
  <c r="F85" i="42"/>
  <c r="F86" i="42"/>
  <c r="F87" i="42"/>
  <c r="F88" i="42"/>
  <c r="F89" i="42"/>
  <c r="F90" i="42"/>
  <c r="F91" i="42"/>
  <c r="F92" i="42"/>
  <c r="F93" i="42"/>
  <c r="F94" i="42"/>
  <c r="F95" i="42"/>
  <c r="F96" i="42"/>
  <c r="F97" i="42"/>
  <c r="F98" i="42"/>
  <c r="F99" i="42"/>
  <c r="F100" i="42"/>
  <c r="F101" i="42"/>
  <c r="F102" i="42"/>
  <c r="F103" i="42"/>
  <c r="F104" i="42"/>
  <c r="F105" i="42"/>
  <c r="F106" i="42"/>
  <c r="F107" i="42"/>
  <c r="F108" i="42"/>
  <c r="F109" i="42"/>
  <c r="F110" i="42"/>
  <c r="F111" i="42"/>
  <c r="F112" i="42"/>
  <c r="F113" i="42"/>
  <c r="F114" i="42"/>
  <c r="F115" i="42"/>
  <c r="F116" i="42"/>
  <c r="F117" i="42"/>
  <c r="F118" i="42"/>
  <c r="F119" i="42"/>
  <c r="F120" i="42"/>
  <c r="F121" i="42"/>
  <c r="F122" i="42"/>
  <c r="F123" i="42"/>
  <c r="F124" i="42"/>
  <c r="F125" i="42"/>
  <c r="F126" i="42"/>
  <c r="F127" i="42"/>
  <c r="F128" i="42"/>
  <c r="F129" i="42"/>
  <c r="F130" i="42"/>
  <c r="F131" i="42"/>
  <c r="F132" i="42"/>
  <c r="F133" i="42"/>
  <c r="F134" i="42"/>
  <c r="F135" i="42"/>
  <c r="F136" i="42"/>
  <c r="F137" i="42"/>
  <c r="F138" i="42"/>
  <c r="F139" i="42"/>
  <c r="F140" i="42"/>
  <c r="F141" i="42"/>
  <c r="F142" i="42"/>
  <c r="F143" i="42"/>
  <c r="F144" i="42"/>
  <c r="F145" i="42"/>
  <c r="F146" i="42"/>
  <c r="F147" i="42"/>
  <c r="F148" i="42"/>
  <c r="F149" i="42"/>
  <c r="F150" i="42"/>
  <c r="F151" i="42"/>
  <c r="F152" i="42"/>
  <c r="F153" i="42"/>
  <c r="F154" i="42"/>
  <c r="F155" i="42"/>
  <c r="F156" i="42"/>
  <c r="F157" i="42"/>
  <c r="F158" i="42"/>
  <c r="F159" i="42"/>
  <c r="F160" i="42"/>
  <c r="F161" i="42"/>
  <c r="F162" i="42"/>
  <c r="F163" i="42"/>
  <c r="F164" i="42"/>
  <c r="F165" i="42"/>
  <c r="F166" i="42"/>
  <c r="F167" i="42"/>
  <c r="F168" i="42"/>
  <c r="F169" i="42"/>
  <c r="F170" i="42"/>
  <c r="F171" i="42"/>
  <c r="F172" i="42"/>
  <c r="F173" i="42"/>
  <c r="F174" i="42"/>
  <c r="F175" i="42"/>
  <c r="F176" i="42"/>
  <c r="F177" i="42"/>
  <c r="F178" i="42"/>
  <c r="F179" i="42"/>
  <c r="F180" i="42"/>
  <c r="F181" i="42"/>
  <c r="F182" i="42"/>
  <c r="F183" i="42"/>
  <c r="F184" i="42"/>
  <c r="F185" i="42"/>
  <c r="F186" i="42"/>
  <c r="F187" i="42"/>
  <c r="F188" i="42"/>
  <c r="F189" i="42"/>
  <c r="F190" i="42"/>
  <c r="F191" i="42"/>
  <c r="F192" i="42"/>
  <c r="F193" i="42"/>
  <c r="F194" i="42"/>
  <c r="F195" i="42"/>
  <c r="F196" i="42"/>
  <c r="F197" i="42"/>
  <c r="F198" i="42"/>
  <c r="F199" i="42"/>
  <c r="F200" i="42"/>
  <c r="F201" i="42"/>
  <c r="F202" i="42"/>
  <c r="F203" i="42"/>
  <c r="F204" i="42"/>
  <c r="F205" i="42"/>
  <c r="F206" i="42"/>
  <c r="F207" i="42"/>
  <c r="F208" i="42"/>
  <c r="F209" i="42"/>
  <c r="F210" i="42"/>
  <c r="F211" i="42"/>
  <c r="F212" i="42"/>
  <c r="F213" i="42"/>
  <c r="F214" i="42"/>
  <c r="F215" i="42"/>
  <c r="F216" i="42"/>
  <c r="F217" i="42"/>
  <c r="F218" i="42"/>
  <c r="F219" i="42"/>
  <c r="F220" i="42"/>
  <c r="F221" i="42"/>
  <c r="F222" i="42"/>
  <c r="F223" i="42"/>
  <c r="F224" i="42"/>
  <c r="F225" i="42"/>
  <c r="F226" i="42"/>
  <c r="F227" i="42"/>
  <c r="F2" i="42"/>
  <c r="H539" i="42"/>
  <c r="I539" i="42" s="1"/>
  <c r="H538" i="42"/>
  <c r="I538" i="42" s="1"/>
  <c r="H537" i="42"/>
  <c r="I537" i="42" s="1"/>
  <c r="H536" i="42"/>
  <c r="I536" i="42" s="1"/>
  <c r="H535" i="42"/>
  <c r="I535" i="42" s="1"/>
  <c r="H534" i="42"/>
  <c r="I534" i="42" s="1"/>
  <c r="H533" i="42"/>
  <c r="I533" i="42" s="1"/>
  <c r="H532" i="42"/>
  <c r="I532" i="42" s="1"/>
  <c r="H531" i="42"/>
  <c r="I531" i="42" s="1"/>
  <c r="H530" i="42"/>
  <c r="I530" i="42" s="1"/>
  <c r="H529" i="42"/>
  <c r="I529" i="42" s="1"/>
  <c r="H528" i="42"/>
  <c r="I528" i="42" s="1"/>
  <c r="H527" i="42"/>
  <c r="I527" i="42" s="1"/>
  <c r="H526" i="42"/>
  <c r="I526" i="42" s="1"/>
  <c r="H525" i="42"/>
  <c r="I525" i="42" s="1"/>
  <c r="H524" i="42"/>
  <c r="I524" i="42" s="1"/>
  <c r="H523" i="42"/>
  <c r="I523" i="42" s="1"/>
  <c r="H522" i="42"/>
  <c r="I522" i="42" s="1"/>
  <c r="H521" i="42"/>
  <c r="I521" i="42" s="1"/>
  <c r="H520" i="42"/>
  <c r="I520" i="42" s="1"/>
  <c r="H519" i="42"/>
  <c r="I519" i="42" s="1"/>
  <c r="H518" i="42"/>
  <c r="I518" i="42" s="1"/>
  <c r="H517" i="42"/>
  <c r="I517" i="42" s="1"/>
  <c r="H516" i="42"/>
  <c r="I516" i="42" s="1"/>
  <c r="H515" i="42"/>
  <c r="I515" i="42" s="1"/>
  <c r="H514" i="42"/>
  <c r="I514" i="42" s="1"/>
  <c r="H513" i="42"/>
  <c r="I513" i="42" s="1"/>
  <c r="H512" i="42"/>
  <c r="I512" i="42" s="1"/>
  <c r="H511" i="42"/>
  <c r="I511" i="42" s="1"/>
  <c r="H510" i="42"/>
  <c r="I510" i="42" s="1"/>
  <c r="H509" i="42"/>
  <c r="I509" i="42" s="1"/>
  <c r="H508" i="42"/>
  <c r="I508" i="42" s="1"/>
  <c r="H507" i="42"/>
  <c r="I507" i="42" s="1"/>
  <c r="H506" i="42"/>
  <c r="I506" i="42" s="1"/>
  <c r="H505" i="42"/>
  <c r="I505" i="42" s="1"/>
  <c r="H504" i="42"/>
  <c r="I504" i="42" s="1"/>
  <c r="H503" i="42"/>
  <c r="I503" i="42" s="1"/>
  <c r="H502" i="42"/>
  <c r="I502" i="42" s="1"/>
  <c r="H501" i="42"/>
  <c r="I501" i="42" s="1"/>
  <c r="H500" i="42"/>
  <c r="I500" i="42" s="1"/>
  <c r="H499" i="42"/>
  <c r="I499" i="42" s="1"/>
  <c r="H498" i="42"/>
  <c r="I498" i="42" s="1"/>
  <c r="H497" i="42"/>
  <c r="I497" i="42" s="1"/>
  <c r="H496" i="42"/>
  <c r="I496" i="42" s="1"/>
  <c r="H495" i="42"/>
  <c r="I495" i="42" s="1"/>
  <c r="H494" i="42"/>
  <c r="I494" i="42" s="1"/>
  <c r="H493" i="42"/>
  <c r="I493" i="42" s="1"/>
  <c r="H492" i="42"/>
  <c r="I492" i="42" s="1"/>
  <c r="H491" i="42"/>
  <c r="I491" i="42" s="1"/>
  <c r="H490" i="42"/>
  <c r="I490" i="42" s="1"/>
  <c r="H489" i="42"/>
  <c r="I489" i="42" s="1"/>
  <c r="H488" i="42"/>
  <c r="I488" i="42" s="1"/>
  <c r="H487" i="42"/>
  <c r="I487" i="42" s="1"/>
  <c r="H486" i="42"/>
  <c r="I486" i="42" s="1"/>
  <c r="H485" i="42"/>
  <c r="I485" i="42" s="1"/>
  <c r="H484" i="42"/>
  <c r="I484" i="42" s="1"/>
  <c r="H483" i="42"/>
  <c r="I483" i="42" s="1"/>
  <c r="H482" i="42"/>
  <c r="I482" i="42" s="1"/>
  <c r="H481" i="42"/>
  <c r="I481" i="42" s="1"/>
  <c r="H480" i="42"/>
  <c r="I480" i="42" s="1"/>
  <c r="H479" i="42"/>
  <c r="I479" i="42" s="1"/>
  <c r="H478" i="42"/>
  <c r="I478" i="42" s="1"/>
  <c r="H477" i="42"/>
  <c r="I477" i="42" s="1"/>
  <c r="H476" i="42"/>
  <c r="I476" i="42" s="1"/>
  <c r="H475" i="42"/>
  <c r="I475" i="42" s="1"/>
  <c r="H474" i="42"/>
  <c r="I474" i="42" s="1"/>
  <c r="H473" i="42"/>
  <c r="I473" i="42" s="1"/>
  <c r="H472" i="42"/>
  <c r="I472" i="42" s="1"/>
  <c r="H471" i="42"/>
  <c r="I471" i="42" s="1"/>
  <c r="H470" i="42"/>
  <c r="I470" i="42" s="1"/>
  <c r="H469" i="42"/>
  <c r="I469" i="42" s="1"/>
  <c r="H468" i="42"/>
  <c r="I468" i="42" s="1"/>
  <c r="H467" i="42"/>
  <c r="I467" i="42" s="1"/>
  <c r="H466" i="42"/>
  <c r="I466" i="42" s="1"/>
  <c r="H465" i="42"/>
  <c r="I465" i="42" s="1"/>
  <c r="H464" i="42"/>
  <c r="I464" i="42" s="1"/>
  <c r="H463" i="42"/>
  <c r="I463" i="42" s="1"/>
  <c r="H462" i="42"/>
  <c r="I462" i="42" s="1"/>
  <c r="H461" i="42"/>
  <c r="I461" i="42" s="1"/>
  <c r="H460" i="42"/>
  <c r="I460" i="42" s="1"/>
  <c r="H459" i="42"/>
  <c r="I459" i="42" s="1"/>
  <c r="H458" i="42"/>
  <c r="I458" i="42" s="1"/>
  <c r="H457" i="42"/>
  <c r="I457" i="42" s="1"/>
  <c r="H456" i="42"/>
  <c r="I456" i="42" s="1"/>
  <c r="H455" i="42"/>
  <c r="I455" i="42" s="1"/>
  <c r="H454" i="42"/>
  <c r="I454" i="42" s="1"/>
  <c r="H453" i="42"/>
  <c r="I453" i="42" s="1"/>
  <c r="H452" i="42"/>
  <c r="I452" i="42" s="1"/>
  <c r="H451" i="42"/>
  <c r="I451" i="42" s="1"/>
  <c r="H450" i="42"/>
  <c r="I450" i="42" s="1"/>
  <c r="H449" i="42"/>
  <c r="I449" i="42" s="1"/>
  <c r="H448" i="42"/>
  <c r="I448" i="42" s="1"/>
  <c r="H447" i="42"/>
  <c r="I447" i="42" s="1"/>
  <c r="H446" i="42"/>
  <c r="I446" i="42" s="1"/>
  <c r="H445" i="42"/>
  <c r="I445" i="42" s="1"/>
  <c r="H444" i="42"/>
  <c r="I444" i="42" s="1"/>
  <c r="H443" i="42"/>
  <c r="I443" i="42" s="1"/>
  <c r="H442" i="42"/>
  <c r="I442" i="42" s="1"/>
  <c r="H441" i="42"/>
  <c r="I441" i="42" s="1"/>
  <c r="H440" i="42"/>
  <c r="I440" i="42" s="1"/>
  <c r="H439" i="42"/>
  <c r="I439" i="42" s="1"/>
  <c r="H438" i="42"/>
  <c r="I438" i="42" s="1"/>
  <c r="H437" i="42"/>
  <c r="I437" i="42" s="1"/>
  <c r="H436" i="42"/>
  <c r="I436" i="42" s="1"/>
  <c r="H435" i="42"/>
  <c r="I435" i="42" s="1"/>
  <c r="H434" i="42"/>
  <c r="I434" i="42" s="1"/>
  <c r="H433" i="42"/>
  <c r="I433" i="42" s="1"/>
  <c r="H432" i="42"/>
  <c r="I432" i="42" s="1"/>
  <c r="H431" i="42"/>
  <c r="I431" i="42" s="1"/>
  <c r="H430" i="42"/>
  <c r="I430" i="42" s="1"/>
  <c r="H429" i="42"/>
  <c r="I429" i="42" s="1"/>
  <c r="H428" i="42"/>
  <c r="I428" i="42" s="1"/>
  <c r="H427" i="42"/>
  <c r="I427" i="42" s="1"/>
  <c r="H426" i="42"/>
  <c r="I426" i="42" s="1"/>
  <c r="H425" i="42"/>
  <c r="I425" i="42" s="1"/>
  <c r="H424" i="42"/>
  <c r="I424" i="42" s="1"/>
  <c r="H423" i="42"/>
  <c r="I423" i="42" s="1"/>
  <c r="H422" i="42"/>
  <c r="I422" i="42" s="1"/>
  <c r="H421" i="42"/>
  <c r="I421" i="42" s="1"/>
  <c r="H420" i="42"/>
  <c r="I420" i="42" s="1"/>
  <c r="H419" i="42"/>
  <c r="I419" i="42" s="1"/>
  <c r="H418" i="42"/>
  <c r="I418" i="42" s="1"/>
  <c r="H417" i="42"/>
  <c r="I417" i="42" s="1"/>
  <c r="H416" i="42"/>
  <c r="I416" i="42" s="1"/>
  <c r="H415" i="42"/>
  <c r="I415" i="42" s="1"/>
  <c r="H414" i="42"/>
  <c r="I414" i="42" s="1"/>
  <c r="H413" i="42"/>
  <c r="I413" i="42" s="1"/>
  <c r="H412" i="42"/>
  <c r="I412" i="42" s="1"/>
  <c r="H411" i="42"/>
  <c r="I411" i="42" s="1"/>
  <c r="H410" i="42"/>
  <c r="I410" i="42" s="1"/>
  <c r="H409" i="42"/>
  <c r="I409" i="42" s="1"/>
  <c r="H408" i="42"/>
  <c r="I408" i="42" s="1"/>
  <c r="H407" i="42"/>
  <c r="I407" i="42" s="1"/>
  <c r="H406" i="42"/>
  <c r="I406" i="42" s="1"/>
  <c r="H405" i="42"/>
  <c r="I405" i="42" s="1"/>
  <c r="H404" i="42"/>
  <c r="I404" i="42" s="1"/>
  <c r="H403" i="42"/>
  <c r="I403" i="42" s="1"/>
  <c r="H402" i="42"/>
  <c r="I402" i="42" s="1"/>
  <c r="H401" i="42"/>
  <c r="I401" i="42" s="1"/>
  <c r="H400" i="42"/>
  <c r="I400" i="42" s="1"/>
  <c r="H399" i="42"/>
  <c r="I399" i="42" s="1"/>
  <c r="H398" i="42"/>
  <c r="I398" i="42" s="1"/>
  <c r="H397" i="42"/>
  <c r="I397" i="42" s="1"/>
  <c r="H396" i="42"/>
  <c r="I396" i="42" s="1"/>
  <c r="H395" i="42"/>
  <c r="I395" i="42" s="1"/>
  <c r="H394" i="42"/>
  <c r="I394" i="42" s="1"/>
  <c r="H393" i="42"/>
  <c r="I393" i="42" s="1"/>
  <c r="H392" i="42"/>
  <c r="I392" i="42" s="1"/>
  <c r="H391" i="42"/>
  <c r="I391" i="42" s="1"/>
  <c r="H390" i="42"/>
  <c r="I390" i="42" s="1"/>
  <c r="H389" i="42"/>
  <c r="I389" i="42" s="1"/>
  <c r="H388" i="42"/>
  <c r="I388" i="42" s="1"/>
  <c r="H387" i="42"/>
  <c r="I387" i="42" s="1"/>
  <c r="H386" i="42"/>
  <c r="I386" i="42" s="1"/>
  <c r="H385" i="42"/>
  <c r="I385" i="42" s="1"/>
  <c r="H384" i="42"/>
  <c r="I384" i="42" s="1"/>
  <c r="H383" i="42"/>
  <c r="I383" i="42" s="1"/>
  <c r="H382" i="42"/>
  <c r="I382" i="42" s="1"/>
  <c r="H381" i="42"/>
  <c r="I381" i="42" s="1"/>
  <c r="H380" i="42"/>
  <c r="I380" i="42" s="1"/>
  <c r="H379" i="42"/>
  <c r="I379" i="42" s="1"/>
  <c r="H378" i="42"/>
  <c r="I378" i="42" s="1"/>
  <c r="H377" i="42"/>
  <c r="I377" i="42" s="1"/>
  <c r="H376" i="42"/>
  <c r="I376" i="42" s="1"/>
  <c r="H375" i="42"/>
  <c r="I375" i="42" s="1"/>
  <c r="H374" i="42"/>
  <c r="I374" i="42" s="1"/>
  <c r="H373" i="42"/>
  <c r="I373" i="42" s="1"/>
  <c r="H372" i="42"/>
  <c r="I372" i="42" s="1"/>
  <c r="H371" i="42"/>
  <c r="I371" i="42" s="1"/>
  <c r="H370" i="42"/>
  <c r="I370" i="42" s="1"/>
  <c r="H369" i="42"/>
  <c r="I369" i="42" s="1"/>
  <c r="H368" i="42"/>
  <c r="I368" i="42" s="1"/>
  <c r="H367" i="42"/>
  <c r="I367" i="42" s="1"/>
  <c r="H366" i="42"/>
  <c r="I366" i="42" s="1"/>
  <c r="H365" i="42"/>
  <c r="I365" i="42" s="1"/>
  <c r="H364" i="42"/>
  <c r="I364" i="42" s="1"/>
  <c r="H363" i="42"/>
  <c r="I363" i="42" s="1"/>
  <c r="H362" i="42"/>
  <c r="I362" i="42" s="1"/>
  <c r="H361" i="42"/>
  <c r="I361" i="42" s="1"/>
  <c r="H360" i="42"/>
  <c r="I360" i="42" s="1"/>
  <c r="H359" i="42"/>
  <c r="I359" i="42" s="1"/>
  <c r="H358" i="42"/>
  <c r="I358" i="42" s="1"/>
  <c r="H357" i="42"/>
  <c r="I357" i="42" s="1"/>
  <c r="H356" i="42"/>
  <c r="I356" i="42" s="1"/>
  <c r="H355" i="42"/>
  <c r="I355" i="42" s="1"/>
  <c r="H354" i="42"/>
  <c r="I354" i="42" s="1"/>
  <c r="H353" i="42"/>
  <c r="I353" i="42" s="1"/>
  <c r="H352" i="42"/>
  <c r="I352" i="42" s="1"/>
  <c r="H351" i="42"/>
  <c r="I351" i="42" s="1"/>
  <c r="H350" i="42"/>
  <c r="I350" i="42" s="1"/>
  <c r="H349" i="42"/>
  <c r="I349" i="42" s="1"/>
  <c r="H348" i="42"/>
  <c r="I348" i="42" s="1"/>
  <c r="H347" i="42"/>
  <c r="I347" i="42" s="1"/>
  <c r="H346" i="42"/>
  <c r="I346" i="42" s="1"/>
  <c r="H345" i="42"/>
  <c r="I345" i="42" s="1"/>
  <c r="H344" i="42"/>
  <c r="I344" i="42" s="1"/>
  <c r="H343" i="42"/>
  <c r="I343" i="42" s="1"/>
  <c r="H342" i="42"/>
  <c r="I342" i="42" s="1"/>
  <c r="H341" i="42"/>
  <c r="I341" i="42" s="1"/>
  <c r="H340" i="42"/>
  <c r="I340" i="42" s="1"/>
  <c r="H339" i="42"/>
  <c r="I339" i="42" s="1"/>
  <c r="H338" i="42"/>
  <c r="I338" i="42" s="1"/>
  <c r="H337" i="42"/>
  <c r="I337" i="42" s="1"/>
  <c r="H336" i="42"/>
  <c r="I336" i="42" s="1"/>
  <c r="H335" i="42"/>
  <c r="I335" i="42" s="1"/>
  <c r="H334" i="42"/>
  <c r="I334" i="42" s="1"/>
  <c r="H333" i="42"/>
  <c r="I333" i="42" s="1"/>
  <c r="H332" i="42"/>
  <c r="I332" i="42" s="1"/>
  <c r="H331" i="42"/>
  <c r="I331" i="42" s="1"/>
  <c r="H330" i="42"/>
  <c r="I330" i="42" s="1"/>
  <c r="H329" i="42"/>
  <c r="I329" i="42" s="1"/>
  <c r="H328" i="42"/>
  <c r="I328" i="42" s="1"/>
  <c r="H327" i="42"/>
  <c r="I327" i="42" s="1"/>
  <c r="H326" i="42"/>
  <c r="I326" i="42" s="1"/>
  <c r="H325" i="42"/>
  <c r="I325" i="42" s="1"/>
  <c r="H324" i="42"/>
  <c r="I324" i="42" s="1"/>
  <c r="H323" i="42"/>
  <c r="I323" i="42" s="1"/>
  <c r="H322" i="42"/>
  <c r="I322" i="42" s="1"/>
  <c r="H321" i="42"/>
  <c r="I321" i="42" s="1"/>
  <c r="H320" i="42"/>
  <c r="I320" i="42" s="1"/>
  <c r="H319" i="42"/>
  <c r="I319" i="42" s="1"/>
  <c r="H318" i="42"/>
  <c r="I318" i="42" s="1"/>
  <c r="H317" i="42"/>
  <c r="I317" i="42" s="1"/>
  <c r="H316" i="42"/>
  <c r="I316" i="42" s="1"/>
  <c r="H315" i="42"/>
  <c r="I315" i="42" s="1"/>
  <c r="H314" i="42"/>
  <c r="I314" i="42" s="1"/>
  <c r="H313" i="42"/>
  <c r="I313" i="42" s="1"/>
  <c r="H312" i="42"/>
  <c r="I312" i="42" s="1"/>
  <c r="H311" i="42"/>
  <c r="I311" i="42" s="1"/>
  <c r="H310" i="42"/>
  <c r="I310" i="42" s="1"/>
  <c r="H309" i="42"/>
  <c r="I309" i="42" s="1"/>
  <c r="H308" i="42"/>
  <c r="I308" i="42" s="1"/>
  <c r="H307" i="42"/>
  <c r="I307" i="42" s="1"/>
  <c r="H306" i="42"/>
  <c r="I306" i="42" s="1"/>
  <c r="H305" i="42"/>
  <c r="I305" i="42" s="1"/>
  <c r="H304" i="42"/>
  <c r="I304" i="42" s="1"/>
  <c r="H303" i="42"/>
  <c r="I303" i="42" s="1"/>
  <c r="H302" i="42"/>
  <c r="I302" i="42" s="1"/>
  <c r="H301" i="42"/>
  <c r="I301" i="42" s="1"/>
  <c r="H300" i="42"/>
  <c r="I300" i="42" s="1"/>
  <c r="H299" i="42"/>
  <c r="I299" i="42" s="1"/>
  <c r="H298" i="42"/>
  <c r="I298" i="42" s="1"/>
  <c r="H297" i="42"/>
  <c r="I297" i="42" s="1"/>
  <c r="H296" i="42"/>
  <c r="I296" i="42" s="1"/>
  <c r="H295" i="42"/>
  <c r="I295" i="42" s="1"/>
  <c r="H294" i="42"/>
  <c r="I294" i="42" s="1"/>
  <c r="H293" i="42"/>
  <c r="I293" i="42" s="1"/>
  <c r="H292" i="42"/>
  <c r="I292" i="42" s="1"/>
  <c r="H291" i="42"/>
  <c r="I291" i="42" s="1"/>
  <c r="H290" i="42"/>
  <c r="I290" i="42" s="1"/>
  <c r="H289" i="42"/>
  <c r="I289" i="42" s="1"/>
  <c r="H288" i="42"/>
  <c r="I288" i="42" s="1"/>
  <c r="H287" i="42"/>
  <c r="I287" i="42" s="1"/>
  <c r="H286" i="42"/>
  <c r="I286" i="42" s="1"/>
  <c r="H285" i="42"/>
  <c r="I285" i="42" s="1"/>
  <c r="H284" i="42"/>
  <c r="I284" i="42" s="1"/>
  <c r="H283" i="42"/>
  <c r="I283" i="42" s="1"/>
  <c r="H282" i="42"/>
  <c r="I282" i="42" s="1"/>
  <c r="H281" i="42"/>
  <c r="I281" i="42" s="1"/>
  <c r="H280" i="42"/>
  <c r="I280" i="42" s="1"/>
  <c r="H279" i="42"/>
  <c r="I279" i="42" s="1"/>
  <c r="H278" i="42"/>
  <c r="I278" i="42" s="1"/>
  <c r="H277" i="42"/>
  <c r="I277" i="42" s="1"/>
  <c r="H276" i="42"/>
  <c r="I276" i="42" s="1"/>
  <c r="H275" i="42"/>
  <c r="I275" i="42" s="1"/>
  <c r="H274" i="42"/>
  <c r="I274" i="42" s="1"/>
  <c r="H273" i="42"/>
  <c r="I273" i="42" s="1"/>
  <c r="H272" i="42"/>
  <c r="I272" i="42" s="1"/>
  <c r="H271" i="42"/>
  <c r="I271" i="42" s="1"/>
  <c r="H270" i="42"/>
  <c r="I270" i="42" s="1"/>
  <c r="H269" i="42"/>
  <c r="I269" i="42" s="1"/>
  <c r="H268" i="42"/>
  <c r="I268" i="42" s="1"/>
  <c r="H267" i="42"/>
  <c r="I267" i="42" s="1"/>
  <c r="H266" i="42"/>
  <c r="I266" i="42" s="1"/>
  <c r="H265" i="42"/>
  <c r="I265" i="42" s="1"/>
  <c r="H264" i="42"/>
  <c r="I264" i="42" s="1"/>
  <c r="H263" i="42"/>
  <c r="I263" i="42" s="1"/>
  <c r="H262" i="42"/>
  <c r="I262" i="42" s="1"/>
  <c r="H261" i="42"/>
  <c r="I261" i="42" s="1"/>
  <c r="H260" i="42"/>
  <c r="I260" i="42" s="1"/>
  <c r="H259" i="42"/>
  <c r="I259" i="42" s="1"/>
  <c r="H258" i="42"/>
  <c r="I258" i="42" s="1"/>
  <c r="H257" i="42"/>
  <c r="I257" i="42" s="1"/>
  <c r="H256" i="42"/>
  <c r="I256" i="42" s="1"/>
  <c r="H255" i="42"/>
  <c r="I255" i="42" s="1"/>
  <c r="H254" i="42"/>
  <c r="I254" i="42" s="1"/>
  <c r="H253" i="42"/>
  <c r="I253" i="42" s="1"/>
  <c r="H252" i="42"/>
  <c r="I252" i="42" s="1"/>
  <c r="H251" i="42"/>
  <c r="I251" i="42" s="1"/>
  <c r="H250" i="42"/>
  <c r="I250" i="42" s="1"/>
  <c r="H249" i="42"/>
  <c r="I249" i="42" s="1"/>
  <c r="H248" i="42"/>
  <c r="I248" i="42" s="1"/>
  <c r="H247" i="42"/>
  <c r="I247" i="42" s="1"/>
  <c r="H246" i="42"/>
  <c r="I246" i="42" s="1"/>
  <c r="H245" i="42"/>
  <c r="I245" i="42" s="1"/>
  <c r="H244" i="42"/>
  <c r="I244" i="42" s="1"/>
  <c r="H243" i="42"/>
  <c r="I243" i="42" s="1"/>
  <c r="H242" i="42"/>
  <c r="I242" i="42" s="1"/>
  <c r="H241" i="42"/>
  <c r="I241" i="42" s="1"/>
  <c r="H240" i="42"/>
  <c r="I240" i="42" s="1"/>
  <c r="H239" i="42"/>
  <c r="I239" i="42" s="1"/>
  <c r="H238" i="42"/>
  <c r="I238" i="42" s="1"/>
  <c r="H237" i="42"/>
  <c r="I237" i="42" s="1"/>
  <c r="H236" i="42"/>
  <c r="I236" i="42" s="1"/>
  <c r="H235" i="42"/>
  <c r="I235" i="42" s="1"/>
  <c r="H234" i="42"/>
  <c r="I234" i="42" s="1"/>
  <c r="J234" i="42" s="1"/>
  <c r="K234" i="42" s="1"/>
  <c r="C15" i="41"/>
  <c r="C16" i="41"/>
  <c r="C17" i="41"/>
  <c r="C18" i="41"/>
  <c r="C19" i="41"/>
  <c r="C20" i="41"/>
  <c r="C21" i="41"/>
  <c r="C22" i="41"/>
  <c r="C23" i="41"/>
  <c r="C24" i="41"/>
  <c r="C25" i="41"/>
  <c r="C14" i="41"/>
  <c r="B10" i="41"/>
  <c r="J7" i="41"/>
  <c r="J8" i="41"/>
  <c r="J9" i="41"/>
  <c r="G10" i="41"/>
  <c r="B9" i="41"/>
  <c r="B8" i="41"/>
  <c r="B7" i="41"/>
  <c r="C5" i="41"/>
  <c r="C2" i="41"/>
  <c r="H103" i="33" l="1"/>
  <c r="M27" i="44"/>
  <c r="L27" i="44"/>
  <c r="K14" i="47"/>
  <c r="L14" i="47" s="1"/>
  <c r="L41" i="47" s="1"/>
  <c r="G36" i="28"/>
  <c r="I39" i="33"/>
  <c r="Q15" i="45"/>
  <c r="G14" i="45" s="1"/>
  <c r="I14" i="45" s="1"/>
  <c r="J14" i="45" s="1"/>
  <c r="K14" i="45" s="1"/>
  <c r="M14" i="45" s="1"/>
  <c r="F41" i="45" s="1"/>
  <c r="K13" i="47"/>
  <c r="L13" i="47" s="1"/>
  <c r="L40" i="47" s="1"/>
  <c r="P18" i="47"/>
  <c r="G37" i="28"/>
  <c r="K14" i="44"/>
  <c r="L14" i="44" s="1"/>
  <c r="L41" i="44" s="1"/>
  <c r="K13" i="45"/>
  <c r="M13" i="45" s="1"/>
  <c r="F40" i="45" s="1"/>
  <c r="S10" i="46"/>
  <c r="T10" i="46" s="1"/>
  <c r="T11" i="46" s="1"/>
  <c r="T12" i="46" s="1"/>
  <c r="S11" i="46"/>
  <c r="C28" i="44"/>
  <c r="C40" i="44" s="1"/>
  <c r="R40" i="44" s="1"/>
  <c r="V40" i="44" s="1"/>
  <c r="K12" i="46"/>
  <c r="M12" i="46" s="1"/>
  <c r="F38" i="46" s="1"/>
  <c r="S13" i="46"/>
  <c r="K13" i="46"/>
  <c r="M13" i="46" s="1"/>
  <c r="F39" i="46" s="1"/>
  <c r="C33" i="46"/>
  <c r="K14" i="46"/>
  <c r="M14" i="46" s="1"/>
  <c r="F40" i="46" s="1"/>
  <c r="L26" i="46"/>
  <c r="M38" i="46" s="1"/>
  <c r="A14" i="46"/>
  <c r="A12" i="45"/>
  <c r="P17" i="47"/>
  <c r="B39" i="45"/>
  <c r="K13" i="44"/>
  <c r="M13" i="44" s="1"/>
  <c r="F40" i="44" s="1"/>
  <c r="C34" i="46"/>
  <c r="M28" i="45"/>
  <c r="H40" i="45" s="1"/>
  <c r="L28" i="45"/>
  <c r="M40" i="45" s="1"/>
  <c r="L27" i="46"/>
  <c r="M39" i="46" s="1"/>
  <c r="M27" i="46"/>
  <c r="H39" i="46" s="1"/>
  <c r="L29" i="47"/>
  <c r="Q41" i="47" s="1"/>
  <c r="L29" i="45"/>
  <c r="C33" i="44"/>
  <c r="P20" i="47"/>
  <c r="M28" i="46"/>
  <c r="A35" i="44"/>
  <c r="B39" i="46"/>
  <c r="C34" i="47"/>
  <c r="B39" i="44"/>
  <c r="Q13" i="47"/>
  <c r="G12" i="47" s="1"/>
  <c r="I12" i="47" s="1"/>
  <c r="J12" i="47" s="1"/>
  <c r="K12" i="47" s="1"/>
  <c r="M12" i="47" s="1"/>
  <c r="F39" i="47" s="1"/>
  <c r="B40" i="47"/>
  <c r="G23" i="28"/>
  <c r="R22" i="46"/>
  <c r="H39" i="45"/>
  <c r="U39" i="45"/>
  <c r="R23" i="45"/>
  <c r="U39" i="47"/>
  <c r="R23" i="47"/>
  <c r="H39" i="47"/>
  <c r="U40" i="47"/>
  <c r="R24" i="47"/>
  <c r="H40" i="47"/>
  <c r="L28" i="44"/>
  <c r="I45" i="46"/>
  <c r="F19" i="48"/>
  <c r="Q13" i="44"/>
  <c r="G12" i="44" s="1"/>
  <c r="I12" i="44" s="1"/>
  <c r="J12" i="44" s="1"/>
  <c r="K12" i="44" s="1"/>
  <c r="L29" i="44"/>
  <c r="C34" i="44"/>
  <c r="C35" i="45"/>
  <c r="B38" i="46"/>
  <c r="U38" i="46"/>
  <c r="A14" i="47"/>
  <c r="B41" i="47"/>
  <c r="A12" i="46"/>
  <c r="L27" i="47"/>
  <c r="C33" i="47"/>
  <c r="P17" i="44"/>
  <c r="C27" i="44"/>
  <c r="C39" i="44" s="1"/>
  <c r="R39" i="44" s="1"/>
  <c r="V39" i="44" s="1"/>
  <c r="C35" i="44"/>
  <c r="Q13" i="45"/>
  <c r="G12" i="45" s="1"/>
  <c r="I12" i="45" s="1"/>
  <c r="J12" i="45" s="1"/>
  <c r="K12" i="45" s="1"/>
  <c r="P17" i="45"/>
  <c r="B40" i="45"/>
  <c r="H41" i="47"/>
  <c r="A14" i="44"/>
  <c r="A14" i="45"/>
  <c r="P18" i="44"/>
  <c r="P18" i="45"/>
  <c r="B40" i="44"/>
  <c r="L27" i="45"/>
  <c r="L28" i="47"/>
  <c r="P19" i="44"/>
  <c r="A13" i="45"/>
  <c r="P19" i="45"/>
  <c r="A12" i="47"/>
  <c r="J235" i="42"/>
  <c r="K235" i="42" s="1"/>
  <c r="R24" i="45" l="1"/>
  <c r="L13" i="45"/>
  <c r="L40" i="45" s="1"/>
  <c r="N40" i="45" s="1"/>
  <c r="L14" i="45"/>
  <c r="L41" i="45" s="1"/>
  <c r="P41" i="45" s="1"/>
  <c r="J40" i="45"/>
  <c r="M14" i="47"/>
  <c r="F41" i="47" s="1"/>
  <c r="J41" i="47" s="1"/>
  <c r="U40" i="45"/>
  <c r="U39" i="46"/>
  <c r="M13" i="47"/>
  <c r="F40" i="47" s="1"/>
  <c r="J40" i="47" s="1"/>
  <c r="Q40" i="45"/>
  <c r="Q24" i="45"/>
  <c r="L13" i="44"/>
  <c r="L40" i="44" s="1"/>
  <c r="M14" i="44"/>
  <c r="F41" i="44" s="1"/>
  <c r="M41" i="47"/>
  <c r="J39" i="46"/>
  <c r="M45" i="46"/>
  <c r="G123" i="1"/>
  <c r="Q38" i="46"/>
  <c r="Q22" i="46"/>
  <c r="L13" i="46"/>
  <c r="L39" i="46" s="1"/>
  <c r="P39" i="46" s="1"/>
  <c r="L14" i="46"/>
  <c r="L40" i="46" s="1"/>
  <c r="P40" i="46" s="1"/>
  <c r="L12" i="46"/>
  <c r="L38" i="46" s="1"/>
  <c r="G127" i="1" s="1"/>
  <c r="R23" i="46"/>
  <c r="Q17" i="44"/>
  <c r="Q18" i="44" s="1"/>
  <c r="Q19" i="44" s="1"/>
  <c r="L12" i="47"/>
  <c r="L39" i="47" s="1"/>
  <c r="G128" i="1" s="1"/>
  <c r="Q39" i="46"/>
  <c r="Q23" i="46"/>
  <c r="J38" i="46"/>
  <c r="Q17" i="47"/>
  <c r="Q18" i="47" s="1"/>
  <c r="Q19" i="47" s="1"/>
  <c r="Q17" i="45"/>
  <c r="Q18" i="45" s="1"/>
  <c r="Q19" i="45" s="1"/>
  <c r="Q41" i="44"/>
  <c r="M41" i="44"/>
  <c r="N41" i="44" s="1"/>
  <c r="M47" i="47"/>
  <c r="I47" i="47"/>
  <c r="J39" i="47"/>
  <c r="Q24" i="47"/>
  <c r="Q40" i="47"/>
  <c r="M40" i="47"/>
  <c r="N40" i="47" s="1"/>
  <c r="H41" i="44"/>
  <c r="J41" i="44" s="1"/>
  <c r="U41" i="44"/>
  <c r="M12" i="44"/>
  <c r="F39" i="44" s="1"/>
  <c r="L12" i="44"/>
  <c r="L39" i="44" s="1"/>
  <c r="G125" i="1" s="1"/>
  <c r="H40" i="44"/>
  <c r="J40" i="44" s="1"/>
  <c r="U40" i="44"/>
  <c r="R24" i="44"/>
  <c r="H39" i="44"/>
  <c r="U39" i="44"/>
  <c r="R23" i="44"/>
  <c r="M12" i="45"/>
  <c r="F39" i="45" s="1"/>
  <c r="L12" i="45"/>
  <c r="L39" i="45" s="1"/>
  <c r="G126" i="1" s="1"/>
  <c r="H40" i="46"/>
  <c r="J40" i="46" s="1"/>
  <c r="U40" i="46"/>
  <c r="R24" i="46"/>
  <c r="P40" i="44"/>
  <c r="H41" i="45"/>
  <c r="J41" i="45" s="1"/>
  <c r="U41" i="45"/>
  <c r="Q40" i="44"/>
  <c r="Q24" i="44"/>
  <c r="M40" i="44"/>
  <c r="Q39" i="44"/>
  <c r="Q23" i="44"/>
  <c r="M39" i="44"/>
  <c r="P40" i="45"/>
  <c r="M39" i="45"/>
  <c r="G122" i="1" s="1"/>
  <c r="Q23" i="45"/>
  <c r="Q39" i="45"/>
  <c r="M40" i="46"/>
  <c r="Q40" i="46"/>
  <c r="Q24" i="46"/>
  <c r="P39" i="47"/>
  <c r="Q39" i="47"/>
  <c r="Q23" i="47"/>
  <c r="M39" i="47"/>
  <c r="M41" i="45"/>
  <c r="Q41" i="45"/>
  <c r="P40" i="47"/>
  <c r="L47" i="47"/>
  <c r="G47" i="47"/>
  <c r="M47" i="45"/>
  <c r="I45" i="45"/>
  <c r="P41" i="47"/>
  <c r="N41" i="47"/>
  <c r="P41" i="44"/>
  <c r="L45" i="46"/>
  <c r="G45" i="46"/>
  <c r="J236" i="42"/>
  <c r="K236" i="42" s="1"/>
  <c r="J550" i="43"/>
  <c r="L550" i="43" s="1"/>
  <c r="L547" i="43" s="1"/>
  <c r="M550" i="43"/>
  <c r="J545" i="43"/>
  <c r="L545" i="43" s="1"/>
  <c r="L542" i="43" s="1"/>
  <c r="M545" i="43"/>
  <c r="J540" i="43"/>
  <c r="L540" i="43" s="1"/>
  <c r="L537" i="43" s="1"/>
  <c r="M540" i="43"/>
  <c r="J535" i="43"/>
  <c r="L535" i="43" s="1"/>
  <c r="L532" i="43" s="1"/>
  <c r="M535" i="43"/>
  <c r="L530" i="43"/>
  <c r="L527" i="43" s="1"/>
  <c r="M530" i="43"/>
  <c r="M525" i="43"/>
  <c r="L525" i="43"/>
  <c r="L522" i="43" s="1"/>
  <c r="L520" i="43"/>
  <c r="L517" i="43" s="1"/>
  <c r="M520" i="43"/>
  <c r="L515" i="43"/>
  <c r="L512" i="43" s="1"/>
  <c r="M515" i="43"/>
  <c r="L510" i="43"/>
  <c r="L507" i="43" s="1"/>
  <c r="M510" i="43"/>
  <c r="L505" i="43"/>
  <c r="L502" i="43" s="1"/>
  <c r="M505" i="43"/>
  <c r="L500" i="43"/>
  <c r="L497" i="43" s="1"/>
  <c r="M500" i="43"/>
  <c r="M495" i="43"/>
  <c r="L495" i="43"/>
  <c r="L492" i="43" s="1"/>
  <c r="L490" i="43"/>
  <c r="L487" i="43" s="1"/>
  <c r="M490" i="43"/>
  <c r="L485" i="43"/>
  <c r="L482" i="43" s="1"/>
  <c r="M485" i="43"/>
  <c r="M480" i="43"/>
  <c r="L480" i="43"/>
  <c r="L477" i="43" s="1"/>
  <c r="L475" i="43"/>
  <c r="L472" i="43" s="1"/>
  <c r="M475" i="43"/>
  <c r="F470" i="43"/>
  <c r="B470" i="43"/>
  <c r="M470" i="43"/>
  <c r="L465" i="43"/>
  <c r="L462" i="43" s="1"/>
  <c r="M465" i="43"/>
  <c r="L460" i="43"/>
  <c r="L457" i="43" s="1"/>
  <c r="M460" i="43"/>
  <c r="M453" i="43"/>
  <c r="M448" i="43"/>
  <c r="M441" i="43"/>
  <c r="D436" i="43"/>
  <c r="B436" i="43"/>
  <c r="M436" i="43"/>
  <c r="F431" i="43"/>
  <c r="F441" i="43" s="1"/>
  <c r="D431" i="43"/>
  <c r="B431" i="43"/>
  <c r="M431" i="43"/>
  <c r="M426" i="43"/>
  <c r="J426" i="43"/>
  <c r="J436" i="43" s="1"/>
  <c r="M419" i="43"/>
  <c r="H419" i="43"/>
  <c r="D419" i="43"/>
  <c r="J414" i="43"/>
  <c r="J419" i="43" s="1"/>
  <c r="F414" i="43"/>
  <c r="F419" i="43" s="1"/>
  <c r="M414" i="43"/>
  <c r="M409" i="43"/>
  <c r="J404" i="43"/>
  <c r="J409" i="43" s="1"/>
  <c r="L409" i="43" s="1"/>
  <c r="L406" i="43" s="1"/>
  <c r="M404" i="43"/>
  <c r="L399" i="43"/>
  <c r="L396" i="43" s="1"/>
  <c r="M399" i="43"/>
  <c r="J392" i="43"/>
  <c r="L392" i="43" s="1"/>
  <c r="L389" i="43" s="1"/>
  <c r="M392" i="43"/>
  <c r="M387" i="43"/>
  <c r="J387" i="43"/>
  <c r="L387" i="43" s="1"/>
  <c r="L384" i="43" s="1"/>
  <c r="F382" i="43"/>
  <c r="B382" i="43"/>
  <c r="M382" i="43"/>
  <c r="M377" i="43"/>
  <c r="J377" i="43"/>
  <c r="J382" i="43" s="1"/>
  <c r="H372" i="43"/>
  <c r="D372" i="43"/>
  <c r="M372" i="43"/>
  <c r="J367" i="43"/>
  <c r="J372" i="43" s="1"/>
  <c r="F367" i="43"/>
  <c r="F372" i="43" s="1"/>
  <c r="M367" i="43"/>
  <c r="M360" i="43"/>
  <c r="H360" i="43"/>
  <c r="B355" i="43"/>
  <c r="B360" i="43" s="1"/>
  <c r="M355" i="43"/>
  <c r="H350" i="43"/>
  <c r="B350" i="43"/>
  <c r="M350" i="43"/>
  <c r="H345" i="43"/>
  <c r="B345" i="43"/>
  <c r="M345" i="43"/>
  <c r="J340" i="43"/>
  <c r="J355" i="43" s="1"/>
  <c r="J360" i="43" s="1"/>
  <c r="F340" i="43"/>
  <c r="F350" i="43" s="1"/>
  <c r="M340" i="43"/>
  <c r="J334" i="43"/>
  <c r="J335" i="43" s="1"/>
  <c r="L335" i="43" s="1"/>
  <c r="M334" i="43"/>
  <c r="M335" i="43" s="1"/>
  <c r="M327" i="43"/>
  <c r="D327" i="43"/>
  <c r="M322" i="43"/>
  <c r="H317" i="43"/>
  <c r="M317" i="43"/>
  <c r="M312" i="43"/>
  <c r="H312" i="43"/>
  <c r="M307" i="43"/>
  <c r="M302" i="43"/>
  <c r="M297" i="43"/>
  <c r="F297" i="43"/>
  <c r="F302" i="43" s="1"/>
  <c r="D297" i="43"/>
  <c r="D307" i="43" s="1"/>
  <c r="M292" i="43"/>
  <c r="D292" i="43"/>
  <c r="M287" i="43"/>
  <c r="D287" i="43"/>
  <c r="D282" i="43"/>
  <c r="M282" i="43"/>
  <c r="M276" i="43"/>
  <c r="M277" i="43" s="1"/>
  <c r="D276" i="43"/>
  <c r="M271" i="43"/>
  <c r="D271" i="43"/>
  <c r="M266" i="43"/>
  <c r="D261" i="43"/>
  <c r="M261" i="43"/>
  <c r="D256" i="43"/>
  <c r="M256" i="43"/>
  <c r="D251" i="43"/>
  <c r="M251" i="43"/>
  <c r="J246" i="43"/>
  <c r="J297" i="43" s="1"/>
  <c r="B246" i="43"/>
  <c r="B292" i="43" s="1"/>
  <c r="M246" i="43"/>
  <c r="M237" i="43"/>
  <c r="D237" i="43"/>
  <c r="H232" i="43"/>
  <c r="M232" i="43"/>
  <c r="B227" i="43"/>
  <c r="M227" i="43"/>
  <c r="M222" i="43"/>
  <c r="J217" i="43"/>
  <c r="J222" i="43" s="1"/>
  <c r="L222" i="43" s="1"/>
  <c r="L219" i="43" s="1"/>
  <c r="M217" i="43"/>
  <c r="M212" i="43"/>
  <c r="M207" i="43"/>
  <c r="H202" i="43"/>
  <c r="M202" i="43"/>
  <c r="H197" i="43"/>
  <c r="M197" i="43"/>
  <c r="M192" i="43"/>
  <c r="F187" i="43"/>
  <c r="F192" i="43" s="1"/>
  <c r="D187" i="43"/>
  <c r="D207" i="43" s="1"/>
  <c r="M187" i="43"/>
  <c r="M182" i="43"/>
  <c r="D182" i="43"/>
  <c r="D177" i="43"/>
  <c r="M177" i="43"/>
  <c r="M172" i="43"/>
  <c r="D172" i="43"/>
  <c r="D166" i="43"/>
  <c r="M166" i="43"/>
  <c r="M167" i="43" s="1"/>
  <c r="M161" i="43"/>
  <c r="H161" i="43"/>
  <c r="F161" i="43"/>
  <c r="H156" i="43"/>
  <c r="D156" i="43"/>
  <c r="D161" i="43" s="1"/>
  <c r="M156" i="43"/>
  <c r="M151" i="43"/>
  <c r="D146" i="43"/>
  <c r="M146" i="43"/>
  <c r="M141" i="43"/>
  <c r="D141" i="43"/>
  <c r="M136" i="43"/>
  <c r="D136" i="43"/>
  <c r="J131" i="43"/>
  <c r="J187" i="43" s="1"/>
  <c r="B131" i="43"/>
  <c r="B166" i="43" s="1"/>
  <c r="M131" i="43"/>
  <c r="D124" i="43"/>
  <c r="M124" i="43"/>
  <c r="D119" i="43"/>
  <c r="M119" i="43"/>
  <c r="D114" i="43"/>
  <c r="M114" i="43"/>
  <c r="M109" i="43"/>
  <c r="H109" i="43"/>
  <c r="H104" i="43"/>
  <c r="M104" i="43"/>
  <c r="M99" i="43"/>
  <c r="D99" i="43"/>
  <c r="D104" i="43" s="1"/>
  <c r="F94" i="43"/>
  <c r="F99" i="43" s="1"/>
  <c r="D94" i="43"/>
  <c r="M94" i="43"/>
  <c r="D89" i="43"/>
  <c r="M89" i="43"/>
  <c r="D84" i="43"/>
  <c r="M84" i="43"/>
  <c r="D79" i="43"/>
  <c r="M79" i="43"/>
  <c r="D74" i="43"/>
  <c r="M74" i="43"/>
  <c r="D69" i="43"/>
  <c r="M69" i="43"/>
  <c r="M64" i="43"/>
  <c r="M59" i="43"/>
  <c r="D59" i="43"/>
  <c r="M54" i="43"/>
  <c r="D54" i="43"/>
  <c r="D49" i="43"/>
  <c r="M49" i="43"/>
  <c r="M44" i="43"/>
  <c r="D44" i="43"/>
  <c r="M39" i="43"/>
  <c r="D39" i="43"/>
  <c r="M34" i="43"/>
  <c r="H34" i="43"/>
  <c r="F34" i="43"/>
  <c r="D34" i="43"/>
  <c r="J29" i="43"/>
  <c r="J99" i="43" s="1"/>
  <c r="B29" i="43"/>
  <c r="B94" i="43" s="1"/>
  <c r="M29" i="43"/>
  <c r="M22" i="43"/>
  <c r="L22" i="43"/>
  <c r="L19" i="43" s="1"/>
  <c r="L17" i="43"/>
  <c r="L14" i="43" s="1"/>
  <c r="M17" i="43"/>
  <c r="M12" i="43"/>
  <c r="L12" i="43"/>
  <c r="L9" i="43" s="1"/>
  <c r="N40" i="46" l="1"/>
  <c r="N41" i="45"/>
  <c r="N40" i="44"/>
  <c r="N38" i="46"/>
  <c r="N39" i="46"/>
  <c r="P38" i="46"/>
  <c r="N39" i="47"/>
  <c r="G124" i="1"/>
  <c r="P39" i="45"/>
  <c r="N39" i="45"/>
  <c r="L47" i="44"/>
  <c r="G47" i="44"/>
  <c r="L47" i="45"/>
  <c r="G45" i="45"/>
  <c r="I47" i="44"/>
  <c r="J39" i="44"/>
  <c r="M47" i="44"/>
  <c r="J39" i="45"/>
  <c r="P39" i="44"/>
  <c r="N39" i="44"/>
  <c r="J237" i="42"/>
  <c r="K237" i="42" s="1"/>
  <c r="F207" i="43"/>
  <c r="B44" i="43"/>
  <c r="D302" i="43"/>
  <c r="J156" i="43"/>
  <c r="J161" i="43" s="1"/>
  <c r="B141" i="43"/>
  <c r="B114" i="43"/>
  <c r="B182" i="43"/>
  <c r="F345" i="43"/>
  <c r="B146" i="43"/>
  <c r="J84" i="43"/>
  <c r="B271" i="43"/>
  <c r="J350" i="43"/>
  <c r="L350" i="43" s="1"/>
  <c r="L347" i="43" s="1"/>
  <c r="B177" i="43"/>
  <c r="B49" i="43"/>
  <c r="L470" i="43"/>
  <c r="L467" i="43" s="1"/>
  <c r="J261" i="43"/>
  <c r="B327" i="43"/>
  <c r="B39" i="43"/>
  <c r="B136" i="43"/>
  <c r="J69" i="43"/>
  <c r="L217" i="43"/>
  <c r="L214" i="43" s="1"/>
  <c r="L334" i="43"/>
  <c r="L331" i="43" s="1"/>
  <c r="J119" i="43"/>
  <c r="F355" i="43"/>
  <c r="L355" i="43" s="1"/>
  <c r="L352" i="43" s="1"/>
  <c r="L340" i="43"/>
  <c r="L337" i="43" s="1"/>
  <c r="B54" i="43"/>
  <c r="J79" i="43"/>
  <c r="L419" i="43"/>
  <c r="L416" i="43" s="1"/>
  <c r="F104" i="43"/>
  <c r="F109" i="43"/>
  <c r="D312" i="43"/>
  <c r="D317" i="43"/>
  <c r="F197" i="43"/>
  <c r="F202" i="43"/>
  <c r="J192" i="43"/>
  <c r="J207" i="43"/>
  <c r="L436" i="43"/>
  <c r="L433" i="43" s="1"/>
  <c r="J104" i="43"/>
  <c r="J109" i="43"/>
  <c r="L372" i="43"/>
  <c r="L369" i="43" s="1"/>
  <c r="J302" i="43"/>
  <c r="J322" i="43"/>
  <c r="L322" i="43" s="1"/>
  <c r="L319" i="43" s="1"/>
  <c r="J307" i="43"/>
  <c r="J94" i="43"/>
  <c r="L94" i="43" s="1"/>
  <c r="L91" i="43" s="1"/>
  <c r="L246" i="43"/>
  <c r="L243" i="43" s="1"/>
  <c r="J292" i="43"/>
  <c r="L292" i="43" s="1"/>
  <c r="L289" i="43" s="1"/>
  <c r="L367" i="43"/>
  <c r="L364" i="43" s="1"/>
  <c r="L404" i="43"/>
  <c r="L401" i="43" s="1"/>
  <c r="J431" i="43"/>
  <c r="L431" i="43" s="1"/>
  <c r="L428" i="43" s="1"/>
  <c r="J34" i="43"/>
  <c r="J49" i="43"/>
  <c r="B74" i="43"/>
  <c r="B89" i="43"/>
  <c r="F114" i="43"/>
  <c r="J146" i="43"/>
  <c r="B156" i="43"/>
  <c r="J182" i="43"/>
  <c r="L182" i="43" s="1"/>
  <c r="L179" i="43" s="1"/>
  <c r="J227" i="43"/>
  <c r="B256" i="43"/>
  <c r="J271" i="43"/>
  <c r="J327" i="43"/>
  <c r="L414" i="43"/>
  <c r="L411" i="43" s="1"/>
  <c r="D109" i="43"/>
  <c r="J114" i="43"/>
  <c r="L131" i="43"/>
  <c r="L128" i="43" s="1"/>
  <c r="B237" i="43"/>
  <c r="B287" i="43"/>
  <c r="F307" i="43"/>
  <c r="J345" i="43"/>
  <c r="D377" i="43"/>
  <c r="B59" i="43"/>
  <c r="J74" i="43"/>
  <c r="J89" i="43"/>
  <c r="J256" i="43"/>
  <c r="J441" i="43"/>
  <c r="L441" i="43" s="1"/>
  <c r="L438" i="43" s="1"/>
  <c r="L29" i="43"/>
  <c r="L26" i="43" s="1"/>
  <c r="B124" i="43"/>
  <c r="J237" i="43"/>
  <c r="J287" i="43"/>
  <c r="L426" i="43"/>
  <c r="L423" i="43" s="1"/>
  <c r="J44" i="43"/>
  <c r="L44" i="43" s="1"/>
  <c r="L41" i="43" s="1"/>
  <c r="J59" i="43"/>
  <c r="B69" i="43"/>
  <c r="B84" i="43"/>
  <c r="J141" i="43"/>
  <c r="J177" i="43"/>
  <c r="D192" i="43"/>
  <c r="B251" i="43"/>
  <c r="B99" i="43"/>
  <c r="J124" i="43"/>
  <c r="J212" i="43"/>
  <c r="L212" i="43" s="1"/>
  <c r="L209" i="43" s="1"/>
  <c r="B282" i="43"/>
  <c r="B297" i="43"/>
  <c r="B172" i="43"/>
  <c r="B187" i="43"/>
  <c r="J251" i="43"/>
  <c r="B276" i="43"/>
  <c r="B119" i="43"/>
  <c r="J282" i="43"/>
  <c r="B34" i="43"/>
  <c r="J39" i="43"/>
  <c r="J54" i="43"/>
  <c r="B79" i="43"/>
  <c r="J136" i="43"/>
  <c r="J172" i="43"/>
  <c r="B261" i="43"/>
  <c r="J276" i="43"/>
  <c r="J166" i="43"/>
  <c r="L166" i="43" s="1"/>
  <c r="L345" i="43" l="1"/>
  <c r="L342" i="43" s="1"/>
  <c r="J238" i="42"/>
  <c r="J239" i="42" s="1"/>
  <c r="L261" i="43"/>
  <c r="L258" i="43" s="1"/>
  <c r="L146" i="43"/>
  <c r="L143" i="43" s="1"/>
  <c r="L69" i="43"/>
  <c r="L66" i="43" s="1"/>
  <c r="L136" i="43"/>
  <c r="L133" i="43" s="1"/>
  <c r="L141" i="43"/>
  <c r="L138" i="43" s="1"/>
  <c r="L327" i="43"/>
  <c r="L324" i="43" s="1"/>
  <c r="L84" i="43"/>
  <c r="L81" i="43" s="1"/>
  <c r="J277" i="43"/>
  <c r="L277" i="43" s="1"/>
  <c r="L124" i="43"/>
  <c r="L121" i="43" s="1"/>
  <c r="L119" i="43"/>
  <c r="L116" i="43" s="1"/>
  <c r="L177" i="43"/>
  <c r="L174" i="43" s="1"/>
  <c r="L237" i="43"/>
  <c r="L234" i="43" s="1"/>
  <c r="L39" i="43"/>
  <c r="L36" i="43" s="1"/>
  <c r="L34" i="43"/>
  <c r="L31" i="43" s="1"/>
  <c r="L251" i="43"/>
  <c r="L248" i="43" s="1"/>
  <c r="L74" i="43"/>
  <c r="L71" i="43" s="1"/>
  <c r="L49" i="43"/>
  <c r="L46" i="43" s="1"/>
  <c r="L114" i="43"/>
  <c r="L111" i="43" s="1"/>
  <c r="L89" i="43"/>
  <c r="L86" i="43" s="1"/>
  <c r="L172" i="43"/>
  <c r="L169" i="43" s="1"/>
  <c r="F360" i="43"/>
  <c r="L360" i="43" s="1"/>
  <c r="L357" i="43" s="1"/>
  <c r="L79" i="43"/>
  <c r="L76" i="43" s="1"/>
  <c r="L54" i="43"/>
  <c r="L51" i="43" s="1"/>
  <c r="L287" i="43"/>
  <c r="L284" i="43" s="1"/>
  <c r="D197" i="43"/>
  <c r="D202" i="43"/>
  <c r="L276" i="43"/>
  <c r="J312" i="43"/>
  <c r="J317" i="43"/>
  <c r="B207" i="43"/>
  <c r="L207" i="43" s="1"/>
  <c r="L204" i="43" s="1"/>
  <c r="L187" i="43"/>
  <c r="L184" i="43" s="1"/>
  <c r="B192" i="43"/>
  <c r="L59" i="43"/>
  <c r="L56" i="43" s="1"/>
  <c r="D382" i="43"/>
  <c r="L382" i="43" s="1"/>
  <c r="L379" i="43" s="1"/>
  <c r="L377" i="43"/>
  <c r="L374" i="43" s="1"/>
  <c r="L297" i="43"/>
  <c r="L294" i="43" s="1"/>
  <c r="B302" i="43"/>
  <c r="L302" i="43" s="1"/>
  <c r="L299" i="43" s="1"/>
  <c r="B307" i="43"/>
  <c r="L256" i="43"/>
  <c r="L253" i="43" s="1"/>
  <c r="L271" i="43"/>
  <c r="L268" i="43" s="1"/>
  <c r="L282" i="43"/>
  <c r="L279" i="43" s="1"/>
  <c r="J232" i="43"/>
  <c r="L232" i="43" s="1"/>
  <c r="L229" i="43" s="1"/>
  <c r="L227" i="43"/>
  <c r="L224" i="43" s="1"/>
  <c r="L99" i="43"/>
  <c r="L96" i="43" s="1"/>
  <c r="J64" i="43" s="1"/>
  <c r="L64" i="43" s="1"/>
  <c r="L61" i="43" s="1"/>
  <c r="B104" i="43"/>
  <c r="L104" i="43" s="1"/>
  <c r="L101" i="43" s="1"/>
  <c r="B109" i="43"/>
  <c r="L109" i="43" s="1"/>
  <c r="L106" i="43" s="1"/>
  <c r="F317" i="43"/>
  <c r="F312" i="43"/>
  <c r="J197" i="43"/>
  <c r="J202" i="43"/>
  <c r="B161" i="43"/>
  <c r="L161" i="43" s="1"/>
  <c r="L158" i="43" s="1"/>
  <c r="L156" i="43"/>
  <c r="L153" i="43" s="1"/>
  <c r="K238" i="42" l="1"/>
  <c r="K239" i="42"/>
  <c r="J240" i="42"/>
  <c r="L273" i="43"/>
  <c r="F448" i="43"/>
  <c r="L448" i="43" s="1"/>
  <c r="L445" i="43" s="1"/>
  <c r="J453" i="43" s="1"/>
  <c r="L453" i="43" s="1"/>
  <c r="L450" i="43" s="1"/>
  <c r="J167" i="43"/>
  <c r="L167" i="43" s="1"/>
  <c r="L163" i="43" s="1"/>
  <c r="B312" i="43"/>
  <c r="L312" i="43" s="1"/>
  <c r="L309" i="43" s="1"/>
  <c r="B317" i="43"/>
  <c r="L317" i="43" s="1"/>
  <c r="L314" i="43" s="1"/>
  <c r="L307" i="43"/>
  <c r="L304" i="43" s="1"/>
  <c r="J266" i="43" s="1"/>
  <c r="L266" i="43" s="1"/>
  <c r="L263" i="43" s="1"/>
  <c r="B202" i="43"/>
  <c r="L202" i="43" s="1"/>
  <c r="L199" i="43" s="1"/>
  <c r="L192" i="43"/>
  <c r="L189" i="43" s="1"/>
  <c r="B197" i="43"/>
  <c r="L197" i="43" s="1"/>
  <c r="L194" i="43" s="1"/>
  <c r="J151" i="43" l="1"/>
  <c r="L151" i="43" s="1"/>
  <c r="L148" i="43" s="1"/>
  <c r="K240" i="42"/>
  <c r="J241" i="42"/>
  <c r="H227" i="42"/>
  <c r="H226" i="42"/>
  <c r="H225" i="42"/>
  <c r="H224" i="42"/>
  <c r="H223" i="42"/>
  <c r="H222" i="42"/>
  <c r="I222" i="42" s="1"/>
  <c r="J222" i="42" s="1"/>
  <c r="K222" i="42" s="1"/>
  <c r="H221" i="42"/>
  <c r="I221" i="42" s="1"/>
  <c r="J221" i="42" s="1"/>
  <c r="K221" i="42" s="1"/>
  <c r="H220" i="42"/>
  <c r="I220" i="42" s="1"/>
  <c r="J220" i="42" s="1"/>
  <c r="K220" i="42" s="1"/>
  <c r="H219" i="42"/>
  <c r="I219" i="42" s="1"/>
  <c r="J219" i="42" s="1"/>
  <c r="K219" i="42" s="1"/>
  <c r="H218" i="42"/>
  <c r="I218" i="42" s="1"/>
  <c r="J218" i="42" s="1"/>
  <c r="K218" i="42" s="1"/>
  <c r="H217" i="42"/>
  <c r="I217" i="42" s="1"/>
  <c r="J217" i="42" s="1"/>
  <c r="K217" i="42" s="1"/>
  <c r="H216" i="42"/>
  <c r="I216" i="42" s="1"/>
  <c r="J216" i="42" s="1"/>
  <c r="K216" i="42" s="1"/>
  <c r="H215" i="42"/>
  <c r="H214" i="42"/>
  <c r="I214" i="42" s="1"/>
  <c r="J214" i="42" s="1"/>
  <c r="K214" i="42" s="1"/>
  <c r="H213" i="42"/>
  <c r="H212" i="42"/>
  <c r="I212" i="42" s="1"/>
  <c r="J212" i="42" s="1"/>
  <c r="K212" i="42" s="1"/>
  <c r="H211" i="42"/>
  <c r="I211" i="42" s="1"/>
  <c r="J211" i="42" s="1"/>
  <c r="K211" i="42" s="1"/>
  <c r="H210" i="42"/>
  <c r="I210" i="42" s="1"/>
  <c r="J210" i="42" s="1"/>
  <c r="K210" i="42" s="1"/>
  <c r="H209" i="42"/>
  <c r="I209" i="42" s="1"/>
  <c r="J209" i="42" s="1"/>
  <c r="K209" i="42" s="1"/>
  <c r="H208" i="42"/>
  <c r="I208" i="42" s="1"/>
  <c r="J208" i="42" s="1"/>
  <c r="K208" i="42" s="1"/>
  <c r="H207" i="42"/>
  <c r="I207" i="42" s="1"/>
  <c r="J207" i="42" s="1"/>
  <c r="K207" i="42" s="1"/>
  <c r="H206" i="42"/>
  <c r="I206" i="42" s="1"/>
  <c r="J206" i="42" s="1"/>
  <c r="K206" i="42" s="1"/>
  <c r="H205" i="42"/>
  <c r="I205" i="42" s="1"/>
  <c r="J205" i="42" s="1"/>
  <c r="K205" i="42" s="1"/>
  <c r="H204" i="42"/>
  <c r="I204" i="42" s="1"/>
  <c r="J204" i="42" s="1"/>
  <c r="K204" i="42" s="1"/>
  <c r="H203" i="42"/>
  <c r="I203" i="42" s="1"/>
  <c r="J203" i="42" s="1"/>
  <c r="K203" i="42" s="1"/>
  <c r="H202" i="42"/>
  <c r="I202" i="42" s="1"/>
  <c r="J202" i="42" s="1"/>
  <c r="K202" i="42" s="1"/>
  <c r="H201" i="42"/>
  <c r="I201" i="42" s="1"/>
  <c r="J201" i="42" s="1"/>
  <c r="K201" i="42" s="1"/>
  <c r="H200" i="42"/>
  <c r="I200" i="42" s="1"/>
  <c r="J200" i="42" s="1"/>
  <c r="K200" i="42" s="1"/>
  <c r="H199" i="42"/>
  <c r="I199" i="42" s="1"/>
  <c r="J199" i="42" s="1"/>
  <c r="K199" i="42" s="1"/>
  <c r="H198" i="42"/>
  <c r="I198" i="42" s="1"/>
  <c r="J198" i="42" s="1"/>
  <c r="K198" i="42" s="1"/>
  <c r="H197" i="42"/>
  <c r="I197" i="42" s="1"/>
  <c r="J197" i="42" s="1"/>
  <c r="K197" i="42" s="1"/>
  <c r="H196" i="42"/>
  <c r="I196" i="42" s="1"/>
  <c r="J196" i="42" s="1"/>
  <c r="K196" i="42" s="1"/>
  <c r="H195" i="42"/>
  <c r="I195" i="42" s="1"/>
  <c r="J195" i="42" s="1"/>
  <c r="K195" i="42" s="1"/>
  <c r="H194" i="42"/>
  <c r="I194" i="42" s="1"/>
  <c r="J194" i="42" s="1"/>
  <c r="K194" i="42" s="1"/>
  <c r="H193" i="42"/>
  <c r="I193" i="42" s="1"/>
  <c r="J193" i="42" s="1"/>
  <c r="K193" i="42" s="1"/>
  <c r="H192" i="42"/>
  <c r="I192" i="42" s="1"/>
  <c r="J192" i="42" s="1"/>
  <c r="K192" i="42" s="1"/>
  <c r="H191" i="42"/>
  <c r="I191" i="42" s="1"/>
  <c r="J191" i="42" s="1"/>
  <c r="K191" i="42" s="1"/>
  <c r="H190" i="42"/>
  <c r="I190" i="42" s="1"/>
  <c r="J190" i="42" s="1"/>
  <c r="K190" i="42" s="1"/>
  <c r="H189" i="42"/>
  <c r="I189" i="42" s="1"/>
  <c r="J189" i="42" s="1"/>
  <c r="K189" i="42" s="1"/>
  <c r="H188" i="42"/>
  <c r="I188" i="42" s="1"/>
  <c r="J188" i="42" s="1"/>
  <c r="K188" i="42" s="1"/>
  <c r="H187" i="42"/>
  <c r="I187" i="42" s="1"/>
  <c r="J187" i="42" s="1"/>
  <c r="K187" i="42" s="1"/>
  <c r="H186" i="42"/>
  <c r="I186" i="42" s="1"/>
  <c r="J186" i="42" s="1"/>
  <c r="K186" i="42" s="1"/>
  <c r="H185" i="42"/>
  <c r="I185" i="42" s="1"/>
  <c r="J185" i="42" s="1"/>
  <c r="K185" i="42" s="1"/>
  <c r="H184" i="42"/>
  <c r="I184" i="42" s="1"/>
  <c r="J184" i="42" s="1"/>
  <c r="K184" i="42" s="1"/>
  <c r="H183" i="42"/>
  <c r="I183" i="42" s="1"/>
  <c r="J183" i="42" s="1"/>
  <c r="K183" i="42" s="1"/>
  <c r="H182" i="42"/>
  <c r="I182" i="42" s="1"/>
  <c r="J182" i="42" s="1"/>
  <c r="K182" i="42" s="1"/>
  <c r="H181" i="42"/>
  <c r="I181" i="42" s="1"/>
  <c r="J181" i="42" s="1"/>
  <c r="K181" i="42" s="1"/>
  <c r="H180" i="42"/>
  <c r="I180" i="42" s="1"/>
  <c r="J180" i="42" s="1"/>
  <c r="K180" i="42" s="1"/>
  <c r="H179" i="42"/>
  <c r="I179" i="42" s="1"/>
  <c r="J179" i="42" s="1"/>
  <c r="K179" i="42" s="1"/>
  <c r="H178" i="42"/>
  <c r="I178" i="42" s="1"/>
  <c r="J178" i="42" s="1"/>
  <c r="K178" i="42" s="1"/>
  <c r="H177" i="42"/>
  <c r="I177" i="42" s="1"/>
  <c r="J177" i="42" s="1"/>
  <c r="K177" i="42" s="1"/>
  <c r="H176" i="42"/>
  <c r="I176" i="42" s="1"/>
  <c r="J176" i="42" s="1"/>
  <c r="K176" i="42" s="1"/>
  <c r="H175" i="42"/>
  <c r="I175" i="42" s="1"/>
  <c r="J175" i="42" s="1"/>
  <c r="K175" i="42" s="1"/>
  <c r="H174" i="42"/>
  <c r="I174" i="42" s="1"/>
  <c r="J174" i="42" s="1"/>
  <c r="K174" i="42" s="1"/>
  <c r="H173" i="42"/>
  <c r="I173" i="42" s="1"/>
  <c r="J173" i="42" s="1"/>
  <c r="K173" i="42" s="1"/>
  <c r="H172" i="42"/>
  <c r="I172" i="42" s="1"/>
  <c r="J172" i="42" s="1"/>
  <c r="K172" i="42" s="1"/>
  <c r="H171" i="42"/>
  <c r="I171" i="42" s="1"/>
  <c r="J171" i="42" s="1"/>
  <c r="K171" i="42" s="1"/>
  <c r="H170" i="42"/>
  <c r="I170" i="42" s="1"/>
  <c r="J170" i="42" s="1"/>
  <c r="K170" i="42" s="1"/>
  <c r="H169" i="42"/>
  <c r="I169" i="42" s="1"/>
  <c r="J169" i="42" s="1"/>
  <c r="K169" i="42" s="1"/>
  <c r="H168" i="42"/>
  <c r="I168" i="42" s="1"/>
  <c r="J168" i="42" s="1"/>
  <c r="K168" i="42" s="1"/>
  <c r="H167" i="42"/>
  <c r="I167" i="42" s="1"/>
  <c r="J167" i="42" s="1"/>
  <c r="K167" i="42" s="1"/>
  <c r="H166" i="42"/>
  <c r="I166" i="42" s="1"/>
  <c r="J166" i="42" s="1"/>
  <c r="K166" i="42" s="1"/>
  <c r="H165" i="42"/>
  <c r="I165" i="42" s="1"/>
  <c r="J165" i="42" s="1"/>
  <c r="K165" i="42" s="1"/>
  <c r="H164" i="42"/>
  <c r="I164" i="42" s="1"/>
  <c r="J164" i="42" s="1"/>
  <c r="K164" i="42" s="1"/>
  <c r="H163" i="42"/>
  <c r="I163" i="42" s="1"/>
  <c r="J163" i="42" s="1"/>
  <c r="K163" i="42" s="1"/>
  <c r="H162" i="42"/>
  <c r="I162" i="42" s="1"/>
  <c r="J162" i="42" s="1"/>
  <c r="K162" i="42" s="1"/>
  <c r="H161" i="42"/>
  <c r="I161" i="42" s="1"/>
  <c r="J161" i="42" s="1"/>
  <c r="K161" i="42" s="1"/>
  <c r="H160" i="42"/>
  <c r="I160" i="42" s="1"/>
  <c r="J160" i="42" s="1"/>
  <c r="K160" i="42" s="1"/>
  <c r="H159" i="42"/>
  <c r="I159" i="42" s="1"/>
  <c r="J159" i="42" s="1"/>
  <c r="K159" i="42" s="1"/>
  <c r="H158" i="42"/>
  <c r="I158" i="42" s="1"/>
  <c r="J158" i="42" s="1"/>
  <c r="K158" i="42" s="1"/>
  <c r="H157" i="42"/>
  <c r="I157" i="42" s="1"/>
  <c r="J157" i="42" s="1"/>
  <c r="K157" i="42" s="1"/>
  <c r="H156" i="42"/>
  <c r="I156" i="42" s="1"/>
  <c r="J156" i="42" s="1"/>
  <c r="K156" i="42" s="1"/>
  <c r="H155" i="42"/>
  <c r="I155" i="42" s="1"/>
  <c r="J155" i="42" s="1"/>
  <c r="K155" i="42" s="1"/>
  <c r="H154" i="42"/>
  <c r="I154" i="42" s="1"/>
  <c r="J154" i="42" s="1"/>
  <c r="K154" i="42" s="1"/>
  <c r="H153" i="42"/>
  <c r="I153" i="42" s="1"/>
  <c r="J153" i="42" s="1"/>
  <c r="K153" i="42" s="1"/>
  <c r="H152" i="42"/>
  <c r="I152" i="42" s="1"/>
  <c r="J152" i="42" s="1"/>
  <c r="K152" i="42" s="1"/>
  <c r="H151" i="42"/>
  <c r="I151" i="42" s="1"/>
  <c r="J151" i="42" s="1"/>
  <c r="K151" i="42" s="1"/>
  <c r="H150" i="42"/>
  <c r="I150" i="42" s="1"/>
  <c r="J150" i="42" s="1"/>
  <c r="K150" i="42" s="1"/>
  <c r="H149" i="42"/>
  <c r="I149" i="42" s="1"/>
  <c r="J149" i="42" s="1"/>
  <c r="K149" i="42" s="1"/>
  <c r="H148" i="42"/>
  <c r="I148" i="42" s="1"/>
  <c r="J148" i="42" s="1"/>
  <c r="K148" i="42" s="1"/>
  <c r="H147" i="42"/>
  <c r="I147" i="42" s="1"/>
  <c r="J147" i="42" s="1"/>
  <c r="K147" i="42" s="1"/>
  <c r="H146" i="42"/>
  <c r="I146" i="42" s="1"/>
  <c r="J146" i="42" s="1"/>
  <c r="K146" i="42" s="1"/>
  <c r="H145" i="42"/>
  <c r="I145" i="42" s="1"/>
  <c r="J145" i="42" s="1"/>
  <c r="K145" i="42" s="1"/>
  <c r="H144" i="42"/>
  <c r="I144" i="42" s="1"/>
  <c r="J144" i="42" s="1"/>
  <c r="K144" i="42" s="1"/>
  <c r="H143" i="42"/>
  <c r="I143" i="42" s="1"/>
  <c r="J143" i="42" s="1"/>
  <c r="K143" i="42" s="1"/>
  <c r="H142" i="42"/>
  <c r="I142" i="42" s="1"/>
  <c r="J142" i="42" s="1"/>
  <c r="K142" i="42" s="1"/>
  <c r="H141" i="42"/>
  <c r="I141" i="42" s="1"/>
  <c r="J141" i="42" s="1"/>
  <c r="K141" i="42" s="1"/>
  <c r="H140" i="42"/>
  <c r="I140" i="42" s="1"/>
  <c r="J140" i="42" s="1"/>
  <c r="K140" i="42" s="1"/>
  <c r="H139" i="42"/>
  <c r="I139" i="42" s="1"/>
  <c r="J139" i="42" s="1"/>
  <c r="K139" i="42" s="1"/>
  <c r="H138" i="42"/>
  <c r="I138" i="42" s="1"/>
  <c r="J138" i="42" s="1"/>
  <c r="K138" i="42" s="1"/>
  <c r="H137" i="42"/>
  <c r="I137" i="42" s="1"/>
  <c r="J137" i="42" s="1"/>
  <c r="K137" i="42" s="1"/>
  <c r="H136" i="42"/>
  <c r="I136" i="42" s="1"/>
  <c r="J136" i="42" s="1"/>
  <c r="K136" i="42" s="1"/>
  <c r="H135" i="42"/>
  <c r="I135" i="42" s="1"/>
  <c r="J135" i="42" s="1"/>
  <c r="K135" i="42" s="1"/>
  <c r="H134" i="42"/>
  <c r="I134" i="42" s="1"/>
  <c r="J134" i="42" s="1"/>
  <c r="K134" i="42" s="1"/>
  <c r="H133" i="42"/>
  <c r="I133" i="42" s="1"/>
  <c r="J133" i="42" s="1"/>
  <c r="K133" i="42" s="1"/>
  <c r="H132" i="42"/>
  <c r="I132" i="42" s="1"/>
  <c r="J132" i="42" s="1"/>
  <c r="K132" i="42" s="1"/>
  <c r="H131" i="42"/>
  <c r="I131" i="42" s="1"/>
  <c r="J131" i="42" s="1"/>
  <c r="K131" i="42" s="1"/>
  <c r="H130" i="42"/>
  <c r="I130" i="42" s="1"/>
  <c r="J130" i="42" s="1"/>
  <c r="K130" i="42" s="1"/>
  <c r="H129" i="42"/>
  <c r="I129" i="42" s="1"/>
  <c r="J129" i="42" s="1"/>
  <c r="K129" i="42" s="1"/>
  <c r="H128" i="42"/>
  <c r="I128" i="42" s="1"/>
  <c r="J128" i="42" s="1"/>
  <c r="K128" i="42" s="1"/>
  <c r="H127" i="42"/>
  <c r="I127" i="42" s="1"/>
  <c r="J127" i="42" s="1"/>
  <c r="K127" i="42" s="1"/>
  <c r="H126" i="42"/>
  <c r="I126" i="42" s="1"/>
  <c r="J126" i="42" s="1"/>
  <c r="K126" i="42" s="1"/>
  <c r="H125" i="42"/>
  <c r="I125" i="42" s="1"/>
  <c r="J125" i="42" s="1"/>
  <c r="K125" i="42" s="1"/>
  <c r="H124" i="42"/>
  <c r="I124" i="42" s="1"/>
  <c r="J124" i="42" s="1"/>
  <c r="K124" i="42" s="1"/>
  <c r="H123" i="42"/>
  <c r="I123" i="42" s="1"/>
  <c r="J123" i="42" s="1"/>
  <c r="K123" i="42" s="1"/>
  <c r="H122" i="42"/>
  <c r="I122" i="42" s="1"/>
  <c r="J122" i="42" s="1"/>
  <c r="K122" i="42" s="1"/>
  <c r="H121" i="42"/>
  <c r="I121" i="42" s="1"/>
  <c r="J121" i="42" s="1"/>
  <c r="K121" i="42" s="1"/>
  <c r="H120" i="42"/>
  <c r="I120" i="42" s="1"/>
  <c r="J120" i="42" s="1"/>
  <c r="K120" i="42" s="1"/>
  <c r="H119" i="42"/>
  <c r="I119" i="42" s="1"/>
  <c r="J119" i="42" s="1"/>
  <c r="K119" i="42" s="1"/>
  <c r="H118" i="42"/>
  <c r="I118" i="42" s="1"/>
  <c r="J118" i="42" s="1"/>
  <c r="K118" i="42" s="1"/>
  <c r="H117" i="42"/>
  <c r="I117" i="42" s="1"/>
  <c r="J117" i="42" s="1"/>
  <c r="K117" i="42" s="1"/>
  <c r="H116" i="42"/>
  <c r="I116" i="42" s="1"/>
  <c r="J116" i="42" s="1"/>
  <c r="K116" i="42" s="1"/>
  <c r="H115" i="42"/>
  <c r="I115" i="42" s="1"/>
  <c r="J115" i="42" s="1"/>
  <c r="K115" i="42" s="1"/>
  <c r="H114" i="42"/>
  <c r="I114" i="42" s="1"/>
  <c r="J114" i="42" s="1"/>
  <c r="K114" i="42" s="1"/>
  <c r="H113" i="42"/>
  <c r="I113" i="42" s="1"/>
  <c r="J113" i="42" s="1"/>
  <c r="K113" i="42" s="1"/>
  <c r="H112" i="42"/>
  <c r="I112" i="42" s="1"/>
  <c r="J112" i="42" s="1"/>
  <c r="K112" i="42" s="1"/>
  <c r="H111" i="42"/>
  <c r="I111" i="42" s="1"/>
  <c r="J111" i="42" s="1"/>
  <c r="K111" i="42" s="1"/>
  <c r="H110" i="42"/>
  <c r="I110" i="42" s="1"/>
  <c r="J110" i="42" s="1"/>
  <c r="K110" i="42" s="1"/>
  <c r="H109" i="42"/>
  <c r="I109" i="42" s="1"/>
  <c r="J109" i="42" s="1"/>
  <c r="K109" i="42" s="1"/>
  <c r="H108" i="42"/>
  <c r="I108" i="42" s="1"/>
  <c r="J108" i="42" s="1"/>
  <c r="K108" i="42" s="1"/>
  <c r="H107" i="42"/>
  <c r="I107" i="42" s="1"/>
  <c r="J107" i="42" s="1"/>
  <c r="K107" i="42" s="1"/>
  <c r="H106" i="42"/>
  <c r="I106" i="42" s="1"/>
  <c r="J106" i="42" s="1"/>
  <c r="K106" i="42" s="1"/>
  <c r="H105" i="42"/>
  <c r="I105" i="42" s="1"/>
  <c r="J105" i="42" s="1"/>
  <c r="K105" i="42" s="1"/>
  <c r="H104" i="42"/>
  <c r="I104" i="42" s="1"/>
  <c r="J104" i="42" s="1"/>
  <c r="K104" i="42" s="1"/>
  <c r="H103" i="42"/>
  <c r="I103" i="42" s="1"/>
  <c r="J103" i="42" s="1"/>
  <c r="K103" i="42" s="1"/>
  <c r="H102" i="42"/>
  <c r="I102" i="42" s="1"/>
  <c r="J102" i="42" s="1"/>
  <c r="K102" i="42" s="1"/>
  <c r="H101" i="42"/>
  <c r="I101" i="42" s="1"/>
  <c r="J101" i="42" s="1"/>
  <c r="K101" i="42" s="1"/>
  <c r="H100" i="42"/>
  <c r="I100" i="42" s="1"/>
  <c r="J100" i="42" s="1"/>
  <c r="K100" i="42" s="1"/>
  <c r="H99" i="42"/>
  <c r="I99" i="42" s="1"/>
  <c r="J99" i="42" s="1"/>
  <c r="K99" i="42" s="1"/>
  <c r="H98" i="42"/>
  <c r="I98" i="42" s="1"/>
  <c r="J98" i="42" s="1"/>
  <c r="K98" i="42" s="1"/>
  <c r="H97" i="42"/>
  <c r="I97" i="42" s="1"/>
  <c r="J97" i="42" s="1"/>
  <c r="K97" i="42" s="1"/>
  <c r="H96" i="42"/>
  <c r="I96" i="42" s="1"/>
  <c r="J96" i="42" s="1"/>
  <c r="K96" i="42" s="1"/>
  <c r="H95" i="42"/>
  <c r="I95" i="42" s="1"/>
  <c r="J95" i="42" s="1"/>
  <c r="K95" i="42" s="1"/>
  <c r="H94" i="42"/>
  <c r="I94" i="42" s="1"/>
  <c r="J94" i="42" s="1"/>
  <c r="K94" i="42" s="1"/>
  <c r="H93" i="42"/>
  <c r="I93" i="42" s="1"/>
  <c r="J93" i="42" s="1"/>
  <c r="K93" i="42" s="1"/>
  <c r="H92" i="42"/>
  <c r="I92" i="42" s="1"/>
  <c r="J92" i="42" s="1"/>
  <c r="K92" i="42" s="1"/>
  <c r="H91" i="42"/>
  <c r="I91" i="42" s="1"/>
  <c r="J91" i="42" s="1"/>
  <c r="K91" i="42" s="1"/>
  <c r="H90" i="42"/>
  <c r="I90" i="42" s="1"/>
  <c r="J90" i="42" s="1"/>
  <c r="K90" i="42" s="1"/>
  <c r="H89" i="42"/>
  <c r="I89" i="42" s="1"/>
  <c r="J89" i="42" s="1"/>
  <c r="K89" i="42" s="1"/>
  <c r="H88" i="42"/>
  <c r="I88" i="42" s="1"/>
  <c r="J88" i="42" s="1"/>
  <c r="K88" i="42" s="1"/>
  <c r="H87" i="42"/>
  <c r="I87" i="42" s="1"/>
  <c r="J87" i="42" s="1"/>
  <c r="K87" i="42" s="1"/>
  <c r="H86" i="42"/>
  <c r="I86" i="42" s="1"/>
  <c r="J86" i="42" s="1"/>
  <c r="K86" i="42" s="1"/>
  <c r="H85" i="42"/>
  <c r="I85" i="42" s="1"/>
  <c r="J85" i="42" s="1"/>
  <c r="K85" i="42" s="1"/>
  <c r="H84" i="42"/>
  <c r="I84" i="42" s="1"/>
  <c r="J84" i="42" s="1"/>
  <c r="K84" i="42" s="1"/>
  <c r="H83" i="42"/>
  <c r="I83" i="42" s="1"/>
  <c r="J83" i="42" s="1"/>
  <c r="K83" i="42" s="1"/>
  <c r="H82" i="42"/>
  <c r="I82" i="42" s="1"/>
  <c r="J82" i="42" s="1"/>
  <c r="K82" i="42" s="1"/>
  <c r="H81" i="42"/>
  <c r="I81" i="42" s="1"/>
  <c r="J81" i="42" s="1"/>
  <c r="K81" i="42" s="1"/>
  <c r="H80" i="42"/>
  <c r="I80" i="42" s="1"/>
  <c r="J80" i="42" s="1"/>
  <c r="K80" i="42" s="1"/>
  <c r="H79" i="42"/>
  <c r="I79" i="42" s="1"/>
  <c r="J79" i="42" s="1"/>
  <c r="K79" i="42" s="1"/>
  <c r="H78" i="42"/>
  <c r="I78" i="42" s="1"/>
  <c r="J78" i="42" s="1"/>
  <c r="K78" i="42" s="1"/>
  <c r="H77" i="42"/>
  <c r="I77" i="42" s="1"/>
  <c r="J77" i="42" s="1"/>
  <c r="K77" i="42" s="1"/>
  <c r="H76" i="42"/>
  <c r="I76" i="42" s="1"/>
  <c r="J76" i="42" s="1"/>
  <c r="K76" i="42" s="1"/>
  <c r="H75" i="42"/>
  <c r="I75" i="42" s="1"/>
  <c r="J75" i="42" s="1"/>
  <c r="K75" i="42" s="1"/>
  <c r="H74" i="42"/>
  <c r="I74" i="42" s="1"/>
  <c r="J74" i="42" s="1"/>
  <c r="K74" i="42" s="1"/>
  <c r="H73" i="42"/>
  <c r="I73" i="42" s="1"/>
  <c r="J73" i="42" s="1"/>
  <c r="K73" i="42" s="1"/>
  <c r="H72" i="42"/>
  <c r="I72" i="42" s="1"/>
  <c r="J72" i="42" s="1"/>
  <c r="K72" i="42" s="1"/>
  <c r="H71" i="42"/>
  <c r="I71" i="42" s="1"/>
  <c r="J71" i="42" s="1"/>
  <c r="K71" i="42" s="1"/>
  <c r="H70" i="42"/>
  <c r="I70" i="42" s="1"/>
  <c r="J70" i="42" s="1"/>
  <c r="K70" i="42" s="1"/>
  <c r="H69" i="42"/>
  <c r="I69" i="42" s="1"/>
  <c r="J69" i="42" s="1"/>
  <c r="K69" i="42" s="1"/>
  <c r="H68" i="42"/>
  <c r="I68" i="42" s="1"/>
  <c r="J68" i="42" s="1"/>
  <c r="K68" i="42" s="1"/>
  <c r="H67" i="42"/>
  <c r="I67" i="42" s="1"/>
  <c r="J67" i="42" s="1"/>
  <c r="K67" i="42" s="1"/>
  <c r="H66" i="42"/>
  <c r="I66" i="42" s="1"/>
  <c r="J66" i="42" s="1"/>
  <c r="K66" i="42" s="1"/>
  <c r="H65" i="42"/>
  <c r="I65" i="42" s="1"/>
  <c r="J65" i="42" s="1"/>
  <c r="K65" i="42" s="1"/>
  <c r="H64" i="42"/>
  <c r="I64" i="42" s="1"/>
  <c r="J64" i="42" s="1"/>
  <c r="K64" i="42" s="1"/>
  <c r="H63" i="42"/>
  <c r="I63" i="42" s="1"/>
  <c r="J63" i="42" s="1"/>
  <c r="K63" i="42" s="1"/>
  <c r="H62" i="42"/>
  <c r="I62" i="42" s="1"/>
  <c r="J62" i="42" s="1"/>
  <c r="K62" i="42" s="1"/>
  <c r="H61" i="42"/>
  <c r="I61" i="42" s="1"/>
  <c r="J61" i="42" s="1"/>
  <c r="K61" i="42" s="1"/>
  <c r="H60" i="42"/>
  <c r="I60" i="42" s="1"/>
  <c r="J60" i="42" s="1"/>
  <c r="K60" i="42" s="1"/>
  <c r="H59" i="42"/>
  <c r="I59" i="42" s="1"/>
  <c r="J59" i="42" s="1"/>
  <c r="K59" i="42" s="1"/>
  <c r="H58" i="42"/>
  <c r="I58" i="42" s="1"/>
  <c r="J58" i="42" s="1"/>
  <c r="K58" i="42" s="1"/>
  <c r="H57" i="42"/>
  <c r="I57" i="42" s="1"/>
  <c r="J57" i="42" s="1"/>
  <c r="K57" i="42" s="1"/>
  <c r="H56" i="42"/>
  <c r="I56" i="42" s="1"/>
  <c r="J56" i="42" s="1"/>
  <c r="K56" i="42" s="1"/>
  <c r="H55" i="42"/>
  <c r="I55" i="42" s="1"/>
  <c r="J55" i="42" s="1"/>
  <c r="K55" i="42" s="1"/>
  <c r="H54" i="42"/>
  <c r="I54" i="42" s="1"/>
  <c r="J54" i="42" s="1"/>
  <c r="K54" i="42" s="1"/>
  <c r="H53" i="42"/>
  <c r="I53" i="42" s="1"/>
  <c r="J53" i="42" s="1"/>
  <c r="K53" i="42" s="1"/>
  <c r="H52" i="42"/>
  <c r="I52" i="42" s="1"/>
  <c r="J52" i="42" s="1"/>
  <c r="K52" i="42" s="1"/>
  <c r="H51" i="42"/>
  <c r="I51" i="42" s="1"/>
  <c r="J51" i="42" s="1"/>
  <c r="K51" i="42" s="1"/>
  <c r="H50" i="42"/>
  <c r="I50" i="42" s="1"/>
  <c r="J50" i="42" s="1"/>
  <c r="K50" i="42" s="1"/>
  <c r="H49" i="42"/>
  <c r="I49" i="42" s="1"/>
  <c r="J49" i="42" s="1"/>
  <c r="K49" i="42" s="1"/>
  <c r="H48" i="42"/>
  <c r="I48" i="42" s="1"/>
  <c r="J48" i="42" s="1"/>
  <c r="K48" i="42" s="1"/>
  <c r="H47" i="42"/>
  <c r="I47" i="42" s="1"/>
  <c r="J47" i="42" s="1"/>
  <c r="K47" i="42" s="1"/>
  <c r="H46" i="42"/>
  <c r="I46" i="42" s="1"/>
  <c r="J46" i="42" s="1"/>
  <c r="K46" i="42" s="1"/>
  <c r="H45" i="42"/>
  <c r="I45" i="42" s="1"/>
  <c r="J45" i="42" s="1"/>
  <c r="K45" i="42" s="1"/>
  <c r="H44" i="42"/>
  <c r="I44" i="42" s="1"/>
  <c r="J44" i="42" s="1"/>
  <c r="K44" i="42" s="1"/>
  <c r="H43" i="42"/>
  <c r="I43" i="42" s="1"/>
  <c r="J43" i="42" s="1"/>
  <c r="K43" i="42" s="1"/>
  <c r="H42" i="42"/>
  <c r="I42" i="42" s="1"/>
  <c r="J42" i="42" s="1"/>
  <c r="K42" i="42" s="1"/>
  <c r="H41" i="42"/>
  <c r="I41" i="42" s="1"/>
  <c r="J41" i="42" s="1"/>
  <c r="K41" i="42" s="1"/>
  <c r="H40" i="42"/>
  <c r="I40" i="42" s="1"/>
  <c r="J40" i="42" s="1"/>
  <c r="K40" i="42" s="1"/>
  <c r="H39" i="42"/>
  <c r="I39" i="42" s="1"/>
  <c r="J39" i="42" s="1"/>
  <c r="K39" i="42" s="1"/>
  <c r="H38" i="42"/>
  <c r="I38" i="42" s="1"/>
  <c r="J38" i="42" s="1"/>
  <c r="K38" i="42" s="1"/>
  <c r="H37" i="42"/>
  <c r="I37" i="42" s="1"/>
  <c r="J37" i="42" s="1"/>
  <c r="K37" i="42" s="1"/>
  <c r="H36" i="42"/>
  <c r="I36" i="42" s="1"/>
  <c r="J36" i="42" s="1"/>
  <c r="K36" i="42" s="1"/>
  <c r="H35" i="42"/>
  <c r="I35" i="42" s="1"/>
  <c r="J35" i="42" s="1"/>
  <c r="K35" i="42" s="1"/>
  <c r="H34" i="42"/>
  <c r="I34" i="42" s="1"/>
  <c r="J34" i="42" s="1"/>
  <c r="K34" i="42" s="1"/>
  <c r="H33" i="42"/>
  <c r="I33" i="42" s="1"/>
  <c r="J33" i="42" s="1"/>
  <c r="K33" i="42" s="1"/>
  <c r="H32" i="42"/>
  <c r="I32" i="42" s="1"/>
  <c r="J32" i="42" s="1"/>
  <c r="K32" i="42" s="1"/>
  <c r="H31" i="42"/>
  <c r="I31" i="42" s="1"/>
  <c r="J31" i="42" s="1"/>
  <c r="K31" i="42" s="1"/>
  <c r="H30" i="42"/>
  <c r="I30" i="42" s="1"/>
  <c r="J30" i="42" s="1"/>
  <c r="K30" i="42" s="1"/>
  <c r="H29" i="42"/>
  <c r="I29" i="42" s="1"/>
  <c r="J29" i="42" s="1"/>
  <c r="K29" i="42" s="1"/>
  <c r="H28" i="42"/>
  <c r="I28" i="42" s="1"/>
  <c r="J28" i="42" s="1"/>
  <c r="K28" i="42" s="1"/>
  <c r="H27" i="42"/>
  <c r="I27" i="42" s="1"/>
  <c r="J27" i="42" s="1"/>
  <c r="K27" i="42" s="1"/>
  <c r="H26" i="42"/>
  <c r="I26" i="42" s="1"/>
  <c r="J26" i="42" s="1"/>
  <c r="K26" i="42" s="1"/>
  <c r="H25" i="42"/>
  <c r="I25" i="42" s="1"/>
  <c r="J25" i="42" s="1"/>
  <c r="K25" i="42" s="1"/>
  <c r="H24" i="42"/>
  <c r="I24" i="42" s="1"/>
  <c r="J24" i="42" s="1"/>
  <c r="K24" i="42" s="1"/>
  <c r="H23" i="42"/>
  <c r="I23" i="42" s="1"/>
  <c r="J23" i="42" s="1"/>
  <c r="K23" i="42" s="1"/>
  <c r="H22" i="42"/>
  <c r="I22" i="42" s="1"/>
  <c r="J22" i="42" s="1"/>
  <c r="K22" i="42" s="1"/>
  <c r="H21" i="42"/>
  <c r="I21" i="42" s="1"/>
  <c r="J21" i="42" s="1"/>
  <c r="K21" i="42" s="1"/>
  <c r="H20" i="42"/>
  <c r="I20" i="42" s="1"/>
  <c r="J20" i="42" s="1"/>
  <c r="K20" i="42" s="1"/>
  <c r="H19" i="42"/>
  <c r="I19" i="42" s="1"/>
  <c r="J19" i="42" s="1"/>
  <c r="K19" i="42" s="1"/>
  <c r="H18" i="42"/>
  <c r="I18" i="42" s="1"/>
  <c r="J18" i="42" s="1"/>
  <c r="K18" i="42" s="1"/>
  <c r="H17" i="42"/>
  <c r="I17" i="42" s="1"/>
  <c r="J17" i="42" s="1"/>
  <c r="K17" i="42" s="1"/>
  <c r="H16" i="42"/>
  <c r="I16" i="42" s="1"/>
  <c r="J16" i="42" s="1"/>
  <c r="K16" i="42" s="1"/>
  <c r="H15" i="42"/>
  <c r="I15" i="42" s="1"/>
  <c r="J15" i="42" s="1"/>
  <c r="K15" i="42" s="1"/>
  <c r="H14" i="42"/>
  <c r="I14" i="42" s="1"/>
  <c r="J14" i="42" s="1"/>
  <c r="K14" i="42" s="1"/>
  <c r="H13" i="42"/>
  <c r="I13" i="42" s="1"/>
  <c r="J13" i="42" s="1"/>
  <c r="K13" i="42" s="1"/>
  <c r="H12" i="42"/>
  <c r="I12" i="42" s="1"/>
  <c r="J12" i="42" s="1"/>
  <c r="K12" i="42" s="1"/>
  <c r="H11" i="42"/>
  <c r="I11" i="42" s="1"/>
  <c r="J11" i="42" s="1"/>
  <c r="K11" i="42" s="1"/>
  <c r="H10" i="42"/>
  <c r="I10" i="42" s="1"/>
  <c r="J10" i="42" s="1"/>
  <c r="K10" i="42" s="1"/>
  <c r="H9" i="42"/>
  <c r="I9" i="42" s="1"/>
  <c r="J9" i="42" s="1"/>
  <c r="K9" i="42" s="1"/>
  <c r="H8" i="42"/>
  <c r="I8" i="42" s="1"/>
  <c r="J8" i="42" s="1"/>
  <c r="K8" i="42" s="1"/>
  <c r="H7" i="42"/>
  <c r="I7" i="42" s="1"/>
  <c r="J7" i="42" s="1"/>
  <c r="K7" i="42" s="1"/>
  <c r="H6" i="42"/>
  <c r="I6" i="42" s="1"/>
  <c r="J6" i="42" s="1"/>
  <c r="K6" i="42" s="1"/>
  <c r="H5" i="42"/>
  <c r="I5" i="42" s="1"/>
  <c r="J5" i="42" s="1"/>
  <c r="K5" i="42" s="1"/>
  <c r="H4" i="42"/>
  <c r="I4" i="42" s="1"/>
  <c r="J4" i="42" s="1"/>
  <c r="K4" i="42" s="1"/>
  <c r="H3" i="42"/>
  <c r="I3" i="42" s="1"/>
  <c r="J3" i="42" s="1"/>
  <c r="K3" i="42" s="1"/>
  <c r="H2" i="42"/>
  <c r="K241" i="42" l="1"/>
  <c r="J242" i="42"/>
  <c r="I223" i="42"/>
  <c r="J223" i="42" s="1"/>
  <c r="K223" i="42" s="1"/>
  <c r="I213" i="42"/>
  <c r="J213" i="42" s="1"/>
  <c r="K213" i="42" s="1"/>
  <c r="I224" i="42"/>
  <c r="J224" i="42" s="1"/>
  <c r="K224" i="42" s="1"/>
  <c r="I225" i="42"/>
  <c r="J225" i="42" s="1"/>
  <c r="K225" i="42" s="1"/>
  <c r="I226" i="42"/>
  <c r="J226" i="42" s="1"/>
  <c r="K226" i="42" s="1"/>
  <c r="I215" i="42"/>
  <c r="J215" i="42" s="1"/>
  <c r="K215" i="42" s="1"/>
  <c r="I227" i="42"/>
  <c r="J227" i="42" s="1"/>
  <c r="K227" i="42" s="1"/>
  <c r="I229" i="42"/>
  <c r="I230" i="42" s="1"/>
  <c r="I2" i="42"/>
  <c r="J2" i="42" s="1"/>
  <c r="K2" i="42" s="1"/>
  <c r="K242" i="42" l="1"/>
  <c r="J243" i="42"/>
  <c r="K243" i="42" l="1"/>
  <c r="J244" i="42"/>
  <c r="K244" i="42" l="1"/>
  <c r="J245" i="42"/>
  <c r="K245" i="42" l="1"/>
  <c r="J246" i="42"/>
  <c r="K246" i="42" l="1"/>
  <c r="J247" i="42"/>
  <c r="K247" i="42" l="1"/>
  <c r="J248" i="42"/>
  <c r="K248" i="42" l="1"/>
  <c r="J249" i="42"/>
  <c r="K249" i="42" l="1"/>
  <c r="J250" i="42"/>
  <c r="K250" i="42" l="1"/>
  <c r="J251" i="42"/>
  <c r="K251" i="42" l="1"/>
  <c r="J252" i="42"/>
  <c r="K252" i="42" l="1"/>
  <c r="J253" i="42"/>
  <c r="K253" i="42" l="1"/>
  <c r="J254" i="42"/>
  <c r="K254" i="42" l="1"/>
  <c r="J255" i="42"/>
  <c r="K255" i="42" l="1"/>
  <c r="J256" i="42"/>
  <c r="K256" i="42" l="1"/>
  <c r="J257" i="42"/>
  <c r="K257" i="42" l="1"/>
  <c r="J258" i="42"/>
  <c r="K258" i="42" l="1"/>
  <c r="J259" i="42"/>
  <c r="K259" i="42" l="1"/>
  <c r="J260" i="42"/>
  <c r="K260" i="42" l="1"/>
  <c r="J261" i="42"/>
  <c r="K261" i="42" l="1"/>
  <c r="J262" i="42"/>
  <c r="K262" i="42" l="1"/>
  <c r="J263" i="42"/>
  <c r="K263" i="42" l="1"/>
  <c r="J264" i="42"/>
  <c r="K264" i="42" l="1"/>
  <c r="J265" i="42"/>
  <c r="K265" i="42" l="1"/>
  <c r="J266" i="42"/>
  <c r="K266" i="42" l="1"/>
  <c r="J267" i="42"/>
  <c r="K267" i="42" l="1"/>
  <c r="J268" i="42"/>
  <c r="K268" i="42" l="1"/>
  <c r="J269" i="42"/>
  <c r="K269" i="42" l="1"/>
  <c r="J270" i="42"/>
  <c r="K270" i="42" l="1"/>
  <c r="J271" i="42"/>
  <c r="K271" i="42" l="1"/>
  <c r="J272" i="42"/>
  <c r="K272" i="42" l="1"/>
  <c r="J273" i="42"/>
  <c r="K273" i="42" l="1"/>
  <c r="J274" i="42"/>
  <c r="K274" i="42" l="1"/>
  <c r="J275" i="42"/>
  <c r="K275" i="42" l="1"/>
  <c r="J276" i="42"/>
  <c r="K276" i="42" l="1"/>
  <c r="J277" i="42"/>
  <c r="K277" i="42" l="1"/>
  <c r="J278" i="42"/>
  <c r="K278" i="42" l="1"/>
  <c r="J279" i="42"/>
  <c r="K279" i="42" l="1"/>
  <c r="J280" i="42"/>
  <c r="K280" i="42" l="1"/>
  <c r="J281" i="42"/>
  <c r="K281" i="42" l="1"/>
  <c r="J282" i="42"/>
  <c r="K282" i="42" l="1"/>
  <c r="J283" i="42"/>
  <c r="K283" i="42" l="1"/>
  <c r="J284" i="42"/>
  <c r="K284" i="42" l="1"/>
  <c r="J285" i="42"/>
  <c r="K285" i="42" l="1"/>
  <c r="J286" i="42"/>
  <c r="K286" i="42" l="1"/>
  <c r="J287" i="42"/>
  <c r="K287" i="42" l="1"/>
  <c r="J288" i="42"/>
  <c r="K288" i="42" l="1"/>
  <c r="J289" i="42"/>
  <c r="K289" i="42" l="1"/>
  <c r="J290" i="42"/>
  <c r="K290" i="42" l="1"/>
  <c r="J291" i="42"/>
  <c r="K291" i="42" l="1"/>
  <c r="J292" i="42"/>
  <c r="K292" i="42" l="1"/>
  <c r="J293" i="42"/>
  <c r="K293" i="42" l="1"/>
  <c r="J294" i="42"/>
  <c r="K294" i="42" l="1"/>
  <c r="J295" i="42"/>
  <c r="K295" i="42" l="1"/>
  <c r="J296" i="42"/>
  <c r="K296" i="42" l="1"/>
  <c r="J297" i="42"/>
  <c r="K297" i="42" l="1"/>
  <c r="J298" i="42"/>
  <c r="K298" i="42" l="1"/>
  <c r="J299" i="42"/>
  <c r="K299" i="42" l="1"/>
  <c r="J300" i="42"/>
  <c r="K300" i="42" l="1"/>
  <c r="J301" i="42"/>
  <c r="K301" i="42" l="1"/>
  <c r="J302" i="42"/>
  <c r="K302" i="42" l="1"/>
  <c r="J303" i="42"/>
  <c r="K303" i="42" l="1"/>
  <c r="J304" i="42"/>
  <c r="K304" i="42" l="1"/>
  <c r="J305" i="42"/>
  <c r="K305" i="42" l="1"/>
  <c r="J306" i="42"/>
  <c r="K306" i="42" l="1"/>
  <c r="J307" i="42"/>
  <c r="K307" i="42" l="1"/>
  <c r="J308" i="42"/>
  <c r="K308" i="42" l="1"/>
  <c r="J309" i="42"/>
  <c r="K309" i="42" l="1"/>
  <c r="J310" i="42"/>
  <c r="K310" i="42" l="1"/>
  <c r="J311" i="42"/>
  <c r="K311" i="42" l="1"/>
  <c r="J312" i="42"/>
  <c r="K312" i="42" l="1"/>
  <c r="J313" i="42"/>
  <c r="K313" i="42" l="1"/>
  <c r="J314" i="42"/>
  <c r="K314" i="42" l="1"/>
  <c r="J315" i="42"/>
  <c r="K315" i="42" l="1"/>
  <c r="J316" i="42"/>
  <c r="K316" i="42" l="1"/>
  <c r="J317" i="42"/>
  <c r="K317" i="42" l="1"/>
  <c r="J318" i="42"/>
  <c r="K318" i="42" l="1"/>
  <c r="J319" i="42"/>
  <c r="K319" i="42" l="1"/>
  <c r="J320" i="42"/>
  <c r="K320" i="42" l="1"/>
  <c r="J321" i="42"/>
  <c r="K321" i="42" l="1"/>
  <c r="J322" i="42"/>
  <c r="K322" i="42" l="1"/>
  <c r="J323" i="42"/>
  <c r="K323" i="42" l="1"/>
  <c r="J324" i="42"/>
  <c r="K324" i="42" l="1"/>
  <c r="J325" i="42"/>
  <c r="K325" i="42" l="1"/>
  <c r="J326" i="42"/>
  <c r="K326" i="42" l="1"/>
  <c r="J327" i="42"/>
  <c r="K327" i="42" l="1"/>
  <c r="J328" i="42"/>
  <c r="K328" i="42" l="1"/>
  <c r="J329" i="42"/>
  <c r="K329" i="42" l="1"/>
  <c r="J330" i="42"/>
  <c r="K330" i="42" l="1"/>
  <c r="J331" i="42"/>
  <c r="K331" i="42" l="1"/>
  <c r="J332" i="42"/>
  <c r="K332" i="42" l="1"/>
  <c r="J333" i="42"/>
  <c r="K333" i="42" l="1"/>
  <c r="J334" i="42"/>
  <c r="K334" i="42" l="1"/>
  <c r="J335" i="42"/>
  <c r="K335" i="42" l="1"/>
  <c r="J336" i="42"/>
  <c r="K336" i="42" l="1"/>
  <c r="J337" i="42"/>
  <c r="K337" i="42" l="1"/>
  <c r="J338" i="42"/>
  <c r="K338" i="42" l="1"/>
  <c r="J339" i="42"/>
  <c r="K339" i="42" l="1"/>
  <c r="J340" i="42"/>
  <c r="K340" i="42" l="1"/>
  <c r="J341" i="42"/>
  <c r="K341" i="42" l="1"/>
  <c r="J342" i="42"/>
  <c r="K342" i="42" l="1"/>
  <c r="J343" i="42"/>
  <c r="K343" i="42" l="1"/>
  <c r="J344" i="42"/>
  <c r="K344" i="42" l="1"/>
  <c r="J345" i="42"/>
  <c r="K345" i="42" l="1"/>
  <c r="J346" i="42"/>
  <c r="K346" i="42" l="1"/>
  <c r="J347" i="42"/>
  <c r="K347" i="42" l="1"/>
  <c r="J348" i="42"/>
  <c r="K348" i="42" l="1"/>
  <c r="J349" i="42"/>
  <c r="K349" i="42" l="1"/>
  <c r="J350" i="42"/>
  <c r="K350" i="42" l="1"/>
  <c r="J351" i="42"/>
  <c r="K351" i="42" l="1"/>
  <c r="J352" i="42"/>
  <c r="K352" i="42" l="1"/>
  <c r="J353" i="42"/>
  <c r="K353" i="42" l="1"/>
  <c r="J354" i="42"/>
  <c r="K354" i="42" l="1"/>
  <c r="J355" i="42"/>
  <c r="K355" i="42" l="1"/>
  <c r="J356" i="42"/>
  <c r="K356" i="42" l="1"/>
  <c r="J357" i="42"/>
  <c r="K357" i="42" l="1"/>
  <c r="J358" i="42"/>
  <c r="K358" i="42" l="1"/>
  <c r="J359" i="42"/>
  <c r="K359" i="42" l="1"/>
  <c r="J360" i="42"/>
  <c r="K360" i="42" l="1"/>
  <c r="J361" i="42"/>
  <c r="K361" i="42" l="1"/>
  <c r="J362" i="42"/>
  <c r="K362" i="42" l="1"/>
  <c r="J363" i="42"/>
  <c r="K363" i="42" l="1"/>
  <c r="J364" i="42"/>
  <c r="K364" i="42" l="1"/>
  <c r="J365" i="42"/>
  <c r="K365" i="42" l="1"/>
  <c r="J366" i="42"/>
  <c r="K366" i="42" l="1"/>
  <c r="J367" i="42"/>
  <c r="K367" i="42" l="1"/>
  <c r="J368" i="42"/>
  <c r="K368" i="42" l="1"/>
  <c r="J369" i="42"/>
  <c r="K369" i="42" l="1"/>
  <c r="J370" i="42"/>
  <c r="K370" i="42" l="1"/>
  <c r="J371" i="42"/>
  <c r="K371" i="42" l="1"/>
  <c r="J372" i="42"/>
  <c r="K372" i="42" l="1"/>
  <c r="J373" i="42"/>
  <c r="K373" i="42" l="1"/>
  <c r="J374" i="42"/>
  <c r="K374" i="42" l="1"/>
  <c r="J375" i="42"/>
  <c r="K375" i="42" l="1"/>
  <c r="J376" i="42"/>
  <c r="K376" i="42" l="1"/>
  <c r="J377" i="42"/>
  <c r="K377" i="42" l="1"/>
  <c r="J378" i="42"/>
  <c r="K378" i="42" l="1"/>
  <c r="J379" i="42"/>
  <c r="K379" i="42" l="1"/>
  <c r="J380" i="42"/>
  <c r="K380" i="42" l="1"/>
  <c r="J381" i="42"/>
  <c r="K381" i="42" l="1"/>
  <c r="J382" i="42"/>
  <c r="K382" i="42" l="1"/>
  <c r="J383" i="42"/>
  <c r="K383" i="42" l="1"/>
  <c r="J384" i="42"/>
  <c r="K384" i="42" l="1"/>
  <c r="J385" i="42"/>
  <c r="K385" i="42" l="1"/>
  <c r="J386" i="42"/>
  <c r="K386" i="42" l="1"/>
  <c r="J387" i="42"/>
  <c r="K387" i="42" l="1"/>
  <c r="J388" i="42"/>
  <c r="K388" i="42" l="1"/>
  <c r="J389" i="42"/>
  <c r="J390" i="42" l="1"/>
  <c r="K389" i="42"/>
  <c r="K390" i="42" l="1"/>
  <c r="J391" i="42"/>
  <c r="K391" i="42" l="1"/>
  <c r="J392" i="42"/>
  <c r="K392" i="42" l="1"/>
  <c r="J393" i="42"/>
  <c r="K393" i="42" l="1"/>
  <c r="J394" i="42"/>
  <c r="K394" i="42" l="1"/>
  <c r="J395" i="42"/>
  <c r="K395" i="42" l="1"/>
  <c r="J396" i="42"/>
  <c r="K396" i="42" l="1"/>
  <c r="J397" i="42"/>
  <c r="K397" i="42" l="1"/>
  <c r="J398" i="42"/>
  <c r="K398" i="42" l="1"/>
  <c r="J399" i="42"/>
  <c r="K399" i="42" l="1"/>
  <c r="J400" i="42"/>
  <c r="K400" i="42" l="1"/>
  <c r="J401" i="42"/>
  <c r="K401" i="42" l="1"/>
  <c r="J402" i="42"/>
  <c r="K402" i="42" l="1"/>
  <c r="J403" i="42"/>
  <c r="K403" i="42" l="1"/>
  <c r="J404" i="42"/>
  <c r="K404" i="42" l="1"/>
  <c r="J405" i="42"/>
  <c r="K405" i="42" l="1"/>
  <c r="J406" i="42"/>
  <c r="K406" i="42" l="1"/>
  <c r="J407" i="42"/>
  <c r="K407" i="42" l="1"/>
  <c r="J408" i="42"/>
  <c r="K408" i="42" l="1"/>
  <c r="J409" i="42"/>
  <c r="K409" i="42" l="1"/>
  <c r="J410" i="42"/>
  <c r="K410" i="42" l="1"/>
  <c r="J411" i="42"/>
  <c r="K411" i="42" l="1"/>
  <c r="J412" i="42"/>
  <c r="K412" i="42" l="1"/>
  <c r="J413" i="42"/>
  <c r="K413" i="42" l="1"/>
  <c r="J414" i="42"/>
  <c r="K414" i="42" l="1"/>
  <c r="J415" i="42"/>
  <c r="K415" i="42" l="1"/>
  <c r="J416" i="42"/>
  <c r="K416" i="42" l="1"/>
  <c r="J417" i="42"/>
  <c r="K417" i="42" l="1"/>
  <c r="J418" i="42"/>
  <c r="K418" i="42" l="1"/>
  <c r="J419" i="42"/>
  <c r="K419" i="42" l="1"/>
  <c r="J420" i="42"/>
  <c r="K420" i="42" l="1"/>
  <c r="J421" i="42"/>
  <c r="K421" i="42" l="1"/>
  <c r="J422" i="42"/>
  <c r="K422" i="42" l="1"/>
  <c r="J423" i="42"/>
  <c r="K423" i="42" l="1"/>
  <c r="J424" i="42"/>
  <c r="K424" i="42" l="1"/>
  <c r="J425" i="42"/>
  <c r="K425" i="42" l="1"/>
  <c r="J426" i="42"/>
  <c r="K426" i="42" l="1"/>
  <c r="J427" i="42"/>
  <c r="K427" i="42" l="1"/>
  <c r="J428" i="42"/>
  <c r="K428" i="42" l="1"/>
  <c r="J429" i="42"/>
  <c r="K429" i="42" l="1"/>
  <c r="J430" i="42"/>
  <c r="K430" i="42" l="1"/>
  <c r="J431" i="42"/>
  <c r="K431" i="42" l="1"/>
  <c r="J432" i="42"/>
  <c r="K432" i="42" l="1"/>
  <c r="J433" i="42"/>
  <c r="K433" i="42" l="1"/>
  <c r="J434" i="42"/>
  <c r="K434" i="42" l="1"/>
  <c r="J435" i="42"/>
  <c r="K435" i="42" l="1"/>
  <c r="J436" i="42"/>
  <c r="K436" i="42" l="1"/>
  <c r="J437" i="42"/>
  <c r="K437" i="42" l="1"/>
  <c r="J438" i="42"/>
  <c r="K438" i="42" l="1"/>
  <c r="J439" i="42"/>
  <c r="K439" i="42" l="1"/>
  <c r="J440" i="42"/>
  <c r="K440" i="42" l="1"/>
  <c r="J441" i="42"/>
  <c r="K441" i="42" l="1"/>
  <c r="J442" i="42"/>
  <c r="K442" i="42" l="1"/>
  <c r="J443" i="42"/>
  <c r="K443" i="42" l="1"/>
  <c r="J444" i="42"/>
  <c r="K444" i="42" l="1"/>
  <c r="J445" i="42"/>
  <c r="K445" i="42" l="1"/>
  <c r="J446" i="42"/>
  <c r="K446" i="42" l="1"/>
  <c r="J447" i="42"/>
  <c r="K447" i="42" l="1"/>
  <c r="J448" i="42"/>
  <c r="K448" i="42" l="1"/>
  <c r="J449" i="42"/>
  <c r="K449" i="42" l="1"/>
  <c r="J450" i="42"/>
  <c r="K450" i="42" l="1"/>
  <c r="J451" i="42"/>
  <c r="K451" i="42" l="1"/>
  <c r="J452" i="42"/>
  <c r="K452" i="42" l="1"/>
  <c r="J453" i="42"/>
  <c r="K453" i="42" l="1"/>
  <c r="J454" i="42"/>
  <c r="K454" i="42" l="1"/>
  <c r="J455" i="42"/>
  <c r="K455" i="42" l="1"/>
  <c r="J456" i="42"/>
  <c r="K456" i="42" l="1"/>
  <c r="J457" i="42"/>
  <c r="K457" i="42" l="1"/>
  <c r="J458" i="42"/>
  <c r="K458" i="42" l="1"/>
  <c r="J459" i="42"/>
  <c r="K459" i="42" l="1"/>
  <c r="J460" i="42"/>
  <c r="K460" i="42" l="1"/>
  <c r="J461" i="42"/>
  <c r="K461" i="42" l="1"/>
  <c r="J462" i="42"/>
  <c r="K462" i="42" l="1"/>
  <c r="J463" i="42"/>
  <c r="K463" i="42" l="1"/>
  <c r="J464" i="42"/>
  <c r="K464" i="42" l="1"/>
  <c r="J465" i="42"/>
  <c r="K465" i="42" l="1"/>
  <c r="J466" i="42"/>
  <c r="K466" i="42" l="1"/>
  <c r="J467" i="42"/>
  <c r="K467" i="42" l="1"/>
  <c r="J468" i="42"/>
  <c r="K468" i="42" l="1"/>
  <c r="J469" i="42"/>
  <c r="K469" i="42" l="1"/>
  <c r="J470" i="42"/>
  <c r="K470" i="42" l="1"/>
  <c r="J471" i="42"/>
  <c r="K471" i="42" l="1"/>
  <c r="J472" i="42"/>
  <c r="K472" i="42" l="1"/>
  <c r="J473" i="42"/>
  <c r="K473" i="42" l="1"/>
  <c r="J474" i="42"/>
  <c r="K474" i="42" l="1"/>
  <c r="J475" i="42"/>
  <c r="K475" i="42" l="1"/>
  <c r="J476" i="42"/>
  <c r="K476" i="42" l="1"/>
  <c r="J477" i="42"/>
  <c r="K477" i="42" l="1"/>
  <c r="J478" i="42"/>
  <c r="K478" i="42" l="1"/>
  <c r="J479" i="42"/>
  <c r="K479" i="42" l="1"/>
  <c r="J480" i="42"/>
  <c r="K480" i="42" l="1"/>
  <c r="J481" i="42"/>
  <c r="K481" i="42" l="1"/>
  <c r="J482" i="42"/>
  <c r="K482" i="42" l="1"/>
  <c r="J483" i="42"/>
  <c r="K483" i="42" l="1"/>
  <c r="J484" i="42"/>
  <c r="K484" i="42" l="1"/>
  <c r="J485" i="42"/>
  <c r="K485" i="42" l="1"/>
  <c r="J486" i="42"/>
  <c r="K486" i="42" l="1"/>
  <c r="J487" i="42"/>
  <c r="K487" i="42" l="1"/>
  <c r="J488" i="42"/>
  <c r="K488" i="42" l="1"/>
  <c r="J489" i="42"/>
  <c r="K489" i="42" l="1"/>
  <c r="J490" i="42"/>
  <c r="K490" i="42" l="1"/>
  <c r="J491" i="42"/>
  <c r="K491" i="42" l="1"/>
  <c r="J492" i="42"/>
  <c r="K492" i="42" l="1"/>
  <c r="J493" i="42"/>
  <c r="K493" i="42" l="1"/>
  <c r="J494" i="42"/>
  <c r="K494" i="42" l="1"/>
  <c r="J495" i="42"/>
  <c r="K495" i="42" l="1"/>
  <c r="J496" i="42"/>
  <c r="K496" i="42" l="1"/>
  <c r="J497" i="42"/>
  <c r="K497" i="42" l="1"/>
  <c r="J498" i="42"/>
  <c r="K498" i="42" l="1"/>
  <c r="J499" i="42"/>
  <c r="K499" i="42" l="1"/>
  <c r="J500" i="42"/>
  <c r="K500" i="42" l="1"/>
  <c r="J501" i="42"/>
  <c r="K501" i="42" l="1"/>
  <c r="J502" i="42"/>
  <c r="K502" i="42" l="1"/>
  <c r="J503" i="42"/>
  <c r="K503" i="42" l="1"/>
  <c r="J504" i="42"/>
  <c r="K504" i="42" l="1"/>
  <c r="J505" i="42"/>
  <c r="K505" i="42" l="1"/>
  <c r="J506" i="42"/>
  <c r="K506" i="42" l="1"/>
  <c r="J507" i="42"/>
  <c r="K507" i="42" l="1"/>
  <c r="J508" i="42"/>
  <c r="K508" i="42" l="1"/>
  <c r="J509" i="42"/>
  <c r="K509" i="42" l="1"/>
  <c r="J510" i="42"/>
  <c r="K510" i="42" l="1"/>
  <c r="J511" i="42"/>
  <c r="K511" i="42" l="1"/>
  <c r="J512" i="42"/>
  <c r="K512" i="42" l="1"/>
  <c r="J513" i="42"/>
  <c r="K513" i="42" l="1"/>
  <c r="J514" i="42"/>
  <c r="K514" i="42" l="1"/>
  <c r="J515" i="42"/>
  <c r="K515" i="42" l="1"/>
  <c r="J516" i="42"/>
  <c r="K516" i="42" l="1"/>
  <c r="J517" i="42"/>
  <c r="K517" i="42" l="1"/>
  <c r="J518" i="42"/>
  <c r="K518" i="42" l="1"/>
  <c r="J519" i="42"/>
  <c r="K519" i="42" l="1"/>
  <c r="J520" i="42"/>
  <c r="K520" i="42" l="1"/>
  <c r="J521" i="42"/>
  <c r="K521" i="42" l="1"/>
  <c r="J522" i="42"/>
  <c r="K522" i="42" l="1"/>
  <c r="J523" i="42"/>
  <c r="K523" i="42" l="1"/>
  <c r="J524" i="42"/>
  <c r="K524" i="42" l="1"/>
  <c r="J525" i="42"/>
  <c r="K525" i="42" l="1"/>
  <c r="J526" i="42"/>
  <c r="K526" i="42" l="1"/>
  <c r="J527" i="42"/>
  <c r="K527" i="42" l="1"/>
  <c r="J528" i="42"/>
  <c r="K528" i="42" l="1"/>
  <c r="J529" i="42"/>
  <c r="K529" i="42" l="1"/>
  <c r="J530" i="42"/>
  <c r="K530" i="42" l="1"/>
  <c r="J531" i="42"/>
  <c r="K531" i="42" l="1"/>
  <c r="J532" i="42"/>
  <c r="K532" i="42" l="1"/>
  <c r="J533" i="42"/>
  <c r="K533" i="42" l="1"/>
  <c r="J534" i="42"/>
  <c r="K534" i="42" l="1"/>
  <c r="J535" i="42"/>
  <c r="K535" i="42" l="1"/>
  <c r="J536" i="42"/>
  <c r="K536" i="42" l="1"/>
  <c r="J537" i="42"/>
  <c r="K537" i="42" l="1"/>
  <c r="J538" i="42"/>
  <c r="K538" i="42" l="1"/>
  <c r="J539" i="42"/>
  <c r="K539" i="42" s="1"/>
  <c r="G229" i="42" l="1"/>
  <c r="G16" i="20" l="1"/>
  <c r="G17" i="20"/>
  <c r="G18" i="20"/>
  <c r="G19" i="20"/>
  <c r="G20" i="20"/>
  <c r="G21" i="20"/>
  <c r="G22" i="20"/>
  <c r="G23" i="20"/>
  <c r="G24" i="20"/>
  <c r="G25" i="20"/>
  <c r="G26" i="20"/>
  <c r="G27" i="20"/>
  <c r="G28" i="20"/>
  <c r="G29" i="20"/>
  <c r="G30" i="20"/>
  <c r="G31" i="20"/>
  <c r="G32" i="20"/>
  <c r="G33" i="20"/>
  <c r="G34" i="20"/>
  <c r="G35" i="20"/>
  <c r="G36" i="20"/>
  <c r="G37" i="20"/>
  <c r="G38" i="20"/>
  <c r="G39" i="20"/>
  <c r="G40" i="20"/>
  <c r="G41" i="20"/>
  <c r="G42" i="20"/>
  <c r="G43" i="20"/>
  <c r="G44" i="20"/>
  <c r="G45" i="20"/>
  <c r="G46" i="20"/>
  <c r="G47" i="20"/>
  <c r="G48" i="20"/>
  <c r="G49" i="20"/>
  <c r="G50" i="20"/>
  <c r="G51" i="20"/>
  <c r="G52" i="20"/>
  <c r="G53" i="20"/>
  <c r="G54" i="20"/>
  <c r="G55" i="20"/>
  <c r="G56" i="20"/>
  <c r="G57" i="20"/>
  <c r="G58" i="20"/>
  <c r="G59" i="20"/>
  <c r="G60" i="20"/>
  <c r="G61" i="20"/>
  <c r="G62" i="20"/>
  <c r="G63" i="20"/>
  <c r="G64" i="20"/>
  <c r="G65" i="20"/>
  <c r="G66" i="20"/>
  <c r="G67" i="20"/>
  <c r="G68" i="20"/>
  <c r="G69" i="20"/>
  <c r="G70" i="20"/>
  <c r="G71" i="20"/>
  <c r="G72" i="20"/>
  <c r="G73" i="20"/>
  <c r="G74" i="20"/>
  <c r="G75" i="20"/>
  <c r="G76" i="20"/>
  <c r="G77" i="20"/>
  <c r="G78" i="20"/>
  <c r="G79" i="20"/>
  <c r="G80" i="20"/>
  <c r="G81" i="20"/>
  <c r="G82" i="20"/>
  <c r="G83" i="20"/>
  <c r="G84" i="20"/>
  <c r="G85" i="20"/>
  <c r="G86" i="20"/>
  <c r="G87" i="20"/>
  <c r="G88" i="20"/>
  <c r="G89" i="20"/>
  <c r="G90" i="20"/>
  <c r="G91" i="20"/>
  <c r="G92" i="20"/>
  <c r="G93" i="20"/>
  <c r="G94" i="20"/>
  <c r="G95" i="20"/>
  <c r="G96" i="20"/>
  <c r="G97" i="20"/>
  <c r="G98" i="20"/>
  <c r="G99" i="20"/>
  <c r="G100" i="20"/>
  <c r="G101" i="20"/>
  <c r="G102" i="20"/>
  <c r="G103" i="20"/>
  <c r="G104" i="20"/>
  <c r="G105" i="20"/>
  <c r="G106" i="20"/>
  <c r="G107" i="20"/>
  <c r="G108" i="20"/>
  <c r="G109" i="20"/>
  <c r="G110" i="20"/>
  <c r="G111" i="20"/>
  <c r="G112" i="20"/>
  <c r="G113" i="20"/>
  <c r="G114" i="20"/>
  <c r="G115" i="20"/>
  <c r="G116" i="20"/>
  <c r="F13" i="20"/>
  <c r="F14" i="20"/>
  <c r="F15" i="20"/>
  <c r="F16" i="20"/>
  <c r="F17" i="20"/>
  <c r="F18" i="20"/>
  <c r="F19" i="20"/>
  <c r="F20" i="20"/>
  <c r="F21" i="20"/>
  <c r="F22" i="20"/>
  <c r="F23" i="20"/>
  <c r="F24" i="20"/>
  <c r="F25" i="20"/>
  <c r="F26" i="20"/>
  <c r="F27" i="20"/>
  <c r="F28" i="20"/>
  <c r="F29" i="20"/>
  <c r="F30" i="20"/>
  <c r="F31" i="20"/>
  <c r="F32" i="20"/>
  <c r="F33" i="20"/>
  <c r="F34" i="20"/>
  <c r="F35" i="20"/>
  <c r="F36" i="20"/>
  <c r="F37" i="20"/>
  <c r="F38" i="20"/>
  <c r="F39" i="20"/>
  <c r="F40" i="20"/>
  <c r="F41" i="20"/>
  <c r="F42" i="20"/>
  <c r="F43" i="20"/>
  <c r="F44" i="20"/>
  <c r="F45" i="20"/>
  <c r="F46" i="20"/>
  <c r="F47" i="20"/>
  <c r="F48" i="20"/>
  <c r="F49" i="20"/>
  <c r="F50" i="20"/>
  <c r="F51" i="20"/>
  <c r="F52" i="20"/>
  <c r="F53" i="20"/>
  <c r="F54" i="20"/>
  <c r="F55" i="20"/>
  <c r="F56" i="20"/>
  <c r="F57" i="20"/>
  <c r="F58" i="20"/>
  <c r="F59" i="20"/>
  <c r="F60" i="20"/>
  <c r="F61" i="20"/>
  <c r="F62" i="20"/>
  <c r="F63" i="20"/>
  <c r="F64" i="20"/>
  <c r="F65" i="20"/>
  <c r="F66" i="20"/>
  <c r="F67" i="20"/>
  <c r="F68" i="20"/>
  <c r="F69" i="20"/>
  <c r="F70" i="20"/>
  <c r="F71" i="20"/>
  <c r="F72" i="20"/>
  <c r="F73" i="20"/>
  <c r="F74" i="20"/>
  <c r="F75" i="20"/>
  <c r="F76" i="20"/>
  <c r="F77" i="20"/>
  <c r="F78" i="20"/>
  <c r="F79" i="20"/>
  <c r="F80" i="20"/>
  <c r="F81" i="20"/>
  <c r="F82" i="20"/>
  <c r="F83" i="20"/>
  <c r="F84" i="20"/>
  <c r="F85" i="20"/>
  <c r="F86" i="20"/>
  <c r="F87" i="20"/>
  <c r="F88" i="20"/>
  <c r="F89" i="20"/>
  <c r="F90" i="20"/>
  <c r="F91" i="20"/>
  <c r="F92" i="20"/>
  <c r="F93" i="20"/>
  <c r="F94" i="20"/>
  <c r="F95" i="20"/>
  <c r="F96" i="20"/>
  <c r="F97" i="20"/>
  <c r="F98" i="20"/>
  <c r="F99" i="20"/>
  <c r="F100" i="20"/>
  <c r="F101" i="20"/>
  <c r="F102" i="20"/>
  <c r="F103" i="20"/>
  <c r="F104" i="20"/>
  <c r="F105" i="20"/>
  <c r="F106" i="20"/>
  <c r="F107" i="20"/>
  <c r="F108" i="20"/>
  <c r="F109" i="20"/>
  <c r="F110" i="20"/>
  <c r="F111" i="20"/>
  <c r="F112" i="20"/>
  <c r="F113" i="20"/>
  <c r="F114" i="20"/>
  <c r="F115" i="20"/>
  <c r="F116" i="20"/>
  <c r="F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2" i="20"/>
  <c r="D13" i="20"/>
  <c r="D14" i="20"/>
  <c r="D15" i="20"/>
  <c r="D16" i="20"/>
  <c r="D17" i="20"/>
  <c r="D18" i="20"/>
  <c r="D19" i="20"/>
  <c r="D20" i="20"/>
  <c r="D21" i="20"/>
  <c r="D22" i="20"/>
  <c r="D23" i="20"/>
  <c r="D24" i="20"/>
  <c r="D25" i="20"/>
  <c r="D26" i="20"/>
  <c r="D27" i="20"/>
  <c r="D28" i="20"/>
  <c r="D29" i="20"/>
  <c r="D30" i="20"/>
  <c r="D31" i="20"/>
  <c r="D32" i="20"/>
  <c r="D33" i="20"/>
  <c r="D34" i="20"/>
  <c r="D35" i="20"/>
  <c r="D36" i="20"/>
  <c r="D37" i="20"/>
  <c r="D38" i="20"/>
  <c r="D39" i="20"/>
  <c r="D40" i="20"/>
  <c r="D41" i="20"/>
  <c r="D42" i="20"/>
  <c r="D43" i="20"/>
  <c r="D44" i="20"/>
  <c r="D45" i="20"/>
  <c r="D46" i="20"/>
  <c r="D47" i="20"/>
  <c r="D48" i="20"/>
  <c r="D49" i="20"/>
  <c r="D50" i="20"/>
  <c r="D51" i="20"/>
  <c r="D52" i="20"/>
  <c r="D53" i="20"/>
  <c r="D54" i="20"/>
  <c r="D55" i="20"/>
  <c r="D56" i="20"/>
  <c r="D57" i="20"/>
  <c r="D58" i="20"/>
  <c r="D59" i="20"/>
  <c r="D60" i="20"/>
  <c r="D61" i="20"/>
  <c r="D62" i="20"/>
  <c r="D63" i="20"/>
  <c r="D64" i="20"/>
  <c r="D65" i="20"/>
  <c r="D66" i="20"/>
  <c r="D67" i="20"/>
  <c r="D68" i="20"/>
  <c r="D69" i="20"/>
  <c r="D70" i="20"/>
  <c r="D71" i="20"/>
  <c r="D72" i="20"/>
  <c r="D73" i="20"/>
  <c r="D74" i="20"/>
  <c r="D75" i="20"/>
  <c r="D76" i="20"/>
  <c r="D77" i="20"/>
  <c r="D78" i="20"/>
  <c r="D79" i="20"/>
  <c r="D80" i="20"/>
  <c r="D81" i="20"/>
  <c r="D82" i="20"/>
  <c r="D83" i="20"/>
  <c r="D84" i="20"/>
  <c r="D85" i="20"/>
  <c r="D86" i="20"/>
  <c r="D87" i="20"/>
  <c r="D88" i="20"/>
  <c r="D89" i="20"/>
  <c r="D90" i="20"/>
  <c r="D91" i="20"/>
  <c r="D92" i="20"/>
  <c r="D93" i="20"/>
  <c r="D94" i="20"/>
  <c r="D95" i="20"/>
  <c r="D96" i="20"/>
  <c r="D97" i="20"/>
  <c r="D98" i="20"/>
  <c r="D99" i="20"/>
  <c r="D100" i="20"/>
  <c r="D101" i="20"/>
  <c r="D102" i="20"/>
  <c r="D103" i="20"/>
  <c r="D104" i="20"/>
  <c r="D105" i="20"/>
  <c r="D106" i="20"/>
  <c r="D107" i="20"/>
  <c r="D108" i="20"/>
  <c r="D109" i="20"/>
  <c r="D110" i="20"/>
  <c r="D111" i="20"/>
  <c r="D112" i="20"/>
  <c r="D113" i="20"/>
  <c r="D114" i="20"/>
  <c r="D115" i="20"/>
  <c r="D116" i="20"/>
  <c r="D12" i="20"/>
  <c r="C13" i="20"/>
  <c r="C14" i="20"/>
  <c r="C15" i="20"/>
  <c r="C16" i="20"/>
  <c r="C17" i="20"/>
  <c r="C18" i="20"/>
  <c r="C19" i="20"/>
  <c r="C20" i="20"/>
  <c r="C21" i="20"/>
  <c r="C22" i="20"/>
  <c r="C23" i="20"/>
  <c r="C24" i="20"/>
  <c r="C25" i="20"/>
  <c r="C26" i="20"/>
  <c r="C27" i="20"/>
  <c r="C28" i="20"/>
  <c r="C29" i="20"/>
  <c r="C30" i="20"/>
  <c r="C31" i="20"/>
  <c r="C32" i="20"/>
  <c r="C33" i="20"/>
  <c r="C34" i="20"/>
  <c r="C35" i="20"/>
  <c r="C36" i="20"/>
  <c r="C37" i="20"/>
  <c r="C38" i="20"/>
  <c r="C39" i="20"/>
  <c r="C40" i="20"/>
  <c r="C41" i="20"/>
  <c r="C42" i="20"/>
  <c r="C43" i="20"/>
  <c r="C44" i="20"/>
  <c r="C45" i="20"/>
  <c r="C46" i="20"/>
  <c r="C47" i="20"/>
  <c r="C48" i="20"/>
  <c r="C49" i="20"/>
  <c r="C50" i="20"/>
  <c r="C51" i="20"/>
  <c r="C52" i="20"/>
  <c r="C53" i="20"/>
  <c r="C54" i="20"/>
  <c r="C55" i="20"/>
  <c r="C56" i="20"/>
  <c r="C57" i="20"/>
  <c r="C58" i="20"/>
  <c r="C59" i="20"/>
  <c r="C60" i="20"/>
  <c r="C61" i="20"/>
  <c r="C62" i="20"/>
  <c r="C63" i="20"/>
  <c r="C64" i="20"/>
  <c r="C65" i="20"/>
  <c r="C66" i="20"/>
  <c r="C67" i="20"/>
  <c r="C68" i="20"/>
  <c r="C69" i="20"/>
  <c r="C70" i="20"/>
  <c r="C71" i="20"/>
  <c r="C72" i="20"/>
  <c r="C73" i="20"/>
  <c r="C74" i="20"/>
  <c r="C75" i="20"/>
  <c r="C76" i="20"/>
  <c r="C77" i="20"/>
  <c r="C78" i="20"/>
  <c r="C79" i="20"/>
  <c r="C80" i="20"/>
  <c r="C81" i="20"/>
  <c r="C82" i="20"/>
  <c r="C83" i="20"/>
  <c r="C84" i="20"/>
  <c r="C85" i="20"/>
  <c r="C86" i="20"/>
  <c r="C87" i="20"/>
  <c r="C88" i="20"/>
  <c r="C89" i="20"/>
  <c r="C90" i="20"/>
  <c r="C91" i="20"/>
  <c r="C92" i="20"/>
  <c r="C93" i="20"/>
  <c r="C94" i="20"/>
  <c r="C95" i="20"/>
  <c r="C96" i="20"/>
  <c r="C97" i="20"/>
  <c r="C98" i="20"/>
  <c r="C99" i="20"/>
  <c r="C100" i="20"/>
  <c r="C101" i="20"/>
  <c r="C102" i="20"/>
  <c r="C103" i="20"/>
  <c r="C104" i="20"/>
  <c r="C106" i="20"/>
  <c r="C107" i="20"/>
  <c r="C108" i="20"/>
  <c r="C109" i="20"/>
  <c r="C110" i="20"/>
  <c r="C111" i="20"/>
  <c r="C112" i="20"/>
  <c r="C113" i="20"/>
  <c r="C114" i="20"/>
  <c r="C115" i="20"/>
  <c r="C116" i="20"/>
  <c r="C12" i="20"/>
  <c r="B13" i="20"/>
  <c r="B14" i="20"/>
  <c r="B15" i="20"/>
  <c r="B16" i="20"/>
  <c r="B17" i="20"/>
  <c r="B18" i="20"/>
  <c r="B19" i="20"/>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6" i="20"/>
  <c r="B107" i="20"/>
  <c r="B108" i="20"/>
  <c r="B109" i="20"/>
  <c r="B110" i="20"/>
  <c r="B111" i="20"/>
  <c r="B112" i="20"/>
  <c r="B113" i="20"/>
  <c r="B114" i="20"/>
  <c r="B115" i="20"/>
  <c r="B116" i="20"/>
  <c r="B12" i="20"/>
  <c r="B45" i="40"/>
  <c r="B39" i="39"/>
  <c r="H122" i="1" l="1"/>
  <c r="I122" i="1" s="1"/>
  <c r="H123" i="1"/>
  <c r="I123" i="1" s="1"/>
  <c r="H121" i="1"/>
  <c r="I121" i="1" s="1"/>
  <c r="H124" i="1"/>
  <c r="I124" i="1" s="1"/>
  <c r="H114" i="1"/>
  <c r="H102" i="20" s="1"/>
  <c r="H182" i="20" s="1"/>
  <c r="O136" i="35"/>
  <c r="H225" i="33"/>
  <c r="D153" i="38"/>
  <c r="D158" i="37"/>
  <c r="H53" i="1"/>
  <c r="H48" i="20" s="1"/>
  <c r="H131" i="20" s="1"/>
  <c r="H64" i="1"/>
  <c r="H58" i="20" s="1"/>
  <c r="H68" i="1"/>
  <c r="H62" i="20" s="1"/>
  <c r="H94" i="1"/>
  <c r="H86" i="20" s="1"/>
  <c r="H166" i="20" s="1"/>
  <c r="H113" i="1"/>
  <c r="H101" i="20" s="1"/>
  <c r="H181" i="20" s="1"/>
  <c r="H104" i="1"/>
  <c r="H94" i="20" s="1"/>
  <c r="H174" i="20" s="1"/>
  <c r="H26" i="1"/>
  <c r="H22" i="20" s="1"/>
  <c r="H28" i="1"/>
  <c r="H24" i="20" s="1"/>
  <c r="H39" i="1"/>
  <c r="H35" i="20" s="1"/>
  <c r="H27" i="1"/>
  <c r="H23" i="20" s="1"/>
  <c r="H52" i="1"/>
  <c r="H47" i="20" s="1"/>
  <c r="H149" i="20" s="1"/>
  <c r="H79" i="1"/>
  <c r="H73" i="20" s="1"/>
  <c r="H153" i="20" s="1"/>
  <c r="H67" i="1"/>
  <c r="H61" i="20" s="1"/>
  <c r="H93" i="1"/>
  <c r="H85" i="20" s="1"/>
  <c r="H165" i="20" s="1"/>
  <c r="H103" i="1"/>
  <c r="H93" i="20" s="1"/>
  <c r="H173" i="20" s="1"/>
  <c r="H112" i="1"/>
  <c r="H100" i="20" s="1"/>
  <c r="H180" i="20" s="1"/>
  <c r="H92" i="1"/>
  <c r="H84" i="20" s="1"/>
  <c r="H164" i="20" s="1"/>
  <c r="H107" i="1"/>
  <c r="H96" i="20" s="1"/>
  <c r="H176" i="20" s="1"/>
  <c r="H111" i="1"/>
  <c r="H99" i="20" s="1"/>
  <c r="H179" i="20" s="1"/>
  <c r="H65" i="1"/>
  <c r="H59" i="20" s="1"/>
  <c r="H91" i="1"/>
  <c r="H83" i="20" s="1"/>
  <c r="H163" i="20" s="1"/>
  <c r="H108" i="1"/>
  <c r="H97" i="20" s="1"/>
  <c r="H177" i="20" s="1"/>
  <c r="H109" i="20"/>
  <c r="H189" i="20" s="1"/>
  <c r="H78" i="1"/>
  <c r="H72" i="20" s="1"/>
  <c r="H80" i="1"/>
  <c r="H74" i="20" s="1"/>
  <c r="H90" i="1"/>
  <c r="H82" i="20" s="1"/>
  <c r="H162" i="20" s="1"/>
  <c r="H110" i="1"/>
  <c r="H98" i="20" s="1"/>
  <c r="H178" i="20" s="1"/>
  <c r="H128" i="1"/>
  <c r="H41" i="1"/>
  <c r="H36" i="20" s="1"/>
  <c r="H138" i="20" s="1"/>
  <c r="H49" i="1"/>
  <c r="H44" i="20" s="1"/>
  <c r="H145" i="20" s="1"/>
  <c r="H75" i="1"/>
  <c r="H69" i="20" s="1"/>
  <c r="H120" i="1"/>
  <c r="H108" i="20" s="1"/>
  <c r="H188" i="20" s="1"/>
  <c r="H127" i="1"/>
  <c r="H115" i="20" s="1"/>
  <c r="H195" i="20" s="1"/>
  <c r="H13" i="1"/>
  <c r="H12" i="20" s="1"/>
  <c r="H120" i="20" s="1"/>
  <c r="H62" i="1"/>
  <c r="H57" i="20" s="1"/>
  <c r="H154" i="20" s="1"/>
  <c r="H76" i="1"/>
  <c r="H70" i="20" s="1"/>
  <c r="H150" i="20" s="1"/>
  <c r="H60" i="1"/>
  <c r="H55" i="20" s="1"/>
  <c r="H136" i="20" s="1"/>
  <c r="H59" i="1"/>
  <c r="H54" i="20" s="1"/>
  <c r="H135" i="20" s="1"/>
  <c r="H74" i="1"/>
  <c r="H68" i="20" s="1"/>
  <c r="H148" i="20" s="1"/>
  <c r="H87" i="1"/>
  <c r="H80" i="20" s="1"/>
  <c r="H160" i="20" s="1"/>
  <c r="H100" i="1"/>
  <c r="H91" i="20" s="1"/>
  <c r="H171" i="20" s="1"/>
  <c r="H119" i="1"/>
  <c r="H107" i="20" s="1"/>
  <c r="H187" i="20" s="1"/>
  <c r="H126" i="1"/>
  <c r="H114" i="20" s="1"/>
  <c r="H194" i="20" s="1"/>
  <c r="H51" i="1"/>
  <c r="H46" i="20" s="1"/>
  <c r="H147" i="20" s="1"/>
  <c r="H37" i="1"/>
  <c r="H33" i="20" s="1"/>
  <c r="H128" i="20" s="1"/>
  <c r="H61" i="1"/>
  <c r="H56" i="20" s="1"/>
  <c r="H137" i="20" s="1"/>
  <c r="H35" i="1"/>
  <c r="H31" i="20" s="1"/>
  <c r="H48" i="1"/>
  <c r="H43" i="20" s="1"/>
  <c r="H144" i="20" s="1"/>
  <c r="H47" i="1"/>
  <c r="H42" i="20" s="1"/>
  <c r="H143" i="20" s="1"/>
  <c r="H21" i="1"/>
  <c r="H17" i="20" s="1"/>
  <c r="H125" i="20" s="1"/>
  <c r="H33" i="1"/>
  <c r="H29" i="20" s="1"/>
  <c r="H58" i="1"/>
  <c r="H53" i="20" s="1"/>
  <c r="H134" i="20" s="1"/>
  <c r="H46" i="1"/>
  <c r="H41" i="20" s="1"/>
  <c r="H130" i="20" s="1"/>
  <c r="H73" i="1"/>
  <c r="H67" i="20" s="1"/>
  <c r="H86" i="1"/>
  <c r="H79" i="20" s="1"/>
  <c r="H159" i="20" s="1"/>
  <c r="H99" i="1"/>
  <c r="H90" i="20" s="1"/>
  <c r="H170" i="20" s="1"/>
  <c r="H118" i="1"/>
  <c r="H106" i="20" s="1"/>
  <c r="H186" i="20" s="1"/>
  <c r="H125" i="1"/>
  <c r="H113" i="20" s="1"/>
  <c r="H193" i="20" s="1"/>
  <c r="H14" i="1"/>
  <c r="H13" i="20" s="1"/>
  <c r="H121" i="20" s="1"/>
  <c r="H36" i="1"/>
  <c r="H32" i="20" s="1"/>
  <c r="H96" i="1"/>
  <c r="H87" i="20" s="1"/>
  <c r="H167" i="20" s="1"/>
  <c r="H34" i="1"/>
  <c r="H30" i="20" s="1"/>
  <c r="H22" i="1"/>
  <c r="H18" i="20" s="1"/>
  <c r="H126" i="20" s="1"/>
  <c r="H32" i="1"/>
  <c r="H28" i="20" s="1"/>
  <c r="H127" i="20" s="1"/>
  <c r="H57" i="1"/>
  <c r="H52" i="20" s="1"/>
  <c r="H133" i="20" s="1"/>
  <c r="H45" i="1"/>
  <c r="H40" i="20" s="1"/>
  <c r="H142" i="20" s="1"/>
  <c r="H72" i="1"/>
  <c r="H66" i="20" s="1"/>
  <c r="H85" i="1"/>
  <c r="H78" i="20" s="1"/>
  <c r="H158" i="20" s="1"/>
  <c r="H98" i="1"/>
  <c r="H89" i="20" s="1"/>
  <c r="H169" i="20" s="1"/>
  <c r="H117" i="1"/>
  <c r="H105" i="20" s="1"/>
  <c r="H185" i="20" s="1"/>
  <c r="H112" i="20"/>
  <c r="H192" i="20" s="1"/>
  <c r="H38" i="1"/>
  <c r="H34" i="20" s="1"/>
  <c r="H129" i="20" s="1"/>
  <c r="H50" i="1"/>
  <c r="H45" i="20" s="1"/>
  <c r="H146" i="20" s="1"/>
  <c r="H18" i="1"/>
  <c r="H15" i="20" s="1"/>
  <c r="H123" i="20" s="1"/>
  <c r="H82" i="1"/>
  <c r="H75" i="20" s="1"/>
  <c r="H155" i="20" s="1"/>
  <c r="H20" i="1"/>
  <c r="H16" i="20" s="1"/>
  <c r="H124" i="20" s="1"/>
  <c r="H23" i="1"/>
  <c r="H19" i="20" s="1"/>
  <c r="H31" i="1"/>
  <c r="H27" i="20" s="1"/>
  <c r="H56" i="1"/>
  <c r="H51" i="20" s="1"/>
  <c r="H132" i="20" s="1"/>
  <c r="H44" i="1"/>
  <c r="H39" i="20" s="1"/>
  <c r="H141" i="20" s="1"/>
  <c r="H71" i="1"/>
  <c r="H65" i="20" s="1"/>
  <c r="H84" i="1"/>
  <c r="H77" i="20" s="1"/>
  <c r="H157" i="20" s="1"/>
  <c r="H97" i="1"/>
  <c r="H88" i="20" s="1"/>
  <c r="H168" i="20" s="1"/>
  <c r="H116" i="1"/>
  <c r="H104" i="20" s="1"/>
  <c r="H184" i="20" s="1"/>
  <c r="H111" i="20"/>
  <c r="H191" i="20" s="1"/>
  <c r="H77" i="1"/>
  <c r="H71" i="20" s="1"/>
  <c r="H24" i="1"/>
  <c r="H20" i="20" s="1"/>
  <c r="H30" i="1"/>
  <c r="H26" i="20" s="1"/>
  <c r="H55" i="1"/>
  <c r="H50" i="20" s="1"/>
  <c r="H152" i="20" s="1"/>
  <c r="H43" i="1"/>
  <c r="H38" i="20" s="1"/>
  <c r="H140" i="20" s="1"/>
  <c r="H70" i="1"/>
  <c r="H64" i="20" s="1"/>
  <c r="H83" i="1"/>
  <c r="H76" i="20" s="1"/>
  <c r="H156" i="20" s="1"/>
  <c r="H102" i="1"/>
  <c r="H92" i="20" s="1"/>
  <c r="H172" i="20" s="1"/>
  <c r="H115" i="1"/>
  <c r="H103" i="20" s="1"/>
  <c r="H183" i="20" s="1"/>
  <c r="H66" i="1"/>
  <c r="H60" i="20" s="1"/>
  <c r="H16" i="1"/>
  <c r="H14" i="20" s="1"/>
  <c r="H122" i="20" s="1"/>
  <c r="H25" i="1"/>
  <c r="H21" i="20" s="1"/>
  <c r="H29" i="1"/>
  <c r="H25" i="20" s="1"/>
  <c r="H54" i="1"/>
  <c r="H49" i="20" s="1"/>
  <c r="H151" i="20" s="1"/>
  <c r="H42" i="1"/>
  <c r="H37" i="20" s="1"/>
  <c r="H139" i="20" s="1"/>
  <c r="H69" i="1"/>
  <c r="H63" i="20" s="1"/>
  <c r="H89" i="1"/>
  <c r="H81" i="20" s="1"/>
  <c r="H161" i="20" s="1"/>
  <c r="H105" i="1"/>
  <c r="H95" i="20" s="1"/>
  <c r="H175" i="20" s="1"/>
  <c r="H110" i="20" l="1"/>
  <c r="H190" i="20" s="1"/>
  <c r="H116" i="20"/>
  <c r="H196" i="20" s="1"/>
  <c r="F121" i="20"/>
  <c r="F122" i="20"/>
  <c r="F123" i="20"/>
  <c r="F124" i="20"/>
  <c r="F125" i="20"/>
  <c r="F126" i="20"/>
  <c r="F127" i="20"/>
  <c r="F128" i="20"/>
  <c r="F129" i="20"/>
  <c r="F130" i="20"/>
  <c r="F131" i="20"/>
  <c r="F132" i="20"/>
  <c r="F133" i="20"/>
  <c r="F134" i="20"/>
  <c r="F135" i="20"/>
  <c r="F136" i="20"/>
  <c r="F137" i="20"/>
  <c r="F138" i="20"/>
  <c r="F139" i="20"/>
  <c r="F140" i="20"/>
  <c r="F141" i="20"/>
  <c r="F142" i="20"/>
  <c r="F143" i="20"/>
  <c r="F144" i="20"/>
  <c r="F145" i="20"/>
  <c r="F146" i="20"/>
  <c r="F147" i="20"/>
  <c r="F148" i="20"/>
  <c r="F149" i="20"/>
  <c r="F150" i="20"/>
  <c r="F151" i="20"/>
  <c r="F152" i="20"/>
  <c r="F153" i="20"/>
  <c r="F154" i="20"/>
  <c r="F155" i="20"/>
  <c r="F156" i="20"/>
  <c r="F157" i="20"/>
  <c r="F158" i="20"/>
  <c r="F159" i="20"/>
  <c r="F160" i="20"/>
  <c r="F161" i="20"/>
  <c r="F162" i="20"/>
  <c r="F163" i="20"/>
  <c r="F164" i="20"/>
  <c r="F165" i="20"/>
  <c r="F166" i="20"/>
  <c r="F167" i="20"/>
  <c r="F168" i="20"/>
  <c r="F169" i="20"/>
  <c r="F170" i="20"/>
  <c r="F171" i="20"/>
  <c r="F172" i="20"/>
  <c r="F173" i="20"/>
  <c r="F174" i="20"/>
  <c r="F175" i="20"/>
  <c r="F176" i="20"/>
  <c r="F177" i="20"/>
  <c r="F178" i="20"/>
  <c r="F179" i="20"/>
  <c r="F180" i="20"/>
  <c r="F181" i="20"/>
  <c r="F182" i="20"/>
  <c r="F183" i="20"/>
  <c r="F184" i="20"/>
  <c r="F185" i="20"/>
  <c r="F186" i="20"/>
  <c r="F187" i="20"/>
  <c r="F188" i="20"/>
  <c r="F189" i="20"/>
  <c r="F190" i="20"/>
  <c r="F191" i="20"/>
  <c r="F192" i="20"/>
  <c r="F193" i="20"/>
  <c r="F194" i="20"/>
  <c r="F195" i="20"/>
  <c r="F196" i="20"/>
  <c r="F120" i="20"/>
  <c r="G196" i="20"/>
  <c r="G195" i="20"/>
  <c r="I195" i="20" s="1"/>
  <c r="G194" i="20"/>
  <c r="I194" i="20" s="1"/>
  <c r="G193" i="20"/>
  <c r="I193" i="20" s="1"/>
  <c r="G192" i="20"/>
  <c r="G191" i="20"/>
  <c r="I191" i="20" s="1"/>
  <c r="G190" i="20"/>
  <c r="G189" i="20"/>
  <c r="I189" i="20" s="1"/>
  <c r="G188" i="20"/>
  <c r="I188" i="20" s="1"/>
  <c r="G187" i="20"/>
  <c r="I187" i="20" s="1"/>
  <c r="G186" i="20"/>
  <c r="G185" i="20"/>
  <c r="I185" i="20" s="1"/>
  <c r="G184" i="20"/>
  <c r="I184" i="20" s="1"/>
  <c r="G183" i="20"/>
  <c r="I183" i="20" s="1"/>
  <c r="G182" i="20"/>
  <c r="I182" i="20" s="1"/>
  <c r="G181" i="20"/>
  <c r="I181" i="20" s="1"/>
  <c r="G180" i="20"/>
  <c r="G179" i="20"/>
  <c r="I179" i="20" s="1"/>
  <c r="G178" i="20"/>
  <c r="I178" i="20" s="1"/>
  <c r="G177" i="20"/>
  <c r="I177" i="20" s="1"/>
  <c r="G176" i="20"/>
  <c r="I176" i="20" s="1"/>
  <c r="G175" i="20"/>
  <c r="I175" i="20" s="1"/>
  <c r="G174" i="20"/>
  <c r="G173" i="20"/>
  <c r="I173" i="20" s="1"/>
  <c r="G172" i="20"/>
  <c r="I172" i="20" s="1"/>
  <c r="G171" i="20"/>
  <c r="I171" i="20" s="1"/>
  <c r="G170" i="20"/>
  <c r="I170" i="20" s="1"/>
  <c r="G169" i="20"/>
  <c r="I169" i="20" s="1"/>
  <c r="G168" i="20"/>
  <c r="G167" i="20"/>
  <c r="I167" i="20" s="1"/>
  <c r="G166" i="20"/>
  <c r="I166" i="20" s="1"/>
  <c r="G165" i="20"/>
  <c r="I165" i="20" s="1"/>
  <c r="G164" i="20"/>
  <c r="I164" i="20" s="1"/>
  <c r="G163" i="20"/>
  <c r="I163" i="20" s="1"/>
  <c r="G162" i="20"/>
  <c r="G161" i="20"/>
  <c r="I161" i="20" s="1"/>
  <c r="G160" i="20"/>
  <c r="I160" i="20" s="1"/>
  <c r="G159" i="20"/>
  <c r="I159" i="20" s="1"/>
  <c r="G158" i="20"/>
  <c r="I158" i="20" s="1"/>
  <c r="G157" i="20"/>
  <c r="I157" i="20" s="1"/>
  <c r="G156" i="20"/>
  <c r="G155" i="20"/>
  <c r="I155" i="20" s="1"/>
  <c r="G154" i="20"/>
  <c r="I154" i="20" s="1"/>
  <c r="G153" i="20"/>
  <c r="I153" i="20" s="1"/>
  <c r="G152" i="20"/>
  <c r="I152" i="20" s="1"/>
  <c r="G151" i="20"/>
  <c r="I151" i="20" s="1"/>
  <c r="G150" i="20"/>
  <c r="G149" i="20"/>
  <c r="I149" i="20" s="1"/>
  <c r="G148" i="20"/>
  <c r="I148" i="20" s="1"/>
  <c r="G147" i="20"/>
  <c r="I147" i="20" s="1"/>
  <c r="G146" i="20"/>
  <c r="I146" i="20" s="1"/>
  <c r="G145" i="20"/>
  <c r="I145" i="20" s="1"/>
  <c r="G144" i="20"/>
  <c r="G143" i="20"/>
  <c r="I143" i="20" s="1"/>
  <c r="G142" i="20"/>
  <c r="I142" i="20" s="1"/>
  <c r="G141" i="20"/>
  <c r="I141" i="20" s="1"/>
  <c r="G140" i="20"/>
  <c r="I140" i="20" s="1"/>
  <c r="G139" i="20"/>
  <c r="I139" i="20" s="1"/>
  <c r="G138" i="20"/>
  <c r="G137" i="20"/>
  <c r="I137" i="20" s="1"/>
  <c r="G136" i="20"/>
  <c r="I136" i="20" s="1"/>
  <c r="G135" i="20"/>
  <c r="I135" i="20" s="1"/>
  <c r="G134" i="20"/>
  <c r="I134" i="20" s="1"/>
  <c r="G133" i="20"/>
  <c r="I133" i="20" s="1"/>
  <c r="G132" i="20"/>
  <c r="G131" i="20"/>
  <c r="I131" i="20" s="1"/>
  <c r="G130" i="20"/>
  <c r="I130" i="20" s="1"/>
  <c r="G129" i="20"/>
  <c r="I129" i="20" s="1"/>
  <c r="G128" i="20"/>
  <c r="I128" i="20" s="1"/>
  <c r="G127" i="20"/>
  <c r="I127" i="20" s="1"/>
  <c r="G126" i="20"/>
  <c r="G125" i="20"/>
  <c r="I125" i="20" s="1"/>
  <c r="G124" i="20"/>
  <c r="I124" i="20" s="1"/>
  <c r="I116" i="20"/>
  <c r="J116" i="20" s="1"/>
  <c r="I115" i="20"/>
  <c r="J115" i="20" s="1"/>
  <c r="I114" i="20"/>
  <c r="J114" i="20" s="1"/>
  <c r="I113" i="20"/>
  <c r="J113" i="20" s="1"/>
  <c r="I112" i="20"/>
  <c r="J112" i="20" s="1"/>
  <c r="I111" i="20"/>
  <c r="J111" i="20" s="1"/>
  <c r="I109" i="20"/>
  <c r="J109" i="20" s="1"/>
  <c r="I108" i="20"/>
  <c r="J108" i="20" s="1"/>
  <c r="I107" i="20"/>
  <c r="J107" i="20" s="1"/>
  <c r="I106" i="20"/>
  <c r="J106" i="20" s="1"/>
  <c r="I105" i="20"/>
  <c r="J105" i="20" s="1"/>
  <c r="I104" i="20"/>
  <c r="J104" i="20" s="1"/>
  <c r="I103" i="20"/>
  <c r="J103" i="20" s="1"/>
  <c r="I102" i="20"/>
  <c r="J102" i="20" s="1"/>
  <c r="I101" i="20"/>
  <c r="J101" i="20" s="1"/>
  <c r="I100" i="20"/>
  <c r="J100" i="20" s="1"/>
  <c r="I99" i="20"/>
  <c r="J99" i="20" s="1"/>
  <c r="I98" i="20"/>
  <c r="J98" i="20" s="1"/>
  <c r="I97" i="20"/>
  <c r="J97" i="20" s="1"/>
  <c r="I96" i="20"/>
  <c r="J96" i="20" s="1"/>
  <c r="I95" i="20"/>
  <c r="J95" i="20" s="1"/>
  <c r="I94" i="20"/>
  <c r="J94" i="20" s="1"/>
  <c r="I93" i="20"/>
  <c r="J93" i="20" s="1"/>
  <c r="I92" i="20"/>
  <c r="J92" i="20" s="1"/>
  <c r="I91" i="20"/>
  <c r="J91" i="20" s="1"/>
  <c r="I90" i="20"/>
  <c r="J90" i="20" s="1"/>
  <c r="I89" i="20"/>
  <c r="J89" i="20" s="1"/>
  <c r="I88" i="20"/>
  <c r="J88" i="20" s="1"/>
  <c r="I87" i="20"/>
  <c r="J87" i="20" s="1"/>
  <c r="I86" i="20"/>
  <c r="J86" i="20" s="1"/>
  <c r="I85" i="20"/>
  <c r="J85" i="20" s="1"/>
  <c r="I84" i="20"/>
  <c r="J84" i="20" s="1"/>
  <c r="I83" i="20"/>
  <c r="J83" i="20" s="1"/>
  <c r="I82" i="20"/>
  <c r="J82" i="20" s="1"/>
  <c r="I81" i="20"/>
  <c r="J81" i="20" s="1"/>
  <c r="I80" i="20"/>
  <c r="J80" i="20" s="1"/>
  <c r="I79" i="20"/>
  <c r="J79" i="20" s="1"/>
  <c r="I78" i="20"/>
  <c r="J78" i="20" s="1"/>
  <c r="I77" i="20"/>
  <c r="J77" i="20" s="1"/>
  <c r="I76" i="20"/>
  <c r="J76" i="20" s="1"/>
  <c r="I75" i="20"/>
  <c r="J75" i="20" s="1"/>
  <c r="I74" i="20"/>
  <c r="J74" i="20" s="1"/>
  <c r="I73" i="20"/>
  <c r="J73" i="20" s="1"/>
  <c r="I72" i="20"/>
  <c r="J72" i="20" s="1"/>
  <c r="I71" i="20"/>
  <c r="J71" i="20" s="1"/>
  <c r="I70" i="20"/>
  <c r="J70" i="20" s="1"/>
  <c r="I69" i="20"/>
  <c r="J69" i="20" s="1"/>
  <c r="I68" i="20"/>
  <c r="J68" i="20" s="1"/>
  <c r="I67" i="20"/>
  <c r="J67" i="20" s="1"/>
  <c r="I66" i="20"/>
  <c r="J66" i="20" s="1"/>
  <c r="I65" i="20"/>
  <c r="J65" i="20" s="1"/>
  <c r="I64" i="20"/>
  <c r="J64" i="20" s="1"/>
  <c r="I63" i="20"/>
  <c r="J63" i="20" s="1"/>
  <c r="I62" i="20"/>
  <c r="J62" i="20" s="1"/>
  <c r="I61" i="20"/>
  <c r="J61" i="20" s="1"/>
  <c r="I60" i="20"/>
  <c r="J60" i="20" s="1"/>
  <c r="I59" i="20"/>
  <c r="J59" i="20" s="1"/>
  <c r="I58" i="20"/>
  <c r="J58" i="20" s="1"/>
  <c r="I57" i="20"/>
  <c r="J57" i="20" s="1"/>
  <c r="I56" i="20"/>
  <c r="J56" i="20" s="1"/>
  <c r="I55" i="20"/>
  <c r="J55" i="20" s="1"/>
  <c r="I54" i="20"/>
  <c r="J54" i="20" s="1"/>
  <c r="I53" i="20"/>
  <c r="J53" i="20" s="1"/>
  <c r="I52" i="20"/>
  <c r="J52" i="20" s="1"/>
  <c r="I51" i="20"/>
  <c r="J51" i="20" s="1"/>
  <c r="I50" i="20"/>
  <c r="J50" i="20" s="1"/>
  <c r="I49" i="20"/>
  <c r="J49" i="20" s="1"/>
  <c r="I48" i="20"/>
  <c r="J48" i="20" s="1"/>
  <c r="I47" i="20"/>
  <c r="J47" i="20" s="1"/>
  <c r="I46" i="20"/>
  <c r="J46" i="20" s="1"/>
  <c r="I45" i="20"/>
  <c r="J45" i="20" s="1"/>
  <c r="I44" i="20"/>
  <c r="J44" i="20" s="1"/>
  <c r="I43" i="20"/>
  <c r="J43" i="20" s="1"/>
  <c r="I42" i="20"/>
  <c r="J42" i="20" s="1"/>
  <c r="I41" i="20"/>
  <c r="J41" i="20" s="1"/>
  <c r="I40" i="20"/>
  <c r="J40" i="20" s="1"/>
  <c r="I39" i="20"/>
  <c r="J39" i="20" s="1"/>
  <c r="I38" i="20"/>
  <c r="J38" i="20" s="1"/>
  <c r="I37" i="20"/>
  <c r="J37" i="20" s="1"/>
  <c r="I36" i="20"/>
  <c r="J36" i="20" s="1"/>
  <c r="I35" i="20"/>
  <c r="J35" i="20" s="1"/>
  <c r="I34" i="20"/>
  <c r="J34" i="20" s="1"/>
  <c r="I33" i="20"/>
  <c r="J33" i="20" s="1"/>
  <c r="I32" i="20"/>
  <c r="J32" i="20" s="1"/>
  <c r="I31" i="20"/>
  <c r="J31" i="20" s="1"/>
  <c r="I30" i="20"/>
  <c r="J30" i="20" s="1"/>
  <c r="I29" i="20"/>
  <c r="J29" i="20" s="1"/>
  <c r="I28" i="20"/>
  <c r="J28" i="20" s="1"/>
  <c r="I27" i="20"/>
  <c r="J27" i="20" s="1"/>
  <c r="I26" i="20"/>
  <c r="J26" i="20" s="1"/>
  <c r="I25" i="20"/>
  <c r="J25" i="20" s="1"/>
  <c r="I24" i="20"/>
  <c r="J24" i="20" s="1"/>
  <c r="I23" i="20"/>
  <c r="J23" i="20" s="1"/>
  <c r="I22" i="20"/>
  <c r="J22" i="20" s="1"/>
  <c r="I21" i="20"/>
  <c r="J21" i="20" s="1"/>
  <c r="I20" i="20"/>
  <c r="J20" i="20" s="1"/>
  <c r="I19" i="20"/>
  <c r="J19" i="20" s="1"/>
  <c r="I18" i="20"/>
  <c r="J18" i="20" s="1"/>
  <c r="I17" i="20"/>
  <c r="J17" i="20" s="1"/>
  <c r="I16" i="20"/>
  <c r="J16" i="20" s="1"/>
  <c r="J137" i="20" l="1"/>
  <c r="J169" i="20"/>
  <c r="J157" i="20"/>
  <c r="I196" i="20"/>
  <c r="J196" i="20" s="1"/>
  <c r="I110" i="20"/>
  <c r="J110" i="20" s="1"/>
  <c r="I190" i="20"/>
  <c r="J190" i="20" s="1"/>
  <c r="J145" i="20"/>
  <c r="J128" i="20"/>
  <c r="J133" i="20"/>
  <c r="J149" i="20"/>
  <c r="A149" i="20" s="1"/>
  <c r="J161" i="20"/>
  <c r="J140" i="20"/>
  <c r="A140" i="20" s="1"/>
  <c r="J181" i="20"/>
  <c r="J130" i="20"/>
  <c r="A130" i="20" s="1"/>
  <c r="J142" i="20"/>
  <c r="J152" i="20"/>
  <c r="J166" i="20"/>
  <c r="J185" i="20"/>
  <c r="J131" i="20"/>
  <c r="J143" i="20"/>
  <c r="J155" i="20"/>
  <c r="J179" i="20"/>
  <c r="A179" i="20" s="1"/>
  <c r="J167" i="20"/>
  <c r="A167" i="20" s="1"/>
  <c r="J164" i="20"/>
  <c r="A164" i="20" s="1"/>
  <c r="J153" i="20"/>
  <c r="J165" i="20"/>
  <c r="A165" i="20" s="1"/>
  <c r="J177" i="20"/>
  <c r="J147" i="20"/>
  <c r="J159" i="20"/>
  <c r="A137" i="20"/>
  <c r="J127" i="20"/>
  <c r="J139" i="20"/>
  <c r="J151" i="20"/>
  <c r="J163" i="20"/>
  <c r="J175" i="20"/>
  <c r="J141" i="20"/>
  <c r="I150" i="20"/>
  <c r="J150" i="20" s="1"/>
  <c r="I156" i="20"/>
  <c r="J156" i="20" s="1"/>
  <c r="I168" i="20"/>
  <c r="J168" i="20" s="1"/>
  <c r="J184" i="20"/>
  <c r="J172" i="20"/>
  <c r="J160" i="20"/>
  <c r="J148" i="20"/>
  <c r="J136" i="20"/>
  <c r="J124" i="20"/>
  <c r="I126" i="20"/>
  <c r="J126" i="20" s="1"/>
  <c r="I192" i="20"/>
  <c r="J192" i="20" s="1"/>
  <c r="J188" i="20"/>
  <c r="I144" i="20"/>
  <c r="J144" i="20" s="1"/>
  <c r="J171" i="20"/>
  <c r="J135" i="20"/>
  <c r="J193" i="20"/>
  <c r="J146" i="20"/>
  <c r="J187" i="20"/>
  <c r="J195" i="20"/>
  <c r="J183" i="20"/>
  <c r="I132" i="20"/>
  <c r="J132" i="20" s="1"/>
  <c r="I174" i="20"/>
  <c r="J174" i="20" s="1"/>
  <c r="J170" i="20"/>
  <c r="J158" i="20"/>
  <c r="J194" i="20"/>
  <c r="I162" i="20"/>
  <c r="J162" i="20" s="1"/>
  <c r="I180" i="20"/>
  <c r="J180" i="20" s="1"/>
  <c r="J134" i="20"/>
  <c r="I138" i="20"/>
  <c r="J138" i="20" s="1"/>
  <c r="I186" i="20"/>
  <c r="J186" i="20" s="1"/>
  <c r="J182" i="20"/>
  <c r="J176" i="20"/>
  <c r="J125" i="20"/>
  <c r="J154" i="20"/>
  <c r="J129" i="20"/>
  <c r="J191" i="20"/>
  <c r="J173" i="20"/>
  <c r="J178" i="20"/>
  <c r="J189" i="20"/>
  <c r="B47" i="3"/>
  <c r="B44" i="3"/>
  <c r="B41" i="3"/>
  <c r="B38" i="3"/>
  <c r="B35" i="3"/>
  <c r="B32" i="3"/>
  <c r="B29" i="3"/>
  <c r="B26" i="3"/>
  <c r="B23" i="3"/>
  <c r="B20" i="3"/>
  <c r="B17" i="3"/>
  <c r="B14" i="3"/>
  <c r="I15" i="1"/>
  <c r="I17" i="1"/>
  <c r="I19" i="1"/>
  <c r="I20" i="1"/>
  <c r="J20" i="1" s="1"/>
  <c r="I22" i="1"/>
  <c r="I23" i="1"/>
  <c r="J23" i="1" s="1"/>
  <c r="I24" i="1"/>
  <c r="J24" i="1" s="1"/>
  <c r="I26" i="1"/>
  <c r="J26" i="1" s="1"/>
  <c r="I27" i="1"/>
  <c r="J27" i="1" s="1"/>
  <c r="I30" i="1"/>
  <c r="J30" i="1" s="1"/>
  <c r="I31" i="1"/>
  <c r="J31" i="1" s="1"/>
  <c r="I32" i="1"/>
  <c r="J32" i="1" s="1"/>
  <c r="I33" i="1"/>
  <c r="J33" i="1" s="1"/>
  <c r="I34" i="1"/>
  <c r="J34" i="1" s="1"/>
  <c r="I35" i="1"/>
  <c r="J35" i="1" s="1"/>
  <c r="I36" i="1"/>
  <c r="J36" i="1" s="1"/>
  <c r="I37" i="1"/>
  <c r="J37" i="1" s="1"/>
  <c r="I38" i="1"/>
  <c r="J38" i="1" s="1"/>
  <c r="I39" i="1"/>
  <c r="J39" i="1" s="1"/>
  <c r="I40" i="1"/>
  <c r="I41" i="1"/>
  <c r="J41" i="1" s="1"/>
  <c r="I42" i="1"/>
  <c r="J42" i="1" s="1"/>
  <c r="I43" i="1"/>
  <c r="J43" i="1" s="1"/>
  <c r="I44" i="1"/>
  <c r="J44" i="1" s="1"/>
  <c r="I45" i="1"/>
  <c r="J45" i="1" s="1"/>
  <c r="I46" i="1"/>
  <c r="J46" i="1" s="1"/>
  <c r="I47" i="1"/>
  <c r="J47" i="1" s="1"/>
  <c r="I48" i="1"/>
  <c r="J48" i="1" s="1"/>
  <c r="I49" i="1"/>
  <c r="J49" i="1" s="1"/>
  <c r="I51" i="1"/>
  <c r="J51" i="1" s="1"/>
  <c r="I52" i="1"/>
  <c r="J52" i="1" s="1"/>
  <c r="I53" i="1"/>
  <c r="J53" i="1" s="1"/>
  <c r="I54" i="1"/>
  <c r="J54" i="1" s="1"/>
  <c r="I55" i="1"/>
  <c r="J55" i="1" s="1"/>
  <c r="I56" i="1"/>
  <c r="J56" i="1" s="1"/>
  <c r="I57" i="1"/>
  <c r="J57" i="1" s="1"/>
  <c r="I58" i="1"/>
  <c r="J58" i="1" s="1"/>
  <c r="I59" i="1"/>
  <c r="J59" i="1" s="1"/>
  <c r="I60" i="1"/>
  <c r="J60" i="1" s="1"/>
  <c r="I61" i="1"/>
  <c r="J61" i="1" s="1"/>
  <c r="I62" i="1"/>
  <c r="J62" i="1" s="1"/>
  <c r="I63" i="1"/>
  <c r="I64" i="1"/>
  <c r="J64" i="1" s="1"/>
  <c r="I65" i="1"/>
  <c r="J65" i="1" s="1"/>
  <c r="I66" i="1"/>
  <c r="J66" i="1" s="1"/>
  <c r="I67" i="1"/>
  <c r="J67" i="1" s="1"/>
  <c r="I68" i="1"/>
  <c r="J68" i="1" s="1"/>
  <c r="I69" i="1"/>
  <c r="J69" i="1" s="1"/>
  <c r="I70" i="1"/>
  <c r="J70" i="1" s="1"/>
  <c r="I71" i="1"/>
  <c r="J71" i="1" s="1"/>
  <c r="I74" i="1"/>
  <c r="J74" i="1" s="1"/>
  <c r="I75" i="1"/>
  <c r="J75" i="1" s="1"/>
  <c r="I76" i="1"/>
  <c r="J76" i="1" s="1"/>
  <c r="I77" i="1"/>
  <c r="J77" i="1" s="1"/>
  <c r="I78" i="1"/>
  <c r="J78" i="1" s="1"/>
  <c r="I79" i="1"/>
  <c r="J79" i="1" s="1"/>
  <c r="I80" i="1"/>
  <c r="J80" i="1" s="1"/>
  <c r="I81" i="1"/>
  <c r="I82" i="1"/>
  <c r="J82" i="1" s="1"/>
  <c r="I83" i="1"/>
  <c r="J83" i="1" s="1"/>
  <c r="I84" i="1"/>
  <c r="J84" i="1" s="1"/>
  <c r="I85" i="1"/>
  <c r="J85" i="1" s="1"/>
  <c r="I86" i="1"/>
  <c r="J86" i="1" s="1"/>
  <c r="I87" i="1"/>
  <c r="J87" i="1" s="1"/>
  <c r="I88" i="1"/>
  <c r="I89" i="1"/>
  <c r="J89" i="1" s="1"/>
  <c r="I90" i="1"/>
  <c r="J90" i="1" s="1"/>
  <c r="I92" i="1"/>
  <c r="J92" i="1" s="1"/>
  <c r="I93" i="1"/>
  <c r="J93" i="1" s="1"/>
  <c r="I94" i="1"/>
  <c r="J94" i="1" s="1"/>
  <c r="I95" i="1"/>
  <c r="I96" i="1"/>
  <c r="J96" i="1" s="1"/>
  <c r="I97" i="1"/>
  <c r="J97" i="1" s="1"/>
  <c r="I99" i="1"/>
  <c r="J99" i="1" s="1"/>
  <c r="I100" i="1"/>
  <c r="J100" i="1" s="1"/>
  <c r="I101" i="1"/>
  <c r="I102" i="1"/>
  <c r="J102" i="1" s="1"/>
  <c r="I103" i="1"/>
  <c r="J103" i="1" s="1"/>
  <c r="I104" i="1"/>
  <c r="J104" i="1" s="1"/>
  <c r="I106" i="1"/>
  <c r="I107" i="1"/>
  <c r="J107" i="1" s="1"/>
  <c r="I108" i="1"/>
  <c r="J108" i="1" s="1"/>
  <c r="I109" i="1"/>
  <c r="I110" i="1"/>
  <c r="J110" i="1" s="1"/>
  <c r="I112" i="1"/>
  <c r="J112" i="1" s="1"/>
  <c r="I113" i="1"/>
  <c r="J113" i="1" s="1"/>
  <c r="I114" i="1"/>
  <c r="J114" i="1" s="1"/>
  <c r="I115" i="1"/>
  <c r="J115" i="1" s="1"/>
  <c r="I117" i="1"/>
  <c r="J117" i="1" s="1"/>
  <c r="I118" i="1"/>
  <c r="J118" i="1" s="1"/>
  <c r="I120" i="1"/>
  <c r="J120" i="1" s="1"/>
  <c r="J122" i="1"/>
  <c r="J123" i="1"/>
  <c r="J124" i="1"/>
  <c r="I125" i="1"/>
  <c r="J125" i="1" s="1"/>
  <c r="I126" i="1"/>
  <c r="J126" i="1" s="1"/>
  <c r="I127" i="1"/>
  <c r="J127" i="1" s="1"/>
  <c r="I128" i="1"/>
  <c r="J128" i="1" s="1"/>
  <c r="I12" i="1"/>
  <c r="A169" i="20" l="1"/>
  <c r="A145" i="20"/>
  <c r="A157" i="20"/>
  <c r="A133" i="20"/>
  <c r="A128" i="20"/>
  <c r="A161" i="20"/>
  <c r="A181" i="20"/>
  <c r="A166" i="20"/>
  <c r="A131" i="20"/>
  <c r="A142" i="20"/>
  <c r="A152" i="20"/>
  <c r="A185" i="20"/>
  <c r="A143" i="20"/>
  <c r="A153" i="20"/>
  <c r="A155" i="20"/>
  <c r="A177" i="20"/>
  <c r="A134" i="20"/>
  <c r="A173" i="20"/>
  <c r="A180" i="20"/>
  <c r="A187" i="20"/>
  <c r="A192" i="20"/>
  <c r="A141" i="20"/>
  <c r="A196" i="20"/>
  <c r="A144" i="20"/>
  <c r="A162" i="20"/>
  <c r="A146" i="20"/>
  <c r="A126" i="20"/>
  <c r="A175" i="20"/>
  <c r="A156" i="20"/>
  <c r="A191" i="20"/>
  <c r="A194" i="20"/>
  <c r="A124" i="20"/>
  <c r="A163" i="20"/>
  <c r="A129" i="20"/>
  <c r="A136" i="20"/>
  <c r="A151" i="20"/>
  <c r="A154" i="20"/>
  <c r="A170" i="20"/>
  <c r="A148" i="20"/>
  <c r="A139" i="20"/>
  <c r="A159" i="20"/>
  <c r="A125" i="20"/>
  <c r="A174" i="20"/>
  <c r="A160" i="20"/>
  <c r="A127" i="20"/>
  <c r="A147" i="20"/>
  <c r="A158" i="20"/>
  <c r="A190" i="20"/>
  <c r="A132" i="20"/>
  <c r="A172" i="20"/>
  <c r="A189" i="20"/>
  <c r="A176" i="20"/>
  <c r="A183" i="20"/>
  <c r="A184" i="20"/>
  <c r="A178" i="20"/>
  <c r="A182" i="20"/>
  <c r="A195" i="20"/>
  <c r="A135" i="20"/>
  <c r="A168" i="20"/>
  <c r="A186" i="20"/>
  <c r="A171" i="20"/>
  <c r="A138" i="20"/>
  <c r="A193" i="20"/>
  <c r="A188" i="20"/>
  <c r="A150" i="20"/>
  <c r="I111" i="1" l="1"/>
  <c r="J111" i="1" s="1"/>
  <c r="I116" i="1"/>
  <c r="J116" i="1" s="1"/>
  <c r="I119" i="1"/>
  <c r="J119" i="1" s="1"/>
  <c r="I105" i="1"/>
  <c r="J105" i="1" s="1"/>
  <c r="I98" i="1"/>
  <c r="J98" i="1" s="1"/>
  <c r="I91" i="1"/>
  <c r="J91" i="1" s="1"/>
  <c r="I72" i="1"/>
  <c r="J72" i="1" s="1"/>
  <c r="I73" i="1"/>
  <c r="J73" i="1" s="1"/>
  <c r="I50" i="1"/>
  <c r="J50" i="1" s="1"/>
  <c r="I29" i="1"/>
  <c r="J29" i="1" s="1"/>
  <c r="I28" i="1"/>
  <c r="J28" i="1" s="1"/>
  <c r="I25" i="1"/>
  <c r="J25" i="1" s="1"/>
  <c r="I21" i="1"/>
  <c r="J21" i="1" s="1"/>
  <c r="F149" i="38"/>
  <c r="F148" i="38"/>
  <c r="D147" i="38"/>
  <c r="D132" i="38"/>
  <c r="H132" i="38" s="1"/>
  <c r="E136" i="38" s="1"/>
  <c r="F150" i="38" s="1"/>
  <c r="E115" i="38"/>
  <c r="E116" i="38" s="1"/>
  <c r="M114" i="38"/>
  <c r="M113" i="38"/>
  <c r="M112" i="38"/>
  <c r="M111" i="38"/>
  <c r="M110" i="38"/>
  <c r="M109" i="38"/>
  <c r="M108" i="38"/>
  <c r="M107" i="38"/>
  <c r="M106" i="38"/>
  <c r="M105" i="38"/>
  <c r="M104" i="38"/>
  <c r="K56" i="38"/>
  <c r="K55" i="38"/>
  <c r="K54" i="38"/>
  <c r="C10" i="38"/>
  <c r="C9" i="38"/>
  <c r="C8" i="38"/>
  <c r="F154" i="37"/>
  <c r="F153" i="37"/>
  <c r="D152" i="37"/>
  <c r="D137" i="37"/>
  <c r="H137" i="37" s="1"/>
  <c r="E141" i="37" s="1"/>
  <c r="F155" i="37" s="1"/>
  <c r="K120" i="37"/>
  <c r="E120" i="37"/>
  <c r="E121" i="37" s="1"/>
  <c r="F152" i="37" s="1"/>
  <c r="M119" i="37"/>
  <c r="M118" i="37"/>
  <c r="M117" i="37"/>
  <c r="M116" i="37"/>
  <c r="M115" i="37"/>
  <c r="M114" i="37"/>
  <c r="M113" i="37"/>
  <c r="M112" i="37"/>
  <c r="M111" i="37"/>
  <c r="M110" i="37"/>
  <c r="M109" i="37"/>
  <c r="M108" i="37"/>
  <c r="K56" i="37"/>
  <c r="K55" i="37"/>
  <c r="K54" i="37"/>
  <c r="C10" i="37"/>
  <c r="C9" i="37"/>
  <c r="C8" i="37"/>
  <c r="F86" i="36"/>
  <c r="G86" i="36" s="1"/>
  <c r="H86" i="36" s="1"/>
  <c r="J131" i="35" s="1"/>
  <c r="F85" i="36"/>
  <c r="G85" i="36" s="1"/>
  <c r="H85" i="36" s="1"/>
  <c r="J130" i="35" s="1"/>
  <c r="F84" i="36"/>
  <c r="G84" i="36" s="1"/>
  <c r="H84" i="36" s="1"/>
  <c r="J129" i="35" s="1"/>
  <c r="F83" i="36"/>
  <c r="G83" i="36" s="1"/>
  <c r="H83" i="36" s="1"/>
  <c r="J128" i="35" s="1"/>
  <c r="F82" i="36"/>
  <c r="G82" i="36" s="1"/>
  <c r="H82" i="36" s="1"/>
  <c r="J127" i="35" s="1"/>
  <c r="F81" i="36"/>
  <c r="G81" i="36" s="1"/>
  <c r="H81" i="36" s="1"/>
  <c r="J126" i="35" s="1"/>
  <c r="F80" i="36"/>
  <c r="G80" i="36" s="1"/>
  <c r="H80" i="36" s="1"/>
  <c r="J125" i="35" s="1"/>
  <c r="F79" i="36"/>
  <c r="G79" i="36" s="1"/>
  <c r="H79" i="36" s="1"/>
  <c r="J124" i="35" s="1"/>
  <c r="F78" i="36"/>
  <c r="G78" i="36" s="1"/>
  <c r="H78" i="36" s="1"/>
  <c r="J123" i="35" s="1"/>
  <c r="F77" i="36"/>
  <c r="G77" i="36" s="1"/>
  <c r="H77" i="36" s="1"/>
  <c r="J122" i="35" s="1"/>
  <c r="F76" i="36"/>
  <c r="G76" i="36" s="1"/>
  <c r="H76" i="36" s="1"/>
  <c r="J121" i="35" s="1"/>
  <c r="F75" i="36"/>
  <c r="G75" i="36" s="1"/>
  <c r="H75" i="36" s="1"/>
  <c r="F74" i="36"/>
  <c r="G74" i="36" s="1"/>
  <c r="H74" i="36" s="1"/>
  <c r="J120" i="35" s="1"/>
  <c r="F73" i="36"/>
  <c r="G73" i="36" s="1"/>
  <c r="H73" i="36" s="1"/>
  <c r="F72" i="36"/>
  <c r="G72" i="36" s="1"/>
  <c r="H72" i="36" s="1"/>
  <c r="J118" i="35" s="1"/>
  <c r="F71" i="36"/>
  <c r="G71" i="36" s="1"/>
  <c r="H71" i="36" s="1"/>
  <c r="J117" i="35" s="1"/>
  <c r="F70" i="36"/>
  <c r="G70" i="36" s="1"/>
  <c r="H70" i="36" s="1"/>
  <c r="J116" i="35" s="1"/>
  <c r="F69" i="36"/>
  <c r="G69" i="36" s="1"/>
  <c r="H69" i="36" s="1"/>
  <c r="J115" i="35" s="1"/>
  <c r="F68" i="36"/>
  <c r="G68" i="36" s="1"/>
  <c r="H68" i="36" s="1"/>
  <c r="J114" i="35" s="1"/>
  <c r="F67" i="36"/>
  <c r="G67" i="36" s="1"/>
  <c r="H67" i="36" s="1"/>
  <c r="J113" i="35" s="1"/>
  <c r="F66" i="36"/>
  <c r="G66" i="36" s="1"/>
  <c r="H66" i="36" s="1"/>
  <c r="J112" i="35" s="1"/>
  <c r="F65" i="36"/>
  <c r="G65" i="36" s="1"/>
  <c r="H65" i="36" s="1"/>
  <c r="J111" i="35" s="1"/>
  <c r="F64" i="36"/>
  <c r="G64" i="36" s="1"/>
  <c r="H64" i="36" s="1"/>
  <c r="J110" i="35" s="1"/>
  <c r="F63" i="36"/>
  <c r="G63" i="36" s="1"/>
  <c r="H63" i="36" s="1"/>
  <c r="J109" i="35" s="1"/>
  <c r="F62" i="36"/>
  <c r="G62" i="36" s="1"/>
  <c r="H62" i="36" s="1"/>
  <c r="J108" i="35" s="1"/>
  <c r="F61" i="36"/>
  <c r="G61" i="36" s="1"/>
  <c r="H61" i="36" s="1"/>
  <c r="J107" i="35" s="1"/>
  <c r="F60" i="36"/>
  <c r="G60" i="36" s="1"/>
  <c r="H60" i="36" s="1"/>
  <c r="J106" i="35" s="1"/>
  <c r="F59" i="36"/>
  <c r="G59" i="36" s="1"/>
  <c r="H59" i="36" s="1"/>
  <c r="J105" i="35" s="1"/>
  <c r="F58" i="36"/>
  <c r="G58" i="36" s="1"/>
  <c r="H58" i="36" s="1"/>
  <c r="J104" i="35" s="1"/>
  <c r="F56" i="36"/>
  <c r="G56" i="36" s="1"/>
  <c r="H56" i="36" s="1"/>
  <c r="J103" i="35" s="1"/>
  <c r="F55" i="36"/>
  <c r="G55" i="36" s="1"/>
  <c r="H55" i="36" s="1"/>
  <c r="J102" i="35" s="1"/>
  <c r="F54" i="36"/>
  <c r="G54" i="36" s="1"/>
  <c r="H54" i="36" s="1"/>
  <c r="J101" i="35" s="1"/>
  <c r="F53" i="36"/>
  <c r="G53" i="36" s="1"/>
  <c r="H53" i="36" s="1"/>
  <c r="J100" i="35" s="1"/>
  <c r="F52" i="36"/>
  <c r="G52" i="36" s="1"/>
  <c r="H52" i="36" s="1"/>
  <c r="J99" i="35" s="1"/>
  <c r="F51" i="36"/>
  <c r="G51" i="36" s="1"/>
  <c r="H51" i="36" s="1"/>
  <c r="J98" i="35" s="1"/>
  <c r="F50" i="36"/>
  <c r="G50" i="36" s="1"/>
  <c r="H50" i="36" s="1"/>
  <c r="J97" i="35" s="1"/>
  <c r="F49" i="36"/>
  <c r="G49" i="36" s="1"/>
  <c r="H49" i="36" s="1"/>
  <c r="J96" i="35" s="1"/>
  <c r="F48" i="36"/>
  <c r="G48" i="36" s="1"/>
  <c r="H48" i="36" s="1"/>
  <c r="J95" i="35" s="1"/>
  <c r="F47" i="36"/>
  <c r="G47" i="36" s="1"/>
  <c r="H47" i="36" s="1"/>
  <c r="J94" i="35" s="1"/>
  <c r="F46" i="36"/>
  <c r="G46" i="36" s="1"/>
  <c r="H46" i="36" s="1"/>
  <c r="J93" i="35" s="1"/>
  <c r="F45" i="36"/>
  <c r="G45" i="36" s="1"/>
  <c r="H45" i="36" s="1"/>
  <c r="J92" i="35" s="1"/>
  <c r="F44" i="36"/>
  <c r="G44" i="36" s="1"/>
  <c r="H44" i="36" s="1"/>
  <c r="J91" i="35" s="1"/>
  <c r="F43" i="36"/>
  <c r="G43" i="36" s="1"/>
  <c r="H43" i="36" s="1"/>
  <c r="J90" i="35" s="1"/>
  <c r="F42" i="36"/>
  <c r="G42" i="36" s="1"/>
  <c r="H42" i="36" s="1"/>
  <c r="J89" i="35" s="1"/>
  <c r="F41" i="36"/>
  <c r="G41" i="36" s="1"/>
  <c r="H41" i="36" s="1"/>
  <c r="J88" i="35" s="1"/>
  <c r="F40" i="36"/>
  <c r="G40" i="36" s="1"/>
  <c r="H40" i="36" s="1"/>
  <c r="J87" i="35" s="1"/>
  <c r="F39" i="36"/>
  <c r="G39" i="36" s="1"/>
  <c r="H39" i="36" s="1"/>
  <c r="J86" i="35" s="1"/>
  <c r="F38" i="36"/>
  <c r="G38" i="36" s="1"/>
  <c r="H38" i="36" s="1"/>
  <c r="J85" i="35" s="1"/>
  <c r="F37" i="36"/>
  <c r="G37" i="36" s="1"/>
  <c r="H37" i="36" s="1"/>
  <c r="J84" i="35" s="1"/>
  <c r="F36" i="36"/>
  <c r="G36" i="36" s="1"/>
  <c r="H36" i="36" s="1"/>
  <c r="J83" i="35" s="1"/>
  <c r="F35" i="36"/>
  <c r="G35" i="36" s="1"/>
  <c r="H35" i="36" s="1"/>
  <c r="J82" i="35" s="1"/>
  <c r="F34" i="36"/>
  <c r="G34" i="36" s="1"/>
  <c r="H34" i="36" s="1"/>
  <c r="J81" i="35" s="1"/>
  <c r="F32" i="36"/>
  <c r="G32" i="36" s="1"/>
  <c r="H32" i="36" s="1"/>
  <c r="P66" i="35" s="1"/>
  <c r="F31" i="36"/>
  <c r="G31" i="36" s="1"/>
  <c r="H31" i="36" s="1"/>
  <c r="F30" i="36"/>
  <c r="G30" i="36" s="1"/>
  <c r="H30" i="36" s="1"/>
  <c r="P64" i="35" s="1"/>
  <c r="F29" i="36"/>
  <c r="G29" i="36" s="1"/>
  <c r="H29" i="36" s="1"/>
  <c r="P63" i="35" s="1"/>
  <c r="F28" i="36"/>
  <c r="G28" i="36" s="1"/>
  <c r="H28" i="36" s="1"/>
  <c r="P62" i="35" s="1"/>
  <c r="F27" i="36"/>
  <c r="G27" i="36" s="1"/>
  <c r="H27" i="36" s="1"/>
  <c r="P61" i="35" s="1"/>
  <c r="F26" i="36"/>
  <c r="G26" i="36" s="1"/>
  <c r="H26" i="36" s="1"/>
  <c r="P60" i="35" s="1"/>
  <c r="F25" i="36"/>
  <c r="G25" i="36" s="1"/>
  <c r="H25" i="36" s="1"/>
  <c r="P59" i="35" s="1"/>
  <c r="F24" i="36"/>
  <c r="G24" i="36" s="1"/>
  <c r="H24" i="36" s="1"/>
  <c r="F23" i="36"/>
  <c r="G23" i="36" s="1"/>
  <c r="H23" i="36" s="1"/>
  <c r="P57" i="35" s="1"/>
  <c r="F22" i="36"/>
  <c r="G22" i="36" s="1"/>
  <c r="H22" i="36" s="1"/>
  <c r="P56" i="35" s="1"/>
  <c r="F21" i="36"/>
  <c r="G21" i="36" s="1"/>
  <c r="H21" i="36" s="1"/>
  <c r="P55" i="35" s="1"/>
  <c r="F20" i="36"/>
  <c r="G20" i="36" s="1"/>
  <c r="H20" i="36" s="1"/>
  <c r="P54" i="35" s="1"/>
  <c r="F19" i="36"/>
  <c r="G19" i="36" s="1"/>
  <c r="H19" i="36" s="1"/>
  <c r="F18" i="36"/>
  <c r="G18" i="36" s="1"/>
  <c r="H18" i="36" s="1"/>
  <c r="P52" i="35" s="1"/>
  <c r="F17" i="36"/>
  <c r="G17" i="36" s="1"/>
  <c r="H17" i="36" s="1"/>
  <c r="P51" i="35" s="1"/>
  <c r="F16" i="36"/>
  <c r="G16" i="36" s="1"/>
  <c r="H16" i="36" s="1"/>
  <c r="P50" i="35" s="1"/>
  <c r="F15" i="36"/>
  <c r="G15" i="36" s="1"/>
  <c r="H15" i="36" s="1"/>
  <c r="P49" i="35" s="1"/>
  <c r="F14" i="36"/>
  <c r="G14" i="36" s="1"/>
  <c r="H14" i="36" s="1"/>
  <c r="P48" i="35" s="1"/>
  <c r="F13" i="36"/>
  <c r="G13" i="36" s="1"/>
  <c r="H13" i="36" s="1"/>
  <c r="F12" i="36"/>
  <c r="G12" i="36" s="1"/>
  <c r="H12" i="36" s="1"/>
  <c r="P46" i="35" s="1"/>
  <c r="F11" i="36"/>
  <c r="G11" i="36" s="1"/>
  <c r="H11" i="36" s="1"/>
  <c r="P45" i="35" s="1"/>
  <c r="F10" i="36"/>
  <c r="G10" i="36" s="1"/>
  <c r="H10" i="36" s="1"/>
  <c r="P44" i="35" s="1"/>
  <c r="Q137" i="35"/>
  <c r="Q134" i="35"/>
  <c r="N131" i="35"/>
  <c r="E131" i="35"/>
  <c r="N130" i="35"/>
  <c r="E130" i="35"/>
  <c r="N129" i="35"/>
  <c r="O129" i="35" s="1"/>
  <c r="E129" i="35"/>
  <c r="N128" i="35"/>
  <c r="E128" i="35"/>
  <c r="N127" i="35"/>
  <c r="E127" i="35"/>
  <c r="N126" i="35"/>
  <c r="O126" i="35" s="1"/>
  <c r="E126" i="35"/>
  <c r="N125" i="35"/>
  <c r="E125" i="35"/>
  <c r="N124" i="35"/>
  <c r="O124" i="35" s="1"/>
  <c r="E124" i="35"/>
  <c r="N123" i="35"/>
  <c r="E123" i="35"/>
  <c r="N122" i="35"/>
  <c r="E122" i="35"/>
  <c r="N121" i="35"/>
  <c r="E121" i="35"/>
  <c r="N120" i="35"/>
  <c r="E120" i="35"/>
  <c r="N119" i="35"/>
  <c r="J119" i="35"/>
  <c r="E119" i="35"/>
  <c r="N118" i="35"/>
  <c r="E118" i="35"/>
  <c r="N117" i="35"/>
  <c r="E117" i="35"/>
  <c r="N116" i="35"/>
  <c r="E116" i="35"/>
  <c r="N115" i="35"/>
  <c r="E115" i="35"/>
  <c r="N114" i="35"/>
  <c r="E114" i="35"/>
  <c r="N113" i="35"/>
  <c r="E113" i="35"/>
  <c r="N112" i="35"/>
  <c r="E112" i="35"/>
  <c r="N111" i="35"/>
  <c r="E111" i="35"/>
  <c r="N110" i="35"/>
  <c r="E110" i="35"/>
  <c r="O109" i="35"/>
  <c r="N109" i="35"/>
  <c r="E109" i="35"/>
  <c r="N108" i="35"/>
  <c r="E108" i="35"/>
  <c r="N107" i="35"/>
  <c r="E107" i="35"/>
  <c r="N106" i="35"/>
  <c r="E106" i="35"/>
  <c r="N105" i="35"/>
  <c r="E105" i="35"/>
  <c r="N104" i="35"/>
  <c r="E104" i="35"/>
  <c r="N103" i="35"/>
  <c r="O103" i="35" s="1"/>
  <c r="E103" i="35"/>
  <c r="N102" i="35"/>
  <c r="O102" i="35" s="1"/>
  <c r="E102" i="35"/>
  <c r="N101" i="35"/>
  <c r="E101" i="35"/>
  <c r="N100" i="35"/>
  <c r="E100" i="35"/>
  <c r="N99" i="35"/>
  <c r="E99" i="35"/>
  <c r="N98" i="35"/>
  <c r="E98" i="35"/>
  <c r="N97" i="35"/>
  <c r="E97" i="35"/>
  <c r="N96" i="35"/>
  <c r="E96" i="35"/>
  <c r="N95" i="35"/>
  <c r="E95" i="35"/>
  <c r="N94" i="35"/>
  <c r="E94" i="35"/>
  <c r="N93" i="35"/>
  <c r="E93" i="35"/>
  <c r="N92" i="35"/>
  <c r="E92" i="35"/>
  <c r="N91" i="35"/>
  <c r="E91" i="35"/>
  <c r="N90" i="35"/>
  <c r="E90" i="35"/>
  <c r="N89" i="35"/>
  <c r="E89" i="35"/>
  <c r="N88" i="35"/>
  <c r="E88" i="35"/>
  <c r="N87" i="35"/>
  <c r="E87" i="35"/>
  <c r="N86" i="35"/>
  <c r="E86" i="35"/>
  <c r="N85" i="35"/>
  <c r="E85" i="35"/>
  <c r="N84" i="35"/>
  <c r="E84" i="35"/>
  <c r="N83" i="35"/>
  <c r="E83" i="35"/>
  <c r="N82" i="35"/>
  <c r="O82" i="35" s="1"/>
  <c r="E82" i="35"/>
  <c r="N81" i="35"/>
  <c r="O81" i="35" s="1"/>
  <c r="E81" i="35"/>
  <c r="O66" i="35"/>
  <c r="L66" i="35"/>
  <c r="P65" i="35"/>
  <c r="O65" i="35"/>
  <c r="L65" i="35"/>
  <c r="O64" i="35"/>
  <c r="L64" i="35"/>
  <c r="O63" i="35"/>
  <c r="L63" i="35"/>
  <c r="O62" i="35"/>
  <c r="L62" i="35"/>
  <c r="O61" i="35"/>
  <c r="L61" i="35"/>
  <c r="O60" i="35"/>
  <c r="L60" i="35"/>
  <c r="O59" i="35"/>
  <c r="L59" i="35"/>
  <c r="O58" i="35"/>
  <c r="L58" i="35"/>
  <c r="O57" i="35"/>
  <c r="L57" i="35"/>
  <c r="O56" i="35"/>
  <c r="L56" i="35"/>
  <c r="O55" i="35"/>
  <c r="L55" i="35"/>
  <c r="O54" i="35"/>
  <c r="L54" i="35"/>
  <c r="L53" i="35"/>
  <c r="O52" i="35"/>
  <c r="L52" i="35"/>
  <c r="O51" i="35"/>
  <c r="L51" i="35"/>
  <c r="O50" i="35"/>
  <c r="L50" i="35"/>
  <c r="O49" i="35"/>
  <c r="L49" i="35"/>
  <c r="L48" i="35"/>
  <c r="P47" i="35"/>
  <c r="L47" i="35"/>
  <c r="L46" i="35"/>
  <c r="Q45" i="35"/>
  <c r="R45" i="35" s="1"/>
  <c r="L45" i="35"/>
  <c r="Q44" i="35"/>
  <c r="R44" i="35" s="1"/>
  <c r="L44" i="35"/>
  <c r="I44" i="35"/>
  <c r="I64" i="35" s="1"/>
  <c r="L38" i="35"/>
  <c r="K54" i="35" s="1"/>
  <c r="K47" i="35" s="1"/>
  <c r="D10" i="35"/>
  <c r="D9" i="35"/>
  <c r="I56" i="34"/>
  <c r="I55" i="34"/>
  <c r="I54" i="34"/>
  <c r="I48" i="34"/>
  <c r="I47" i="34"/>
  <c r="I46" i="34"/>
  <c r="I45" i="34"/>
  <c r="I39" i="34"/>
  <c r="I38" i="34"/>
  <c r="I37" i="34"/>
  <c r="I36" i="34"/>
  <c r="I35" i="34"/>
  <c r="I34" i="34"/>
  <c r="I24" i="34"/>
  <c r="I22" i="34"/>
  <c r="I21" i="34"/>
  <c r="I20" i="34"/>
  <c r="I19" i="34"/>
  <c r="I18" i="34"/>
  <c r="D10" i="34"/>
  <c r="D9" i="34"/>
  <c r="D8" i="34"/>
  <c r="H236" i="33"/>
  <c r="H235" i="33"/>
  <c r="G235" i="33"/>
  <c r="G210" i="33"/>
  <c r="G201" i="33"/>
  <c r="I198" i="33"/>
  <c r="I197" i="33"/>
  <c r="I196" i="33"/>
  <c r="G192" i="33"/>
  <c r="G193" i="33" s="1"/>
  <c r="K174" i="33"/>
  <c r="G160" i="33"/>
  <c r="I154" i="33"/>
  <c r="I153" i="33"/>
  <c r="G146" i="33"/>
  <c r="I140" i="33"/>
  <c r="I139" i="33"/>
  <c r="I141" i="33" s="1"/>
  <c r="G132" i="33"/>
  <c r="I126" i="33"/>
  <c r="I125" i="33"/>
  <c r="I127" i="33" s="1"/>
  <c r="I117" i="33"/>
  <c r="I116" i="33"/>
  <c r="L112" i="33"/>
  <c r="I105" i="33"/>
  <c r="I104" i="33"/>
  <c r="I103" i="33"/>
  <c r="G93" i="33"/>
  <c r="I87" i="33"/>
  <c r="I86" i="33"/>
  <c r="I85" i="33"/>
  <c r="G77" i="33"/>
  <c r="I71" i="33"/>
  <c r="I70" i="33"/>
  <c r="L68" i="33"/>
  <c r="L59" i="33"/>
  <c r="I50" i="33"/>
  <c r="I49" i="33"/>
  <c r="I47" i="33"/>
  <c r="I46" i="33"/>
  <c r="I45" i="33"/>
  <c r="I44" i="33"/>
  <c r="I43" i="33"/>
  <c r="I38" i="33"/>
  <c r="I36" i="33"/>
  <c r="I35" i="33"/>
  <c r="I34" i="33"/>
  <c r="I33" i="33"/>
  <c r="L30" i="33"/>
  <c r="E25" i="33"/>
  <c r="D19" i="33"/>
  <c r="B80" i="30"/>
  <c r="B78" i="30"/>
  <c r="D49" i="30"/>
  <c r="D47" i="30"/>
  <c r="E13" i="31" s="1"/>
  <c r="C35" i="31" s="1"/>
  <c r="E35" i="31" s="1"/>
  <c r="D45" i="30"/>
  <c r="A31" i="30"/>
  <c r="D20" i="30"/>
  <c r="C73" i="30" s="1"/>
  <c r="D73" i="30" s="1"/>
  <c r="B15" i="30"/>
  <c r="D58" i="30" s="1"/>
  <c r="B14" i="30"/>
  <c r="B12" i="30"/>
  <c r="B13" i="30" s="1"/>
  <c r="B11" i="30"/>
  <c r="B10" i="30"/>
  <c r="E20" i="29"/>
  <c r="G20" i="29" s="1"/>
  <c r="E19" i="29"/>
  <c r="G19" i="29" s="1"/>
  <c r="E18" i="29"/>
  <c r="G18" i="29" s="1"/>
  <c r="E17" i="29"/>
  <c r="G17" i="29" s="1"/>
  <c r="E16" i="29"/>
  <c r="G16" i="29" s="1"/>
  <c r="E15" i="29"/>
  <c r="G15" i="29" s="1"/>
  <c r="E14" i="29"/>
  <c r="E13" i="29"/>
  <c r="G13" i="29" s="1"/>
  <c r="E12" i="29"/>
  <c r="G12" i="29" s="1"/>
  <c r="E11" i="29"/>
  <c r="G11" i="29" s="1"/>
  <c r="O85" i="35" l="1"/>
  <c r="J109" i="1"/>
  <c r="O106" i="35"/>
  <c r="I55" i="35"/>
  <c r="I48" i="35"/>
  <c r="B33" i="30"/>
  <c r="B35" i="30" s="1"/>
  <c r="C65" i="30" s="1"/>
  <c r="D65" i="30" s="1"/>
  <c r="O86" i="35"/>
  <c r="I59" i="35"/>
  <c r="K45" i="35"/>
  <c r="M45" i="35" s="1"/>
  <c r="S45" i="35" s="1"/>
  <c r="I54" i="35"/>
  <c r="I49" i="35"/>
  <c r="O100" i="35"/>
  <c r="M47" i="35"/>
  <c r="S47" i="35" s="1"/>
  <c r="K44" i="35"/>
  <c r="M44" i="35" s="1"/>
  <c r="S44" i="35" s="1"/>
  <c r="I50" i="35"/>
  <c r="O88" i="35"/>
  <c r="O104" i="35"/>
  <c r="I45" i="35"/>
  <c r="O122" i="35"/>
  <c r="O123" i="35"/>
  <c r="I46" i="35"/>
  <c r="I53" i="35"/>
  <c r="O112" i="35"/>
  <c r="H24" i="33"/>
  <c r="K173" i="33" s="1"/>
  <c r="L173" i="33" s="1"/>
  <c r="G175" i="33" s="1"/>
  <c r="I175" i="33" s="1"/>
  <c r="E122" i="37"/>
  <c r="P58" i="35"/>
  <c r="O119" i="35"/>
  <c r="O120" i="35"/>
  <c r="I63" i="35"/>
  <c r="O125" i="35"/>
  <c r="O131" i="35"/>
  <c r="O96" i="35"/>
  <c r="O127" i="35"/>
  <c r="O97" i="35"/>
  <c r="O105" i="35"/>
  <c r="O98" i="35"/>
  <c r="O121" i="35"/>
  <c r="O99" i="35"/>
  <c r="O130" i="35"/>
  <c r="I56" i="35"/>
  <c r="I52" i="35"/>
  <c r="O101" i="35"/>
  <c r="O118" i="35"/>
  <c r="O92" i="35"/>
  <c r="O108" i="35"/>
  <c r="O116" i="35"/>
  <c r="O93" i="35"/>
  <c r="O117" i="35"/>
  <c r="O110" i="35"/>
  <c r="O87" i="35"/>
  <c r="O111" i="35"/>
  <c r="I118" i="33"/>
  <c r="H204" i="33" s="1"/>
  <c r="L61" i="33"/>
  <c r="L146" i="33"/>
  <c r="L147" i="33" s="1"/>
  <c r="L148" i="33" s="1"/>
  <c r="L160" i="33"/>
  <c r="L161" i="33" s="1"/>
  <c r="L132" i="33"/>
  <c r="L133" i="33" s="1"/>
  <c r="L134" i="33" s="1"/>
  <c r="I57" i="34"/>
  <c r="L93" i="33"/>
  <c r="L94" i="33" s="1"/>
  <c r="I88" i="33"/>
  <c r="I106" i="33"/>
  <c r="H201" i="33" s="1"/>
  <c r="I201" i="33" s="1"/>
  <c r="L58" i="33"/>
  <c r="I72" i="33"/>
  <c r="I51" i="33"/>
  <c r="B8" i="31"/>
  <c r="E22" i="29"/>
  <c r="I40" i="33"/>
  <c r="G14" i="29"/>
  <c r="G22" i="29" s="1"/>
  <c r="G24" i="29" s="1"/>
  <c r="B16" i="30" s="1"/>
  <c r="L77" i="33"/>
  <c r="L78" i="33" s="1"/>
  <c r="M116" i="38"/>
  <c r="D150" i="38" s="1"/>
  <c r="D152" i="38" s="1"/>
  <c r="I49" i="34"/>
  <c r="K109" i="35"/>
  <c r="K97" i="35"/>
  <c r="K85" i="35"/>
  <c r="K64" i="35"/>
  <c r="M64" i="35" s="1"/>
  <c r="S64" i="35" s="1"/>
  <c r="K60" i="35"/>
  <c r="M60" i="35" s="1"/>
  <c r="S60" i="35" s="1"/>
  <c r="K56" i="35"/>
  <c r="M56" i="35" s="1"/>
  <c r="S56" i="35" s="1"/>
  <c r="K127" i="35"/>
  <c r="K116" i="35"/>
  <c r="K104" i="35"/>
  <c r="K92" i="35"/>
  <c r="K53" i="35"/>
  <c r="M53" i="35" s="1"/>
  <c r="S53" i="35" s="1"/>
  <c r="K49" i="35"/>
  <c r="M49" i="35" s="1"/>
  <c r="S49" i="35" s="1"/>
  <c r="K122" i="35"/>
  <c r="K111" i="35"/>
  <c r="K99" i="35"/>
  <c r="K87" i="35"/>
  <c r="K129" i="35"/>
  <c r="K118" i="35"/>
  <c r="K106" i="35"/>
  <c r="K94" i="35"/>
  <c r="K82" i="35"/>
  <c r="K65" i="35"/>
  <c r="M65" i="35" s="1"/>
  <c r="S65" i="35" s="1"/>
  <c r="K61" i="35"/>
  <c r="M61" i="35" s="1"/>
  <c r="S61" i="35" s="1"/>
  <c r="K57" i="35"/>
  <c r="M57" i="35" s="1"/>
  <c r="S57" i="35" s="1"/>
  <c r="K124" i="35"/>
  <c r="K113" i="35"/>
  <c r="K101" i="35"/>
  <c r="K89" i="35"/>
  <c r="M54" i="35"/>
  <c r="S54" i="35" s="1"/>
  <c r="K50" i="35"/>
  <c r="M50" i="35" s="1"/>
  <c r="S50" i="35" s="1"/>
  <c r="K131" i="35"/>
  <c r="K120" i="35"/>
  <c r="K108" i="35"/>
  <c r="K96" i="35"/>
  <c r="K84" i="35"/>
  <c r="K126" i="35"/>
  <c r="K115" i="35"/>
  <c r="K103" i="35"/>
  <c r="K91" i="35"/>
  <c r="K66" i="35"/>
  <c r="M66" i="35" s="1"/>
  <c r="S66" i="35" s="1"/>
  <c r="K62" i="35"/>
  <c r="M62" i="35" s="1"/>
  <c r="S62" i="35" s="1"/>
  <c r="K58" i="35"/>
  <c r="M58" i="35" s="1"/>
  <c r="K121" i="35"/>
  <c r="K110" i="35"/>
  <c r="K98" i="35"/>
  <c r="K86" i="35"/>
  <c r="K51" i="35"/>
  <c r="M51" i="35" s="1"/>
  <c r="S51" i="35" s="1"/>
  <c r="K128" i="35"/>
  <c r="K117" i="35"/>
  <c r="K105" i="35"/>
  <c r="K93" i="35"/>
  <c r="K81" i="35"/>
  <c r="K123" i="35"/>
  <c r="K112" i="35"/>
  <c r="K100" i="35"/>
  <c r="K88" i="35"/>
  <c r="K63" i="35"/>
  <c r="M63" i="35" s="1"/>
  <c r="S63" i="35" s="1"/>
  <c r="K59" i="35"/>
  <c r="M59" i="35" s="1"/>
  <c r="S59" i="35" s="1"/>
  <c r="K55" i="35"/>
  <c r="M55" i="35" s="1"/>
  <c r="S55" i="35" s="1"/>
  <c r="K48" i="35"/>
  <c r="M48" i="35" s="1"/>
  <c r="S48" i="35" s="1"/>
  <c r="K119" i="35"/>
  <c r="K95" i="35"/>
  <c r="K114" i="35"/>
  <c r="K90" i="35"/>
  <c r="K46" i="35"/>
  <c r="M46" i="35" s="1"/>
  <c r="S46" i="35" s="1"/>
  <c r="K52" i="35"/>
  <c r="M52" i="35" s="1"/>
  <c r="S52" i="35" s="1"/>
  <c r="K130" i="35"/>
  <c r="K107" i="35"/>
  <c r="K83" i="35"/>
  <c r="K125" i="35"/>
  <c r="K102" i="35"/>
  <c r="M121" i="37"/>
  <c r="D155" i="37" s="1"/>
  <c r="D157" i="37" s="1"/>
  <c r="D159" i="37" s="1"/>
  <c r="O95" i="35"/>
  <c r="O128" i="35"/>
  <c r="I40" i="34"/>
  <c r="O91" i="35"/>
  <c r="O115" i="35"/>
  <c r="I25" i="34"/>
  <c r="G204" i="33" s="1"/>
  <c r="I235" i="33" s="1"/>
  <c r="J235" i="33" s="1"/>
  <c r="E117" i="38"/>
  <c r="F147" i="38"/>
  <c r="O83" i="35"/>
  <c r="O107" i="35"/>
  <c r="H87" i="36"/>
  <c r="O84" i="35"/>
  <c r="O89" i="35"/>
  <c r="O94" i="35"/>
  <c r="O113" i="35"/>
  <c r="I155" i="33"/>
  <c r="O90" i="35"/>
  <c r="O114" i="35"/>
  <c r="I51" i="35"/>
  <c r="I58" i="35"/>
  <c r="I62" i="35"/>
  <c r="I66" i="35"/>
  <c r="I47" i="35"/>
  <c r="I57" i="35"/>
  <c r="I61" i="35"/>
  <c r="I65" i="35"/>
  <c r="I60" i="35"/>
  <c r="H25" i="33" l="1"/>
  <c r="G176" i="33"/>
  <c r="I176" i="33" s="1"/>
  <c r="G174" i="33"/>
  <c r="I174" i="33" s="1"/>
  <c r="O132" i="35"/>
  <c r="P134" i="35" s="1"/>
  <c r="S58" i="35"/>
  <c r="G184" i="33"/>
  <c r="I184" i="33" s="1"/>
  <c r="G182" i="33"/>
  <c r="I182" i="33" s="1"/>
  <c r="G183" i="33"/>
  <c r="I183" i="33" s="1"/>
  <c r="D154" i="38"/>
  <c r="G14" i="1"/>
  <c r="L162" i="33"/>
  <c r="H206" i="33" s="1"/>
  <c r="L62" i="33"/>
  <c r="H193" i="33" s="1"/>
  <c r="I193" i="33" s="1"/>
  <c r="G206" i="33"/>
  <c r="I236" i="33" s="1"/>
  <c r="J236" i="33" s="1"/>
  <c r="J237" i="33" s="1"/>
  <c r="S67" i="35"/>
  <c r="L79" i="33"/>
  <c r="H199" i="33" s="1"/>
  <c r="I199" i="33" s="1"/>
  <c r="L95" i="33"/>
  <c r="H200" i="33" s="1"/>
  <c r="I200" i="33" s="1"/>
  <c r="D43" i="30"/>
  <c r="D51" i="30"/>
  <c r="I52" i="33"/>
  <c r="H192" i="33" s="1"/>
  <c r="I192" i="33" s="1"/>
  <c r="I204" i="33"/>
  <c r="D27" i="31"/>
  <c r="C42" i="31" s="1"/>
  <c r="E42" i="31" s="1"/>
  <c r="D24" i="31"/>
  <c r="D23" i="31"/>
  <c r="C40" i="31" s="1"/>
  <c r="E40" i="31" s="1"/>
  <c r="D26" i="31"/>
  <c r="D25" i="31"/>
  <c r="C41" i="31" s="1"/>
  <c r="E41" i="31" s="1"/>
  <c r="I185" i="33" l="1"/>
  <c r="I177" i="33"/>
  <c r="P135" i="35"/>
  <c r="P136" i="35" s="1"/>
  <c r="P137" i="35" s="1"/>
  <c r="I206" i="33"/>
  <c r="I208" i="33" s="1"/>
  <c r="H218" i="33" s="1"/>
  <c r="I218" i="33" s="1"/>
  <c r="G13" i="1"/>
  <c r="I13" i="1" s="1"/>
  <c r="J13" i="1" s="1"/>
  <c r="G12" i="20"/>
  <c r="G13" i="20"/>
  <c r="I14" i="1"/>
  <c r="J14" i="1" s="1"/>
  <c r="I194" i="33"/>
  <c r="H216" i="33" s="1"/>
  <c r="I216" i="33" s="1"/>
  <c r="I202" i="33"/>
  <c r="H217" i="33" s="1"/>
  <c r="I217" i="33" s="1"/>
  <c r="I186" i="33"/>
  <c r="H210" i="33" s="1"/>
  <c r="I210" i="33" s="1"/>
  <c r="I211" i="33" s="1"/>
  <c r="H219" i="33" s="1"/>
  <c r="I219" i="33" s="1"/>
  <c r="D53" i="30"/>
  <c r="E15" i="31"/>
  <c r="C37" i="31" s="1"/>
  <c r="E37" i="31" s="1"/>
  <c r="E16" i="31"/>
  <c r="C38" i="31" s="1"/>
  <c r="E38" i="31" s="1"/>
  <c r="G18" i="1" l="1"/>
  <c r="G15" i="20" s="1"/>
  <c r="J12" i="1"/>
  <c r="K14" i="41" s="1"/>
  <c r="I12" i="20"/>
  <c r="J12" i="20" s="1"/>
  <c r="G120" i="20"/>
  <c r="I120" i="20" s="1"/>
  <c r="J120" i="20" s="1"/>
  <c r="I13" i="20"/>
  <c r="J13" i="20" s="1"/>
  <c r="G121" i="20"/>
  <c r="I121" i="20" s="1"/>
  <c r="J121" i="20" s="1"/>
  <c r="I220" i="33"/>
  <c r="H222" i="33" s="1"/>
  <c r="I222" i="33" s="1"/>
  <c r="I223" i="33" s="1"/>
  <c r="I224" i="33" s="1"/>
  <c r="E17" i="31"/>
  <c r="C39" i="31" s="1"/>
  <c r="E39" i="31" s="1"/>
  <c r="E14" i="31"/>
  <c r="C36" i="31" s="1"/>
  <c r="I18" i="1" l="1"/>
  <c r="J18" i="1" s="1"/>
  <c r="I15" i="20"/>
  <c r="J15" i="20" s="1"/>
  <c r="G123" i="20"/>
  <c r="I123" i="20" s="1"/>
  <c r="J123" i="20" s="1"/>
  <c r="C14" i="3"/>
  <c r="A120" i="20"/>
  <c r="A121" i="20"/>
  <c r="I225" i="33"/>
  <c r="I226" i="33" s="1"/>
  <c r="G16" i="1"/>
  <c r="E36" i="31"/>
  <c r="E44" i="31" s="1"/>
  <c r="C44" i="31"/>
  <c r="E48" i="31" s="1"/>
  <c r="E50" i="31" s="1"/>
  <c r="A123" i="20" l="1"/>
  <c r="G14" i="20"/>
  <c r="I16" i="1"/>
  <c r="J16" i="1" s="1"/>
  <c r="B57" i="31"/>
  <c r="C11" i="32" s="1"/>
  <c r="C16" i="32" s="1"/>
  <c r="I14" i="20" l="1"/>
  <c r="J14" i="20" s="1"/>
  <c r="J117" i="20" s="1"/>
  <c r="G122" i="20"/>
  <c r="I122" i="20" s="1"/>
  <c r="J122" i="20" s="1"/>
  <c r="J17" i="1"/>
  <c r="J15" i="1"/>
  <c r="A122" i="20" l="1"/>
  <c r="J197" i="20"/>
  <c r="C17" i="3"/>
  <c r="K15" i="41"/>
  <c r="C20" i="3"/>
  <c r="K16" i="41"/>
  <c r="J95" i="1"/>
  <c r="J88" i="1"/>
  <c r="J106" i="1"/>
  <c r="J19" i="1"/>
  <c r="J63" i="1"/>
  <c r="J81" i="1"/>
  <c r="J101" i="1"/>
  <c r="J40" i="1"/>
  <c r="J129" i="1" l="1"/>
  <c r="C32" i="3"/>
  <c r="K20" i="41"/>
  <c r="C47" i="3"/>
  <c r="K25" i="41"/>
  <c r="C41" i="3"/>
  <c r="K23" i="41"/>
  <c r="C23" i="3"/>
  <c r="K17" i="41"/>
  <c r="C38" i="3"/>
  <c r="K22" i="41"/>
  <c r="C29" i="3"/>
  <c r="K19" i="41"/>
  <c r="C44" i="3"/>
  <c r="K24" i="41"/>
  <c r="C35" i="3"/>
  <c r="K21" i="41"/>
  <c r="C26" i="3"/>
  <c r="K18" i="41"/>
  <c r="J9" i="1" l="1"/>
  <c r="J133" i="1"/>
  <c r="K26" i="41"/>
  <c r="K9" i="19"/>
  <c r="O9" i="3"/>
  <c r="J9" i="20"/>
  <c r="J23" i="41" l="1"/>
  <c r="K94" i="19" a="1"/>
  <c r="K94" i="19" s="1"/>
  <c r="K96" i="19" s="1"/>
  <c r="J21" i="41"/>
  <c r="J25" i="41"/>
  <c r="J19" i="41"/>
  <c r="J24" i="41"/>
  <c r="J17" i="41"/>
  <c r="J20" i="41"/>
  <c r="J22" i="41"/>
  <c r="K10" i="41"/>
  <c r="J14" i="41"/>
  <c r="J15" i="41"/>
  <c r="J16" i="41"/>
  <c r="J18" i="41"/>
  <c r="O47" i="3"/>
  <c r="N47" i="3"/>
  <c r="M47" i="3"/>
  <c r="L47" i="3"/>
  <c r="K47" i="3"/>
  <c r="J47" i="3"/>
  <c r="I47" i="3"/>
  <c r="H47" i="3"/>
  <c r="G47" i="3"/>
  <c r="F47" i="3"/>
  <c r="E47" i="3"/>
  <c r="D47" i="3"/>
  <c r="O44" i="3"/>
  <c r="N44" i="3"/>
  <c r="M44" i="3"/>
  <c r="L44" i="3"/>
  <c r="K44" i="3"/>
  <c r="J44" i="3"/>
  <c r="I44" i="3"/>
  <c r="H44" i="3"/>
  <c r="G44" i="3"/>
  <c r="F44" i="3"/>
  <c r="E44" i="3"/>
  <c r="D44" i="3"/>
  <c r="O41" i="3"/>
  <c r="N41" i="3"/>
  <c r="M41" i="3"/>
  <c r="L41" i="3"/>
  <c r="K41" i="3"/>
  <c r="J41" i="3"/>
  <c r="I41" i="3"/>
  <c r="H41" i="3"/>
  <c r="G41" i="3"/>
  <c r="F41" i="3"/>
  <c r="E41" i="3"/>
  <c r="D41" i="3"/>
  <c r="O38" i="3"/>
  <c r="N38" i="3"/>
  <c r="M38" i="3"/>
  <c r="L38" i="3"/>
  <c r="K38" i="3"/>
  <c r="J38" i="3"/>
  <c r="I38" i="3"/>
  <c r="H38" i="3"/>
  <c r="G38" i="3"/>
  <c r="F38" i="3"/>
  <c r="E38" i="3"/>
  <c r="D38" i="3"/>
  <c r="O35" i="3"/>
  <c r="N35" i="3"/>
  <c r="M35" i="3"/>
  <c r="L35" i="3"/>
  <c r="K35" i="3"/>
  <c r="J35" i="3"/>
  <c r="I35" i="3"/>
  <c r="H35" i="3"/>
  <c r="G35" i="3"/>
  <c r="F35" i="3"/>
  <c r="E35" i="3"/>
  <c r="D35" i="3"/>
  <c r="O32" i="3"/>
  <c r="N32" i="3"/>
  <c r="M32" i="3"/>
  <c r="L32" i="3"/>
  <c r="K32" i="3"/>
  <c r="J32" i="3"/>
  <c r="I32" i="3"/>
  <c r="H32" i="3"/>
  <c r="G32" i="3"/>
  <c r="F32" i="3"/>
  <c r="E32" i="3"/>
  <c r="D32" i="3"/>
  <c r="O29" i="3"/>
  <c r="N29" i="3"/>
  <c r="M29" i="3"/>
  <c r="L29" i="3"/>
  <c r="K29" i="3"/>
  <c r="J29" i="3"/>
  <c r="I29" i="3"/>
  <c r="H29" i="3"/>
  <c r="G29" i="3"/>
  <c r="F29" i="3"/>
  <c r="E29" i="3"/>
  <c r="D29" i="3"/>
  <c r="O26" i="3"/>
  <c r="N26" i="3"/>
  <c r="M26" i="3"/>
  <c r="L26" i="3"/>
  <c r="K26" i="3"/>
  <c r="J26" i="3"/>
  <c r="I26" i="3"/>
  <c r="H26" i="3"/>
  <c r="G26" i="3"/>
  <c r="F26" i="3"/>
  <c r="E26" i="3"/>
  <c r="D26" i="3"/>
  <c r="O23" i="3"/>
  <c r="N23" i="3"/>
  <c r="M23" i="3"/>
  <c r="L23" i="3"/>
  <c r="K23" i="3"/>
  <c r="J23" i="3"/>
  <c r="I23" i="3"/>
  <c r="H23" i="3"/>
  <c r="G23" i="3"/>
  <c r="F23" i="3"/>
  <c r="E23" i="3"/>
  <c r="D23" i="3"/>
  <c r="O20" i="3"/>
  <c r="N20" i="3"/>
  <c r="M20" i="3"/>
  <c r="L20" i="3"/>
  <c r="K20" i="3"/>
  <c r="J20" i="3"/>
  <c r="I20" i="3"/>
  <c r="H20" i="3"/>
  <c r="G20" i="3"/>
  <c r="F20" i="3"/>
  <c r="E20" i="3"/>
  <c r="D20" i="3"/>
  <c r="O17" i="3"/>
  <c r="N17" i="3"/>
  <c r="M17" i="3"/>
  <c r="L17" i="3"/>
  <c r="K17" i="3"/>
  <c r="J17" i="3"/>
  <c r="I17" i="3"/>
  <c r="H17" i="3"/>
  <c r="G17" i="3"/>
  <c r="F17" i="3"/>
  <c r="E17" i="3"/>
  <c r="D17" i="3"/>
  <c r="O14" i="3"/>
  <c r="N14" i="3"/>
  <c r="M14" i="3"/>
  <c r="L14" i="3"/>
  <c r="K14" i="3"/>
  <c r="J14" i="3"/>
  <c r="I14" i="3"/>
  <c r="H14" i="3"/>
  <c r="G14" i="3"/>
  <c r="F14" i="3"/>
  <c r="E14" i="3"/>
  <c r="D14" i="3"/>
  <c r="J26" i="41" l="1"/>
  <c r="E37" i="3"/>
  <c r="M19" i="3"/>
  <c r="M34" i="3"/>
  <c r="I40" i="3"/>
  <c r="I43" i="3"/>
  <c r="F37" i="3"/>
  <c r="H16" i="3"/>
  <c r="G16" i="3"/>
  <c r="O16" i="3"/>
  <c r="K16" i="3"/>
  <c r="J16" i="3"/>
  <c r="L16" i="3"/>
  <c r="E16" i="3"/>
  <c r="M16" i="3"/>
  <c r="I16" i="3"/>
  <c r="N16" i="3"/>
  <c r="D16" i="3"/>
  <c r="F16" i="3"/>
  <c r="N40" i="3" l="1"/>
  <c r="H37" i="3"/>
  <c r="L37" i="3"/>
  <c r="K37" i="3"/>
  <c r="J37" i="3"/>
  <c r="D37" i="3"/>
  <c r="F34" i="3"/>
  <c r="M37" i="3"/>
  <c r="O34" i="3"/>
  <c r="I37" i="3"/>
  <c r="G40" i="3"/>
  <c r="O37" i="3"/>
  <c r="H34" i="3"/>
  <c r="I19" i="3"/>
  <c r="F19" i="3"/>
  <c r="H19" i="3"/>
  <c r="K19" i="3"/>
  <c r="J19" i="3"/>
  <c r="E19" i="3"/>
  <c r="N19" i="3"/>
  <c r="G37" i="3"/>
  <c r="D19" i="3"/>
  <c r="G19" i="3"/>
  <c r="L19" i="3"/>
  <c r="N37" i="3"/>
  <c r="G34" i="3"/>
  <c r="O19" i="3"/>
  <c r="N34" i="3"/>
  <c r="L34" i="3"/>
  <c r="H40" i="3"/>
  <c r="M40" i="3"/>
  <c r="D34" i="3"/>
  <c r="J34" i="3"/>
  <c r="K34" i="3"/>
  <c r="E34" i="3"/>
  <c r="F40" i="3"/>
  <c r="J40" i="3"/>
  <c r="E40" i="3"/>
  <c r="I34" i="3"/>
  <c r="L40" i="3"/>
  <c r="E43" i="3"/>
  <c r="O43" i="3"/>
  <c r="O40" i="3"/>
  <c r="H43" i="3"/>
  <c r="M43" i="3"/>
  <c r="D40" i="3"/>
  <c r="K43" i="3"/>
  <c r="L43" i="3"/>
  <c r="J43" i="3"/>
  <c r="G43" i="3"/>
  <c r="N43" i="3"/>
  <c r="D43" i="3"/>
  <c r="K40" i="3"/>
  <c r="F43" i="3"/>
  <c r="J22" i="3"/>
  <c r="O49" i="3"/>
  <c r="K49" i="3"/>
  <c r="N49" i="3"/>
  <c r="L49" i="3"/>
  <c r="E49" i="3"/>
  <c r="H49" i="3"/>
  <c r="D49" i="3"/>
  <c r="J49" i="3"/>
  <c r="M49" i="3"/>
  <c r="F49" i="3"/>
  <c r="G49" i="3"/>
  <c r="I49" i="3"/>
  <c r="I22" i="3" l="1"/>
  <c r="F22" i="3"/>
  <c r="H22" i="3"/>
  <c r="N22" i="3"/>
  <c r="E22" i="3"/>
  <c r="L22" i="3"/>
  <c r="M22" i="3"/>
  <c r="O22" i="3"/>
  <c r="G22" i="3"/>
  <c r="D22" i="3"/>
  <c r="K22" i="3"/>
  <c r="F25" i="3"/>
  <c r="L31" i="3" l="1"/>
  <c r="J25" i="3"/>
  <c r="M25" i="3"/>
  <c r="K25" i="3"/>
  <c r="D25" i="3"/>
  <c r="E25" i="3"/>
  <c r="L25" i="3"/>
  <c r="O25" i="3"/>
  <c r="I25" i="3"/>
  <c r="H25" i="3"/>
  <c r="N25" i="3"/>
  <c r="G25" i="3"/>
  <c r="O31" i="3"/>
  <c r="F31" i="3"/>
  <c r="H31" i="3"/>
  <c r="D31" i="3"/>
  <c r="M31" i="3"/>
  <c r="I31" i="3"/>
  <c r="J31" i="3"/>
  <c r="E31" i="3"/>
  <c r="E46" i="3"/>
  <c r="I46" i="3"/>
  <c r="J46" i="3"/>
  <c r="F46" i="3"/>
  <c r="D46" i="3"/>
  <c r="N46" i="3"/>
  <c r="L46" i="3"/>
  <c r="K46" i="3"/>
  <c r="M46" i="3"/>
  <c r="G46" i="3"/>
  <c r="H46" i="3"/>
  <c r="O46" i="3"/>
  <c r="G31" i="3" l="1"/>
  <c r="N31" i="3"/>
  <c r="K31" i="3"/>
  <c r="G28" i="3"/>
  <c r="K28" i="3"/>
  <c r="L28" i="3"/>
  <c r="L50" i="3" s="1"/>
  <c r="L52" i="3" s="1"/>
  <c r="H28" i="3"/>
  <c r="H50" i="3" s="1"/>
  <c r="H52" i="3" s="1"/>
  <c r="D28" i="3"/>
  <c r="D50" i="3" s="1"/>
  <c r="J28" i="3"/>
  <c r="J50" i="3" s="1"/>
  <c r="J52" i="3" s="1"/>
  <c r="M28" i="3"/>
  <c r="M50" i="3" s="1"/>
  <c r="M52" i="3" s="1"/>
  <c r="I28" i="3"/>
  <c r="I50" i="3" s="1"/>
  <c r="I52" i="3" s="1"/>
  <c r="F28" i="3"/>
  <c r="F50" i="3" s="1"/>
  <c r="O28" i="3"/>
  <c r="O50" i="3" s="1"/>
  <c r="O52" i="3" s="1"/>
  <c r="E28" i="3"/>
  <c r="E50" i="3" s="1"/>
  <c r="N28" i="3"/>
  <c r="N50" i="3" l="1"/>
  <c r="N52" i="3" s="1"/>
  <c r="G50" i="3"/>
  <c r="G52" i="3" s="1"/>
  <c r="K50" i="3"/>
  <c r="K52" i="3" s="1"/>
  <c r="D51" i="3"/>
  <c r="E51" i="3" s="1"/>
  <c r="F51" i="3" s="1"/>
  <c r="D52" i="3"/>
  <c r="D53" i="3" s="1"/>
  <c r="F52" i="3"/>
  <c r="E52" i="3"/>
  <c r="G51" i="3" l="1"/>
  <c r="H51" i="3" s="1"/>
  <c r="I51" i="3" s="1"/>
  <c r="J51" i="3" s="1"/>
  <c r="K51" i="3" s="1"/>
  <c r="L51" i="3" s="1"/>
  <c r="M51" i="3" s="1"/>
  <c r="N51" i="3" s="1"/>
  <c r="O51" i="3" s="1"/>
  <c r="E53" i="3"/>
  <c r="F53" i="3" s="1"/>
  <c r="G53" i="3" s="1"/>
  <c r="H53" i="3" s="1"/>
  <c r="I53" i="3" s="1"/>
  <c r="J53" i="3" s="1"/>
  <c r="K53" i="3" s="1"/>
  <c r="L53" i="3" s="1"/>
  <c r="M53" i="3" s="1"/>
  <c r="N53" i="3" s="1"/>
  <c r="O53" i="3" s="1"/>
  <c r="K13" i="19" l="1"/>
  <c r="K14" i="19" s="1"/>
  <c r="K15" i="19" s="1"/>
  <c r="K16" i="19" s="1"/>
  <c r="K17" i="19" s="1"/>
  <c r="K18" i="19" s="1"/>
  <c r="K19" i="19" s="1"/>
  <c r="K20" i="19" s="1"/>
  <c r="K21" i="19" s="1"/>
  <c r="K22" i="19" s="1"/>
  <c r="K23" i="19" s="1"/>
  <c r="K24" i="19" s="1"/>
  <c r="K25" i="19" s="1"/>
  <c r="K26" i="19" s="1"/>
  <c r="K27" i="19" s="1"/>
  <c r="K28" i="19" s="1"/>
  <c r="K29" i="19" s="1"/>
  <c r="K30" i="19" s="1"/>
  <c r="K31" i="19" s="1"/>
  <c r="K32" i="19" s="1"/>
  <c r="K33" i="19" s="1"/>
  <c r="K34" i="19" s="1"/>
  <c r="K35" i="19" s="1"/>
  <c r="K36" i="19" s="1"/>
  <c r="K37" i="19" s="1"/>
  <c r="K38" i="19" s="1"/>
  <c r="K39" i="19" s="1"/>
  <c r="K40" i="19" s="1"/>
  <c r="K41" i="19" s="1"/>
  <c r="K42" i="19" s="1"/>
  <c r="K43" i="19" s="1"/>
  <c r="K44" i="19" s="1"/>
  <c r="K45" i="19" s="1"/>
  <c r="K46" i="19" s="1"/>
  <c r="K47" i="19" s="1"/>
  <c r="K48" i="19" s="1"/>
  <c r="K49" i="19" s="1"/>
  <c r="K50" i="19" s="1"/>
  <c r="K51" i="19" s="1"/>
  <c r="K52" i="19" s="1"/>
  <c r="K53" i="19" s="1"/>
  <c r="K54" i="19" s="1"/>
  <c r="K55" i="19" s="1"/>
  <c r="K56" i="19" s="1"/>
  <c r="K57" i="19" s="1"/>
  <c r="K58" i="19" s="1"/>
  <c r="K59" i="19" s="1"/>
  <c r="K60" i="19" s="1"/>
  <c r="K61" i="19" s="1"/>
  <c r="K62" i="19" s="1"/>
  <c r="K63" i="19" s="1"/>
  <c r="K64" i="19" s="1"/>
  <c r="K65" i="19" s="1"/>
  <c r="K66" i="19" s="1"/>
  <c r="K67" i="19" s="1"/>
  <c r="K68" i="19" s="1"/>
  <c r="K69" i="19" s="1"/>
  <c r="K70" i="19" s="1"/>
  <c r="K71" i="19" s="1"/>
  <c r="K72" i="19" s="1"/>
  <c r="K73" i="19" s="1"/>
  <c r="K74" i="19" s="1"/>
  <c r="K75" i="19" s="1"/>
  <c r="K76" i="19" s="1"/>
  <c r="K77" i="19" s="1"/>
  <c r="K78" i="19" s="1"/>
  <c r="K79" i="19" s="1"/>
  <c r="K80" i="19" s="1"/>
  <c r="K81" i="19" s="1"/>
  <c r="K82" i="19" s="1"/>
  <c r="K83" i="19" s="1"/>
  <c r="K84" i="19" s="1"/>
  <c r="K85" i="19" s="1"/>
  <c r="K86" i="19" s="1"/>
  <c r="K87" i="19" s="1"/>
  <c r="K88" i="19"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<sst xmlns="http://schemas.openxmlformats.org/spreadsheetml/2006/main" count="27978" uniqueCount="7058">
  <si>
    <t xml:space="preserve">
</t>
  </si>
  <si>
    <t>ITEM</t>
  </si>
  <si>
    <t>CÓDIGO</t>
  </si>
  <si>
    <t>DESCRIÇÃO</t>
  </si>
  <si>
    <t>FONTE</t>
  </si>
  <si>
    <t>UND</t>
  </si>
  <si>
    <t>QUANTIDADE</t>
  </si>
  <si>
    <t>PREÇO
TOTAL R$</t>
  </si>
  <si>
    <t>1.1</t>
  </si>
  <si>
    <t>1.2</t>
  </si>
  <si>
    <t>ADMINISTRAÇÃO LOCAL DA OBRA</t>
  </si>
  <si>
    <t>1.2.1</t>
  </si>
  <si>
    <t>P9819</t>
  </si>
  <si>
    <t>Engenheiro supervisor</t>
  </si>
  <si>
    <t>mês</t>
  </si>
  <si>
    <t>P9812</t>
  </si>
  <si>
    <t>Engenheiro</t>
  </si>
  <si>
    <t>P9869</t>
  </si>
  <si>
    <t>Encarregado de obras de artes especiais</t>
  </si>
  <si>
    <t>P9806</t>
  </si>
  <si>
    <t>Auxiliar administrativo</t>
  </si>
  <si>
    <t>P9876</t>
  </si>
  <si>
    <t>Técnico de segurança do trabalho</t>
  </si>
  <si>
    <t>Composições Próprias</t>
  </si>
  <si>
    <t>CHP</t>
  </si>
  <si>
    <t>EQUIPE DE TOPOGRAFIA</t>
  </si>
  <si>
    <t>P9949</t>
  </si>
  <si>
    <t>Topógrafo</t>
  </si>
  <si>
    <t>P9950</t>
  </si>
  <si>
    <t>Auxiliar de topografia</t>
  </si>
  <si>
    <t>P9858</t>
  </si>
  <si>
    <t>Laboratorista</t>
  </si>
  <si>
    <t>P9833</t>
  </si>
  <si>
    <t>Auxiliar de laboratório</t>
  </si>
  <si>
    <t>2.1</t>
  </si>
  <si>
    <t>INFRAESTRUTURA</t>
  </si>
  <si>
    <t>2.1.1</t>
  </si>
  <si>
    <t>Escavação manual em material de 2ª categoria na profundidade de 1 a 2 m</t>
  </si>
  <si>
    <t>m³</t>
  </si>
  <si>
    <t>2.1.2</t>
  </si>
  <si>
    <t>Reaterro e compactação com soquete vibratório</t>
  </si>
  <si>
    <t>2.1.3</t>
  </si>
  <si>
    <t>Enrocamento de pedra arrumada manualmente - pedra de mão comercial - fornecimento e assentamento</t>
  </si>
  <si>
    <t>2.1.4</t>
  </si>
  <si>
    <t>Demolição controlada de concreto com martelete</t>
  </si>
  <si>
    <t>Remoção de concreto com jateamento d'água sob alta pressão</t>
  </si>
  <si>
    <t>Apicoamento mecanizado de concreto</t>
  </si>
  <si>
    <t>m²</t>
  </si>
  <si>
    <t>Limpeza em superfície de concreto com escova de aço</t>
  </si>
  <si>
    <t>Armação em aço CA-50 - fornecimento, preparo e colocação</t>
  </si>
  <si>
    <t>kg</t>
  </si>
  <si>
    <t>Pintura com tinta anticorrosiva à base de epóxi poliamida de dois componentes com pistola a ar comprimido, uma demão, espessura de 150 µm</t>
  </si>
  <si>
    <t>Limpeza em superfície de concreto com jateamento d'água sob pressão</t>
  </si>
  <si>
    <t>Fornecimento e aplicação de adesivo estrutural à base de resina epóxi</t>
  </si>
  <si>
    <t>Fôrmas de compensado plastificado 14 mm - uso geral - utilização de 1 vez - confecção, instalação e retirada</t>
  </si>
  <si>
    <t>Concreto magro - confecção em betoneira e lançamento manual - areia e brita comerciais</t>
  </si>
  <si>
    <t>Concreto projetado via seca fck = 40 MPa aplicado em superfícies inclinadas e verticais</t>
  </si>
  <si>
    <t>Concreto para bombeamento fck = 30 MPa - confecção em central dosadora de 30 m³/h - areia e brita comerciais</t>
  </si>
  <si>
    <t>Lançamento manual de concreto usinado - confecção em central dosadora de 30 m³/h</t>
  </si>
  <si>
    <t>Adensamento de concreto por vibrador de imersão</t>
  </si>
  <si>
    <t>Concreto submerso fck = 30 MPa - confecção em central dosadora de 30 m³/h - areia e brita comerciais</t>
  </si>
  <si>
    <t>Concreto ciclópico fck = 20 MPa - confecção em betoneira e lançamento manual - areia, brita e pedra de mão comerciais</t>
  </si>
  <si>
    <t>Pintura manual com nata de cimento - 3 demãos</t>
  </si>
  <si>
    <t>2.2</t>
  </si>
  <si>
    <t>MESOESTRUTURA</t>
  </si>
  <si>
    <t>Perfuração em concreto com martelete elétrico - D = 10 mm</t>
  </si>
  <si>
    <t>m</t>
  </si>
  <si>
    <t>Perfuração em concreto com martelete elétrico - D = 14 mm</t>
  </si>
  <si>
    <t>Argamassa para reparos e grauteamento - confecção em misturador e lançamento manual</t>
  </si>
  <si>
    <t>Elevação de estruturas de 929 a 1.390 kN para substituição de aparelho de apoio com a utilização de macaco hidráulico</t>
  </si>
  <si>
    <t>un</t>
  </si>
  <si>
    <t>Aparelho de apoio de neoprene fretado para estruturas moldadas no local - fornecimento e instalação</t>
  </si>
  <si>
    <t>dm³</t>
  </si>
  <si>
    <t>Perfuração em concreto com coroa diamantada - D = 44 mm</t>
  </si>
  <si>
    <t>Tirante permanente protendido de aço D = 32 mm, tensão de escoamento = 950 MPa e tensão de ruptura = 1.050 MPa - exceto perfuração</t>
  </si>
  <si>
    <t>Protensão de tirante permanente protendido de aço D = 32 mm, tensão de escoamento = 950 MPa e tensão de ruptura = 1.050 MPa - inclusive ancoragem e grauteamento da cabeça</t>
  </si>
  <si>
    <t>2.3</t>
  </si>
  <si>
    <t>TABULEIRO</t>
  </si>
  <si>
    <t>Concreto projetado via seca fck = 40 MPa via seca aplicado em teto</t>
  </si>
  <si>
    <t>Lançamento de viga pré-moldada de até 500 kN com utilização de guindaste</t>
  </si>
  <si>
    <t>JUNTA DE DILATAÇÃO</t>
  </si>
  <si>
    <t>Placa modulada em aço nº 18 galvanizado com película retrorrefletiva tipo III + III - confecção</t>
  </si>
  <si>
    <t>Limpeza em junta de dilatação</t>
  </si>
  <si>
    <t>Lábios poliméricos em junta de pavimento de concreto - L = 20 mm e H = 30 mm - confecção e assentamento</t>
  </si>
  <si>
    <t>Restauração de berços de apoio para junta de dilatação - fornecimento e instalação</t>
  </si>
  <si>
    <t>Junta de dilatação em elastômero e perfil VV - L = 20 mm e H = 40 mm - fornecimento e instalação</t>
  </si>
  <si>
    <t>Substituição de junta de dilatação e lábios poliméricos - fornecimento e instalação</t>
  </si>
  <si>
    <t>ELEMENTOS DIVERSOS</t>
  </si>
  <si>
    <t>Dreno em tubo de aço galvanizado D = 100 mm em OAE - fornecimento e instalação</t>
  </si>
  <si>
    <t>Recomposição de dreno em tubo de aço galvanizado D = 100 mm em OAE - fornecimento e instalação</t>
  </si>
  <si>
    <t>Recomposição de guarda-corpo com agregados comerciais - instalação</t>
  </si>
  <si>
    <t>Barreira dupla de concreto, armada, pré-moldada (perfil New Jersey) - L &gt; 3,00 m e H = 810 mm</t>
  </si>
  <si>
    <t>Capina manual</t>
  </si>
  <si>
    <t>TRATAMENTO DE FISSURAS</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</si>
  <si>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</si>
  <si>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</si>
  <si>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Selagem superficial de fissuras com adesivo estrutural à base de resina epóxi de alta viscosidade, inclusive limpeza superficial - fornecimento e aplicação</t>
  </si>
  <si>
    <t>Bico de adesão para injeção de adesivo estrutural à base de resina epóxi - fornecimento, instalação e retirada</t>
  </si>
  <si>
    <t>Bico de perfuração para injeção de adesivo estrutural à base de resina epóxi - fornecimento, instalação e retirada</t>
  </si>
  <si>
    <t>2.4</t>
  </si>
  <si>
    <t>PLATAFORMA DE TRABALHO</t>
  </si>
  <si>
    <t>Escoramento metálico com quadro tubular contraventado - capacidade de carga até 3,8 t/m² - quadro de 1,0 x 1,0 x 1,25 m - utilização de 50 vezes - fornecimento,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</si>
  <si>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</si>
  <si>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</si>
  <si>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Escada tubular multidirecional em aço galvanizado - utilização de 100 vezes - fornecimento, instalação e retirada</t>
  </si>
  <si>
    <t>2.5</t>
  </si>
  <si>
    <t>TRANSPORTES</t>
  </si>
  <si>
    <t>Carga, manobra e descarga de material demolido em caminhão basculante de 6 m³ - carga manual e descarga livre</t>
  </si>
  <si>
    <t>t</t>
  </si>
  <si>
    <t>Transporte com caminhão basculante de 6 m³ - rodovia pavimentada</t>
  </si>
  <si>
    <t>tkm</t>
  </si>
  <si>
    <t>2.6</t>
  </si>
  <si>
    <t>PAVIMENTAÇÃO</t>
  </si>
  <si>
    <t>COMP_49 Reciclagem com incorporação do revestimento asfáltico à base e adição de 35% de brita comercial e adição de 3% de cimento - 100% Proctor modificado</t>
  </si>
  <si>
    <t>M³</t>
  </si>
  <si>
    <t>COMP_50 Base ou sub-base de brita graduada com brita comercial - 100% Proctor modificado</t>
  </si>
  <si>
    <t>COMP_63</t>
  </si>
  <si>
    <t>COMP_63 Mistura BGS</t>
  </si>
  <si>
    <t>Varredura da superfície para execução de revestimento asfáltico</t>
  </si>
  <si>
    <t>Imprimação com asfalto diluído</t>
  </si>
  <si>
    <t>Pintura de ligação</t>
  </si>
  <si>
    <t>COMP_51 Concreto asfáltico - faixa C-12,5 - areia e brita comerciais</t>
  </si>
  <si>
    <t>T</t>
  </si>
  <si>
    <t>COMP_64 Tratamento superficial duplo com banho diluído - brita comercial</t>
  </si>
  <si>
    <t>M²</t>
  </si>
  <si>
    <t>92396/SINAPI</t>
  </si>
  <si>
    <t>COMP_52 Execução de passeio em piso intertravado, com bloco retangular cor natural de 20 x 10 cm, espessura 6 cm</t>
  </si>
  <si>
    <t>COMP_53 Meio-fio de concreto - MFC 06 - areia e brita comerciais - fôrma de madeira</t>
  </si>
  <si>
    <t>M</t>
  </si>
  <si>
    <t>Compactação de aterros a 100% do Proctor normal</t>
  </si>
  <si>
    <t>ANP01</t>
  </si>
  <si>
    <t>ANP Aquisição de CM-30</t>
  </si>
  <si>
    <t>ANP02</t>
  </si>
  <si>
    <t>ANP Aquisição de RR-1C</t>
  </si>
  <si>
    <t>ANP03</t>
  </si>
  <si>
    <t>ANP Aquisição de CAP 50/70</t>
  </si>
  <si>
    <t>ANP04</t>
  </si>
  <si>
    <t>ANP Aquisição de RR-2C</t>
  </si>
  <si>
    <t>ANP05</t>
  </si>
  <si>
    <t>ANP Transporte de CM-30</t>
  </si>
  <si>
    <t>ANP06</t>
  </si>
  <si>
    <t>ANP Transporte de RR-1C</t>
  </si>
  <si>
    <t>ANP07</t>
  </si>
  <si>
    <t>ANP Transporte de CAP 50/70</t>
  </si>
  <si>
    <t>ANP08</t>
  </si>
  <si>
    <t>ANP Transporte de RR-2C</t>
  </si>
  <si>
    <t>VALOR TOTAL:</t>
  </si>
  <si>
    <t>X</t>
  </si>
  <si>
    <t>=</t>
  </si>
  <si>
    <t>%</t>
  </si>
  <si>
    <t>DMT</t>
  </si>
  <si>
    <t>CRONOGRAMA FÍSICO-FINANCEIRO</t>
  </si>
  <si>
    <t>DISCRIMINAÇÃO</t>
  </si>
  <si>
    <t>PREÇO TOTAL (R$)</t>
  </si>
  <si>
    <t>MESES</t>
  </si>
  <si>
    <t>% sobre CD</t>
  </si>
  <si>
    <t>MÊS BASE:</t>
  </si>
  <si>
    <t xml:space="preserve">AQUISIÇÃO E TRANSPORTE DE MATERIAIS BETUMINOSOS </t>
  </si>
  <si>
    <t>COMPARATIVO DE TRANSPORTE</t>
  </si>
  <si>
    <t>ORIGEM</t>
  </si>
  <si>
    <t>DESTINO</t>
  </si>
  <si>
    <t>EQUAÇÃO TARIFÁRIA DE TRANSPORTE (R$)                                                    (26,939 + 0,253 x D)</t>
  </si>
  <si>
    <t xml:space="preserve">Custo direto sem ICMS </t>
  </si>
  <si>
    <t>Custo c/ BDI
(Onerado)</t>
  </si>
  <si>
    <t>Custo c/ BDI  
(Desonerado)</t>
  </si>
  <si>
    <t>CANTEIRO</t>
  </si>
  <si>
    <t>+</t>
  </si>
  <si>
    <t>x</t>
  </si>
  <si>
    <t>FORNECEDORES</t>
  </si>
  <si>
    <t>DISTÂNCIA</t>
  </si>
  <si>
    <t>ATUALIZAÇÃO</t>
  </si>
  <si>
    <t>índice FGV Pavimentação</t>
  </si>
  <si>
    <t>*PORTARIA Nº 1.977, DE 25 DE OUTUBRO DE 2017</t>
  </si>
  <si>
    <t>(Implanta nova equação de transportes)</t>
  </si>
  <si>
    <t>**MEMORANDO CIRCULAR Nº.03/2016/DIREX</t>
  </si>
  <si>
    <t>***MEMORANDO CIRCULAR Nº.12/2012/DIREX</t>
  </si>
  <si>
    <t/>
  </si>
  <si>
    <t>AQUISIÇÃO</t>
  </si>
  <si>
    <t>LOCALIDADE</t>
  </si>
  <si>
    <t>MATERIAL</t>
  </si>
  <si>
    <t>DATA-BASE</t>
  </si>
  <si>
    <t>(R$/ton) ANP</t>
  </si>
  <si>
    <t>ICMS (%)</t>
  </si>
  <si>
    <t>PIS (%)</t>
  </si>
  <si>
    <t>COFINS (%)</t>
  </si>
  <si>
    <t xml:space="preserve">ANP </t>
  </si>
  <si>
    <t>ANP</t>
  </si>
  <si>
    <t>R$/kg</t>
  </si>
  <si>
    <t>CEARA</t>
  </si>
  <si>
    <t>Consulta em https://www.gov.br/anp/pt-br/assuntos/precos-e-defesa-da-concorrencia/precos/precos-de-distribuicao-de-produtos-asfalticos</t>
  </si>
  <si>
    <t>INSUMO</t>
  </si>
  <si>
    <t>BINÔMIO (AQUISIÇÃO + TRANSPORTE)</t>
  </si>
  <si>
    <t>SEM BDI</t>
  </si>
  <si>
    <t>TRANSPORTE (R$/ton)
 Onerado</t>
  </si>
  <si>
    <t>AQUISIÇÃO  
(R$/ton) 
Onerado</t>
  </si>
  <si>
    <t>TRANSPORTE (R$/ton)
Desonerado</t>
  </si>
  <si>
    <t>AQUISIÇÃO  
(R$/ton) 
Desonerado</t>
  </si>
  <si>
    <t>RR-1C</t>
  </si>
  <si>
    <t>CAP-50-70</t>
  </si>
  <si>
    <t>RR-2C</t>
  </si>
  <si>
    <t>GOVERNO DO ESTADO DE PERNAMBUCO</t>
  </si>
  <si>
    <t>DEPARTAMENTO DE ESTRADAS DE RODAGEM DO ESTADO DE PERNAMBUCO</t>
  </si>
  <si>
    <t xml:space="preserve">                       Agência Nacional do Petróleo, Gás Natural e Biocombustíveis</t>
  </si>
  <si>
    <t>Mês</t>
  </si>
  <si>
    <t>Produto</t>
  </si>
  <si>
    <t>Estado</t>
  </si>
  <si>
    <t>Preço</t>
  </si>
  <si>
    <t>CONSIDERAÇÕES</t>
  </si>
  <si>
    <t>CIMENTOS ASFÁLTICOS CAP-50-70</t>
  </si>
  <si>
    <t>Ceará</t>
  </si>
  <si>
    <t>Bahia</t>
  </si>
  <si>
    <t>Minas Gerais</t>
  </si>
  <si>
    <t>EMULSÕES ASFÁLTICAS RR-1C</t>
  </si>
  <si>
    <t>Rio Grande do Sul</t>
  </si>
  <si>
    <t>Mato Grosso</t>
  </si>
  <si>
    <t>EMULSÕES ASFÁLTICAS RR-2C</t>
  </si>
  <si>
    <t>Canteiro de Obras</t>
  </si>
  <si>
    <t>COMP</t>
  </si>
  <si>
    <t>und</t>
  </si>
  <si>
    <t>1.1.1</t>
  </si>
  <si>
    <t>BDI</t>
  </si>
  <si>
    <t>PREÇO UNITÁRIO COM BDI R$</t>
  </si>
  <si>
    <t>PREÇO UNITÁRIO SEM BDI R$</t>
  </si>
  <si>
    <t>Mão de Obra</t>
  </si>
  <si>
    <t>UNID</t>
  </si>
  <si>
    <t>PREÇO UNITÁRIO</t>
  </si>
  <si>
    <t>TOTAL</t>
  </si>
  <si>
    <t>Equipamento</t>
  </si>
  <si>
    <t>E9684</t>
  </si>
  <si>
    <t>MÃO DE OBRA</t>
  </si>
  <si>
    <t>P9824</t>
  </si>
  <si>
    <t>Servente</t>
  </si>
  <si>
    <t>h</t>
  </si>
  <si>
    <t>QUANT</t>
  </si>
  <si>
    <t>E9647</t>
  </si>
  <si>
    <t>Compactador manual com soquete vibratório - 4,10 kW</t>
  </si>
  <si>
    <t>P9821</t>
  </si>
  <si>
    <t>Pedreiro</t>
  </si>
  <si>
    <t>M1097</t>
  </si>
  <si>
    <t>UNIDADE</t>
  </si>
  <si>
    <t>LN</t>
  </si>
  <si>
    <t>RP</t>
  </si>
  <si>
    <t>P</t>
  </si>
  <si>
    <t>R$</t>
  </si>
  <si>
    <t>E9513</t>
  </si>
  <si>
    <t>Compressor de ar portátil de 160,46 l/s (340 PCM) - 81 kW</t>
  </si>
  <si>
    <t>E9706</t>
  </si>
  <si>
    <t>Martelete perfurador/rompedor a ar comprimido de 28 kg para concreto com capacidade de 1.230 gpm</t>
  </si>
  <si>
    <t>E9071</t>
  </si>
  <si>
    <t>Transportador manual carrinho de mão com capacidade de 80 l</t>
  </si>
  <si>
    <t>M1391</t>
  </si>
  <si>
    <t>Ponteiro para martelete - D = 22 mm e C = 1,00 m</t>
  </si>
  <si>
    <t>E9049</t>
  </si>
  <si>
    <t>Bomba de alta pressão para hidrojateamento com capacidade de 250 MPa - 72 kW</t>
  </si>
  <si>
    <t>E9605</t>
  </si>
  <si>
    <t>Caminhão tanque com capacidade de 6.000 l - 136 kW</t>
  </si>
  <si>
    <t>P9802</t>
  </si>
  <si>
    <t>Ajudante especializado</t>
  </si>
  <si>
    <t>E9764</t>
  </si>
  <si>
    <t>Grupo gerador - 7,2 kVA</t>
  </si>
  <si>
    <t>E9675</t>
  </si>
  <si>
    <t>Martelete perfurador/rompedor elétrico - 1,50 kW</t>
  </si>
  <si>
    <t>P9801</t>
  </si>
  <si>
    <t>Ajudante</t>
  </si>
  <si>
    <t>P9805</t>
  </si>
  <si>
    <t>Armador</t>
  </si>
  <si>
    <t>M0004</t>
  </si>
  <si>
    <t>M0075</t>
  </si>
  <si>
    <t>E9643</t>
  </si>
  <si>
    <t>Equipamento para pintura a ar comprimido de pistola com caneca com capacidade de 1.000 ml e compressor de 1,50 kW</t>
  </si>
  <si>
    <t>E9521</t>
  </si>
  <si>
    <t>Grupo gerador - 3,2 kVA</t>
  </si>
  <si>
    <t>P9822</t>
  </si>
  <si>
    <t>Pintor</t>
  </si>
  <si>
    <t>M3520</t>
  </si>
  <si>
    <t>l</t>
  </si>
  <si>
    <t>E9028</t>
  </si>
  <si>
    <t>Bomba de alta pressão para hidrojateamento com capacidade de 18 MPa - 5,20 kW</t>
  </si>
  <si>
    <t>M1387</t>
  </si>
  <si>
    <t>E9066</t>
  </si>
  <si>
    <t>Grupo gerador - 14 kVA</t>
  </si>
  <si>
    <t>E9535</t>
  </si>
  <si>
    <t>Serra circular com bancada - D = 30 cm - 4 kW</t>
  </si>
  <si>
    <t>P9808</t>
  </si>
  <si>
    <t>Carpinteiro</t>
  </si>
  <si>
    <t>M0284</t>
  </si>
  <si>
    <t>M0459</t>
  </si>
  <si>
    <t>M0560</t>
  </si>
  <si>
    <t>M0310</t>
  </si>
  <si>
    <t>M1205</t>
  </si>
  <si>
    <t>M0290</t>
  </si>
  <si>
    <t>M0286</t>
  </si>
  <si>
    <t>E9519</t>
  </si>
  <si>
    <t>Betoneira com motor a gasolina com capacidade de 600 l - 10 kW</t>
  </si>
  <si>
    <t>E9064</t>
  </si>
  <si>
    <t>Transportador manual gerica com capacidade de 180 l</t>
  </si>
  <si>
    <t>M0082</t>
  </si>
  <si>
    <t>M0192</t>
  </si>
  <si>
    <t>Brita 2</t>
  </si>
  <si>
    <t>M0424</t>
  </si>
  <si>
    <t>E9631</t>
  </si>
  <si>
    <t>Bomba para concreto projetado via seca com capacidade de 6 m³/h - 7,5 kW</t>
  </si>
  <si>
    <t>E9671</t>
  </si>
  <si>
    <t>Compressor de ar portátil de 363,87 l/s (771 PCM) - 158,13 kW</t>
  </si>
  <si>
    <t>M0350</t>
  </si>
  <si>
    <t>M0346</t>
  </si>
  <si>
    <t>M0348</t>
  </si>
  <si>
    <t>M0351</t>
  </si>
  <si>
    <t>Concreto fck = 40 MPa para projeção via seca - confecção em betoneira - areia e brita comerciais</t>
  </si>
  <si>
    <t>E9584</t>
  </si>
  <si>
    <t>Carregadeira de pneus com capacidade de 1,72 m³ - 113 kW</t>
  </si>
  <si>
    <t>E9599</t>
  </si>
  <si>
    <t>Central de concreto com capacidade de 30 m³/h - dosadora RS</t>
  </si>
  <si>
    <t>E9779</t>
  </si>
  <si>
    <t>Grupo gerador - 113 kVA</t>
  </si>
  <si>
    <t>M0030</t>
  </si>
  <si>
    <t>M0191</t>
  </si>
  <si>
    <t>Concreto</t>
  </si>
  <si>
    <t>E9069</t>
  </si>
  <si>
    <t>Vibrador de imersão para concreto - 4,10 kW</t>
  </si>
  <si>
    <t>Concreto fck = 20 MPa - confecção em betoneira e lançamento manual - areia e brita comerciais</t>
  </si>
  <si>
    <t>E9683</t>
  </si>
  <si>
    <t>Martelete perfurador/rompedor elétrico - 0,90 kW</t>
  </si>
  <si>
    <t>M1527</t>
  </si>
  <si>
    <t>Broca de widia - D = 10 mm e C = 150 mm</t>
  </si>
  <si>
    <t>M1399</t>
  </si>
  <si>
    <t>E9788</t>
  </si>
  <si>
    <t>Misturador de argamassa com capacidade de 0,250 m³ - 3,70 kW</t>
  </si>
  <si>
    <t>M0083</t>
  </si>
  <si>
    <t>E9047</t>
  </si>
  <si>
    <t>Conjunto bomba e macaco hidráulico para elevação com capacidade de 1.390 kN</t>
  </si>
  <si>
    <t>M0798</t>
  </si>
  <si>
    <t>M0786</t>
  </si>
  <si>
    <t>E9760</t>
  </si>
  <si>
    <t>Perfuratriz manual para coroa diamantada - 1,60 kW</t>
  </si>
  <si>
    <t>M1498</t>
  </si>
  <si>
    <t>Coroa diamantada - D = 44,50 mm (1 3/4")</t>
  </si>
  <si>
    <t>E9026</t>
  </si>
  <si>
    <t>Bomba para injeção de nata de cimento com capacidade de 2 MPa - 2,20 kW</t>
  </si>
  <si>
    <t>E9024</t>
  </si>
  <si>
    <t>Misturador de nata cimento - 1,50 kW</t>
  </si>
  <si>
    <t>M1935</t>
  </si>
  <si>
    <t>Espaçador plástico tipo centralizador carambola para tirante de barra de aço - D = 32,0 mm</t>
  </si>
  <si>
    <t>M1983</t>
  </si>
  <si>
    <t>Luva em aço para emenda de tirantes - D = 63 mm e C = 180 mm</t>
  </si>
  <si>
    <t>M0434</t>
  </si>
  <si>
    <t>M1880</t>
  </si>
  <si>
    <t>M1879</t>
  </si>
  <si>
    <t>M3095</t>
  </si>
  <si>
    <t>Válvula manchete - D = 20 mm</t>
  </si>
  <si>
    <t>E9721</t>
  </si>
  <si>
    <t>Conjunto bomba e macaco hidráulico para protensão com capacidade de 1.150 kN - 5 kW</t>
  </si>
  <si>
    <t>E9719</t>
  </si>
  <si>
    <t>Talha manual com capacidade de 3 t</t>
  </si>
  <si>
    <t>M2326</t>
  </si>
  <si>
    <t>M2088</t>
  </si>
  <si>
    <t>M2089</t>
  </si>
  <si>
    <t>Fôrma em chapa metálica 1/8" para cabeça de tirantes - utilização de 50 vezes - confecção, instalação e retirada</t>
  </si>
  <si>
    <t>Microconcreto para reparos e grauteamento - confecção em misturador e lançamento manual</t>
  </si>
  <si>
    <t>E9094</t>
  </si>
  <si>
    <t>Guindaste móvel sobre pneus com 6 eixos com capacidade máxima de 350 t - 450 kW</t>
  </si>
  <si>
    <t>E9568</t>
  </si>
  <si>
    <t>Furadeira de impacto de 12,5 mm - 0,80 kW</t>
  </si>
  <si>
    <t>E9753</t>
  </si>
  <si>
    <t>Grupo gerador - 23 kVA</t>
  </si>
  <si>
    <t>E9623</t>
  </si>
  <si>
    <t>Máquina de bancada guilhotina - 4,00 kW</t>
  </si>
  <si>
    <t>E9622</t>
  </si>
  <si>
    <t>Máquina de bancada universal para corte de chapa - 1,50 kW</t>
  </si>
  <si>
    <t>E9507</t>
  </si>
  <si>
    <t>Plotadora de recorte com computador e programa computacional</t>
  </si>
  <si>
    <t>P9830</t>
  </si>
  <si>
    <t>Montador</t>
  </si>
  <si>
    <t>P9823</t>
  </si>
  <si>
    <t>Serralheiro</t>
  </si>
  <si>
    <t>M3126</t>
  </si>
  <si>
    <t>M0366</t>
  </si>
  <si>
    <t>M1367</t>
  </si>
  <si>
    <t>M3233</t>
  </si>
  <si>
    <t>M0945</t>
  </si>
  <si>
    <t>cj</t>
  </si>
  <si>
    <t>M0947</t>
  </si>
  <si>
    <t>M3237</t>
  </si>
  <si>
    <t>Pintura eletrostática a pó com tinta poliéster em chapa de aço</t>
  </si>
  <si>
    <t>Solda elétrica de perfis metálicos e chapas de aço com eletrodo E60XX</t>
  </si>
  <si>
    <t>E9591</t>
  </si>
  <si>
    <t>Serra para corte de concreto e asfalto - 10 kW</t>
  </si>
  <si>
    <t>M1379</t>
  </si>
  <si>
    <t>M1385</t>
  </si>
  <si>
    <t>Disco de corte diamantado para concreto e asfalto - D = 350 mm</t>
  </si>
  <si>
    <t>Demolição de concreto simples com martelete</t>
  </si>
  <si>
    <t>Junta de dilatação em perfil extrudado de borracha vulcanizada</t>
  </si>
  <si>
    <t>M1150</t>
  </si>
  <si>
    <t>M1132</t>
  </si>
  <si>
    <t>M1618</t>
  </si>
  <si>
    <t>M1131</t>
  </si>
  <si>
    <t>Cordão de polietileno expandido de baixa densidade - D = 15,0 mm</t>
  </si>
  <si>
    <t>E9011</t>
  </si>
  <si>
    <t>Carro manual modelo plataforma de 200 x 80 cm com capacidade de 800 kg</t>
  </si>
  <si>
    <t>E9668</t>
  </si>
  <si>
    <t>Mesa vibratória - 2,20 kW</t>
  </si>
  <si>
    <t>M3949</t>
  </si>
  <si>
    <t>Concreto fck = 25 MPa - confecção em betoneira e lançamento manual - areia e brita comerciais</t>
  </si>
  <si>
    <t>Fôrma metálica para guarda-corpo de concreto - utilização de 50 vezes - confecção</t>
  </si>
  <si>
    <t>E9156</t>
  </si>
  <si>
    <t>Soprador de ar costal - 2,6 kW</t>
  </si>
  <si>
    <t>Demolição de concreto armado com martelete e corte oxiacetileno</t>
  </si>
  <si>
    <t>M3512</t>
  </si>
  <si>
    <t>E9041</t>
  </si>
  <si>
    <t>Caminhão guindauto com capacidade de elevação de 11,9 t e carroceria de 11,5 t - 188 kW</t>
  </si>
  <si>
    <t>Confecção de barreira dupla de concreto, armada, pré-moldada (perfil New Jersey) - L &gt; 3,00 m e H = 810 mm</t>
  </si>
  <si>
    <t>M1390</t>
  </si>
  <si>
    <t>Adesivo estrutural à base de resina epóxi de baixa viscosidade</t>
  </si>
  <si>
    <t>M1404</t>
  </si>
  <si>
    <t>Aplicador manual de adesivo estrutural</t>
  </si>
  <si>
    <t>M0719</t>
  </si>
  <si>
    <t>E9791</t>
  </si>
  <si>
    <t>Bomba pneumática para injeção de resina com capacidade de 0,18 m³/h</t>
  </si>
  <si>
    <t>E9767</t>
  </si>
  <si>
    <t>Compressor de ar portátil de 9,44 l/s (20 PCM) a gasolina - 5,22 kW</t>
  </si>
  <si>
    <t>M1400</t>
  </si>
  <si>
    <t>M1401</t>
  </si>
  <si>
    <t>M1402</t>
  </si>
  <si>
    <t>M0536</t>
  </si>
  <si>
    <t>M0682</t>
  </si>
  <si>
    <t>M1378</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</si>
  <si>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</si>
  <si>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</si>
  <si>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</si>
  <si>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</si>
  <si>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M2386</t>
  </si>
  <si>
    <t>M2580</t>
  </si>
  <si>
    <t>Parafuso de cabeça sextavada em aço galvanizado com porca e arruela de pressão - D = 7,938 mm (5/16")</t>
  </si>
  <si>
    <t>Chumbador de expansão controlada por torque para concreto D = 12,5 mm - fornecimento e instalação</t>
  </si>
  <si>
    <t>Solda elétrica de perfis metálicos e chapas de aço com eletrodo E70XX</t>
  </si>
  <si>
    <t>M0562</t>
  </si>
  <si>
    <t>Abraçadeira giratória em aço galvanizado para escada multidirecional - D = 48 mm</t>
  </si>
  <si>
    <t>M0576</t>
  </si>
  <si>
    <t>Conexão tubular em aço galvanizado com semiabraçadeira para travessas - C = 30 cm e D = 48,3 mm</t>
  </si>
  <si>
    <t>M0574</t>
  </si>
  <si>
    <t>M0575</t>
  </si>
  <si>
    <t>M0570</t>
  </si>
  <si>
    <t>M0571</t>
  </si>
  <si>
    <t>M0573</t>
  </si>
  <si>
    <t>M0564</t>
  </si>
  <si>
    <t>M0572</t>
  </si>
  <si>
    <t>M0565</t>
  </si>
  <si>
    <t>M0566</t>
  </si>
  <si>
    <t>M0537</t>
  </si>
  <si>
    <t>M0568</t>
  </si>
  <si>
    <t>M0569</t>
  </si>
  <si>
    <t>M0567</t>
  </si>
  <si>
    <t>M0563</t>
  </si>
  <si>
    <t>E9506</t>
  </si>
  <si>
    <t>Caminhão basculante com capacidade de 6 m³ - 136 kW</t>
  </si>
  <si>
    <t>E9027</t>
  </si>
  <si>
    <t>Caminhão distribuidor de cimento e cal com capacidade de 15 m³ - 210 kW</t>
  </si>
  <si>
    <t>E9571</t>
  </si>
  <si>
    <t>Caminhão tanque com capacidade de 10.000 l - 188 kW</t>
  </si>
  <si>
    <t>E9514</t>
  </si>
  <si>
    <t>Distribuidor de agregados sobre pneus autopropelido - 130 kW</t>
  </si>
  <si>
    <t>E9524</t>
  </si>
  <si>
    <t>Motoniveladora - 93 kW</t>
  </si>
  <si>
    <t>E9020</t>
  </si>
  <si>
    <t>Recicladora a frio - 455 kW</t>
  </si>
  <si>
    <t>E9762</t>
  </si>
  <si>
    <t>Rolo compactador de pneus autopropelido de 27 t - 85 kW</t>
  </si>
  <si>
    <t>E9530</t>
  </si>
  <si>
    <t>Rolo compactador liso vibratório autopropelido por pneus de 11 t - 97 kW</t>
  </si>
  <si>
    <t>E9685</t>
  </si>
  <si>
    <t>Rolo compactador pé de carneiro vibratório autopropelido por pneus de 11,6 t - 82 kW</t>
  </si>
  <si>
    <t>COT-02</t>
  </si>
  <si>
    <t>BRITA 1</t>
  </si>
  <si>
    <t>M1954</t>
  </si>
  <si>
    <t>M2147</t>
  </si>
  <si>
    <t>Dente de corte para recicladora</t>
  </si>
  <si>
    <t>M2148</t>
  </si>
  <si>
    <t>Porta-dente de corte para fresadora e recicladora a frio</t>
  </si>
  <si>
    <t>-</t>
  </si>
  <si>
    <t>COT-06</t>
  </si>
  <si>
    <t>BGS</t>
  </si>
  <si>
    <t>E9577</t>
  </si>
  <si>
    <t>Trator agrícola sobre pneus - 77 kW</t>
  </si>
  <si>
    <t>E9544</t>
  </si>
  <si>
    <t>Vassoura mecânica rebocável com largura de 2,44 m</t>
  </si>
  <si>
    <t>E9509</t>
  </si>
  <si>
    <t>Caminhão tanque distribuidor de asfalto com capacidade de 6.000 l - 7 kW/136 kW</t>
  </si>
  <si>
    <t>E9558</t>
  </si>
  <si>
    <t>Tanque de estocagem de asfalto com capacidade de 30.000 l</t>
  </si>
  <si>
    <t>M0104</t>
  </si>
  <si>
    <t>Asfalto diluído de petróleo - CM-30</t>
  </si>
  <si>
    <t>M1946</t>
  </si>
  <si>
    <t>Emulsão asfáltica - RR-1C</t>
  </si>
  <si>
    <t>E9681</t>
  </si>
  <si>
    <t>Rolo compactador liso tandem vibratório autopropelido de 10,4 t - 82 kW</t>
  </si>
  <si>
    <t>E9545</t>
  </si>
  <si>
    <t>Vibroacabadora de asfalto sobre esteiras - 97 kW</t>
  </si>
  <si>
    <t>E9583</t>
  </si>
  <si>
    <t>Distribuidor de agregados rebocável com capacidade de 1,9 m³</t>
  </si>
  <si>
    <t>COT-01</t>
  </si>
  <si>
    <t>BRITA 0</t>
  </si>
  <si>
    <t>E9556</t>
  </si>
  <si>
    <t>Compactador manual de placa vibratória - 3,00 kW</t>
  </si>
  <si>
    <t>PLACA VIBRATÓRIA REVERSÍVEL COM MOTOR 4 TEMPOS A GASOLINA, FORÇA CENTRÍFUGA DE 25 KN (2500 KGF), POTÊNCIA 5,5 CV - CHP DIURNO. AF_08/2015</t>
  </si>
  <si>
    <t>M0028</t>
  </si>
  <si>
    <t>00036155</t>
  </si>
  <si>
    <t>BLOQUETE/PISO INTERTRAVADO DE CONCRETO - MODELO ONDA/16 FACES/RETANGULAR/TIJOLINHO/PAVER/HOLANDES/PARALELEPIPEDO, *20 X 10* CM, E = 6 CM, RESISTENCIA DE 35 MPA, COR NATURAL</t>
  </si>
  <si>
    <t>M2</t>
  </si>
  <si>
    <t>COT-05</t>
  </si>
  <si>
    <t>Pó de pedra</t>
  </si>
  <si>
    <t>Argamassa de cimento e areia 1:3 - confecção em betoneira e lançamento manual - areia comercial</t>
  </si>
  <si>
    <t>Escavação manual em material de 1ª categoria na profundidade de até 1 m</t>
  </si>
  <si>
    <t>Fôrmas de tábuas de pinho para dispositivos de drenagem - utilização de 3 vezes - confecção, instalação e retirada</t>
  </si>
  <si>
    <t>E9518</t>
  </si>
  <si>
    <t>Grade de 24 discos rebocável de D = 60 cm (24")</t>
  </si>
  <si>
    <t>Material</t>
  </si>
  <si>
    <t>Transporte</t>
  </si>
  <si>
    <t>TIPO</t>
  </si>
  <si>
    <t>PREÇO TOTAL</t>
  </si>
  <si>
    <t>ACUMUL. %</t>
  </si>
  <si>
    <t>CL</t>
  </si>
  <si>
    <t>Serviço</t>
  </si>
  <si>
    <t>Equipamento Custo Horário</t>
  </si>
  <si>
    <t>Outros:</t>
  </si>
  <si>
    <t>Valor total do Orçamento:</t>
  </si>
  <si>
    <t>vb</t>
  </si>
  <si>
    <t>M0103</t>
  </si>
  <si>
    <t>Caminhão basculante com capacidade de 6 m³ - 136 kW (PRODUTIVO)</t>
  </si>
  <si>
    <t>E9579</t>
  </si>
  <si>
    <t>Caminhão basculante com capacidade de 10 m³ - 210 kW (PRODUTIVO)</t>
  </si>
  <si>
    <t>Compressor de ar portátil de 160,46 l/s (340 PCM) - 81 kW (PRODUTIVO)</t>
  </si>
  <si>
    <t>Martelete perfurador/rompedor a ar comprimido de 28 kg para concreto com capacidade de 1.230 gpm (PRODUTIVO)</t>
  </si>
  <si>
    <t>M0005</t>
  </si>
  <si>
    <t>Compressor de ar portátil de 363,87 l/s (771 PCM) - 158,13 kW (PRODUTIVO)</t>
  </si>
  <si>
    <t>Grupo gerador - 7,2 kVA (PRODUTIVO)</t>
  </si>
  <si>
    <t>Caminhão tanque com capacidade de 6.000 l - 136 kW (PRODUTIVO)</t>
  </si>
  <si>
    <t>Veículo leve picape 4 x 4 com capacidade de 1,10 t - 147 kW (PRODUTIVO)</t>
  </si>
  <si>
    <t>SINAPI</t>
  </si>
  <si>
    <t>Guindaste móvel sobre pneus com 6 eixos com capacidade máxima de 350 t - 450 kW (PRODUTIVO)</t>
  </si>
  <si>
    <t>Bomba de alta pressão para hidrojateamento com capacidade de 250 MPa - 72 kW (PRODUTIVO)</t>
  </si>
  <si>
    <t>M0010</t>
  </si>
  <si>
    <t>Caminhão tanque com capacidade de 6.000 l - 136 kW (IMPRODUTIVO)</t>
  </si>
  <si>
    <t>CHI</t>
  </si>
  <si>
    <t>E9592</t>
  </si>
  <si>
    <t>Caminhão carroceria com capacidade de 15 t - 188 kW (PRODUTIVO)</t>
  </si>
  <si>
    <t>M0408</t>
  </si>
  <si>
    <t>M1941</t>
  </si>
  <si>
    <t>Óleo tipo A1</t>
  </si>
  <si>
    <t>Bomba para concreto projetado via seca com capacidade de 6 m³/h - 7,5 kW (PRODUTIVO)</t>
  </si>
  <si>
    <t>Grupo gerador - 14 kVA (PRODUTIVO)</t>
  </si>
  <si>
    <t>Serra circular com bancada - D = 30 cm - 4 kW (PRODUTIVO)</t>
  </si>
  <si>
    <t>Betoneira com motor a gasolina com capacidade de 600 l - 10 kW (PRODUTIVO)</t>
  </si>
  <si>
    <t>Recicladora a frio - 455 kW (PRODUTIVO)</t>
  </si>
  <si>
    <t>M1103</t>
  </si>
  <si>
    <t>E9689</t>
  </si>
  <si>
    <t>Usina de asfalto a quente gravimétrica com capacidade de 100/140 t/h - 260 kW (PRODUTIVO)</t>
  </si>
  <si>
    <t>Martelete perfurador/rompedor elétrico - 1,50 kW (PRODUTIVO)</t>
  </si>
  <si>
    <t>Caminhão tanque distribuidor de asfalto com capacidade de 6.000 l - 7 kW/136 kW (PRODUTIVO)</t>
  </si>
  <si>
    <t>E9600</t>
  </si>
  <si>
    <t>Caminhão betoneira com capacidade de 8 m³ - 236 kW (PRODUTIVO)</t>
  </si>
  <si>
    <t>M1429</t>
  </si>
  <si>
    <t>Bomba de alta pressão para hidrojateamento com capacidade de 18 MPa - 5,20 kW (PRODUTIVO)</t>
  </si>
  <si>
    <t>Caminhão tanque com capacidade de 10.000 l - 188 kW (PRODUTIVO)</t>
  </si>
  <si>
    <t>M0344</t>
  </si>
  <si>
    <t>Rolo compactador de pneus autopropelido de 27 t - 85 kW (PRODUTIVO)</t>
  </si>
  <si>
    <t>Conjunto bomba e macaco hidráulico para protensão com capacidade de 1.150 kN - 5 kW (PRODUTIVO)</t>
  </si>
  <si>
    <t>Tanque de estocagem de asfalto com capacidade de 30.000 l (PRODUTIVO)</t>
  </si>
  <si>
    <t>E9646</t>
  </si>
  <si>
    <t>Compressor de ar portátil de 58,52 l/s (124 PCM) - 27 kW (PRODUTIVO)</t>
  </si>
  <si>
    <t>Distribuidor de agregados sobre pneus autopropelido - 130 kW (PRODUTIVO)</t>
  </si>
  <si>
    <t>E9527</t>
  </si>
  <si>
    <t>Martelete perfurador/rompedor a ar comprimido de 25 kg para rocha com capacidade de 2.040 gpm (PRODUTIVO)</t>
  </si>
  <si>
    <t>Rolo compactador pé de carneiro vibratório autopropelido por pneus de 11,6 t - 82 kW (PRODUTIVO)</t>
  </si>
  <si>
    <t>E9021</t>
  </si>
  <si>
    <t>Grupo gerador - 456 kVA (PRODUTIVO)</t>
  </si>
  <si>
    <t>Perfuratriz manual para coroa diamantada - 1,60 kW (PRODUTIVO)</t>
  </si>
  <si>
    <t>Vibroacabadora de asfalto sobre esteiras - 97 kW (PRODUTIVO)</t>
  </si>
  <si>
    <t>Grupo gerador - 3,2 kVA (PRODUTIVO)</t>
  </si>
  <si>
    <t>Rolo compactador de pneus autopropelido de 27 t - 85 kW (IMPRODUTIVO)</t>
  </si>
  <si>
    <t>E9686</t>
  </si>
  <si>
    <t>Caminhão guindauto com capacidade de elevação de 6,2 t e carroceria de 7 t - 136 kW (PRODUTIVO)</t>
  </si>
  <si>
    <t>Compactador manual com soquete vibratório - 4,10 kW (PRODUTIVO)</t>
  </si>
  <si>
    <t>Rolo compactador liso vibratório autopropelido por pneus de 11 t - 97 kW (PRODUTIVO)</t>
  </si>
  <si>
    <t>Misturador de nata cimento - 1,50 kW (PRODUTIVO)</t>
  </si>
  <si>
    <t>Misturador de argamassa com capacidade de 0,250 m³ - 3,70 kW (PRODUTIVO)</t>
  </si>
  <si>
    <t>Transportador manual carrinho de mão com capacidade de 80 l (PRODUTIVO)</t>
  </si>
  <si>
    <t>Caminhão basculante com capacidade de 10 m³ - 210 kW (IMPRODUTIVO)</t>
  </si>
  <si>
    <t>00004222</t>
  </si>
  <si>
    <t>GASOLINA COMUM</t>
  </si>
  <si>
    <t>L</t>
  </si>
  <si>
    <t>Grupo gerador - 23 kVA (PRODUTIVO)</t>
  </si>
  <si>
    <t>Rolo compactador liso tandem vibratório autopropelido de 10,4 t - 82 kW (PRODUTIVO)</t>
  </si>
  <si>
    <t>Carregadeira de pneus com capacidade de 1,72 m³ - 113 kW (PRODUTIVO)</t>
  </si>
  <si>
    <t>M2130</t>
  </si>
  <si>
    <t>P9825</t>
  </si>
  <si>
    <t>Soldador</t>
  </si>
  <si>
    <t>Soprador de ar costal - 2,6 kW (PRODUTIVO)</t>
  </si>
  <si>
    <t>Caminhão distribuidor de cimento e cal com capacidade de 15 m³ - 210 kW (PRODUTIVO)</t>
  </si>
  <si>
    <t>Caminhão distribuidor de cimento e cal com capacidade de 15 m³ - 210 kW (IMPRODUTIVO)</t>
  </si>
  <si>
    <t>Motoniveladora - 93 kW (IMPRODUTIVO)</t>
  </si>
  <si>
    <t>E9629</t>
  </si>
  <si>
    <t>Compressor de ar portátil de 185,95 l/s (394 PCM) - 81,50 kW (PRODUTIVO)</t>
  </si>
  <si>
    <t>Motoniveladora - 93 kW (PRODUTIVO)</t>
  </si>
  <si>
    <t>M1376</t>
  </si>
  <si>
    <t>M1397</t>
  </si>
  <si>
    <t>M3153</t>
  </si>
  <si>
    <t>COT-03</t>
  </si>
  <si>
    <t>Caminhão tanque com capacidade de 10.000 l - 188 kW (IMPRODUTIVO)</t>
  </si>
  <si>
    <t>Serra para corte de concreto e asfalto - 10 kW (PRODUTIVO)</t>
  </si>
  <si>
    <t>Grupo gerador - 113 kVA (PRODUTIVO)</t>
  </si>
  <si>
    <t>Carregadeira de pneus com capacidade de 1,72 m³ - 113 kW (IMPRODUTIVO)</t>
  </si>
  <si>
    <t>E9559</t>
  </si>
  <si>
    <t>Aquecedor de fluido térmico - 12 kW (PRODUTIVO)</t>
  </si>
  <si>
    <t>Caminhão guindauto com capacidade de elevação de 11,9 t e carroceria de 11,5 t - 188 kW (PRODUTIVO)</t>
  </si>
  <si>
    <t>Rolo compactador liso vibratório autopropelido por pneus de 11 t - 97 kW (IMPRODUTIVO)</t>
  </si>
  <si>
    <t>Central de concreto com capacidade de 30 m³/h - dosadora RS (PRODUTIVO)</t>
  </si>
  <si>
    <t>COT-10</t>
  </si>
  <si>
    <t>Areia Média</t>
  </si>
  <si>
    <t>Conjunto bomba e macaco hidráulico para protensão com capacidade de 1.150 kN - 5 kW (IMPRODUTIVO)</t>
  </si>
  <si>
    <t>Trator agrícola sobre pneus - 77 kW (PRODUTIVO)</t>
  </si>
  <si>
    <t>Caminhão betoneira com capacidade de 8 m³ - 236 kW (IMPRODUTIVO)</t>
  </si>
  <si>
    <t>M0198</t>
  </si>
  <si>
    <t>E9010</t>
  </si>
  <si>
    <t>Balança plataforma digital à bateria, com mesa de 75 x 75 cm e capacidade de 500 kg (PRODUTIVO)</t>
  </si>
  <si>
    <t>Bomba para injeção de nata de cimento com capacidade de 2 MPa - 2,20 kW (PRODUTIVO)</t>
  </si>
  <si>
    <t>M1528</t>
  </si>
  <si>
    <t>Broca de widia - D = 13 mm e C = 150 mm</t>
  </si>
  <si>
    <t>E9052</t>
  </si>
  <si>
    <t>Empilhadeira a diesel com capacidade de 10 t - 82 kW (PRODUTIVO)</t>
  </si>
  <si>
    <t>Martelete perfurador/rompedor elétrico - 0,90 kW (PRODUTIVO)</t>
  </si>
  <si>
    <t>M1796</t>
  </si>
  <si>
    <t>Gás acetileno</t>
  </si>
  <si>
    <t>Plotadora de recorte com computador e programa computacional (PRODUTIVO)</t>
  </si>
  <si>
    <t>Conjunto bomba e macaco hidráulico para elevação com capacidade de 1.390 kN (PRODUTIVO)</t>
  </si>
  <si>
    <t>Máquina de bancada universal para corte de chapa - 1,50 kW (PRODUTIVO)</t>
  </si>
  <si>
    <t>00001442</t>
  </si>
  <si>
    <t>COMPACTADOR DE SOLO TIPO PLACA VIBRATORIA REVERSIVEL, A GASOLINA 4 TEMPOS, PESO 125 A 150 KG, FORCA CENTRIF. 2500 A 2800 KGF, LARG. TRABALHO 400 A 450 MM, FREQ. VIBRACAO 4300 A 4500 RPM, VELOC. TRABALHO 15 A 20 M/MIN, POT. 5,5 A 6,0 HP</t>
  </si>
  <si>
    <t>UN</t>
  </si>
  <si>
    <t>Transportador manual gerica com capacidade de 180 l (IMPRODUTIVO)</t>
  </si>
  <si>
    <t>Transportador manual gerica com capacidade de 180 l (PRODUTIVO)</t>
  </si>
  <si>
    <t>Mesa vibratória - 2,20 kW (PRODUTIVO)</t>
  </si>
  <si>
    <t>E9076</t>
  </si>
  <si>
    <t>Equipamento para pintura eletrostática com cabine dupla de 7,00 kW e estufa de 80.000 kCal (PRODUTIVO)</t>
  </si>
  <si>
    <t>M1795</t>
  </si>
  <si>
    <t>Gás oxigênio</t>
  </si>
  <si>
    <t>E9146</t>
  </si>
  <si>
    <t>Caminhão silo com capacidade de 30 m³ - 368 kW (PRODUTIVO)</t>
  </si>
  <si>
    <t>Compactador manual de placa vibratória - 3,00 kW (IMPRODUTIVO)</t>
  </si>
  <si>
    <t>Empilhadeira a diesel com capacidade de 10 t - 82 kW (IMPRODUTIVO)</t>
  </si>
  <si>
    <t>Compressor de ar portátil de 9,44 l/s (20 PCM) a gasolina - 5,22 kW (PRODUTIVO)</t>
  </si>
  <si>
    <t>Distribuidor de agregados rebocável com capacidade de 1,9 m³ (IMPRODUTIVO)</t>
  </si>
  <si>
    <t>E9144</t>
  </si>
  <si>
    <t>Pórtico metálico rolante com talha com capacidade de 5 t - 10 kW (PRODUTIVO)</t>
  </si>
  <si>
    <t>Transportador manual carrinho de mão com capacidade de 80 l (IMPRODUTIVO)</t>
  </si>
  <si>
    <t>Vibrador de imersão para concreto - 4,10 kW (PRODUTIVO)</t>
  </si>
  <si>
    <t>Rolo compactador liso tandem vibratório autopropelido de 10,4 t - 82 kW (IMPRODUTIVO)</t>
  </si>
  <si>
    <t>Máquina de bancada guilhotina - 4,00 kW (PRODUTIVO)</t>
  </si>
  <si>
    <t>E9763</t>
  </si>
  <si>
    <t>Grupo gerador - 40 kVA (PRODUTIVO)</t>
  </si>
  <si>
    <t>M3947</t>
  </si>
  <si>
    <t>Talha manual com capacidade de 3 t (PRODUTIVO)</t>
  </si>
  <si>
    <t>Equipamento para pintura a ar comprimido de pistola com caneca com capacidade de 1.000 ml e compressor de 1,50 kW (PRODUTIVO)</t>
  </si>
  <si>
    <t>Distribuidor de agregados rebocável com capacidade de 1,9 m³ (PRODUTIVO)</t>
  </si>
  <si>
    <t>Bomba pneumática para injeção de resina com capacidade de 0,18 m³/h (PRODUTIVO)</t>
  </si>
  <si>
    <t>E9687</t>
  </si>
  <si>
    <t>Caminhão carroceria com capacidade de 5 t - 120 kW (PRODUTIVO)</t>
  </si>
  <si>
    <t>Vassoura mecânica rebocável com largura de 2,44 m (PRODUTIVO)</t>
  </si>
  <si>
    <t>Trator agrícola sobre pneus - 77 kW (IMPRODUTIVO)</t>
  </si>
  <si>
    <t>Talha manual com capacidade de 3 t (IMPRODUTIVO)</t>
  </si>
  <si>
    <t>Compactador manual de placa vibratória - 3,00 kW (PRODUTIVO)</t>
  </si>
  <si>
    <t>Carro manual modelo plataforma de 200 x 80 cm com capacidade de 800 kg (PRODUTIVO)</t>
  </si>
  <si>
    <t>Bomba pneumática para injeção de resina com capacidade de 0,18 m³/h (IMPRODUTIVO)</t>
  </si>
  <si>
    <t>M0506</t>
  </si>
  <si>
    <t>Broca de widia - D = 8 mm e C = 120 mm</t>
  </si>
  <si>
    <t>Caminhão carroceria com capacidade de 15 t - 188 kW (IMPRODUTIVO)</t>
  </si>
  <si>
    <t>E9547</t>
  </si>
  <si>
    <t>Máquina de solda elétrica transformadora 250 A - 9,20 kW (PRODUTIVO)</t>
  </si>
  <si>
    <t>Grupo gerador - 7,2 kVA (IMPRODUTIVO)</t>
  </si>
  <si>
    <t>E9662</t>
  </si>
  <si>
    <t>Equipamento para solda e corte com oxiacetileno (PRODUTIVO)</t>
  </si>
  <si>
    <t>Carro manual modelo plataforma de 200 x 80 cm com capacidade de 800 kg (IMPRODUTIVO)</t>
  </si>
  <si>
    <t>Furadeira de impacto de 12,5 mm - 0,80 kW (PRODUTIVO)</t>
  </si>
  <si>
    <t>Grade de 24 discos rebocável de D = 60 cm (24") (PRODUTIVO)</t>
  </si>
  <si>
    <t>Grade de 24 discos rebocável de D = 60 cm (24") (IMPRODUTIVO)</t>
  </si>
  <si>
    <t>Grupo gerador - 3,2 kVA (IMPRODUTIVO)</t>
  </si>
  <si>
    <t>Furadeira de impacto de 12,5 mm - 0,80 kW (IMPRODUTIVO)</t>
  </si>
  <si>
    <t>M0076</t>
  </si>
  <si>
    <t>Disco de corte abrasivo para policorte - D = 300 mm</t>
  </si>
  <si>
    <t>E9717</t>
  </si>
  <si>
    <t>Máquina policorte - 2,20 kW (PRODUTIVO)</t>
  </si>
  <si>
    <t>Máquina policorte - 2,20 kW (IMPRODUTIVO)</t>
  </si>
  <si>
    <t>Máquina de bancada guilhotina - 4,00 kW (IMPRODUTIVO)</t>
  </si>
  <si>
    <t>Bomba para injeção de nata de cimento com capacidade de 2 MPa - 2,20 kW (IMPRODUTIVO)</t>
  </si>
  <si>
    <t>Equipamento para pintura a ar comprimido de pistola com caneca com capacidade de 1.000 ml e compressor de 1,50 kW (IMPRODUTIVO)</t>
  </si>
  <si>
    <t>Serra para corte de concreto e asfalto - 10 kW (IMPRODUTIVO)</t>
  </si>
  <si>
    <t>Compressor de ar portátil de 58,52 l/s (124 PCM) - 27 kW (IMPRODUTIVO)</t>
  </si>
  <si>
    <t>Grupo gerador - 40 kVA (IMPRODUTIVO)</t>
  </si>
  <si>
    <t>Misturador de argamassa com capacidade de 0,250 m³ - 3,70 kW (IMPRODUTIVO)</t>
  </si>
  <si>
    <t>Misturador de nata cimento - 1,50 kW (IMPRODUTIVO)</t>
  </si>
  <si>
    <t>Grupo gerador - 113 kVA (IMPRODUTIVO)</t>
  </si>
  <si>
    <t>Rolo compactador pé de carneiro vibratório autopropelido por pneus de 11,6 t - 82 kW (IMPRODUTIVO)</t>
  </si>
  <si>
    <t>Aquecedor de fluido térmico - 12 kW (IMPRODUTIVO)</t>
  </si>
  <si>
    <t>Mesa vibratória - 2,20 kW (IMPRODUTIVO)</t>
  </si>
  <si>
    <t>Bomba de alta pressão para hidrojateamento com capacidade de 250 MPa - 72 kW (IMPRODUTIVO)</t>
  </si>
  <si>
    <t>Vibrador de imersão para concreto - 4,10 kW (IMPRODUTIVO)</t>
  </si>
  <si>
    <t>Perfuratriz manual para coroa diamantada - 1,60 kW (IMPRODUTIVO)</t>
  </si>
  <si>
    <t>Equipamento para pintura eletrostática com cabine dupla de 7,00 kW e estufa de 80.000 kCal (IMPRODUTIVO)</t>
  </si>
  <si>
    <t>Compressor de ar portátil de 185,95 l/s (394 PCM) - 81,50 kW (IMPRODUTIVO)</t>
  </si>
  <si>
    <t>Máquina de bancada universal para corte de chapa - 1,50 kW (IMPRODUTIVO)</t>
  </si>
  <si>
    <t>Compressor de ar portátil de 363,87 l/s (771 PCM) - 158,13 kW (IMPRODUTIVO)</t>
  </si>
  <si>
    <t>Conjunto bomba e macaco hidráulico para elevação com capacidade de 1.390 kN (IMPRODUTIVO)</t>
  </si>
  <si>
    <t>Vibroacabadora de asfalto sobre esteiras - 97 kW (IMPRODUTIVO)</t>
  </si>
  <si>
    <t>Soprador de ar costal - 2,6 kW (IMPRODUTIVO)</t>
  </si>
  <si>
    <t>Compressor de ar portátil de 9,44 l/s (20 PCM) a gasolina - 5,22 kW (IMPRODUTIVO)</t>
  </si>
  <si>
    <t>Guindaste móvel sobre pneus com 6 eixos com capacidade máxima de 350 t - 450 kW (IMPRODUTIVO)</t>
  </si>
  <si>
    <t>Plotadora de recorte com computador e programa computacional (IMPRODUTIVO)</t>
  </si>
  <si>
    <t>Martelete perfurador/rompedor elétrico - 0,90 kW (IMPRODUTIVO)</t>
  </si>
  <si>
    <t>M1943</t>
  </si>
  <si>
    <t>Cimento asfáltico de petróleo - CAP 50/70</t>
  </si>
  <si>
    <t>Máquina de solda elétrica transformadora 250 A - 9,20 kW (IMPRODUTIVO)</t>
  </si>
  <si>
    <t>Caminhão guindauto com capacidade de elevação de 11,9 t e carroceria de 11,5 t - 188 kW (IMPRODUTIVO)</t>
  </si>
  <si>
    <t>Caminhão basculante com capacidade de 6 m³ - 136 kW (IMPRODUTIVO)</t>
  </si>
  <si>
    <t>Bomba de alta pressão para hidrojateamento com capacidade de 18 MPa - 5,20 kW (IMPRODUTIVO)</t>
  </si>
  <si>
    <t>Bomba para concreto projetado via seca com capacidade de 6 m³/h - 7,5 kW (IMPRODUTIVO)</t>
  </si>
  <si>
    <t>Grupo gerador - 14 kVA (IMPRODUTIVO)</t>
  </si>
  <si>
    <t>Caminhão carroceria com capacidade de 5 t - 120 kW (IMPRODUTIVO)</t>
  </si>
  <si>
    <t>Distribuidor de agregados sobre pneus autopropelido - 130 kW (IMPRODUTIVO)</t>
  </si>
  <si>
    <t>Central de concreto com capacidade de 30 m³/h - dosadora RS (IMPRODUTIVO)</t>
  </si>
  <si>
    <t>Recicladora a frio - 455 kW (IMPRODUTIVO)</t>
  </si>
  <si>
    <t>Caminhão silo com capacidade de 30 m³ - 368 kW (IMPRODUTIVO)</t>
  </si>
  <si>
    <t>Betoneira com motor a gasolina com capacidade de 600 l - 10 kW (IMPRODUTIVO)</t>
  </si>
  <si>
    <t>Caminhão guindauto com capacidade de elevação de 6,2 t e carroceria de 7 t - 136 kW (IMPRODUTIVO)</t>
  </si>
  <si>
    <t>Serra circular com bancada - D = 30 cm - 4 kW (IMPRODUTIVO)</t>
  </si>
  <si>
    <t>Vassoura mecânica rebocável com largura de 2,44 m (IMPRODUTIVO)</t>
  </si>
  <si>
    <t>Balança plataforma digital à bateria, com mesa de 75 x 75 cm e capacidade de 500 kg (IMPRODUTIVO)</t>
  </si>
  <si>
    <t>Grupo gerador - 23 kVA (IMPRODUTIVO)</t>
  </si>
  <si>
    <t>Caminhão tanque distribuidor de asfalto com capacidade de 6.000 l - 7 kW/136 kW (IMPRODUTIVO)</t>
  </si>
  <si>
    <t>Martelete perfurador/rompedor a ar comprimido de 28 kg para concreto com capacidade de 1.230 gpm (IMPRODUTIVO)</t>
  </si>
  <si>
    <t>Pórtico metálico rolante com talha com capacidade de 5 t - 10 kW (IMPRODUTIVO)</t>
  </si>
  <si>
    <t>Martelete perfurador/rompedor a ar comprimido de 25 kg para rocha com capacidade de 2.040 gpm (IMPRODUTIVO)</t>
  </si>
  <si>
    <t>Compactador manual com soquete vibratório - 4,10 kW (IMPRODUTIVO)</t>
  </si>
  <si>
    <t>Usina de asfalto a quente gravimétrica com capacidade de 100/140 t/h - 260 kW (IMPRODUTIVO)</t>
  </si>
  <si>
    <t>M3504</t>
  </si>
  <si>
    <t>Equipamento para solda e corte com oxiacetileno (IMPRODUTIVO)</t>
  </si>
  <si>
    <t>Compressor de ar portátil de 160,46 l/s (340 PCM) - 81 kW (IMPRODUTIVO)</t>
  </si>
  <si>
    <t>Tanque de estocagem de asfalto com capacidade de 30.000 l (IMPRODUTIVO)</t>
  </si>
  <si>
    <t>Grupo gerador - 456 kVA (IMPRODUTIVO)</t>
  </si>
  <si>
    <t>Martelete perfurador/rompedor elétrico - 1,50 kW (IMPRODUTIVO)</t>
  </si>
  <si>
    <t>M1129</t>
  </si>
  <si>
    <t>OBRA:</t>
  </si>
  <si>
    <t>DATA BASE:</t>
  </si>
  <si>
    <t>TIPO:</t>
  </si>
  <si>
    <t>UF:</t>
  </si>
  <si>
    <t>PE</t>
  </si>
  <si>
    <t xml:space="preserve">ADMINISTRAÇÃO LOCAL </t>
  </si>
  <si>
    <t>ADMINISTRAÇÃO LOCAL</t>
  </si>
  <si>
    <t>De acordo com o Manual de Custos de Infraestrutura de Transportes, a administração local compreende o conjunto de gastos com pessoal, materiais e equipamentos incorridos pelo executor no local do empreendimento e indispensáveis ao apoio e à condução da obra.  É exercida normalmente por pessoal técnico e administrativo, tais como: engenheiro supervisor, engenheiros setoriais, gestores administrativos, equipes de medicina e segurança no trabalho, etc. Além da gerência técnica e administrativa da obra, incluem-se na administração local as equipes responsáveis pelo controle de produção das frentes de serviços, pelo controle tecnológico da obra e pelos serviços gerais de apoio.</t>
  </si>
  <si>
    <t>Observação: Para o cálculo da Administração Local foi considerada a soma da extensão de todas as OAE's do orçamento</t>
  </si>
  <si>
    <t>Extensão (m):</t>
  </si>
  <si>
    <t>A) Considerações :</t>
  </si>
  <si>
    <t xml:space="preserve">Natureza da obra: </t>
  </si>
  <si>
    <t>Restauração de OAE de Médio Porte</t>
  </si>
  <si>
    <t>Prazo de execução (meses):</t>
  </si>
  <si>
    <t>Dimensões referenciais do canteiro de obras e acampamentos:</t>
  </si>
  <si>
    <t>de instalações cobertas:</t>
  </si>
  <si>
    <t>Data-base:</t>
  </si>
  <si>
    <t>de áreas descobertas.</t>
  </si>
  <si>
    <t>B) Parcela Fixa da Administração Local :</t>
  </si>
  <si>
    <t>Tabela 01 – Composição de custo da parcela fixa da administração local (mão de obra)</t>
  </si>
  <si>
    <t>CUSTO UINTÁRIO (R$)</t>
  </si>
  <si>
    <t>CUSTO TOTAL (R$)</t>
  </si>
  <si>
    <t>Npf=</t>
  </si>
  <si>
    <t>GERÊNCIA TÉCNICA</t>
  </si>
  <si>
    <t>Geral</t>
  </si>
  <si>
    <t>1.1.2</t>
  </si>
  <si>
    <t>P9840</t>
  </si>
  <si>
    <t>1.1.3</t>
  </si>
  <si>
    <t>P9897</t>
  </si>
  <si>
    <t>P9948</t>
  </si>
  <si>
    <t>Auxiliar</t>
  </si>
  <si>
    <t>P9946</t>
  </si>
  <si>
    <t>P9903</t>
  </si>
  <si>
    <t>SUBTOTAL DO ITEM 1 - GERÊNCIA TÉCNICA (R$)</t>
  </si>
  <si>
    <t>GERÊNCIA ADMINISTRATIVA</t>
  </si>
  <si>
    <t>P9883</t>
  </si>
  <si>
    <t>P9809</t>
  </si>
  <si>
    <t>P9896</t>
  </si>
  <si>
    <t>P9827</t>
  </si>
  <si>
    <t>P9842</t>
  </si>
  <si>
    <t>SUBTOTAL DO ITEM 2 - GERÊNCIA ADMINISTRATIVA (R$)</t>
  </si>
  <si>
    <t>TOTAL DA MÃO DE OBRA DA PARCELA FIXA (R$)</t>
  </si>
  <si>
    <t>Tabela 02 – Composição de custo da parcela fixa da administração local (veículos)</t>
  </si>
  <si>
    <t>UTIL. PROD.</t>
  </si>
  <si>
    <t>UTIL. IMPROD.</t>
  </si>
  <si>
    <t>VEÍCULOS</t>
  </si>
  <si>
    <t>E9093</t>
  </si>
  <si>
    <t>E9560</t>
  </si>
  <si>
    <t>TOTAL DOS VEÍCULOS DA PARCELA FIXA (R$)</t>
  </si>
  <si>
    <t>C) Parcela Vinculada da Administração Local :</t>
  </si>
  <si>
    <t>C.1) Equipe de Topografia da OAE</t>
  </si>
  <si>
    <t>Tabela 07 - Composição de custo da equipe de topografia - Parcela vinculada (mão de obra)</t>
  </si>
  <si>
    <t>Npv=</t>
  </si>
  <si>
    <t>SUBTOTAL DA EQUIPE DE TOPOGRAFIA - COMPLEMENTAR DA OAE (R$)</t>
  </si>
  <si>
    <t>Tabela 08 - Composição de custo da parcela vinculada (veículos)</t>
  </si>
  <si>
    <t>E9125</t>
  </si>
  <si>
    <t>SUBTOTAL DOS VEÍCULOS DA PARCELA VINCULADA</t>
  </si>
  <si>
    <t>TOTAL DA PARCELA VINCULADA - EQUIPE DE TOPOGRAFIA</t>
  </si>
  <si>
    <t>C.2) Equipe de OAE</t>
  </si>
  <si>
    <t>Tabela 07 - Composição de custo da equipe de OAE - Parcela vinculada (mão de obra)</t>
  </si>
  <si>
    <t>EQUIPE DE OAE</t>
  </si>
  <si>
    <t>P9875</t>
  </si>
  <si>
    <t>P9804</t>
  </si>
  <si>
    <t>SUBTOTAL DA EQUIPE DE TOPOGRAFIA (R$)</t>
  </si>
  <si>
    <t>C.3) Equipe de Medicina e Segurança do Trabalho</t>
  </si>
  <si>
    <t>Tabela 09 - Composição de custo da equipe de medicina e segurança do trabalho - Parcela vinculada (mão de obra)</t>
  </si>
  <si>
    <t>EQUIPE DE MEDICINA E SEGURANÇA DO TRABALHO</t>
  </si>
  <si>
    <t>P9864</t>
  </si>
  <si>
    <t>1.3</t>
  </si>
  <si>
    <t>P9851</t>
  </si>
  <si>
    <t>TOTAL DA EQUIPE DE MEDICINA E SEGURANÇA DO TRABALHO (R$)</t>
  </si>
  <si>
    <t xml:space="preserve">D) Parcela Variável da Administração Local </t>
  </si>
  <si>
    <t>D.1) Acompanhamento das Frentes de Serviço</t>
  </si>
  <si>
    <t>Tabela 10 - Composição de custo da equipe de frente de serviço (mão de obra)</t>
  </si>
  <si>
    <t>EQUIPE DE ACOMPANHAMENTO DAS FRENTES DE SERVIÇO</t>
  </si>
  <si>
    <t>equipexmês</t>
  </si>
  <si>
    <t>TOTAL DA EQUIPE DE ACOMPANHAMENTO DAS FRENTES DE SERVIÇO</t>
  </si>
  <si>
    <t>D.2) Controle Tecnológico</t>
  </si>
  <si>
    <t>Tabela 11 - Composição de custo da equipe do laboratório de solos</t>
  </si>
  <si>
    <t>Laboratório de Solos (equipe x mês)</t>
  </si>
  <si>
    <t>SUBTOTAL DA EQUIPE DE CONTROLE TECNOLÓGICO (R$)</t>
  </si>
  <si>
    <t>Tabela 12 - Composição de custo da parcela variável (veículos)</t>
  </si>
  <si>
    <t>TOTAL DA PARCELA VINCULADA - EQUIPE DO LABORATÓRIO DE SOLOS</t>
  </si>
  <si>
    <t>Tabela 13 - Composição de custo da equipe do laboratório de asfalto</t>
  </si>
  <si>
    <t>Laboratório de Asfalto (equipe x mês)</t>
  </si>
  <si>
    <t>Tabela 14 - Composição de custo da parcela variável (veículos)</t>
  </si>
  <si>
    <t>TOTAL DA PARCELA VINCULADA - EQUIPE DO LABORATÓRIO DE ASFALTO</t>
  </si>
  <si>
    <t>Tabela 11 - Composição de custo da equipe do laboratório de concreto</t>
  </si>
  <si>
    <t>Laboratório de Concreto (equipe x mês)</t>
  </si>
  <si>
    <t>TOTAL DA PARCELA VINCULADA - EQUIPE DO LABORATÓRIO DE CONCRETO</t>
  </si>
  <si>
    <t>E) Manutenção do Canteiro de Obras e Acampamentos</t>
  </si>
  <si>
    <t>O dimensionamento da equipe para manutenção do canteiro de obras tem como base a Tabela 32 (encontrada no Volume 8 - Administração Local) ajustada pelo Coeficiente de  proporcionalidade de áreas cobertas. De acordo com a metodologia apresentada no Item 2.4 - Manutenção de Canteiro de Obras e Acampamentos desse Manual de Custo, os custos relativos à manutenção são determinados em função da comparação entre as áreas do projeto em discussão com aquelas referenciais constantes da Tabela 11, obtendo-se, dessa forma, os coeficientes de proporcionalidade. Aplicando-se o coeficiente de proporcionalidade obtido sobre os valores utilizados para manutenção do canteiro de obras referenciais, determina-se as quantidades necessárias de mão de obra e equipamentos para o canteiro de obras do empreendimento</t>
  </si>
  <si>
    <t>Tabela 15 – Equipes de Mão de Obra para Manutenção de Canteiro de Obras</t>
  </si>
  <si>
    <r>
      <rPr>
        <b/>
        <sz val="11"/>
        <color theme="1"/>
        <rFont val="Arial"/>
        <family val="2"/>
      </rPr>
      <t>C</t>
    </r>
    <r>
      <rPr>
        <b/>
        <vertAlign val="subscript"/>
        <sz val="11"/>
        <color theme="1"/>
        <rFont val="Arial"/>
        <family val="2"/>
      </rPr>
      <t>AC</t>
    </r>
    <r>
      <rPr>
        <b/>
        <sz val="11"/>
        <color theme="1"/>
        <rFont val="Arial"/>
        <family val="2"/>
      </rPr>
      <t>=</t>
    </r>
  </si>
  <si>
    <t>P9953</t>
  </si>
  <si>
    <t>P9952</t>
  </si>
  <si>
    <t>P9954</t>
  </si>
  <si>
    <t>SUBTOTAL DE MÃO DE OBRA (R$)</t>
  </si>
  <si>
    <t>Tabela 16 – Equipamentos para Manutenção de Canteiro de Obras</t>
  </si>
  <si>
    <t>VEÍCULOS E EQUIPAMENTOS</t>
  </si>
  <si>
    <t>SUBTOTAL DE VEÍCULOS E EQUIPAMENTOS (R$)</t>
  </si>
  <si>
    <t>TOTAL DA MANUTENÇÃO DO CANTEIRO DE OBRAS E ACAMPAMENTOS (R$)</t>
  </si>
  <si>
    <t>f) Resumo das Parcelas da Administração Local</t>
  </si>
  <si>
    <t>Tabela 17 – Resumo das parcelas de administração local</t>
  </si>
  <si>
    <t>PARCELA FIXA</t>
  </si>
  <si>
    <t>Veículos</t>
  </si>
  <si>
    <t>SUBTOTAL DE PARCELA FIXA (R$)</t>
  </si>
  <si>
    <t>PARCELA VINCULADA</t>
  </si>
  <si>
    <t>Equipe de Produção de Terraplenagem</t>
  </si>
  <si>
    <t>Equipe de Produção de Pavimentação</t>
  </si>
  <si>
    <t>Equipe de Topografia</t>
  </si>
  <si>
    <t>Equipe de Topografia - Complementar da OAE</t>
  </si>
  <si>
    <t xml:space="preserve"> Equipe de OAE</t>
  </si>
  <si>
    <t>Equipe de Medicina e Segurança do Trabalho</t>
  </si>
  <si>
    <t>SUBTOTAL DE PARCELA VINCULADA (R$)</t>
  </si>
  <si>
    <t>PARCELA VARIÁVEL</t>
  </si>
  <si>
    <t>3.1</t>
  </si>
  <si>
    <t>Equipe das Frentes de Serviço</t>
  </si>
  <si>
    <t>Equipe x Mês</t>
  </si>
  <si>
    <t>3.2</t>
  </si>
  <si>
    <t>Controle Tecnológico</t>
  </si>
  <si>
    <t>3.2.1</t>
  </si>
  <si>
    <t>Laboratório de Concreto</t>
  </si>
  <si>
    <t>SUBTOTAL DE PARCELA VARIÁVEL (R$)</t>
  </si>
  <si>
    <t>MANUTENÇÃO DO CANTEIRO DE OBRAS E ACAMPAMENTOS</t>
  </si>
  <si>
    <t>4.1</t>
  </si>
  <si>
    <t>Equipe de Manutenção de Canteiro de Obras</t>
  </si>
  <si>
    <t>SUBTOTAL DE MANUTENÇÃO DO CANTEIRO DE OBRAS E ACAMPAMENTOS (R$)</t>
  </si>
  <si>
    <t>Tabela 18 – Administração local com despesas diversas</t>
  </si>
  <si>
    <t>PARCELAS DE ADMINISTRAÇÃO LOCAL</t>
  </si>
  <si>
    <t>Parcela Fixa</t>
  </si>
  <si>
    <t>Und</t>
  </si>
  <si>
    <t>Parcela Vinculada</t>
  </si>
  <si>
    <t>Parcela Variavel</t>
  </si>
  <si>
    <t>1.4</t>
  </si>
  <si>
    <t>Manutenção de canteiro de obras e acampamentos</t>
  </si>
  <si>
    <t>SUBTOTAL DE PARCELAS DE ADMINISTRAÇÃO LOCAL (R$)</t>
  </si>
  <si>
    <t>DESPESAS DIVERSAS</t>
  </si>
  <si>
    <t>Despesas Diversas</t>
  </si>
  <si>
    <t>SUBTOTAL DE DESPESAS DIVERSAS (R$)</t>
  </si>
  <si>
    <t>SUBTOTAL DA ADMINISTRAÇÃO LOCAL (R$)</t>
  </si>
  <si>
    <t xml:space="preserve">BDI = </t>
  </si>
  <si>
    <t>TOTAL DA ADMINISTRAÇÃO LOCAL (R$)</t>
  </si>
  <si>
    <t>G) Relação entre a Administração local e o valor global da obra</t>
  </si>
  <si>
    <t>O Acórdão nº 2.622/2013-TCU-Plenário orienta os órgãos e entidades da Administração Pública Federal a estabelecer critério objetivo de medição para a Administração local das obras, abstendo-se de remuneração por valores fixo mensais. Dessa forma, sugere que os pagamentos referentes à Administração Local seja realizada conforme execução financeira da obra. Consoante critério de medição proposto e em respeito ao referido acórdão, o preço final da Administração Local deve ser relacionado com o valor global da obra, obtendo-se um percentual de proporcionalidade. Ao passo que a execução financeira do contrato é realizada, o percentual referente à Administração Local deve ser aplicado proporcionalmente sobre os valores medidos.</t>
  </si>
  <si>
    <t>Meses</t>
  </si>
  <si>
    <t>Equipexmês</t>
  </si>
  <si>
    <t>Npv</t>
  </si>
  <si>
    <t>Efetivo para acompanhamento da obra</t>
  </si>
  <si>
    <t>Efetivo Laboratorio de Concreto</t>
  </si>
  <si>
    <t>Número de funcionários da parcela Variável</t>
  </si>
  <si>
    <t>EXTENSÃO:</t>
  </si>
  <si>
    <t>EQUIPES DE FRENTE DE SERVIÇO</t>
  </si>
  <si>
    <t>Equipes de acompanhamento das frentes de Pavimentação</t>
  </si>
  <si>
    <r>
      <rPr>
        <b/>
        <sz val="12"/>
        <color theme="1"/>
        <rFont val="Arial"/>
        <family val="2"/>
      </rPr>
      <t>PRODUÇÃO HORÁRIA
 (P</t>
    </r>
    <r>
      <rPr>
        <b/>
        <vertAlign val="subscript"/>
        <sz val="12"/>
        <color theme="1"/>
        <rFont val="Arial"/>
        <family val="2"/>
      </rPr>
      <t>h</t>
    </r>
    <r>
      <rPr>
        <b/>
        <sz val="12"/>
        <color theme="1"/>
        <rFont val="Arial"/>
        <family val="2"/>
      </rPr>
      <t>)</t>
    </r>
  </si>
  <si>
    <r>
      <rPr>
        <b/>
        <sz val="12"/>
        <color theme="1"/>
        <rFont val="Arial"/>
        <family val="2"/>
      </rPr>
      <t>E</t>
    </r>
    <r>
      <rPr>
        <b/>
        <vertAlign val="subscript"/>
        <sz val="12"/>
        <color theme="1"/>
        <rFont val="Arial"/>
        <family val="2"/>
      </rPr>
      <t>fs</t>
    </r>
  </si>
  <si>
    <t>Frentes de Serviço para Pavimentação</t>
  </si>
  <si>
    <t>equipe x mês</t>
  </si>
  <si>
    <t>VARREDURA DA SUPERFÍCIE PARA EXECUÇÃO DE REVESTIMENTO ASFÁLTICO</t>
  </si>
  <si>
    <t>CONCRETO ASFÁLTICO - FAIXA C-12,5 - AREIA E BRITA COMERCIAIS</t>
  </si>
  <si>
    <t>SR92396</t>
  </si>
  <si>
    <t>TOTAL DE EQUIPES DE FRENTES DE SERVIÇO</t>
  </si>
  <si>
    <t>EQUIPES DE LABORATÓRIO</t>
  </si>
  <si>
    <t>Equipes de laboratório de Concreto OAE</t>
  </si>
  <si>
    <r>
      <rPr>
        <b/>
        <sz val="12"/>
        <color theme="1"/>
        <rFont val="Arial"/>
        <family val="2"/>
      </rPr>
      <t>QUANTIDADE
 (Q</t>
    </r>
    <r>
      <rPr>
        <b/>
        <vertAlign val="subscript"/>
        <sz val="12"/>
        <color theme="1"/>
        <rFont val="Arial"/>
        <family val="2"/>
      </rPr>
      <t>P</t>
    </r>
    <r>
      <rPr>
        <b/>
        <sz val="12"/>
        <color theme="1"/>
        <rFont val="Arial"/>
        <family val="2"/>
      </rPr>
      <t>)</t>
    </r>
  </si>
  <si>
    <r>
      <rPr>
        <b/>
        <sz val="12"/>
        <color theme="1"/>
        <rFont val="Arial"/>
        <family val="2"/>
      </rPr>
      <t>Q</t>
    </r>
    <r>
      <rPr>
        <b/>
        <vertAlign val="subscript"/>
        <sz val="12"/>
        <color theme="1"/>
        <rFont val="Arial"/>
        <family val="2"/>
      </rPr>
      <t>E</t>
    </r>
  </si>
  <si>
    <r>
      <rPr>
        <b/>
        <sz val="12"/>
        <color theme="1"/>
        <rFont val="Arial"/>
        <family val="2"/>
      </rPr>
      <t>E</t>
    </r>
    <r>
      <rPr>
        <b/>
        <vertAlign val="subscript"/>
        <sz val="12"/>
        <color theme="1"/>
        <rFont val="Arial"/>
        <family val="2"/>
      </rPr>
      <t>LC</t>
    </r>
  </si>
  <si>
    <t>Equipes de laboratório de Concreto</t>
  </si>
  <si>
    <t xml:space="preserve">CONCRETO PROJETADO VIA SECA FCK = 40 MPA VIA SECA APLICADO EM TETO  </t>
  </si>
  <si>
    <t xml:space="preserve">M³    </t>
  </si>
  <si>
    <t>TOTAL DE EQUIPES DE CONCRETO DE OAE</t>
  </si>
  <si>
    <t>Equipes de laboratório de Asfalto</t>
  </si>
  <si>
    <t>TOTAL DE EQUIPES DE ASFALTO</t>
  </si>
  <si>
    <t>Equipes de laboratório de solos para pavimentação</t>
  </si>
  <si>
    <t>Equipes de laboratório de Solos</t>
  </si>
  <si>
    <t>TOTAL DE EQUIPES DE SOLOS</t>
  </si>
  <si>
    <t>MOBILIZAÇÃO E DESMOBILIZAÇÃO DE EQUIPAMENTOS E VEÍCULOS</t>
  </si>
  <si>
    <t>CONSIDERAÇÕES INICIAIS:</t>
  </si>
  <si>
    <t>Segundo a nova metodologia, os custos de mobilização de um determinado projeto podem ser definidos em função de composições de custos de referência elaboradas para os diferentes veículos transportadores, conforme expressão apresentada abaixo:</t>
  </si>
  <si>
    <t>CMob</t>
  </si>
  <si>
    <t>Representa o custo de mobilização;</t>
  </si>
  <si>
    <t>DM</t>
  </si>
  <si>
    <t>Representa a distância de mobilização, em quilômetros (km) ou em milhas náuticas (mi);</t>
  </si>
  <si>
    <t>K</t>
  </si>
  <si>
    <t>Representa o fator relacionado à necessidade de retorno do veículo a sua origem;</t>
  </si>
  <si>
    <t>FU</t>
  </si>
  <si>
    <t>Representa o fator de utilização do veículo transportador</t>
  </si>
  <si>
    <t>V</t>
  </si>
  <si>
    <t>representa a velocidade média de transporte, em km/h ou nós;</t>
  </si>
  <si>
    <t>CH</t>
  </si>
  <si>
    <t>Representa o custo horário do veículo transportador;</t>
  </si>
  <si>
    <t>O fator K será igual a 1 quando o veículo não retornar e 2 quando o veículo transportador retornar ao local de origem</t>
  </si>
  <si>
    <t>Já o fator FU representa o inverso do número de equipamentos a serem transportados nos diferentes veículos transportadores.</t>
  </si>
  <si>
    <t>OBSERVAÇÕES:</t>
  </si>
  <si>
    <t>2 - A cada mobilização corresponderá uma desmobilização, cujo cálculo será igual ao da mobilização.</t>
  </si>
  <si>
    <t>DISTÂNCIA MÉDIA - CANTEIROS</t>
  </si>
  <si>
    <t>DADOS DE ENTRADA:</t>
  </si>
  <si>
    <t>1º DRO</t>
  </si>
  <si>
    <t>NÃO SE APLICA POR SER MENOR QIUE 50KM</t>
  </si>
  <si>
    <t>Tabela 01 - Velocidades médias de transporte por tipo e condição da via e extensões</t>
  </si>
  <si>
    <t>2º DRO</t>
  </si>
  <si>
    <t>Velocidade Rodovia Pav (P) - km/h</t>
  </si>
  <si>
    <t>3º DRO</t>
  </si>
  <si>
    <t>Velocidade Rodovia Revestimento Primário (RP) - km/h</t>
  </si>
  <si>
    <t>4º DRO</t>
  </si>
  <si>
    <t>Velocidade Rodovia Leito Natural (LN) - km/h</t>
  </si>
  <si>
    <t>5º DRO</t>
  </si>
  <si>
    <t>DMT Capital - Canteiro (km)</t>
  </si>
  <si>
    <t>RECIFE/PE</t>
  </si>
  <si>
    <t>6º DRO</t>
  </si>
  <si>
    <t>7º DRO</t>
  </si>
  <si>
    <t xml:space="preserve">DESTINO </t>
  </si>
  <si>
    <t>DISTANCIA MOBILIZAÇÃO DM (km)</t>
  </si>
  <si>
    <t>VELOCIDADE MÉDIA  - V (km/h)</t>
  </si>
  <si>
    <t>TEMPO DE VIAGEM
(h)</t>
  </si>
  <si>
    <t>FATOR DE UTILIZAÇÃO (FU)</t>
  </si>
  <si>
    <t>IDA/
VOLTA
(K)</t>
  </si>
  <si>
    <t>EQUIPAMENTO TRANSPORTADOR</t>
  </si>
  <si>
    <t>CUSTO HORÁRIO - CH (R$)</t>
  </si>
  <si>
    <t>CUSTO TOTAL MOBILIZAÇÃO - Cmob (R$)</t>
  </si>
  <si>
    <t>EQUIPAMENTOS DE GRANDE PORTE</t>
  </si>
  <si>
    <t>Canteiro</t>
  </si>
  <si>
    <t>E9018</t>
  </si>
  <si>
    <t>E9666</t>
  </si>
  <si>
    <t>1.5</t>
  </si>
  <si>
    <t>E9665</t>
  </si>
  <si>
    <t>1.6</t>
  </si>
  <si>
    <t>1.7</t>
  </si>
  <si>
    <t>1.8</t>
  </si>
  <si>
    <t>1.9</t>
  </si>
  <si>
    <t>1.10</t>
  </si>
  <si>
    <t>1.11</t>
  </si>
  <si>
    <t>1.12</t>
  </si>
  <si>
    <t>1.13</t>
  </si>
  <si>
    <t>1.14</t>
  </si>
  <si>
    <t>1.15</t>
  </si>
  <si>
    <t>1.16</t>
  </si>
  <si>
    <t>1.17</t>
  </si>
  <si>
    <t>1.18</t>
  </si>
  <si>
    <t>1.19</t>
  </si>
  <si>
    <t>1.20</t>
  </si>
  <si>
    <t>1.21</t>
  </si>
  <si>
    <t>1.22</t>
  </si>
  <si>
    <t>1.23</t>
  </si>
  <si>
    <t>TOTAL DE EQUIPAMENTOS DE GRANDE PORTE (R$)</t>
  </si>
  <si>
    <t>DMT
(KM)</t>
  </si>
  <si>
    <t>IDA/VOLTA</t>
  </si>
  <si>
    <t>PESO UNITÁRIO
(KG)</t>
  </si>
  <si>
    <t>PESO UNITÁRIO
(T)</t>
  </si>
  <si>
    <t>PESO TOTAL</t>
  </si>
  <si>
    <t>ORIGEM - DESTINO</t>
  </si>
  <si>
    <t>EQUIPAMENTOS DE PEQUENO PORTE</t>
  </si>
  <si>
    <t xml:space="preserve"> E9671 </t>
  </si>
  <si>
    <t>Recife - Canteiro</t>
  </si>
  <si>
    <t xml:space="preserve"> E9631 </t>
  </si>
  <si>
    <t xml:space="preserve"> E9764 </t>
  </si>
  <si>
    <t xml:space="preserve"> E9519 </t>
  </si>
  <si>
    <t xml:space="preserve"> E9788 </t>
  </si>
  <si>
    <t>2.7</t>
  </si>
  <si>
    <t xml:space="preserve"> E9066 </t>
  </si>
  <si>
    <t>2.8</t>
  </si>
  <si>
    <t xml:space="preserve"> E9760 </t>
  </si>
  <si>
    <t>2.9</t>
  </si>
  <si>
    <t xml:space="preserve"> E9028 </t>
  </si>
  <si>
    <t>2.10</t>
  </si>
  <si>
    <t xml:space="preserve"> E9535 </t>
  </si>
  <si>
    <t>2.11</t>
  </si>
  <si>
    <t xml:space="preserve"> E9021 </t>
  </si>
  <si>
    <t>2.12</t>
  </si>
  <si>
    <t xml:space="preserve"> E9071 </t>
  </si>
  <si>
    <t>2.13</t>
  </si>
  <si>
    <t xml:space="preserve"> E9753 </t>
  </si>
  <si>
    <t>2.14</t>
  </si>
  <si>
    <t>2.15</t>
  </si>
  <si>
    <t xml:space="preserve"> E9010 </t>
  </si>
  <si>
    <t>2.16</t>
  </si>
  <si>
    <t xml:space="preserve"> E9507 </t>
  </si>
  <si>
    <t>2.17</t>
  </si>
  <si>
    <t xml:space="preserve"> E9559 </t>
  </si>
  <si>
    <t>2.18</t>
  </si>
  <si>
    <t xml:space="preserve"> E9675 </t>
  </si>
  <si>
    <t>2.19</t>
  </si>
  <si>
    <t xml:space="preserve"> E9622 </t>
  </si>
  <si>
    <t>2.20</t>
  </si>
  <si>
    <t xml:space="preserve"> E9623 </t>
  </si>
  <si>
    <t>2.21</t>
  </si>
  <si>
    <t xml:space="preserve"> E9668 </t>
  </si>
  <si>
    <t>2.22</t>
  </si>
  <si>
    <t>2.23</t>
  </si>
  <si>
    <t xml:space="preserve"> E9647 </t>
  </si>
  <si>
    <t>2.24</t>
  </si>
  <si>
    <t xml:space="preserve"> E9064 </t>
  </si>
  <si>
    <t>2.25</t>
  </si>
  <si>
    <t xml:space="preserve"> E9544 </t>
  </si>
  <si>
    <t>2.26</t>
  </si>
  <si>
    <t xml:space="preserve"> E9011 </t>
  </si>
  <si>
    <t>2.27</t>
  </si>
  <si>
    <t xml:space="preserve"> E9719 </t>
  </si>
  <si>
    <t>2.28</t>
  </si>
  <si>
    <t xml:space="preserve"> E9547 </t>
  </si>
  <si>
    <t>2.29</t>
  </si>
  <si>
    <t xml:space="preserve"> E9662 </t>
  </si>
  <si>
    <t>2.30</t>
  </si>
  <si>
    <t xml:space="preserve"> E9568 </t>
  </si>
  <si>
    <t>2.31</t>
  </si>
  <si>
    <t>2.32</t>
  </si>
  <si>
    <t>2.33</t>
  </si>
  <si>
    <t>2.34</t>
  </si>
  <si>
    <t>2.35</t>
  </si>
  <si>
    <t>2.36</t>
  </si>
  <si>
    <t>2.37</t>
  </si>
  <si>
    <t>2.38</t>
  </si>
  <si>
    <t>2.39</t>
  </si>
  <si>
    <t>2.40</t>
  </si>
  <si>
    <t>2.41</t>
  </si>
  <si>
    <t>2.42</t>
  </si>
  <si>
    <t>2.43</t>
  </si>
  <si>
    <t>2.44</t>
  </si>
  <si>
    <t>2.45</t>
  </si>
  <si>
    <t>2.46</t>
  </si>
  <si>
    <t>2.47</t>
  </si>
  <si>
    <t>2.48</t>
  </si>
  <si>
    <t>2.49</t>
  </si>
  <si>
    <t>2.50</t>
  </si>
  <si>
    <t>2.51</t>
  </si>
  <si>
    <t>PESO TOTAL (KG)</t>
  </si>
  <si>
    <t>CUSTO DO TRANSPORTE
(R$)</t>
  </si>
  <si>
    <t>Carga, manobra e descarga de materiais diversos em caminhão carroceria de 15 t - carga e descarga com caminhão guindauto de 20 t.m</t>
  </si>
  <si>
    <t>TOTAL DE EQUIPAMENTOS DE PEQUENO PORTE (R$)</t>
  </si>
  <si>
    <t xml:space="preserve">TOTAL GERAL </t>
  </si>
  <si>
    <t>BDI =</t>
  </si>
  <si>
    <t>CUSTO TOTAL DA MOBILIZAÇÃO (R$)</t>
  </si>
  <si>
    <t>EQUIPAMENTO MÍNIMO</t>
  </si>
  <si>
    <t>Código</t>
  </si>
  <si>
    <t>Descrição</t>
  </si>
  <si>
    <t>Quantidade</t>
  </si>
  <si>
    <t>Tempo de trabalho (h/mês)</t>
  </si>
  <si>
    <t>Tempo de obra (meses)</t>
  </si>
  <si>
    <t>Produtivo</t>
  </si>
  <si>
    <t>Improdutivo</t>
  </si>
  <si>
    <t>Total</t>
  </si>
  <si>
    <t>H</t>
  </si>
  <si>
    <t>Equipamento para pintura eletrostática com cabine dupla de 7,00 kW e estufa de 80.000 kCal</t>
  </si>
  <si>
    <t xml:space="preserve"> E9762</t>
  </si>
  <si>
    <t xml:space="preserve">Guindaste móvel sobre pneus com 6 eixos com capacidade máxima de 350 t - 450 kw  </t>
  </si>
  <si>
    <t>Recicladora a frio - 455 kw</t>
  </si>
  <si>
    <t xml:space="preserve">Usina de asfalto a quente gravimétrica com capacidade de 100/140 t/h - 260 kw  </t>
  </si>
  <si>
    <t xml:space="preserve">Caminhão tanque com capacidade de 10.000 l - 188 kw  </t>
  </si>
  <si>
    <t xml:space="preserve">Tanque de estocagem de asfalto com capacidade de 30.000 l  </t>
  </si>
  <si>
    <t xml:space="preserve">Distribuidor de agregados sobre pneus autopropelido - 130 kw  </t>
  </si>
  <si>
    <t xml:space="preserve">Rolo compactador pé de carneiro vibratório autopropelido por pneus de 11,6 t - 82 kw  </t>
  </si>
  <si>
    <t xml:space="preserve">Rolo compactador liso vibratório autopropelido por pneus de 11 t - 97 kw  </t>
  </si>
  <si>
    <t xml:space="preserve">Motoniveladora - 93 kw  </t>
  </si>
  <si>
    <t xml:space="preserve">Empilhadeira a diesel com capacidade de 10 t - 82 kw  </t>
  </si>
  <si>
    <t xml:space="preserve">Caminhão guindauto com capacidade de elevação de 11,9 t e carroceria de 11,5 t - 188 kw  </t>
  </si>
  <si>
    <t xml:space="preserve">Central de concreto com capacidade de 30 m³/h - dosadora rs  </t>
  </si>
  <si>
    <t xml:space="preserve">Pórtico metálico rolante com talha com capacidade de 5 t - 10 kw  </t>
  </si>
  <si>
    <t>Grupo gerador - 456 kVA</t>
  </si>
  <si>
    <t xml:space="preserve">Compressor de ar portátil de 160,46 l/s (340 pcm) - 81 kw  </t>
  </si>
  <si>
    <t>Balança plataforma digital à bateria, com mesa de 75 x 75 cm e capacidade de 500 kg</t>
  </si>
  <si>
    <t>Aquecedor de fluido térmico - 12 kW</t>
  </si>
  <si>
    <t xml:space="preserve">Bomba de alta pressão para hidrojateamento com capacidade de 250 mpa - 72 kw  </t>
  </si>
  <si>
    <t>Máquina de solda elétrica transformadora 250 A - 9,20 kW</t>
  </si>
  <si>
    <t>Equipamento para solda e corte com oxiacetileno</t>
  </si>
  <si>
    <t xml:space="preserve">Conjunto bomba e macaco hidráulico para protensão com capacidade de 1.150 kn - 5 kw  </t>
  </si>
  <si>
    <t xml:space="preserve">Compressor de ar portátil de 58,52 l/s (124 pcm) - 27 kw  </t>
  </si>
  <si>
    <t xml:space="preserve">Martelete perfurador/rompedor a ar comprimido de 25 kg para rocha com capacidade de 2.040 gpm  </t>
  </si>
  <si>
    <t xml:space="preserve">Grupo gerador - 3,2 kva  </t>
  </si>
  <si>
    <t xml:space="preserve">Misturador de nata cimento - 1,50 kw  </t>
  </si>
  <si>
    <t xml:space="preserve">Soprador de ar costal - 2,6 kw  </t>
  </si>
  <si>
    <t xml:space="preserve">Compressor de ar portátil de 185,95 l/s (394 pcm) - 81,50 kw  </t>
  </si>
  <si>
    <t xml:space="preserve">Compactador manual de placa vibratória - 3,00 kw  </t>
  </si>
  <si>
    <t xml:space="preserve">Serra para corte de concreto e asfalto - 10 kw  </t>
  </si>
  <si>
    <t xml:space="preserve">Grupo gerador - 113 kva  </t>
  </si>
  <si>
    <t xml:space="preserve">Placa vibratória reversível c/ motor 4 tempos a gasolina     </t>
  </si>
  <si>
    <t xml:space="preserve">Bomba para injeção de nata de cimento com capacidade de 2 mpa - 2,20 kw  </t>
  </si>
  <si>
    <t xml:space="preserve">Martelete perfurador/rompedor elétrico - 0,90 kw  </t>
  </si>
  <si>
    <t xml:space="preserve">Conjunto bomba e macaco hidráulico para elevação com capacidade de 1.390 kn  </t>
  </si>
  <si>
    <t xml:space="preserve">Distribuidor de agregados rebocável com capacidade de 1,9 m³  </t>
  </si>
  <si>
    <t xml:space="preserve">Compressor de ar portátil de 9,44 l/s (20 pcm) a gasolina - 5,22 kw  </t>
  </si>
  <si>
    <t xml:space="preserve">Grupo gerador - 40 kva  </t>
  </si>
  <si>
    <t xml:space="preserve">Vibrador de imersão para concreto - 4,10 kw  </t>
  </si>
  <si>
    <t xml:space="preserve">Equipamento para pintura a ar comprimido de pistola com caneca com capacidade de 1.000 ml e compressor de 1,50 kw  </t>
  </si>
  <si>
    <t xml:space="preserve">Bomba pneumática para injeção de resina com capacidade de 0,18 m³/h  </t>
  </si>
  <si>
    <t xml:space="preserve">Grade de 24 discos rebocável de d = 60 cm (24")  </t>
  </si>
  <si>
    <t xml:space="preserve">Máquina policorte - 2,20 kw  </t>
  </si>
  <si>
    <t xml:space="preserve">PARÂMETROS DA OBRA CONSIDERADOS </t>
  </si>
  <si>
    <t>NATUREZA DA OBRA</t>
  </si>
  <si>
    <t>Construção</t>
  </si>
  <si>
    <t>Restauração</t>
  </si>
  <si>
    <t>Conservação Rotineira</t>
  </si>
  <si>
    <t>OAE - Construção</t>
  </si>
  <si>
    <t>OAE - Restauração</t>
  </si>
  <si>
    <t>Emergência</t>
  </si>
  <si>
    <t>PORTE DA OBRA</t>
  </si>
  <si>
    <t>Pequena</t>
  </si>
  <si>
    <t>Média</t>
  </si>
  <si>
    <t>Grande</t>
  </si>
  <si>
    <t>Conservação</t>
  </si>
  <si>
    <t>INSTALAÇÕES INDUSTRIAIS</t>
  </si>
  <si>
    <t>Central de Britagem (m³/h)</t>
  </si>
  <si>
    <t>Usina de Concreto (m³/h)</t>
  </si>
  <si>
    <t>Usina de Asfalto a Quente (t/h)</t>
  </si>
  <si>
    <t>Usina de Asfalto a Frio (t/h)</t>
  </si>
  <si>
    <t>Usina de Solos (m³/h)</t>
  </si>
  <si>
    <t>Fábrica de Premoldados</t>
  </si>
  <si>
    <t>PADRÃO DE CONSTRUÇÃO</t>
  </si>
  <si>
    <t>Provisório</t>
  </si>
  <si>
    <t>Permanente</t>
  </si>
  <si>
    <t>Conteiner</t>
  </si>
  <si>
    <t>CENTROS FORNECEDORES REGIONAL</t>
  </si>
  <si>
    <t>Km</t>
  </si>
  <si>
    <t>Município</t>
  </si>
  <si>
    <t>UF</t>
  </si>
  <si>
    <t>FATORES DE AJUSTE</t>
  </si>
  <si>
    <t>K1 - FATOR PADRÃO DA CONSTRUÇÃO</t>
  </si>
  <si>
    <t>Tipo de Canteiro</t>
  </si>
  <si>
    <t>Fator K1</t>
  </si>
  <si>
    <t>Provisória</t>
  </si>
  <si>
    <t>Sim</t>
  </si>
  <si>
    <t>K2 - FATOR DE MOBILIÁRIO E APARELHAGEM</t>
  </si>
  <si>
    <t>Canteiros de Obras</t>
  </si>
  <si>
    <t>Fator K2</t>
  </si>
  <si>
    <t>Construção e restauração rodoviária de pequeno ou médio porte</t>
  </si>
  <si>
    <t>Construção e restauração rodoviária de grande porte</t>
  </si>
  <si>
    <t>Conservação rodoviária</t>
  </si>
  <si>
    <t>Construção ou recuperação, reforço e alargamento de obras de arte especiais de pequeno porte</t>
  </si>
  <si>
    <t>Construção ou recuperação, reforço e alargamento de obras de arte especiais de médio ou grande porte</t>
  </si>
  <si>
    <t>Construção ferroviária</t>
  </si>
  <si>
    <t>K3 - FATOR DE DISTÂNCIA DO CANTEIRO AOS CENTROS FORNECEDORES</t>
  </si>
  <si>
    <t>Condição do Pavimento</t>
  </si>
  <si>
    <t>Equação - Fator K3</t>
  </si>
  <si>
    <t>Extensão</t>
  </si>
  <si>
    <t>Fator K3</t>
  </si>
  <si>
    <t>Leito Natural</t>
  </si>
  <si>
    <t>1 + 0,0014 x DT</t>
  </si>
  <si>
    <t>Revestimento Primário</t>
  </si>
  <si>
    <t>1 + 0,0009 x DT</t>
  </si>
  <si>
    <t>Rodovia Pavimentada</t>
  </si>
  <si>
    <t>1 + 0,0008 x DT</t>
  </si>
  <si>
    <t>CUSTO MÉDIO DA CONSTRUÇÃO CIVIL</t>
  </si>
  <si>
    <t>CMCC (R$/m²)</t>
  </si>
  <si>
    <t>Desonerado</t>
  </si>
  <si>
    <t>Onerado</t>
  </si>
  <si>
    <t>RELAÇÃO ENTRE ÁREA COBERTA X TERRENO</t>
  </si>
  <si>
    <t>Porte da Obra (Construção, Recuper, Reforço/Alarg OAE)</t>
  </si>
  <si>
    <t>Conservação Rodoviária</t>
  </si>
  <si>
    <t>Pequeno</t>
  </si>
  <si>
    <t>Médio</t>
  </si>
  <si>
    <t>Relação entre as áreas cobertas edificadas e as áreas totais dos terrenos</t>
  </si>
  <si>
    <t>FATOR DE EQUIVALÊNCIA DE ÁREA DESCOBERTA - FEAD</t>
  </si>
  <si>
    <t>Custo equivalente da área descoberta em relação ao custo básico da construção civil</t>
  </si>
  <si>
    <t>FATOR DE EQUIVALÊNCIA DE ÁREA TERRENO - FEAT</t>
  </si>
  <si>
    <t>Custo equivalente da área descoberta em relação ao custo básico da construção civil, para uso de Conteineres</t>
  </si>
  <si>
    <t>TABELA 24 (ANEXO 01/2023) - QUADRO DE QUANTIDADES E CUSTOS DO CANTEIRO - (∑QCn x CCn )</t>
  </si>
  <si>
    <t>Instalação Coberta</t>
  </si>
  <si>
    <t>Área referencia (m²)</t>
  </si>
  <si>
    <t>Utilização de Conteirner</t>
  </si>
  <si>
    <t>Unidade</t>
  </si>
  <si>
    <t>Valor Unitário</t>
  </si>
  <si>
    <t>Valor Total</t>
  </si>
  <si>
    <t>Tipo</t>
  </si>
  <si>
    <t>Escritório e seção técnica</t>
  </si>
  <si>
    <t>M0066</t>
  </si>
  <si>
    <t>Container 2 TEUs com revestimento térmico, janela e banheiro - inclusive montagem e desmontagem - utilização 5 vezes</t>
  </si>
  <si>
    <t>Almoxarifado</t>
  </si>
  <si>
    <t>M0057</t>
  </si>
  <si>
    <t>Depósito de cimento</t>
  </si>
  <si>
    <t>Refeitório e cozinha</t>
  </si>
  <si>
    <t>M0058</t>
  </si>
  <si>
    <t>Banheiro e vestiário</t>
  </si>
  <si>
    <t>M0041</t>
  </si>
  <si>
    <t xml:space="preserve">Oficina </t>
  </si>
  <si>
    <t>M0042</t>
  </si>
  <si>
    <t>Container 1 TEU com janela - inclusive montagem e desmontagem - utilização 5 vezes</t>
  </si>
  <si>
    <t>M0060</t>
  </si>
  <si>
    <t>Container 3/4 TEU com janela - inclusive montagem e desmontagem - utilização 5 vezes</t>
  </si>
  <si>
    <t>M0065</t>
  </si>
  <si>
    <t>Container 3/4 TEU com janela e banheiro - inclusive montagem e desmontagem - utilização 5 vezes</t>
  </si>
  <si>
    <t>Ambulatório</t>
  </si>
  <si>
    <t>Guarita</t>
  </si>
  <si>
    <t>M0071</t>
  </si>
  <si>
    <t>Container 1/2 TEU com janela - inclusive montagem e desmontagem</t>
  </si>
  <si>
    <t>Laboratórios</t>
  </si>
  <si>
    <t>Área Total Coberta</t>
  </si>
  <si>
    <t xml:space="preserve"> Número de Conteineres ( QCi )</t>
  </si>
  <si>
    <t>Área do Terreno ( AT )</t>
  </si>
  <si>
    <t>Custo de Conteineres ( ∑ QCn X CCn )</t>
  </si>
  <si>
    <t>Área Descoberta</t>
  </si>
  <si>
    <t>CP - COEFICIENTE DE PROPORCIONALIDADE DE ACRÉSCIMOS NOS CUSTOS DAS INSTALAÇÕES REFERENCIAIS PARA OBRAS DE CONSERVAÇÃO</t>
  </si>
  <si>
    <t>CP - Representa o coeficiente de proporcionalidade (adimensional);</t>
  </si>
  <si>
    <t>kmP - Representa a extensão de faixas de rolamento prevista em projeto (km);</t>
  </si>
  <si>
    <t>KmR - Representa a extensão de faixas de rolamento de referência (200 km).</t>
  </si>
  <si>
    <t>Extensão Total do Trecho</t>
  </si>
  <si>
    <t>KMP - Km Faixa da Obra</t>
  </si>
  <si>
    <t>Terceira Faixa</t>
  </si>
  <si>
    <t>KMR - Km Faixa Referência dos Custos</t>
  </si>
  <si>
    <t xml:space="preserve">Cp = </t>
  </si>
  <si>
    <t>CUSTO TOTAL PARA INSTALAÇÃO DO CANTEIRO COM PREVISÃO EXCLUSIVA DE CONTEINERES</t>
  </si>
  <si>
    <t>Onde:</t>
  </si>
  <si>
    <t>QCi - Representa a quantidade de contêineres propostas no canteiro;</t>
  </si>
  <si>
    <t>CCi - Representa o custo dos contêineres;</t>
  </si>
  <si>
    <t>AT - Representa a área total do terreno;</t>
  </si>
  <si>
    <t xml:space="preserve">k2 = </t>
  </si>
  <si>
    <t xml:space="preserve">AT = </t>
  </si>
  <si>
    <t>FEAT - Representa o fator de equivalência de áreas totais;</t>
  </si>
  <si>
    <t xml:space="preserve">FEAT = </t>
  </si>
  <si>
    <t>CMCC - Representa o custo médio da construção civil por metro quadrado;</t>
  </si>
  <si>
    <t xml:space="preserve">CMCC = </t>
  </si>
  <si>
    <t>Cp - Representa o coeficiente de proporcionalidade (adimensional).</t>
  </si>
  <si>
    <t xml:space="preserve">∑QCn X CCn = </t>
  </si>
  <si>
    <t xml:space="preserve">CCC = </t>
  </si>
  <si>
    <t>CUSTO TOTAL</t>
  </si>
  <si>
    <t>Valor</t>
  </si>
  <si>
    <t>Com BDI</t>
  </si>
  <si>
    <t>OBS:</t>
  </si>
  <si>
    <t>Considerado o canteiro no formato de padrão container</t>
  </si>
  <si>
    <t>QUANT.</t>
  </si>
  <si>
    <t>UND.</t>
  </si>
  <si>
    <t>Ano: 2025</t>
  </si>
  <si>
    <t>BDI: 23,89 % (Geral) e 17,51% (Diferenciado)</t>
  </si>
  <si>
    <t>Preço Total:</t>
  </si>
  <si>
    <t>DEPARTAMENTO DE ESTRADAS DE RODAGEM DE PERNAMBUCO
DIRETORIA DE PLANEJAMENTO E PROJETOS
RELATÓRIO SINTÉTICO DO ORÇAMENTO</t>
  </si>
  <si>
    <t>Setor: DIRETORIA DE PLANEJAMENTO E PROJETOS</t>
  </si>
  <si>
    <t>Orçamento: Recuperação e/ou Reforço Estrutural de Obras de Arte Especiais (Pontes, Viadutos, Passarelas e Afins) Sob Jurisdição do Departamento de Estradas de Rodagem do Estado de Pernambuco</t>
  </si>
  <si>
    <t>Serviço: Recuperação e/ou Reforço Estrutural de OAEs</t>
  </si>
  <si>
    <t>Extensão:</t>
  </si>
  <si>
    <t>Rodovia:</t>
  </si>
  <si>
    <t>Trecho: Do 1º ao 8 Distrito rodoviário</t>
  </si>
  <si>
    <t>% INDV.</t>
  </si>
  <si>
    <t>% ACUM.</t>
  </si>
  <si>
    <t>INSTALAÇÃO DO CANTEIRO DA OBRAS</t>
  </si>
  <si>
    <t>Canteiro de Obras - Principal</t>
  </si>
  <si>
    <t>ADM</t>
  </si>
  <si>
    <t>MOBILIZAÇÃO E DESMOBILIZAÇÃO</t>
  </si>
  <si>
    <t>MOB/DESM</t>
  </si>
  <si>
    <t>SICRO</t>
  </si>
  <si>
    <t>Concreto para bombeamento fck = 40 MPa - confecção em central dosadora de 30 m³/h - areia e brita comerciais - Caminhão betoneira 8 m³</t>
  </si>
  <si>
    <t>Guarda-corpo de concreto - fabricação - areia e brita comerciais - Guindauto 6,2 t</t>
  </si>
  <si>
    <t>4.2</t>
  </si>
  <si>
    <t>4.3</t>
  </si>
  <si>
    <t>4.4</t>
  </si>
  <si>
    <t>4.5</t>
  </si>
  <si>
    <t>4.6</t>
  </si>
  <si>
    <t>4.7</t>
  </si>
  <si>
    <t>4.8</t>
  </si>
  <si>
    <t>4.9</t>
  </si>
  <si>
    <t>4.10</t>
  </si>
  <si>
    <t>4.11</t>
  </si>
  <si>
    <t>4.12</t>
  </si>
  <si>
    <t>4.13</t>
  </si>
  <si>
    <t>4.14</t>
  </si>
  <si>
    <t>4.15</t>
  </si>
  <si>
    <t>4.16</t>
  </si>
  <si>
    <t>4.17</t>
  </si>
  <si>
    <t>4.18</t>
  </si>
  <si>
    <t>4.19</t>
  </si>
  <si>
    <t>4.20</t>
  </si>
  <si>
    <t>5.1</t>
  </si>
  <si>
    <t>5.2</t>
  </si>
  <si>
    <t>5.3</t>
  </si>
  <si>
    <t>5.4</t>
  </si>
  <si>
    <t>5.5</t>
  </si>
  <si>
    <t>5.6</t>
  </si>
  <si>
    <t>5.7</t>
  </si>
  <si>
    <t>5.8</t>
  </si>
  <si>
    <t>5.9</t>
  </si>
  <si>
    <t>5.10</t>
  </si>
  <si>
    <t>5.11</t>
  </si>
  <si>
    <t>5.12</t>
  </si>
  <si>
    <t>5.13</t>
  </si>
  <si>
    <t>5.14</t>
  </si>
  <si>
    <t>5.15</t>
  </si>
  <si>
    <t>5.16</t>
  </si>
  <si>
    <t>5.17</t>
  </si>
  <si>
    <t>5.18</t>
  </si>
  <si>
    <t>5.19</t>
  </si>
  <si>
    <t>5.20</t>
  </si>
  <si>
    <t>5.21</t>
  </si>
  <si>
    <t>5.22</t>
  </si>
  <si>
    <t>6.1</t>
  </si>
  <si>
    <t>6.2</t>
  </si>
  <si>
    <t>6.3</t>
  </si>
  <si>
    <t>6.4</t>
  </si>
  <si>
    <t>6.5</t>
  </si>
  <si>
    <t>6.6</t>
  </si>
  <si>
    <t>6.7</t>
  </si>
  <si>
    <t>6.8</t>
  </si>
  <si>
    <t>6.9</t>
  </si>
  <si>
    <t>6.10</t>
  </si>
  <si>
    <t>6.11</t>
  </si>
  <si>
    <t>6.12</t>
  </si>
  <si>
    <t>6.13</t>
  </si>
  <si>
    <t>6.14</t>
  </si>
  <si>
    <t>6.15</t>
  </si>
  <si>
    <t>6.16</t>
  </si>
  <si>
    <t>6.17</t>
  </si>
  <si>
    <t>7.1</t>
  </si>
  <si>
    <t>7.2</t>
  </si>
  <si>
    <t>7.3</t>
  </si>
  <si>
    <t>7.4</t>
  </si>
  <si>
    <t>7.5</t>
  </si>
  <si>
    <t>7.6</t>
  </si>
  <si>
    <t>8.1</t>
  </si>
  <si>
    <t>8.2</t>
  </si>
  <si>
    <t>8.3</t>
  </si>
  <si>
    <t>8.4</t>
  </si>
  <si>
    <t>8.5</t>
  </si>
  <si>
    <t>8.6</t>
  </si>
  <si>
    <t>9.1</t>
  </si>
  <si>
    <t>9.2</t>
  </si>
  <si>
    <t>9.3</t>
  </si>
  <si>
    <t>9.4</t>
  </si>
  <si>
    <t>9.5</t>
  </si>
  <si>
    <t>10.1</t>
  </si>
  <si>
    <t>10.2</t>
  </si>
  <si>
    <t>10.3</t>
  </si>
  <si>
    <t>10.4</t>
  </si>
  <si>
    <t>11.1</t>
  </si>
  <si>
    <t>11.2</t>
  </si>
  <si>
    <t>12.1</t>
  </si>
  <si>
    <t>12.2</t>
  </si>
  <si>
    <t>12.3</t>
  </si>
  <si>
    <t>12.4</t>
  </si>
  <si>
    <t>12.5</t>
  </si>
  <si>
    <t>12.6</t>
  </si>
  <si>
    <t>12.7</t>
  </si>
  <si>
    <t>12.8</t>
  </si>
  <si>
    <t>12.9</t>
  </si>
  <si>
    <t>12.10</t>
  </si>
  <si>
    <t>12.11</t>
  </si>
  <si>
    <t>12.12</t>
  </si>
  <si>
    <t>12.13</t>
  </si>
  <si>
    <t>12.14</t>
  </si>
  <si>
    <t>12.15</t>
  </si>
  <si>
    <t>12.16</t>
  </si>
  <si>
    <t>12.17</t>
  </si>
  <si>
    <t>12.18</t>
  </si>
  <si>
    <t>12.19</t>
  </si>
  <si>
    <t>Pedra de mão ou rachão - Caminhão basculante 10 m³</t>
  </si>
  <si>
    <t>Aço CA 50 - Caminhão carroceria 15 t</t>
  </si>
  <si>
    <t>Arame liso recozido em aço-carbono - D = 1,24 mm (18 BWG) - Caminhão carroceria 15 t</t>
  </si>
  <si>
    <t>Tinta anticorrosiva à base de resina epóxi poliamida bicomponente - Caminhão carroceria 15 t</t>
  </si>
  <si>
    <t>Adesivo estrutural à base de resina epóxi de média viscosidade - Caminhão carroceria 5 t</t>
  </si>
  <si>
    <t>Caibro de pinho - L = 7,5 cm e E = 7,5 cm - Caminhão carroceria 15 t</t>
  </si>
  <si>
    <t>Compensado plastificado - E = 14 mm - Caminhão carroceria 15 t</t>
  </si>
  <si>
    <t>Desmoldante para fôrmas de madeira - Caminhão carroceria 15 t</t>
  </si>
  <si>
    <t>Peça de madeira - L = 7,5 cm e E = 2,5 cm - Caminhão carroceria 15 t</t>
  </si>
  <si>
    <t>Prego de ferro - Caminhão carroceria 15 t</t>
  </si>
  <si>
    <t>Tábua - E = 2,5 cm e L = 10 cm - Caminhão carroceria 15 t</t>
  </si>
  <si>
    <t>Tábua - E = 2,5 cm e L = 30 cm - Caminhão carroceria 15 t</t>
  </si>
  <si>
    <t>Areia média lavada - Caminhão basculante 10 m³</t>
  </si>
  <si>
    <t>Brita 2 - Caminhão basculante 10 m³</t>
  </si>
  <si>
    <t>Cimento Portland CP II - 32 - saco - Caminhão carroceria 15 t</t>
  </si>
  <si>
    <t>Bico para bomba de projeção - Caminhão carroceria 15 t</t>
  </si>
  <si>
    <t>Disco de aço para bomba de projeção via seca - Caminhão carroceria 15 t</t>
  </si>
  <si>
    <t>Disco de borracha para bomba de projeção via seca - Caminhão carroceria 15 t</t>
  </si>
  <si>
    <t>Mangote para bomba de projeção - Caminhão carroceria 15 t</t>
  </si>
  <si>
    <t>Aditivo plastificante e retardador de pega para concreto e argamassa - Caminhão carroceria 15 t</t>
  </si>
  <si>
    <t>Brita 1 - Caminhão basculante 10 m³</t>
  </si>
  <si>
    <t>Broca de widia - D = 14 mm e C = 150 mm - Caminhão carroceria 15 t</t>
  </si>
  <si>
    <t>Argamassa pré-dosada para grauteamento - Caminhão carroceria 5 t</t>
  </si>
  <si>
    <t>Apoio de neoprene fretado - Caminhão carroceria 15 t</t>
  </si>
  <si>
    <t>Placa de poliestireno expandido (EPS) - Caminhão carroceria 15 t</t>
  </si>
  <si>
    <t>Tirante de barra de aço - tensão de escoamento = 950 MPa, tensão de ruptura = 1.050 MPa e D = 32 mm - Guindauto 11,9 t</t>
  </si>
  <si>
    <t>Tubo PEAD PE 80 PN 16 - D = 20 mm - Caminhão carroceria 15 t</t>
  </si>
  <si>
    <t>Tubo PEAD PE 80 PN 6 - D = 40 mm - Caminhão carroceria 15 t</t>
  </si>
  <si>
    <t>Anel de compensação angular para tirantes com diâmetro de 32 mm - Caminhão carroceria 15 t</t>
  </si>
  <si>
    <t>Placa de ancoragem para tirante de barra de aço - E = 20,0 mm e seção de 200 x 200 mm - Caminhão carroceria 15 t</t>
  </si>
  <si>
    <t>Porca sextavada em aço para ancoragem de tirantes - D = 50 mm e C = 85 mm - Caminhão carroceria 15 t</t>
  </si>
  <si>
    <t>Barra chata em aço galvanizado - Caminhão carroceria 15 t</t>
  </si>
  <si>
    <t>Cantoneira em aço ASTM A36 galvanizado - Caminhão carroceria 15 t</t>
  </si>
  <si>
    <t>Chapa fina em aço galvanizado - Caminhão carroceria 15 t</t>
  </si>
  <si>
    <t>Fita adesiva estrutural dupla-face - E = 2 mm e L = 25 mm - Caminhão carroceria 15 t</t>
  </si>
  <si>
    <t>Parafuso de cabeça sextavada em aço galvanizado com porca e arruela de pressão - D = 6,35 mm (1/4") - Caminhão carroceria 15 t</t>
  </si>
  <si>
    <t>Parafuso de cabeça sextavada em aço galvanizado com porca e arruela de pressão - D = 9,525 mm (3/8") - Caminhão carroceria 15 t</t>
  </si>
  <si>
    <t>Película retrorrefletiva tipo III - Caminhão carroceria 5 t</t>
  </si>
  <si>
    <t>Argamassa polimérica monocomponente para reparos estruturais - Caminhão carroceria 15 t</t>
  </si>
  <si>
    <t>Adesivo estrutural à base de resina epóxi bicomponente tipo ADE-52 ou similar - Caminhão carroceria 15 t</t>
  </si>
  <si>
    <t>Junta de dilatação em elastômero e perfil VV - L = 20 mm e H = 40 mm - Caminhão carroceria 15 t</t>
  </si>
  <si>
    <t>Tubo em aço galvanizado com rosca BSP classe leve - D = 100 mm (4") - Caminhão carroceria 15 t</t>
  </si>
  <si>
    <t>Desmoldante para fôrmas metálicas - Caminhão carroceria 15 t</t>
  </si>
  <si>
    <t>Diluente epóxi - Caminhão carroceria 15 t</t>
  </si>
  <si>
    <t>Adesivo estrutural à base de resina epóxi de alta viscosidade - Caminhão carroceria 15 t</t>
  </si>
  <si>
    <t>Bico de adesão para injeção de adesivo estrutural à base de resina epóxi - Caminhão carroceria 15 t</t>
  </si>
  <si>
    <t>Bico de perfuração para injeção de adesivo estrutural à base de resina epóxi - Caminhão carroceria 15 t</t>
  </si>
  <si>
    <t>Quadro tubular contraventado com acessórios - C = 1,00 m, L = 1,00 m e H = 1,25 m - Caminhão carroceria 15 t</t>
  </si>
  <si>
    <t>Aço em perfis ASTM A36 - Caminhão carroceria 15 t</t>
  </si>
  <si>
    <t>Chapa grossa em aço ASTM A36 - Caminhão carroceria 15 t</t>
  </si>
  <si>
    <t>Corda de poliamida - D = 12,0 mm e capacidade de carga de 2.200 kg - Caminhão carroceria 15 t</t>
  </si>
  <si>
    <t>Corrimão externo em alumínio para escada multidirecional - C = 250 cm - Caminhão carroceria 15 t</t>
  </si>
  <si>
    <t>Corrimão interno em alumínio para escada multidirecional - C = 250 cm - Caminhão carroceria 15 t</t>
  </si>
  <si>
    <t>Diagonal em aço galvanizado para escada multidirecional - C = 150 cm para módulos de H = 200 cm - Caminhão carroceria 15 t</t>
  </si>
  <si>
    <t>Diagonal em aço galvanizado para escada multidirecional - C = 250 cm para módulos de H = 200 cm - Caminhão carroceria 15 t</t>
  </si>
  <si>
    <t>Escada de alumínio para escada multidirecional - H = 200 cm e C = 250 cm - Caminhão carroceria 15 t</t>
  </si>
  <si>
    <t>Peça base em aço galvanizado para escada multidirecional - C = 33 cm - Caminhão carroceria 15 t</t>
  </si>
  <si>
    <t>Piso em aço galvanizado para escada multidirecional - L = 32 cm e C = 150 cm - Caminhão carroceria 15 t</t>
  </si>
  <si>
    <t>Poste vertical em aço galvanizado para escada multidirecional - C = 100 cm - Caminhão carroceria 15 t</t>
  </si>
  <si>
    <t>Poste vertical em aço galvanizado para escada multidirecional - C = 200 cm - Caminhão carroceria 15 t</t>
  </si>
  <si>
    <t>Sapata ajustável para andaime - base quadrada de 15 x 15 cm - Caminhão carroceria 15 t</t>
  </si>
  <si>
    <t>Travessa em aço galvanizado para escada multidirecional - C = 150 cm - Caminhão carroceria 15 t</t>
  </si>
  <si>
    <t>Travessa em aço galvanizado para escada multidirecional - C = 250 cm - Caminhão carroceria 15 t</t>
  </si>
  <si>
    <t>Travessa em aço galvanizado para escada multidirecional - C = 75 cm - Caminhão carroceria 15 t</t>
  </si>
  <si>
    <t>Tubo em aço galvanizado para escada multidirecional - C = 100 cm - Caminhão carroceria 15 t</t>
  </si>
  <si>
    <t>Cimento Portland CP II - 32 - a granel - Caminhão silo 30 m³</t>
  </si>
  <si>
    <t>Areia média - Caminhão basculante 10 m³</t>
  </si>
  <si>
    <t>Custo c/ ICMS 20,50% Jul/14</t>
  </si>
  <si>
    <t>VALOR COM ENCARGOS</t>
  </si>
  <si>
    <t>VALOR TOTAL</t>
  </si>
  <si>
    <t xml:space="preserve">SICRO </t>
  </si>
  <si>
    <t>RODOVIA:</t>
  </si>
  <si>
    <t>TRECHO:</t>
  </si>
  <si>
    <t xml:space="preserve">SEGMENTO: </t>
  </si>
  <si>
    <t>RELAÇÃO DA MÃO DE OBRA ORDINÁRIA</t>
  </si>
  <si>
    <t xml:space="preserve"> DISCRIMINAÇÃO</t>
  </si>
  <si>
    <t>HORAS/MÊS</t>
  </si>
  <si>
    <t>HOMENS/MÊS</t>
  </si>
  <si>
    <t xml:space="preserve">AJUDANTE  </t>
  </si>
  <si>
    <t xml:space="preserve">AJUDANTE ESPECIALIZADO  </t>
  </si>
  <si>
    <t xml:space="preserve">ARMADOR  </t>
  </si>
  <si>
    <t xml:space="preserve">CARPINTEIRO  </t>
  </si>
  <si>
    <t xml:space="preserve">MONTADOR  </t>
  </si>
  <si>
    <t xml:space="preserve">PEDREIRO  </t>
  </si>
  <si>
    <t xml:space="preserve">PINTOR  </t>
  </si>
  <si>
    <t xml:space="preserve">SERRALHEIRO  </t>
  </si>
  <si>
    <t xml:space="preserve">SERVENTE  </t>
  </si>
  <si>
    <t xml:space="preserve">SOLDADOR  </t>
  </si>
  <si>
    <t>PRAZO DA OBRA</t>
  </si>
  <si>
    <t>meses</t>
  </si>
  <si>
    <t>HOMENS/MÊS MÉDIO</t>
  </si>
  <si>
    <t>DADOS DA OBRA</t>
  </si>
  <si>
    <t>LISTA</t>
  </si>
  <si>
    <t>INFORMAÇÕES DA OBRA</t>
  </si>
  <si>
    <t>ALTERNATIVAS</t>
  </si>
  <si>
    <t>TIPO DE PROJETO :</t>
  </si>
  <si>
    <t>Recuperação, reforço e
alargamento de obras de
arte especiais</t>
  </si>
  <si>
    <t>CONSERVAÇÃO</t>
  </si>
  <si>
    <t>TIPO DE RODOVIA :</t>
  </si>
  <si>
    <t>SIMPLES</t>
  </si>
  <si>
    <t>DUPLA</t>
  </si>
  <si>
    <t>EXTENSÃO :</t>
  </si>
  <si>
    <t>100 pontes de 40 m de comprimento</t>
  </si>
  <si>
    <t>EXTENSÃO DE PISTA SIMPLES :</t>
  </si>
  <si>
    <t>CRONOGRAMA DA OBRA :</t>
  </si>
  <si>
    <t>PADRÃO DO CANTEIRO :</t>
  </si>
  <si>
    <t>PROVISÓRIO</t>
  </si>
  <si>
    <t>PERMANENTE</t>
  </si>
  <si>
    <t>MÃO DE OBRA ORDINÁRIA :</t>
  </si>
  <si>
    <t>MÃO DE OBRA FIXA :</t>
  </si>
  <si>
    <t>MÃO DE OBRA VINCULADA :</t>
  </si>
  <si>
    <t>MÃO DE OBRA VARIÁVEL :</t>
  </si>
  <si>
    <t>CONDIÇÃO DO PAVIMENTO</t>
  </si>
  <si>
    <t>DISTÂNCIA CANTEIRO-CIDADE :</t>
  </si>
  <si>
    <t>LEITO NATURAL</t>
  </si>
  <si>
    <t>REVESTIMENTO PRIMÁRIO</t>
  </si>
  <si>
    <t>RODOVIA PAVIMENTADA</t>
  </si>
  <si>
    <t>100 km de mobilização de conteiner</t>
  </si>
  <si>
    <t>UNIDADE DA FEDERAÇÃO :</t>
  </si>
  <si>
    <t>PERNAMBUCO</t>
  </si>
  <si>
    <t>MÊS BASE :</t>
  </si>
  <si>
    <t>CLASSIFICAÇÃO DAS OBRAS DE RECUPERAÇÃO, REFORÇO E ALARGAMENTO DE OBRAS DE ARTE ESPECIAIS</t>
  </si>
  <si>
    <t>NATUREZA DAS OBRAS</t>
  </si>
  <si>
    <t>PEQUENO PORTE</t>
  </si>
  <si>
    <t>MÉDIO PORTE</t>
  </si>
  <si>
    <t>GRANDE PORTE</t>
  </si>
  <si>
    <t>CONSTRUÇÃO RODOVIÁRIA</t>
  </si>
  <si>
    <t>Até 15 km de pista            simples por ano</t>
  </si>
  <si>
    <t>De 15 a 30 km de pista     simples por ano</t>
  </si>
  <si>
    <t>Acima de 30 km de pista simples por ano</t>
  </si>
  <si>
    <t>RESTAURAÇÃO RODOVIÁRIA</t>
  </si>
  <si>
    <t>Até 20 km de pista            simples por ano</t>
  </si>
  <si>
    <t>De 20 a 40 km de pista     simples por ano</t>
  </si>
  <si>
    <t>Acima de 40 km de pista simples por ano</t>
  </si>
  <si>
    <t>Até 20m m de 
pista simples por ano</t>
  </si>
  <si>
    <t>De 200 a 400 m de
pista simples por ano</t>
  </si>
  <si>
    <t>Acima de 400 m de
pista simples por ano</t>
  </si>
  <si>
    <t>ALTERADA CLASSIFICAÇÃO DA OBRA PARA REFORÇO DE OAE</t>
  </si>
  <si>
    <t>CLASSIFICAÇÃO DA OBRA</t>
  </si>
  <si>
    <t>PORTE DA OBRA DE RESTAURAÇÃO</t>
  </si>
  <si>
    <t>CARACTERIZAÇÃO DA MÃO DE OBRA</t>
  </si>
  <si>
    <t>OBSERVAÇÃO :</t>
  </si>
  <si>
    <t>Consoante às recomendações constantes do Item 9.4 - Quantidade de Funcionários nos Canteiros presente no Volume 07 - Canteiros de Obras do Manual de Custos, deve-se aplicar o coeficiente de 1,33 sobre a mão de obra ordinária e a parcela variável da administração local para determinação da quantidade máxima de funcionários/mês envolvidos no ápice do empreendimento</t>
  </si>
  <si>
    <t>COEFICIENTE :</t>
  </si>
  <si>
    <t xml:space="preserve">1. Número de Funcionários da Mão de Obra Ordinária no Mês de Pico   -   (NMO) = </t>
  </si>
  <si>
    <t>2. Número de Funcionários da Parcela Variável no Mês de Pico   -   (NPV) =</t>
  </si>
  <si>
    <t xml:space="preserve">3. Número de Funcionários da Parcela Fixa da Administração Local   -   (NPF) = </t>
  </si>
  <si>
    <t xml:space="preserve">4. Número de Funcionários das Parcelas Fixa e Vinculada   -   (NPF-V) = </t>
  </si>
  <si>
    <t xml:space="preserve">5. Número de Funcionários Alojados no Canteiro   -   (NFA) = </t>
  </si>
  <si>
    <t>6. Número Máximo de Funcionários   -   (NMAX) =</t>
  </si>
  <si>
    <t>FATOR DO PADRÃO DE CONSTRUÇÃO   -   (K1)</t>
  </si>
  <si>
    <t>K1</t>
  </si>
  <si>
    <t>FATOR DE MOBILIÁRIO E APARELHAGEM   -   (K2)</t>
  </si>
  <si>
    <t>TIPO DA OBRA</t>
  </si>
  <si>
    <t>FATOR CONSDERADO</t>
  </si>
  <si>
    <t>ALTERADO O FATOR MOBILIÁRIO PARA OAE</t>
  </si>
  <si>
    <t>OBRAS DE RECUPERAÇÃO, REFORÇO E ALARGAMENTO DE OBRAS DE ARTE ESPECIAIS   -   K2</t>
  </si>
  <si>
    <t>FATOR DE DISTÂNCIA DO CANTEIRO AOS CENTROS FORNECEDORES   -   (K3)</t>
  </si>
  <si>
    <t>FATOR DE AJUSTE DA DISTÂNCIA DO CANTEIRO AOS CENTROS FORNECEDORES</t>
  </si>
  <si>
    <t>FATOR CONSIDERADO</t>
  </si>
  <si>
    <t>K3</t>
  </si>
  <si>
    <t>CUSTO MÉDIO DA CONSTRUÇÃO CIVIL (CMCC)</t>
  </si>
  <si>
    <t>MÊS-BASE :</t>
  </si>
  <si>
    <t>CMCC :</t>
  </si>
  <si>
    <t>SEM DESONERAÇÃO DA FOLHA DE PAGAMENTO</t>
  </si>
  <si>
    <t>CANTEIRO PRINCIPAL - CONSTRUÇÃO RODOVIÁRIA</t>
  </si>
  <si>
    <t>PORTE DA OBRA :</t>
  </si>
  <si>
    <t>DIMENSIONAMENTO DAS ÁREAS VARIÁVEIS</t>
  </si>
  <si>
    <t>Instalações Cobertas</t>
  </si>
  <si>
    <t>Equações de Dimensionamento das Áreas</t>
  </si>
  <si>
    <t>Área (m²)</t>
  </si>
  <si>
    <t>AE-ST (m²) = (57,95 + 4,5 x NPF) x 80%</t>
  </si>
  <si>
    <t>AR-C (m²) = (1,55 x 50% NMAX) x 80%</t>
  </si>
  <si>
    <t>Alojamentos</t>
  </si>
  <si>
    <t>AAL (m²) = (3,11 x 50% (NMO + NPV)) x 80%</t>
  </si>
  <si>
    <t>Banheiros e vestiário</t>
  </si>
  <si>
    <t>AB-V (m²) = (0,77 x (NMO + NPV)) x 80%</t>
  </si>
  <si>
    <t>AAMB (m²) = (0,25 x NMAX) x 80%</t>
  </si>
  <si>
    <t>ÁREAS FIXAS DE REFERÊNCIA DO CANTEIRO PRINCIPAL</t>
  </si>
  <si>
    <t>INSTALAÇÕES</t>
  </si>
  <si>
    <t>ÁREAS DE REFERÊNCIA</t>
  </si>
  <si>
    <t>Oficina</t>
  </si>
  <si>
    <t>Topografia</t>
  </si>
  <si>
    <t>FATORES DE EQUIVALÊNCIA DE ÁREAS</t>
  </si>
  <si>
    <t>ÁREAS COBERTAS</t>
  </si>
  <si>
    <t>FEAC (%)</t>
  </si>
  <si>
    <t>ÁREAS EQUIVALENTES</t>
  </si>
  <si>
    <t>Almoxarifado e Depósito de cimento</t>
  </si>
  <si>
    <t>ÁREAS DESCOBERTAS</t>
  </si>
  <si>
    <t>Relação entre as áreas cobertas edificadas e as áreas totais dos terrenos =</t>
  </si>
  <si>
    <t>Áreas descobertas =</t>
  </si>
  <si>
    <t>FEAD =</t>
  </si>
  <si>
    <t>CUSTO TOTAL DE REFERÊNCIA DO CANTEIRO PRINCIPAL (CCP)</t>
  </si>
  <si>
    <t>CCP =</t>
  </si>
  <si>
    <t>CUSTO TOTAL DE REFERÊNCIA DO CANTEIRO DE OBRAS</t>
  </si>
  <si>
    <t>CCO = CCP</t>
  </si>
  <si>
    <t xml:space="preserve">CCO = </t>
  </si>
  <si>
    <t>RECIFE</t>
  </si>
  <si>
    <t>Administração Local da Obra</t>
  </si>
  <si>
    <t>Mobilização e Mesmobilização</t>
  </si>
  <si>
    <t>Canteiro de Obras - Canteiros de apoio</t>
  </si>
  <si>
    <t>Data Base: Jul/2025</t>
  </si>
  <si>
    <t>DESEMBOLSO MENSAL (R$)</t>
  </si>
  <si>
    <t>PARCIAL</t>
  </si>
  <si>
    <t>ACUMULADO</t>
  </si>
  <si>
    <t>DESEMBOLSO MENSAL (%)</t>
  </si>
  <si>
    <t>DER-PE</t>
  </si>
  <si>
    <t>COMPOSIÇÃO DA PARCELA DE BDI - DIFERENCIADO</t>
  </si>
  <si>
    <t>(Bonificação e Despesas Indiretas)</t>
  </si>
  <si>
    <t>ITENS RELATIVOS À ADMINISTRAÇÃO DA OBRA</t>
  </si>
  <si>
    <t xml:space="preserve">   A - Administração Central</t>
  </si>
  <si>
    <t xml:space="preserve">   B – Seguros e Garantias Contratuais</t>
  </si>
  <si>
    <t xml:space="preserve">   C – Risco</t>
  </si>
  <si>
    <t xml:space="preserve">   D – Despesa Financeira</t>
  </si>
  <si>
    <t>LUCRO</t>
  </si>
  <si>
    <t xml:space="preserve">   E – Lucro Operacional</t>
  </si>
  <si>
    <t>TAXAS E IMPOSTOS</t>
  </si>
  <si>
    <r>
      <t>BDI</t>
    </r>
    <r>
      <rPr>
        <sz val="11"/>
        <rFont val="Calibri"/>
        <family val="2"/>
        <scheme val="minor"/>
      </rPr>
      <t xml:space="preserve"> = (((1 + A + B + C ) * (1 + D) * (1 + E)) / (1 - I)) - 1</t>
    </r>
  </si>
  <si>
    <t xml:space="preserve">   BDI COM IMPOSTOS (%)</t>
  </si>
  <si>
    <t xml:space="preserve">   CD – Custo Direto</t>
  </si>
  <si>
    <t>COMPOSIÇÃO DA PARCELA DE BDI</t>
  </si>
  <si>
    <t>Aditivo acelerador de pega para concreto e argamassa projetados - Caminhão carroceria 15 t</t>
  </si>
  <si>
    <t>Brita 0 - Caminhão basculante 10 m³</t>
  </si>
  <si>
    <t>Aditivo superplastificante para concreto e argamassa - Caminhão carroceria 15 t</t>
  </si>
  <si>
    <t>Chumbador de expansão controlada por torque em aço zincado para concreto - D = 12,5 mm - Caminhão carroceria 15 t</t>
  </si>
  <si>
    <t>Pedrisco - Caminhão basculante 10 m³</t>
  </si>
  <si>
    <t>Tábua de pinho de terceira - E = 2,5 cm - Caminhão carroceria 15 t</t>
  </si>
  <si>
    <t>Cal hidratada - a granel - Caminhão silo 30 m³</t>
  </si>
  <si>
    <t>Eletrodo revestido E70XX - Caminhão carroceria 15 t</t>
  </si>
  <si>
    <t>Chapa fina em aço ASTM A36 - Caminhão carroceria 15 t</t>
  </si>
  <si>
    <t>Eletrodo revestido E60XX - Caminhão carroceria 15 t</t>
  </si>
  <si>
    <t>Tinta em pó à base de resina poliéster - Caminhão carroceria 15 t</t>
  </si>
  <si>
    <t>Parafuso de cabeça chata em aço - D = 4,5 mm e bucha plástica - D = 8 mm (S8) - Caminhão carroceria 15 t</t>
  </si>
  <si>
    <t>Tubo em aço - E = 3,00 mm e seção de 40 x 40 mm - Caminhão carroceria 15 t</t>
  </si>
  <si>
    <t>MEMÓRIA DE CÁLCULO</t>
  </si>
  <si>
    <t>RECUPERAÇÃO E REFORÇO ESRUTURAL DE OAES NO ESTADO DO PERNAMBUCO</t>
  </si>
  <si>
    <t>total de pontes</t>
  </si>
  <si>
    <t>comp. med.</t>
  </si>
  <si>
    <t>larg. med.</t>
  </si>
  <si>
    <t>dias</t>
  </si>
  <si>
    <t>horas</t>
  </si>
  <si>
    <t>quantidade</t>
  </si>
  <si>
    <t>período</t>
  </si>
  <si>
    <t>altura escavação</t>
  </si>
  <si>
    <t>larg. Escavação</t>
  </si>
  <si>
    <t>altura</t>
  </si>
  <si>
    <t>largura</t>
  </si>
  <si>
    <t>espessura</t>
  </si>
  <si>
    <t>repetição</t>
  </si>
  <si>
    <t>taxa de aço</t>
  </si>
  <si>
    <t>vol. concreto</t>
  </si>
  <si>
    <t>taxa de aço = 100 kg/m³</t>
  </si>
  <si>
    <t>kg/m²</t>
  </si>
  <si>
    <t>ponte de aderência</t>
  </si>
  <si>
    <t>taxa</t>
  </si>
  <si>
    <t>prof. perfuração = 0,20 m</t>
  </si>
  <si>
    <t>ancoragem</t>
  </si>
  <si>
    <t>furo/und</t>
  </si>
  <si>
    <t>SUPERESTRUTURA</t>
  </si>
  <si>
    <t>qnt. vigas</t>
  </si>
  <si>
    <t>comprimento</t>
  </si>
  <si>
    <t>placa de sinalização</t>
  </si>
  <si>
    <t>juntas de dilatação</t>
  </si>
  <si>
    <t>lados</t>
  </si>
  <si>
    <t>alt. med.</t>
  </si>
  <si>
    <t>escoramento metálico</t>
  </si>
  <si>
    <t>plataforma de trabalho</t>
  </si>
  <si>
    <t>vol. retirada</t>
  </si>
  <si>
    <t>t/m³</t>
  </si>
  <si>
    <t>empolamento</t>
  </si>
  <si>
    <t>carga</t>
  </si>
  <si>
    <t>área med.</t>
  </si>
  <si>
    <t>vol.</t>
  </si>
  <si>
    <t>RESUMO DO ORÇAMENTO</t>
  </si>
  <si>
    <t>Referência</t>
  </si>
  <si>
    <t>Preço (R$)</t>
  </si>
  <si>
    <t>TOTAIS GERAIS:</t>
  </si>
  <si>
    <t>Encarregado geral</t>
  </si>
  <si>
    <t>Técnico de meio ambiente</t>
  </si>
  <si>
    <t>Motorista de veículo leve - mensalista</t>
  </si>
  <si>
    <t>Engenheiro auxiliar</t>
  </si>
  <si>
    <t>Auxiliar técnico</t>
  </si>
  <si>
    <t>Chefe do setor administrativo</t>
  </si>
  <si>
    <t>Encarregado administrativo</t>
  </si>
  <si>
    <t>Porteiro</t>
  </si>
  <si>
    <t>Vigia</t>
  </si>
  <si>
    <t>Faxineiro</t>
  </si>
  <si>
    <t>Encarregado de turma</t>
  </si>
  <si>
    <t>Apontador</t>
  </si>
  <si>
    <t>Engenheiro de segurança do trabalho</t>
  </si>
  <si>
    <t>Médico do trabalho</t>
  </si>
  <si>
    <t>Eletricista - mensalista</t>
  </si>
  <si>
    <t>Pedreiro - mensalista</t>
  </si>
  <si>
    <t>Servente - mensalista</t>
  </si>
  <si>
    <t>Veículo leve - 53 kW (sem motorista)</t>
  </si>
  <si>
    <t>Ônibus com capacidade para 80 passageiros - 175 kW</t>
  </si>
  <si>
    <t>Veículo tipo van furgão com capacidade de 1,38 t - 100 kW</t>
  </si>
  <si>
    <t>Caminhão guindauto com capacidade de elevação de 6,2 t e carroceria de 7 t - 136 kW</t>
  </si>
  <si>
    <t>Usina de asfalto a quente gravimétrica com capacidade de 100/140 t/h - 260 kW</t>
  </si>
  <si>
    <t>Empilhadeira a diesel com capacidade de 10 t - 82 kW</t>
  </si>
  <si>
    <t>Pórtico metálico rolante com talha com capacidade de 5 t - 10 kW</t>
  </si>
  <si>
    <t>Concreto para bombeamento fck = 40 MPa - confecção em central dosadora de 30 m³/h - areia e brita comerciais</t>
  </si>
  <si>
    <t>Guarda-corpo de concreto - fabricação - areia e brita comerciais</t>
  </si>
  <si>
    <t xml:space="preserve">   PIS</t>
  </si>
  <si>
    <t xml:space="preserve">   COFINS</t>
  </si>
  <si>
    <t xml:space="preserve">   ISS</t>
  </si>
  <si>
    <t xml:space="preserve">   CPRB</t>
  </si>
  <si>
    <t xml:space="preserve">   I ( Impostos)</t>
  </si>
  <si>
    <t>Pedra de mão ou rachão</t>
  </si>
  <si>
    <t>Aço CA 50</t>
  </si>
  <si>
    <t>Arame liso recozido em aço-carbono - D = 1,24 mm (18 BWG)</t>
  </si>
  <si>
    <t>Tinta anticorrosiva à base de resina epóxi poliamida bicomponente</t>
  </si>
  <si>
    <t>Adesivo estrutural à base de resina epóxi de média viscosidade</t>
  </si>
  <si>
    <t>Caibro de pinho - L = 7,5 cm e E = 7,5 cm</t>
  </si>
  <si>
    <t>Compensado plastificado - E = 14 mm</t>
  </si>
  <si>
    <t>Desmoldante para fôrmas de madeira</t>
  </si>
  <si>
    <t>Peça de madeira - L = 7,5 cm e E = 2,5 cm</t>
  </si>
  <si>
    <t>Prego de ferro</t>
  </si>
  <si>
    <t>Tábua - E = 2,5 cm e L = 10 cm</t>
  </si>
  <si>
    <t>Tábua - E = 2,5 cm e L = 30 cm</t>
  </si>
  <si>
    <t>Areia média lavada</t>
  </si>
  <si>
    <t>Cimento Portland CP II - 32 - saco</t>
  </si>
  <si>
    <t>Bico para bomba de projeção</t>
  </si>
  <si>
    <t>Disco de aço para bomba de projeção via seca</t>
  </si>
  <si>
    <t>Disco de borracha para bomba de projeção via seca</t>
  </si>
  <si>
    <t>Mangote para bomba de projeção</t>
  </si>
  <si>
    <t>Aditivo plastificante e retardador de pega para concreto e argamassa</t>
  </si>
  <si>
    <t>Brita 1</t>
  </si>
  <si>
    <t>Broca de widia - D = 14 mm e C = 150 mm</t>
  </si>
  <si>
    <t>Argamassa pré-dosada para grauteamento</t>
  </si>
  <si>
    <t>Apoio de neoprene fretado</t>
  </si>
  <si>
    <t>Placa de poliestireno expandido (EPS)</t>
  </si>
  <si>
    <t>Tirante de barra de aço - tensão de escoamento = 950 MPa, tensão de ruptura = 1.050 MPa e D = 32 mm</t>
  </si>
  <si>
    <t>Tubo PEAD PE 80 PN 16 - D = 20 mm</t>
  </si>
  <si>
    <t>Tubo PEAD PE 80 PN 6 - D = 40 mm</t>
  </si>
  <si>
    <t>Anel de compensação angular para tirantes com diâmetro de 32 mm</t>
  </si>
  <si>
    <t>Placa de ancoragem para tirante de barra de aço - E = 20,0 mm e seção de 200 x 200 mm</t>
  </si>
  <si>
    <t>Porca sextavada em aço para ancoragem de tirantes - D = 50 mm e C = 85 mm</t>
  </si>
  <si>
    <t>Barra chata em aço galvanizado</t>
  </si>
  <si>
    <t>Cantoneira em aço ASTM A36 galvanizado</t>
  </si>
  <si>
    <t>Chapa fina em aço galvanizado</t>
  </si>
  <si>
    <t>Fita adesiva estrutural dupla-face - E = 2 mm e L = 25 mm</t>
  </si>
  <si>
    <t>Parafuso de cabeça sextavada em aço galvanizado com porca e arruela de pressão - D = 6,35 mm (1/4")</t>
  </si>
  <si>
    <t>Parafuso de cabeça sextavada em aço galvanizado com porca e arruela de pressão - D = 9,525 mm (3/8")</t>
  </si>
  <si>
    <t>Película retrorrefletiva tipo III</t>
  </si>
  <si>
    <t>Argamassa polimérica monocomponente para reparos estruturais</t>
  </si>
  <si>
    <t>Adesivo estrutural à base de resina epóxi bicomponente tipo ADE-52 ou similar</t>
  </si>
  <si>
    <t>Junta de dilatação em elastômero e perfil VV - L = 20 mm e H = 40 mm</t>
  </si>
  <si>
    <t>Tubo em aço galvanizado com rosca BSP classe leve - D = 100 mm (4")</t>
  </si>
  <si>
    <t>Desmoldante para fôrmas metálicas</t>
  </si>
  <si>
    <t>Diluente epóxi</t>
  </si>
  <si>
    <t>Adesivo estrutural à base de resina epóxi de alta viscosidade</t>
  </si>
  <si>
    <t>Bico de adesão para injeção de adesivo estrutural à base de resina epóxi</t>
  </si>
  <si>
    <t>Bico de perfuração para injeção de adesivo estrutural à base de resina epóxi</t>
  </si>
  <si>
    <t>Quadro tubular contraventado com acessórios - C = 1,00 m, L = 1,00 m e H = 1,25 m</t>
  </si>
  <si>
    <t>Aço em perfis ASTM A36</t>
  </si>
  <si>
    <t>Chapa grossa em aço ASTM A36</t>
  </si>
  <si>
    <t>Corda de poliamida - D = 12,0 mm e capacidade de carga de 2.200 kg</t>
  </si>
  <si>
    <t>Corrimão externo em alumínio para escada multidirecional - C = 250 cm</t>
  </si>
  <si>
    <t>Corrimão interno em alumínio para escada multidirecional - C = 250 cm</t>
  </si>
  <si>
    <t>Diagonal em aço galvanizado para escada multidirecional - C = 150 cm para módulos de H = 200 cm</t>
  </si>
  <si>
    <t>Diagonal em aço galvanizado para escada multidirecional - C = 250 cm para módulos de H = 200 cm</t>
  </si>
  <si>
    <t>Escada de alumínio para escada multidirecional - H = 200 cm e C = 250 cm</t>
  </si>
  <si>
    <t>Peça base em aço galvanizado para escada multidirecional - C = 33 cm</t>
  </si>
  <si>
    <t>Piso em aço galvanizado para escada multidirecional - L = 32 cm e C = 150 cm</t>
  </si>
  <si>
    <t>Poste vertical em aço galvanizado para escada multidirecional - C = 100 cm</t>
  </si>
  <si>
    <t>Poste vertical em aço galvanizado para escada multidirecional - C = 200 cm</t>
  </si>
  <si>
    <t>Sapata ajustável para andaime - base quadrada de 15 x 15 cm</t>
  </si>
  <si>
    <t>Travessa em aço galvanizado para escada multidirecional - C = 150 cm</t>
  </si>
  <si>
    <t>Travessa em aço galvanizado para escada multidirecional - C = 250 cm</t>
  </si>
  <si>
    <t>Travessa em aço galvanizado para escada multidirecional - C = 75 cm</t>
  </si>
  <si>
    <t>Tubo em aço galvanizado para escada multidirecional - C = 100 cm</t>
  </si>
  <si>
    <t>Cimento Portland CP II - 32 - a granel</t>
  </si>
  <si>
    <t>Areia média</t>
  </si>
  <si>
    <t>TOTAL (R$/ton) Onerado com BDI</t>
  </si>
  <si>
    <t>TOTAL (R$/ton) Desonerado com BDI</t>
  </si>
  <si>
    <t>TRANSPORTE (R$/ton) Desonerado com BDI</t>
  </si>
  <si>
    <t>AQUISIÇÃO  
(R$/ton) 
Desonerado com 
BDI</t>
  </si>
  <si>
    <t>TOTAL AQUISIÇÃO + TRANSPORTE 
(R$/ton)
Desonerado com 
BDI</t>
  </si>
  <si>
    <t>TRANSPORTE (R$/ton)
 Onerado com 
BDI</t>
  </si>
  <si>
    <t>AQUISIÇÃO (R$/ton) 
Onerado com 
BDI</t>
  </si>
  <si>
    <t>TOTAL AQUISIÇÃO + TRANSPORTE 
(R$/ton) Onerado com 
BDI</t>
  </si>
  <si>
    <t>Custo s/ BDI
(Onerado)</t>
  </si>
  <si>
    <t>Custo s/ BDI  
(Desonerado)</t>
  </si>
  <si>
    <t>TOTAL (R$/ton) Desonerado sem BDI</t>
  </si>
  <si>
    <t>TOTAL (R$/ton) Onerado sem BDI</t>
  </si>
  <si>
    <t>TRANSPORTE (R$/ton) Desonerado sem BDI</t>
  </si>
  <si>
    <t>AQUISIÇÃO  
(R$/ton) 
Desonerado sem 
BDI</t>
  </si>
  <si>
    <t>TOTAL AQUISIÇÃO + TRANSPORTE 
(R$/ton)
Desonerado sem 
BDI</t>
  </si>
  <si>
    <t>TRANSPORTE (R$/ton)
 Onerado sem 
BDI</t>
  </si>
  <si>
    <t>AQUISIÇÃO (R$/ton) 
Onerado sem 
BDI</t>
  </si>
  <si>
    <t>TOTAL AQUISIÇÃO + TRANSPORTE 
(R$/ton) Onerado sem 
BDI</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</si>
  <si>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</si>
  <si>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</si>
  <si>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</si>
  <si>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</si>
  <si>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</si>
  <si>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</si>
  <si>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</si>
  <si>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</si>
  <si>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</si>
  <si>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</si>
  <si>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</si>
  <si>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</si>
  <si>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</si>
  <si>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</si>
  <si>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</si>
  <si>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</si>
  <si>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</si>
  <si>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</si>
  <si>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</si>
  <si>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</si>
  <si>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</si>
  <si>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</si>
  <si>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</si>
  <si>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</si>
  <si>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</si>
  <si>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</si>
  <si>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</si>
  <si>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</si>
  <si>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</si>
  <si>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</si>
  <si>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</si>
  <si>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</si>
  <si>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</si>
  <si>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</si>
  <si>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</si>
  <si>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E9022</t>
  </si>
  <si>
    <t>Pórtico metálico rolante com capacidade de 25 t - 30 kW</t>
  </si>
  <si>
    <t>E9023</t>
  </si>
  <si>
    <t>Guindaste móvel sobre esteiras com dragline com capacidade de 1,9 a 2,3 m³ - 270 kW</t>
  </si>
  <si>
    <t>E9025</t>
  </si>
  <si>
    <t>Conjunto bomba e macaco hidráulico para protensão com capacidade de 7.000 kN - 15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</si>
  <si>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</si>
  <si>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</si>
  <si>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</si>
  <si>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</si>
  <si>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</si>
  <si>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</si>
  <si>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</si>
  <si>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</si>
  <si>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</si>
  <si>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</si>
  <si>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</si>
  <si>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</si>
  <si>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</si>
  <si>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</si>
  <si>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</si>
  <si>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</si>
  <si>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</si>
  <si>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</si>
  <si>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</si>
  <si>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</si>
  <si>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</si>
  <si>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</si>
  <si>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</si>
  <si>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</si>
  <si>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</si>
  <si>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</si>
  <si>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</si>
  <si>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</si>
  <si>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</si>
  <si>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</si>
  <si>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</si>
  <si>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</si>
  <si>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E9048</t>
  </si>
  <si>
    <t>Conjunto bomba e macaco hidráulico para elevação com capacidade de 1.859 kN</t>
  </si>
  <si>
    <t>E9050</t>
  </si>
  <si>
    <t>Guindaste móvel sobre pneus com 2 eixos com capacidade de 18 t - 97 kW</t>
  </si>
  <si>
    <t>E9051</t>
  </si>
  <si>
    <t>Máquina levantadora e posicionadora de via - 7,40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</si>
  <si>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</si>
  <si>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</si>
  <si>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</si>
  <si>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</si>
  <si>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</si>
  <si>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</si>
  <si>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</si>
  <si>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</si>
  <si>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</si>
  <si>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</si>
  <si>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</si>
  <si>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</si>
  <si>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</si>
  <si>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</si>
  <si>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</si>
  <si>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</si>
  <si>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</si>
  <si>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</si>
  <si>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</si>
  <si>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</si>
  <si>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</si>
  <si>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E9065</t>
  </si>
  <si>
    <t>Carro controle ferroviário - 186 kW</t>
  </si>
  <si>
    <t>E9067</t>
  </si>
  <si>
    <t>Veículo ferroviário para capina química com capacidade de 12.000 l - 115 kW</t>
  </si>
  <si>
    <t>E9068</t>
  </si>
  <si>
    <t>Perfuratriz hidráulica rotopercussiva para CCPH - 123 kW</t>
  </si>
  <si>
    <t>E9070</t>
  </si>
  <si>
    <t>Ponte rolante com capacidade de 5 t e vão de até 15 m - 10 kW</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</si>
  <si>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</si>
  <si>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</si>
  <si>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</si>
  <si>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</si>
  <si>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</si>
  <si>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</si>
  <si>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</si>
  <si>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</si>
  <si>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</si>
  <si>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</si>
  <si>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</si>
  <si>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</si>
  <si>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</si>
  <si>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</si>
  <si>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</si>
  <si>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</si>
  <si>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</si>
  <si>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</si>
  <si>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</si>
  <si>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</si>
  <si>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</si>
  <si>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</si>
  <si>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</si>
  <si>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</si>
  <si>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</si>
  <si>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</si>
  <si>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</si>
  <si>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</si>
  <si>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</si>
  <si>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</si>
  <si>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</si>
  <si>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</si>
  <si>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</si>
  <si>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</si>
  <si>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</si>
  <si>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</si>
  <si>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</si>
  <si>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</si>
  <si>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</si>
  <si>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</si>
  <si>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</si>
  <si>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</si>
  <si>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</si>
  <si>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</si>
  <si>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</si>
  <si>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</si>
  <si>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</si>
  <si>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</si>
  <si>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</si>
  <si>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</si>
  <si>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</si>
  <si>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</si>
  <si>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</si>
  <si>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</si>
  <si>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</si>
  <si>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</si>
  <si>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</si>
  <si>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</si>
  <si>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</si>
  <si>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</si>
  <si>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</si>
  <si>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</si>
  <si>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</si>
  <si>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</si>
  <si>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</si>
  <si>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</si>
  <si>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</si>
  <si>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</si>
  <si>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</si>
  <si>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</si>
  <si>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</si>
  <si>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</si>
  <si>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</si>
  <si>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</si>
  <si>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</si>
  <si>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</si>
  <si>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</si>
  <si>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</si>
  <si>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</si>
  <si>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</si>
  <si>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</si>
  <si>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</si>
  <si>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</si>
  <si>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</si>
  <si>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</si>
  <si>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</si>
  <si>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</si>
  <si>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</si>
  <si>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</si>
  <si>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</si>
  <si>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</si>
  <si>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</si>
  <si>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</si>
  <si>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</si>
  <si>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</si>
  <si>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</si>
  <si>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</si>
  <si>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</si>
  <si>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</si>
  <si>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</si>
  <si>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</si>
  <si>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</si>
  <si>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</si>
  <si>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</si>
  <si>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</si>
  <si>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</si>
  <si>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</si>
  <si>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</si>
  <si>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</si>
  <si>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</si>
  <si>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</si>
  <si>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</si>
  <si>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</si>
  <si>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</si>
  <si>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</si>
  <si>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</si>
  <si>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</si>
  <si>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</si>
  <si>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</si>
  <si>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</si>
  <si>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E9231</t>
  </si>
  <si>
    <t>Maçarico lança-chamas a gás liquefeito de petróleo (GLP)</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</si>
  <si>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</si>
  <si>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</si>
  <si>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</si>
  <si>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</si>
  <si>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</si>
  <si>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</si>
  <si>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</si>
  <si>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</si>
  <si>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</si>
  <si>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</si>
  <si>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</si>
  <si>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</si>
  <si>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</si>
  <si>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</si>
  <si>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</si>
  <si>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</si>
  <si>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</si>
  <si>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</si>
  <si>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</si>
  <si>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</si>
  <si>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</si>
  <si>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</si>
  <si>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</si>
  <si>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</si>
  <si>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</si>
  <si>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</si>
  <si>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</si>
  <si>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</si>
  <si>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</si>
  <si>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</si>
  <si>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</si>
  <si>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</si>
  <si>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</si>
  <si>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</si>
  <si>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</si>
  <si>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</si>
  <si>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</si>
  <si>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</si>
  <si>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</si>
  <si>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</si>
  <si>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</si>
  <si>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</si>
  <si>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</si>
  <si>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</si>
  <si>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</si>
  <si>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</si>
  <si>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</si>
  <si>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</si>
  <si>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</si>
  <si>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</si>
  <si>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</si>
  <si>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</si>
  <si>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E9510</t>
  </si>
  <si>
    <t>Ventilador centrífugo baixa pressão com capacidade de 58 m³/min - 3,68 kW</t>
  </si>
  <si>
    <t>E9511</t>
  </si>
  <si>
    <t>Carregadeira de pneus com capacidade de 3,40 m³ - 195 kW</t>
  </si>
  <si>
    <t>E9512</t>
  </si>
  <si>
    <t>Veículo leve - 53 kW</t>
  </si>
  <si>
    <t>E9515</t>
  </si>
  <si>
    <t>Escavadeira hidráulica sobre esteiras com caçamba com capacidade de 1,56 m³ - 118 kW</t>
  </si>
  <si>
    <t>E9516</t>
  </si>
  <si>
    <t>Perfuratriz hidráulica sobre esteiras - 283 kW</t>
  </si>
  <si>
    <t>E9522</t>
  </si>
  <si>
    <t>Caldeira de asfalto rebocável com capacidade de 1.500 l - 6,5 kW</t>
  </si>
  <si>
    <t>E9523</t>
  </si>
  <si>
    <t>Motoscraper - 304 kW</t>
  </si>
  <si>
    <t>E9525</t>
  </si>
  <si>
    <t>Ponte rolante com capacidade de 15 t e vão de até 15 m - 20 kW</t>
  </si>
  <si>
    <t>E9526</t>
  </si>
  <si>
    <t xml:space="preserve">Retroescavadeira de pneus - capacidade da caçamba da pá-carregadeira de 0,76 m³ e da retroescavadeira de 0,29 m³ - 58 kW </t>
  </si>
  <si>
    <t>Martelete perfurador/rompedor a ar comprimido de 25 kg para rocha com capacidade de 2.040 gpm</t>
  </si>
  <si>
    <t>E9528</t>
  </si>
  <si>
    <t>Empilhadeira a diesel com capacidade de 4 t - 60 kW</t>
  </si>
  <si>
    <t>E9529</t>
  </si>
  <si>
    <t>E9532</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</si>
  <si>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</si>
  <si>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</si>
  <si>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</si>
  <si>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</si>
  <si>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</si>
  <si>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</si>
  <si>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</si>
  <si>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</si>
  <si>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</si>
  <si>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</si>
  <si>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</si>
  <si>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</si>
  <si>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E9548</t>
  </si>
  <si>
    <t>Bomba centrífuga com capacidade de 7,1 a 22 m³/h - 1,50 kW</t>
  </si>
  <si>
    <t>E9551</t>
  </si>
  <si>
    <t>Obturador mecânico simples com extensão de 12 m</t>
  </si>
  <si>
    <t>E9552</t>
  </si>
  <si>
    <t>Nível ótico com capacidade de aumento de 32x</t>
  </si>
  <si>
    <t>E9553</t>
  </si>
  <si>
    <t>Estação total eletrônica com alcance máximo de 3.000 m</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</si>
  <si>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</si>
  <si>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</si>
  <si>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</si>
  <si>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</si>
  <si>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</si>
  <si>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</si>
  <si>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</si>
  <si>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</si>
  <si>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</si>
  <si>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</si>
  <si>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</si>
  <si>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</si>
  <si>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</si>
  <si>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</si>
  <si>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</si>
  <si>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</si>
  <si>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</si>
  <si>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</si>
  <si>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</si>
  <si>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</si>
  <si>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</si>
  <si>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</si>
  <si>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</si>
  <si>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</si>
  <si>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</si>
  <si>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</si>
  <si>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</si>
  <si>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</si>
  <si>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</si>
  <si>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</si>
  <si>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</si>
  <si>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</si>
  <si>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</si>
  <si>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</si>
  <si>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</si>
  <si>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</si>
  <si>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</si>
  <si>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</si>
  <si>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</si>
  <si>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</si>
  <si>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</si>
  <si>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</si>
  <si>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</si>
  <si>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</si>
  <si>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</si>
  <si>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</si>
  <si>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</si>
  <si>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</si>
  <si>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</si>
  <si>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</si>
  <si>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</si>
  <si>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</si>
  <si>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</si>
  <si>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</si>
  <si>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</si>
  <si>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</si>
  <si>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</si>
  <si>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</si>
  <si>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</si>
  <si>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</si>
  <si>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</si>
  <si>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</si>
  <si>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</si>
  <si>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</si>
  <si>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</si>
  <si>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</si>
  <si>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</si>
  <si>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</si>
  <si>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</si>
  <si>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</si>
  <si>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</si>
  <si>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</si>
  <si>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</si>
  <si>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</si>
  <si>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</si>
  <si>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</si>
  <si>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</si>
  <si>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</si>
  <si>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</si>
  <si>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</si>
  <si>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</si>
  <si>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</si>
  <si>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</si>
  <si>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</si>
  <si>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</si>
  <si>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</si>
  <si>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</si>
  <si>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</si>
  <si>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</si>
  <si>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</si>
  <si>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</si>
  <si>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Compressor de ar portátil de 185,95 l/s (394 PCM) - 81,50 kW</t>
  </si>
  <si>
    <t>E9630</t>
  </si>
  <si>
    <t>Bomba submersível com capacidade de 75 m³/h - 3,6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</si>
  <si>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</si>
  <si>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</si>
  <si>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</si>
  <si>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</si>
  <si>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</si>
  <si>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</si>
  <si>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</si>
  <si>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</si>
  <si>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</si>
  <si>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</si>
  <si>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</si>
  <si>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</si>
  <si>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</si>
  <si>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</si>
  <si>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</si>
  <si>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</si>
  <si>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</si>
  <si>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</si>
  <si>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</si>
  <si>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</si>
  <si>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</si>
  <si>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</si>
  <si>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Compressor de ar portátil de 58,52 l/s (124 PCM) - 27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</si>
  <si>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</si>
  <si>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</si>
  <si>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</si>
  <si>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</si>
  <si>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</si>
  <si>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</si>
  <si>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</si>
  <si>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</si>
  <si>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</si>
  <si>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</si>
  <si>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</si>
  <si>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</si>
  <si>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</si>
  <si>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</si>
  <si>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</si>
  <si>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</si>
  <si>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</si>
  <si>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</si>
  <si>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</si>
  <si>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</si>
  <si>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E9664</t>
  </si>
  <si>
    <t>Guindaste móvel sobre esteiras com capacidade de 80 t - 212 kW</t>
  </si>
  <si>
    <t>E9673</t>
  </si>
  <si>
    <t>Equipamento de batimetria multifeixe</t>
  </si>
  <si>
    <t>E9674</t>
  </si>
  <si>
    <t>Equipamento de medição de descarga líquida com ADCP</t>
  </si>
  <si>
    <t>E9676</t>
  </si>
  <si>
    <t>Embarcação de transporte de pessoal e apoio logístico - 90 kW</t>
  </si>
  <si>
    <t>E9677</t>
  </si>
  <si>
    <t>Martelete perfurador/rompedor a ar comprimido de 10 kg com capacidade de 1.800 gpm</t>
  </si>
  <si>
    <t>E9678</t>
  </si>
  <si>
    <t>Fresadora a frio - 455 kW</t>
  </si>
  <si>
    <t>E9682</t>
  </si>
  <si>
    <t>Rolo compactador liso tandem vibratório autopropelido de 1,6 t - 18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</si>
  <si>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</si>
  <si>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</si>
  <si>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</si>
  <si>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</si>
  <si>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</si>
  <si>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</si>
  <si>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</si>
  <si>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</si>
  <si>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</si>
  <si>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</si>
  <si>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</si>
  <si>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</si>
  <si>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</si>
  <si>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</si>
  <si>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</si>
  <si>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</si>
  <si>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</si>
  <si>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</si>
  <si>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</si>
  <si>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</si>
  <si>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</si>
  <si>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</si>
  <si>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</si>
  <si>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</si>
  <si>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</si>
  <si>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</si>
  <si>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</si>
  <si>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</si>
  <si>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</si>
  <si>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</si>
  <si>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</si>
  <si>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</si>
  <si>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Máquina policorte - 2,20 kW</t>
  </si>
  <si>
    <t>E9718</t>
  </si>
  <si>
    <t>Pórtico duplo de descarga e posicionamento de dormente - 89 kW</t>
  </si>
  <si>
    <t>E9720</t>
  </si>
  <si>
    <t>Conjunto bomba e macaco hidráulico para protensão com capacidade de 250 kN - 3,70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</si>
  <si>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</si>
  <si>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</si>
  <si>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</si>
  <si>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</si>
  <si>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</si>
  <si>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</si>
  <si>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</si>
  <si>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</si>
  <si>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</si>
  <si>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</si>
  <si>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</si>
  <si>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</si>
  <si>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</si>
  <si>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</si>
  <si>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</si>
  <si>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</si>
  <si>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</si>
  <si>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</si>
  <si>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</si>
  <si>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</si>
  <si>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</si>
  <si>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</si>
  <si>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</si>
  <si>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</si>
  <si>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</si>
  <si>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</si>
  <si>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</si>
  <si>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</si>
  <si>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</si>
  <si>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</si>
  <si>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</si>
  <si>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</si>
  <si>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</si>
  <si>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</si>
  <si>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</si>
  <si>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</si>
  <si>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</si>
  <si>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</si>
  <si>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</si>
  <si>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</si>
  <si>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</si>
  <si>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</si>
  <si>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</si>
  <si>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</si>
  <si>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</si>
  <si>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</si>
  <si>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</si>
  <si>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</si>
  <si>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E9754</t>
  </si>
  <si>
    <t>Grupo gerador - 68 kVA</t>
  </si>
  <si>
    <t>E9755</t>
  </si>
  <si>
    <t>Bomba de alta pressão para jet grouting de até 45 MPa - 150 kW</t>
  </si>
  <si>
    <t>E9756</t>
  </si>
  <si>
    <t>Calandra para chapas de aço até 25 mm - 22 kW</t>
  </si>
  <si>
    <t>E9758</t>
  </si>
  <si>
    <t>Vibroacabadora de asfalto sobre pneus - 97 kW</t>
  </si>
  <si>
    <t>E9761</t>
  </si>
  <si>
    <t>Guincho de coluna com capacidade de 200 kg - 0,92 kW</t>
  </si>
  <si>
    <t>Grupo gerador - 40 kVA</t>
  </si>
  <si>
    <t>E9765</t>
  </si>
  <si>
    <t>Grupo gerador - 569 kVA</t>
  </si>
  <si>
    <t>E9766</t>
  </si>
  <si>
    <t>Prensa hidráulica para fabricação de blocos pré-moldados - 20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</si>
  <si>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</si>
  <si>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</si>
  <si>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</si>
  <si>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</si>
  <si>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</si>
  <si>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</si>
  <si>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</si>
  <si>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</si>
  <si>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</si>
  <si>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</si>
  <si>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</si>
  <si>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</si>
  <si>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</si>
  <si>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</si>
  <si>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</si>
  <si>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</si>
  <si>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</si>
  <si>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</si>
  <si>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</si>
  <si>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</si>
  <si>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</si>
  <si>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</si>
  <si>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</si>
  <si>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</si>
  <si>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</si>
  <si>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</si>
  <si>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</si>
  <si>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</si>
  <si>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</si>
  <si>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</si>
  <si>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</si>
  <si>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</si>
  <si>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E9789</t>
  </si>
  <si>
    <t>Carro manual modelo plataforma de 150 x 80 cm com capacidade de 800 kg</t>
  </si>
  <si>
    <t>E9790</t>
  </si>
  <si>
    <t>Bomba para concreto projetado via úmida com capacidade de 10 m³/h - 14,70 kW</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</si>
  <si>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</si>
  <si>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</si>
  <si>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</si>
  <si>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</si>
  <si>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</si>
  <si>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</si>
  <si>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</si>
  <si>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</si>
  <si>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</si>
  <si>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</si>
  <si>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</si>
  <si>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</si>
  <si>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</si>
  <si>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</si>
  <si>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</si>
  <si>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</si>
  <si>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</si>
  <si>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</si>
  <si>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</si>
  <si>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</si>
  <si>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</si>
  <si>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</si>
  <si>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</si>
  <si>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</si>
  <si>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</si>
  <si>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</si>
  <si>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</si>
  <si>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</si>
  <si>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</si>
  <si>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</si>
  <si>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</si>
  <si>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</si>
  <si>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</si>
  <si>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</si>
  <si>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</si>
  <si>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</si>
  <si>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</si>
  <si>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</si>
  <si>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</si>
  <si>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</si>
  <si>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</si>
  <si>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</si>
  <si>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</si>
  <si>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</si>
  <si>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</si>
  <si>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</si>
  <si>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</si>
  <si>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</si>
  <si>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</si>
  <si>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</si>
  <si>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</si>
  <si>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</si>
  <si>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</si>
  <si>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</si>
  <si>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</si>
  <si>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</si>
  <si>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</si>
  <si>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</si>
  <si>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</si>
  <si>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</si>
  <si>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</si>
  <si>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</si>
  <si>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</si>
  <si>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</si>
  <si>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</si>
  <si>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</si>
  <si>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</si>
  <si>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</si>
  <si>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</si>
  <si>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</si>
  <si>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</si>
  <si>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</si>
  <si>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</si>
  <si>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</si>
  <si>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</si>
  <si>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</si>
  <si>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</si>
  <si>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</si>
  <si>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</si>
  <si>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</si>
  <si>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</si>
  <si>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</si>
  <si>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</si>
  <si>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</si>
  <si>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</si>
  <si>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</si>
  <si>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</si>
  <si>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</si>
  <si>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</si>
  <si>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</si>
  <si>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</si>
  <si>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</si>
  <si>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</si>
  <si>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</si>
  <si>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</si>
  <si>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</si>
  <si>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</si>
  <si>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</si>
  <si>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</si>
  <si>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</si>
  <si>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</si>
  <si>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</si>
  <si>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</si>
  <si>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</si>
  <si>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</si>
  <si>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</si>
  <si>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</si>
  <si>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</si>
  <si>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</si>
  <si>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</si>
  <si>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</si>
  <si>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</si>
  <si>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</si>
  <si>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</si>
  <si>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</si>
  <si>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</si>
  <si>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</si>
  <si>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</si>
  <si>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</si>
  <si>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</si>
  <si>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</si>
  <si>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</si>
  <si>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</si>
  <si>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</si>
  <si>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</si>
  <si>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</si>
  <si>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</si>
  <si>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</si>
  <si>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</si>
  <si>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</si>
  <si>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</si>
  <si>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</si>
  <si>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</si>
  <si>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</si>
  <si>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</si>
  <si>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</si>
  <si>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</si>
  <si>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</si>
  <si>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</si>
  <si>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</si>
  <si>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</si>
  <si>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</si>
  <si>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</si>
  <si>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</si>
  <si>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</si>
  <si>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</si>
  <si>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Caminhão basculante com capacidade de 10 m³ - 210 kW</t>
  </si>
  <si>
    <t>A9293</t>
  </si>
  <si>
    <t>Caminhão plataforma 6 x 2, PBT 23.000 kg e distância entre eixos 3,6 m - 210 kW - motorista de caminhão</t>
  </si>
  <si>
    <t>A9342</t>
  </si>
  <si>
    <t>Caçamba basculante com capacidade de 10 m³</t>
  </si>
  <si>
    <t>Caminhão carroceria com capacidade de 15 t - 188 kW</t>
  </si>
  <si>
    <t>A9314</t>
  </si>
  <si>
    <t>Caminhão plataforma 6 x 2, PBT 23.000 kg e distância entre eixos 5,2 m - 188 kW - motorista de caminhão</t>
  </si>
  <si>
    <t>A9352</t>
  </si>
  <si>
    <t>Carroceria de madeira com capacidade de 15 t</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</si>
  <si>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</si>
  <si>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</si>
  <si>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</si>
  <si>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</si>
  <si>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</si>
  <si>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</si>
  <si>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</si>
  <si>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</si>
  <si>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</si>
  <si>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</si>
  <si>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</si>
  <si>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</si>
  <si>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</si>
  <si>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</si>
  <si>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</si>
  <si>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</si>
  <si>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</si>
  <si>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</si>
  <si>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</si>
  <si>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</si>
  <si>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</si>
  <si>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</si>
  <si>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</si>
  <si>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</si>
  <si>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</si>
  <si>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</si>
  <si>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</si>
  <si>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Cavalo mecânico com semirreboque com capacidade de 20 t - 276 kW</t>
  </si>
  <si>
    <t>A9318</t>
  </si>
  <si>
    <t>Cavalo mecânico 4 x 2, PBT 16.000 kg - 276 kW - motorista de veículo especial</t>
  </si>
  <si>
    <t>A9353</t>
  </si>
  <si>
    <t>Semirreboque com 2 eixos</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</si>
  <si>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</si>
  <si>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</si>
  <si>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</si>
  <si>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</si>
  <si>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</si>
  <si>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</si>
  <si>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</si>
  <si>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</si>
  <si>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</si>
  <si>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</si>
  <si>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</si>
  <si>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</si>
  <si>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</si>
  <si>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</si>
  <si>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</si>
  <si>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</si>
  <si>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</si>
  <si>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</si>
  <si>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</si>
  <si>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</si>
  <si>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</si>
  <si>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</si>
  <si>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</si>
  <si>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</si>
  <si>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</si>
  <si>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</si>
  <si>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</si>
  <si>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</si>
  <si>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</si>
  <si>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</si>
  <si>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</si>
  <si>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A9308</t>
  </si>
  <si>
    <t>Caminhão plataforma 4 x 2, PBT 16.000 kg e distância entre eixos 4,8 m - 136 kW - motorista de veículo especial</t>
  </si>
  <si>
    <t>A9349</t>
  </si>
  <si>
    <t>Carroceria de madeira com capacidade de 7 t</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</si>
  <si>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</si>
  <si>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</si>
  <si>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</si>
  <si>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</si>
  <si>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</si>
  <si>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</si>
  <si>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</si>
  <si>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</si>
  <si>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</si>
  <si>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</si>
  <si>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</si>
  <si>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</si>
  <si>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</si>
  <si>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</si>
  <si>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</si>
  <si>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</si>
  <si>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</si>
  <si>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</si>
  <si>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</si>
  <si>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</si>
  <si>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</si>
  <si>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</si>
  <si>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</si>
  <si>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</si>
  <si>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</si>
  <si>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</si>
  <si>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</si>
  <si>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</si>
  <si>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</si>
  <si>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</si>
  <si>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</si>
  <si>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</si>
  <si>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</si>
  <si>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Preço Unitário
(R$)</t>
  </si>
  <si>
    <t>M0003</t>
  </si>
  <si>
    <t>Aço CA 25</t>
  </si>
  <si>
    <t>Brita 0</t>
  </si>
  <si>
    <t>M0006</t>
  </si>
  <si>
    <t>Fibra de poliamida para concreto</t>
  </si>
  <si>
    <t>M0007</t>
  </si>
  <si>
    <t>Fibra de aço para concreto</t>
  </si>
  <si>
    <t>M0008</t>
  </si>
  <si>
    <t>Detergente líquido neutro</t>
  </si>
  <si>
    <t>M0009</t>
  </si>
  <si>
    <t>Aço CP 175 RB</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</si>
  <si>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</si>
  <si>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</si>
  <si>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</si>
  <si>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</si>
  <si>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</si>
  <si>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</si>
  <si>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</si>
  <si>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</si>
  <si>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</si>
  <si>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</si>
  <si>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</si>
  <si>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</si>
  <si>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</si>
  <si>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</si>
  <si>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</si>
  <si>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</si>
  <si>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</si>
  <si>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</si>
  <si>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</si>
  <si>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</si>
  <si>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</si>
  <si>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</si>
  <si>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</si>
  <si>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</si>
  <si>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</si>
  <si>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</si>
  <si>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M0029</t>
  </si>
  <si>
    <t>Sílica ativa para concreto e argamassa (microssílica)</t>
  </si>
  <si>
    <t>M0032</t>
  </si>
  <si>
    <t>Adesivo de contato para laminado elastoplástico</t>
  </si>
  <si>
    <t>M0035</t>
  </si>
  <si>
    <t>Diluente tipo aguarrás para tintas e vernizes</t>
  </si>
  <si>
    <t>M0039</t>
  </si>
  <si>
    <t>Gasolina comum</t>
  </si>
  <si>
    <t>Contêiner com 2 banheiros - L = 2,44 m e C = 6,09 m (1 TEU)</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</si>
  <si>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</si>
  <si>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</si>
  <si>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</si>
  <si>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</si>
  <si>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</si>
  <si>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</si>
  <si>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</si>
  <si>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</si>
  <si>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</si>
  <si>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</si>
  <si>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</si>
  <si>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</si>
  <si>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</si>
  <si>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</si>
  <si>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</si>
  <si>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</si>
  <si>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</si>
  <si>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</si>
  <si>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</si>
  <si>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</si>
  <si>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</si>
  <si>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</si>
  <si>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</si>
  <si>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</si>
  <si>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</si>
  <si>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</si>
  <si>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</si>
  <si>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</si>
  <si>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</si>
  <si>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Contêiner com janela - L = 4,88 m e C = 6,09 m (1 TEU duplo)</t>
  </si>
  <si>
    <t>Contêiner com janela e 2 banheiros - L = 4,88 m e C = 6,09 m (1 TEU duplo)</t>
  </si>
  <si>
    <t>M0059</t>
  </si>
  <si>
    <t>Contêiner com revestimento térmico, janela e banheiro - L = 2,44 m e C = 6,09 m (1 TEU)</t>
  </si>
  <si>
    <t>M0067</t>
  </si>
  <si>
    <t>Tubo PEAD PE 100 PN 10 com flanges - D = 160 mm</t>
  </si>
  <si>
    <t>M0068</t>
  </si>
  <si>
    <t>Caibro de pinho - L = 7,5 cm e E = 10,0 cm</t>
  </si>
  <si>
    <t>M0069</t>
  </si>
  <si>
    <t>Arame farpado em aço galvanizado - D = 1,60 mm</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</si>
  <si>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</si>
  <si>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</si>
  <si>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</si>
  <si>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</si>
  <si>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</si>
  <si>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</si>
  <si>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</si>
  <si>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M0080</t>
  </si>
  <si>
    <t>Areia fina</t>
  </si>
  <si>
    <t>M0081</t>
  </si>
  <si>
    <t>Areia grossa</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</si>
  <si>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</si>
  <si>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</si>
  <si>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</si>
  <si>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</si>
  <si>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</si>
  <si>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</si>
  <si>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</si>
  <si>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</si>
  <si>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</si>
  <si>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</si>
  <si>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</si>
  <si>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</si>
  <si>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</si>
  <si>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</si>
  <si>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</si>
  <si>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</si>
  <si>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</si>
  <si>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</si>
  <si>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</si>
  <si>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</si>
  <si>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</si>
  <si>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</si>
  <si>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</si>
  <si>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</si>
  <si>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</si>
  <si>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</si>
  <si>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</si>
  <si>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</si>
  <si>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Aditivo acelerador de pega para concreto e argamassa projetados</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</si>
  <si>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</si>
  <si>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</si>
  <si>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</si>
  <si>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</si>
  <si>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</si>
  <si>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</si>
  <si>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</si>
  <si>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</si>
  <si>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</si>
  <si>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</si>
  <si>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</si>
  <si>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</si>
  <si>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</si>
  <si>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</si>
  <si>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</si>
  <si>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</si>
  <si>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</si>
  <si>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</si>
  <si>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</si>
  <si>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</si>
  <si>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</si>
  <si>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</si>
  <si>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</si>
  <si>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</si>
  <si>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</si>
  <si>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</si>
  <si>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</si>
  <si>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</si>
  <si>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</si>
  <si>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</si>
  <si>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</si>
  <si>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</si>
  <si>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</si>
  <si>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</si>
  <si>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</si>
  <si>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</si>
  <si>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</si>
  <si>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</si>
  <si>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</si>
  <si>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</si>
  <si>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</si>
  <si>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</si>
  <si>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</si>
  <si>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</si>
  <si>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</si>
  <si>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</si>
  <si>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</si>
  <si>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</si>
  <si>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</si>
  <si>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</si>
  <si>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</si>
  <si>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</si>
  <si>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</si>
  <si>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</si>
  <si>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</si>
  <si>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</si>
  <si>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</si>
  <si>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</si>
  <si>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</si>
  <si>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</si>
  <si>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</si>
  <si>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</si>
  <si>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</si>
  <si>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</si>
  <si>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</si>
  <si>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</si>
  <si>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</si>
  <si>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</si>
  <si>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</si>
  <si>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</si>
  <si>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</si>
  <si>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</si>
  <si>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</si>
  <si>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</si>
  <si>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</si>
  <si>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</si>
  <si>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</si>
  <si>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</si>
  <si>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</si>
  <si>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</si>
  <si>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</si>
  <si>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</si>
  <si>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</si>
  <si>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</si>
  <si>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</si>
  <si>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</si>
  <si>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</si>
  <si>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</si>
  <si>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</si>
  <si>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</si>
  <si>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</si>
  <si>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</si>
  <si>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</si>
  <si>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</si>
  <si>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</si>
  <si>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</si>
  <si>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</si>
  <si>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</si>
  <si>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</si>
  <si>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</si>
  <si>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</si>
  <si>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</si>
  <si>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</si>
  <si>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</si>
  <si>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</si>
  <si>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</si>
  <si>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</si>
  <si>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</si>
  <si>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</si>
  <si>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</si>
  <si>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</si>
  <si>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</si>
  <si>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</si>
  <si>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</si>
  <si>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</si>
  <si>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</si>
  <si>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</si>
  <si>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</si>
  <si>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</si>
  <si>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</si>
  <si>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M0193</t>
  </si>
  <si>
    <t>Brita 3</t>
  </si>
  <si>
    <t>M0194</t>
  </si>
  <si>
    <t>Escória de aciaria</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</si>
  <si>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</si>
  <si>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</si>
  <si>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</si>
  <si>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</si>
  <si>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</si>
  <si>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</si>
  <si>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</si>
  <si>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</si>
  <si>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</si>
  <si>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</si>
  <si>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</si>
  <si>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</si>
  <si>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</si>
  <si>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</si>
  <si>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</si>
  <si>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</si>
  <si>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</si>
  <si>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</si>
  <si>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</si>
  <si>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</si>
  <si>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</si>
  <si>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</si>
  <si>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</si>
  <si>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</si>
  <si>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</si>
  <si>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</si>
  <si>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</si>
  <si>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</si>
  <si>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</si>
  <si>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</si>
  <si>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</si>
  <si>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</si>
  <si>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</si>
  <si>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</si>
  <si>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</si>
  <si>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</si>
  <si>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</si>
  <si>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</si>
  <si>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</si>
  <si>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</si>
  <si>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</si>
  <si>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</si>
  <si>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</si>
  <si>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</si>
  <si>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</si>
  <si>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</si>
  <si>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</si>
  <si>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</si>
  <si>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</si>
  <si>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</si>
  <si>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</si>
  <si>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</si>
  <si>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</si>
  <si>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</si>
  <si>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</si>
  <si>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</si>
  <si>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</si>
  <si>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</si>
  <si>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</si>
  <si>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</si>
  <si>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M0285</t>
  </si>
  <si>
    <t>Pontalete para escoramento - D = 15 cm</t>
  </si>
  <si>
    <t>M0289</t>
  </si>
  <si>
    <t>Tábua - E = 2,5 cm e L = 15 cm</t>
  </si>
  <si>
    <t>M0301</t>
  </si>
  <si>
    <t>Pontalete para escoramento - D = 10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</si>
  <si>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</si>
  <si>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</si>
  <si>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</si>
  <si>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</si>
  <si>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Cal hidratada - a granel</t>
  </si>
  <si>
    <t>M0345</t>
  </si>
  <si>
    <t>Cal hidratada - saco</t>
  </si>
  <si>
    <t>M0347</t>
  </si>
  <si>
    <t>Disco de aço para bomba de projeção via úmida</t>
  </si>
  <si>
    <t>M0349</t>
  </si>
  <si>
    <t>Disco de borracha para bomba de projeção via úmida</t>
  </si>
  <si>
    <t>M0364</t>
  </si>
  <si>
    <t>Perfil cartola em aço carbono SAE 1010/1020 galvanizado - 50 x 70 x 3 mm - aba 20 mm</t>
  </si>
  <si>
    <t>M0365</t>
  </si>
  <si>
    <t>Cantoneira em ferro de abas iguais - L = 25,4 mm e E = 4,76 mm</t>
  </si>
  <si>
    <t>M0375</t>
  </si>
  <si>
    <t>Serra copo com suporte para furadeira para chapas de até 3 mm - D = 25 mm</t>
  </si>
  <si>
    <t>M0395</t>
  </si>
  <si>
    <t>Chapa de alumínio - E = 1,5 mm</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</si>
  <si>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</si>
  <si>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</si>
  <si>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</si>
  <si>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</si>
  <si>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</si>
  <si>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</si>
  <si>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</si>
  <si>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</si>
  <si>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</si>
  <si>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</si>
  <si>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</si>
  <si>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</si>
  <si>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</si>
  <si>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M0427</t>
  </si>
  <si>
    <t>Cordoalha nua tipo CP 190 RB - D = 12,7 mm</t>
  </si>
  <si>
    <t>M0428</t>
  </si>
  <si>
    <t>Cordoalha nua tipo CP 190 RB - D = 15,2 mm</t>
  </si>
  <si>
    <t>M0429</t>
  </si>
  <si>
    <t>Perfil de alumínio tipo L421 para placa de sinalização - seção de 33 x 40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</si>
  <si>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</si>
  <si>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</si>
  <si>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</si>
  <si>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</si>
  <si>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</si>
  <si>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</si>
  <si>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</si>
  <si>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</si>
  <si>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</si>
  <si>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</si>
  <si>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</si>
  <si>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</si>
  <si>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</si>
  <si>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</si>
  <si>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</si>
  <si>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</si>
  <si>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</si>
  <si>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</si>
  <si>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</si>
  <si>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</si>
  <si>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</si>
  <si>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</si>
  <si>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</si>
  <si>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</si>
  <si>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</si>
  <si>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</si>
  <si>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</si>
  <si>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</si>
  <si>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</si>
  <si>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</si>
  <si>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</si>
  <si>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</si>
  <si>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</si>
  <si>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</si>
  <si>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</si>
  <si>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</si>
  <si>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</si>
  <si>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</si>
  <si>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</si>
  <si>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</si>
  <si>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</si>
  <si>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</si>
  <si>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</si>
  <si>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</si>
  <si>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</si>
  <si>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</si>
  <si>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</si>
  <si>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</si>
  <si>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</si>
  <si>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</si>
  <si>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</si>
  <si>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</si>
  <si>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</si>
  <si>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</si>
  <si>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</si>
  <si>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</si>
  <si>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</si>
  <si>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</si>
  <si>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</si>
  <si>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</si>
  <si>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</si>
  <si>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</si>
  <si>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</si>
  <si>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</si>
  <si>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</si>
  <si>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</si>
  <si>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</si>
  <si>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</si>
  <si>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</si>
  <si>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</si>
  <si>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</si>
  <si>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</si>
  <si>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</si>
  <si>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</si>
  <si>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</si>
  <si>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</si>
  <si>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</si>
  <si>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</si>
  <si>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</si>
  <si>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</si>
  <si>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</si>
  <si>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</si>
  <si>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</si>
  <si>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</si>
  <si>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</si>
  <si>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</si>
  <si>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</si>
  <si>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</si>
  <si>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</si>
  <si>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</si>
  <si>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</si>
  <si>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</si>
  <si>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</si>
  <si>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</si>
  <si>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</si>
  <si>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</si>
  <si>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</si>
  <si>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</si>
  <si>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</si>
  <si>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</si>
  <si>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</si>
  <si>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</si>
  <si>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</si>
  <si>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</si>
  <si>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</si>
  <si>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</si>
  <si>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</si>
  <si>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</si>
  <si>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</si>
  <si>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</si>
  <si>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</si>
  <si>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</si>
  <si>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</si>
  <si>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</si>
  <si>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</si>
  <si>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</si>
  <si>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</si>
  <si>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</si>
  <si>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</si>
  <si>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</si>
  <si>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</si>
  <si>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</si>
  <si>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</si>
  <si>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</si>
  <si>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</si>
  <si>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</si>
  <si>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</si>
  <si>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</si>
  <si>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</si>
  <si>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</si>
  <si>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</si>
  <si>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</si>
  <si>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</si>
  <si>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</si>
  <si>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</si>
  <si>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</si>
  <si>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</si>
  <si>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Tinta à base de resina epóxi bicomponente para fundo preparador de pintura</t>
  </si>
  <si>
    <t>M0718</t>
  </si>
  <si>
    <t>Tinta esmalte à base de resina epóxi bicomponente</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</si>
  <si>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</si>
  <si>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</si>
  <si>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</si>
  <si>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</si>
  <si>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</si>
  <si>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</si>
  <si>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</si>
  <si>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</si>
  <si>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</si>
  <si>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</si>
  <si>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</si>
  <si>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</si>
  <si>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</si>
  <si>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</si>
  <si>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</si>
  <si>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</si>
  <si>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</si>
  <si>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</si>
  <si>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</si>
  <si>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</si>
  <si>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</si>
  <si>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</si>
  <si>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</si>
  <si>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</si>
  <si>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M0785</t>
  </si>
  <si>
    <t>Massa asfáltica comercial</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</si>
  <si>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</si>
  <si>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</si>
  <si>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</si>
  <si>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</si>
  <si>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</si>
  <si>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</si>
  <si>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</si>
  <si>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</si>
  <si>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</si>
  <si>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</si>
  <si>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</si>
  <si>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</si>
  <si>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</si>
  <si>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</si>
  <si>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</si>
  <si>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</si>
  <si>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</si>
  <si>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</si>
  <si>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</si>
  <si>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</si>
  <si>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</si>
  <si>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</si>
  <si>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</si>
  <si>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</si>
  <si>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</si>
  <si>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</si>
  <si>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</si>
  <si>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</si>
  <si>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</si>
  <si>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</si>
  <si>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</si>
  <si>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</si>
  <si>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</si>
  <si>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</si>
  <si>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</si>
  <si>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</si>
  <si>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</si>
  <si>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</si>
  <si>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</si>
  <si>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</si>
  <si>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</si>
  <si>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</si>
  <si>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</si>
  <si>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</si>
  <si>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</si>
  <si>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</si>
  <si>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M0946</t>
  </si>
  <si>
    <t>Aço em perfis ASTM A572 grau 50</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</si>
  <si>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</si>
  <si>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</si>
  <si>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</si>
  <si>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</si>
  <si>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</si>
  <si>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</si>
  <si>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</si>
  <si>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</si>
  <si>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</si>
  <si>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</si>
  <si>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</si>
  <si>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</si>
  <si>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</si>
  <si>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</si>
  <si>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</si>
  <si>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</si>
  <si>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</si>
  <si>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</si>
  <si>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</si>
  <si>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</si>
  <si>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</si>
  <si>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</si>
  <si>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</si>
  <si>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</si>
  <si>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</si>
  <si>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</si>
  <si>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</si>
  <si>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</si>
  <si>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</si>
  <si>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</si>
  <si>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</si>
  <si>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</si>
  <si>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</si>
  <si>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</si>
  <si>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</si>
  <si>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</si>
  <si>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</si>
  <si>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</si>
  <si>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</si>
  <si>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</si>
  <si>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</si>
  <si>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</si>
  <si>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</si>
  <si>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</si>
  <si>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</si>
  <si>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</si>
  <si>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</si>
  <si>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</si>
  <si>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</si>
  <si>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</si>
  <si>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</si>
  <si>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</si>
  <si>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</si>
  <si>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</si>
  <si>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</si>
  <si>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</si>
  <si>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</si>
  <si>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</si>
  <si>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</si>
  <si>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</si>
  <si>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</si>
  <si>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</si>
  <si>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</si>
  <si>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</si>
  <si>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</si>
  <si>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</si>
  <si>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</si>
  <si>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</si>
  <si>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</si>
  <si>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Pedrisco</t>
  </si>
  <si>
    <t>M1118</t>
  </si>
  <si>
    <t>Cruzeta de madeira para poste - H = 240 cm</t>
  </si>
  <si>
    <t>M1130</t>
  </si>
  <si>
    <t>Selante elástico à base de poliuretano</t>
  </si>
  <si>
    <t>M1134</t>
  </si>
  <si>
    <t>Junta de dilatação em elastômero e perfil VV - L = 25 mm e H = 50 mm</t>
  </si>
  <si>
    <t>M1135</t>
  </si>
  <si>
    <t>M1136</t>
  </si>
  <si>
    <t>Cordão de polietileno expandido de baixa densidade - D = 10,0 mm</t>
  </si>
  <si>
    <t>M1142</t>
  </si>
  <si>
    <t>Junta de dilatação em elastômero e perfil VV - L = 35 mm e H = 60 mm</t>
  </si>
  <si>
    <t>M1151</t>
  </si>
  <si>
    <t>Junta de dilatação em elastômero e perfil VV - L = 40 mm e H = 70 mm</t>
  </si>
  <si>
    <t>M1152</t>
  </si>
  <si>
    <t>Junta de dilatação em elastômero e perfil VV - L = 50 mm e H = 80 mm</t>
  </si>
  <si>
    <t>M1176</t>
  </si>
  <si>
    <t>Arame liso em aço galvanizado - D = 1,65 mm (16 BWG)</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</si>
  <si>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</si>
  <si>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</si>
  <si>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</si>
  <si>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</si>
  <si>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</si>
  <si>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</si>
  <si>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</si>
  <si>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</si>
  <si>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</si>
  <si>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</si>
  <si>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</si>
  <si>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</si>
  <si>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</si>
  <si>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</si>
  <si>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</si>
  <si>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</si>
  <si>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</si>
  <si>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</si>
  <si>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</si>
  <si>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</si>
  <si>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</si>
  <si>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</si>
  <si>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</si>
  <si>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</si>
  <si>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</si>
  <si>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</si>
  <si>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</si>
  <si>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</si>
  <si>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</si>
  <si>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</si>
  <si>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</si>
  <si>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</si>
  <si>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</si>
  <si>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</si>
  <si>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</si>
  <si>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</si>
  <si>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</si>
  <si>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</si>
  <si>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</si>
  <si>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</si>
  <si>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</si>
  <si>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</si>
  <si>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</si>
  <si>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</si>
  <si>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</si>
  <si>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</si>
  <si>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</si>
  <si>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</si>
  <si>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</si>
  <si>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</si>
  <si>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</si>
  <si>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</si>
  <si>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</si>
  <si>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</si>
  <si>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</si>
  <si>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</si>
  <si>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</si>
  <si>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</si>
  <si>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</si>
  <si>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</si>
  <si>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</si>
  <si>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</si>
  <si>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</si>
  <si>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</si>
  <si>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</si>
  <si>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</si>
  <si>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</si>
  <si>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</si>
  <si>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</si>
  <si>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</si>
  <si>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</si>
  <si>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</si>
  <si>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</si>
  <si>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</si>
  <si>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</si>
  <si>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</si>
  <si>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</si>
  <si>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</si>
  <si>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</si>
  <si>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</si>
  <si>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</si>
  <si>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</si>
  <si>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</si>
  <si>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</si>
  <si>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</si>
  <si>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</si>
  <si>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</si>
  <si>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</si>
  <si>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</si>
  <si>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</si>
  <si>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M1368</t>
  </si>
  <si>
    <t>Pingadeira de elastômero com aba inclinada - L = 40 mm e H = 40 mm</t>
  </si>
  <si>
    <t>M1369</t>
  </si>
  <si>
    <t>Selador acrílico para pintura</t>
  </si>
  <si>
    <t>M1370</t>
  </si>
  <si>
    <t>Aditivo látex de polímero SBR para concreto e argamassa</t>
  </si>
  <si>
    <t>Chapa fina em aço ASTM A36</t>
  </si>
  <si>
    <t>M1377</t>
  </si>
  <si>
    <t>Treliça nervurada eletrossoldada em aço CA 60</t>
  </si>
  <si>
    <t>M1382</t>
  </si>
  <si>
    <t>Areia grossa lavada</t>
  </si>
  <si>
    <t>M1383</t>
  </si>
  <si>
    <t>Areia fina lavada</t>
  </si>
  <si>
    <t>M1384</t>
  </si>
  <si>
    <t>Tubo em aço-carbono com funil cônico tremonha para lançamento de concreto</t>
  </si>
  <si>
    <t>M1388</t>
  </si>
  <si>
    <t>Cordoalha tipo CP 177 RB para estais - D = 15,7 mm</t>
  </si>
  <si>
    <t>Eletrodo revestido E60XX</t>
  </si>
  <si>
    <t>M1398</t>
  </si>
  <si>
    <t>Vareta em aço-carbono para solda oxiacetileno AWS A 5.2 R45</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</si>
  <si>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</si>
  <si>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</si>
  <si>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</si>
  <si>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</si>
  <si>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</si>
  <si>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</si>
  <si>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</si>
  <si>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</si>
  <si>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</si>
  <si>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</si>
  <si>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</si>
  <si>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</si>
  <si>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</si>
  <si>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</si>
  <si>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</si>
  <si>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</si>
  <si>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</si>
  <si>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</si>
  <si>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</si>
  <si>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</si>
  <si>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</si>
  <si>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</si>
  <si>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</si>
  <si>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</si>
  <si>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</si>
  <si>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</si>
  <si>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</si>
  <si>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</si>
  <si>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</si>
  <si>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</si>
  <si>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</si>
  <si>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</si>
  <si>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</si>
  <si>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</si>
  <si>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</si>
  <si>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</si>
  <si>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</si>
  <si>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</si>
  <si>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</si>
  <si>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</si>
  <si>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</si>
  <si>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</si>
  <si>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</si>
  <si>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</si>
  <si>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</si>
  <si>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</si>
  <si>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</si>
  <si>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</si>
  <si>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</si>
  <si>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</si>
  <si>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</si>
  <si>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</si>
  <si>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</si>
  <si>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</si>
  <si>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</si>
  <si>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</si>
  <si>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</si>
  <si>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</si>
  <si>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</si>
  <si>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</si>
  <si>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</si>
  <si>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M1518</t>
  </si>
  <si>
    <t>Coroa diamantada - D = 50,80 mm (2")</t>
  </si>
  <si>
    <t>M1519</t>
  </si>
  <si>
    <t>Coroa diamantada - D = 63,50 mm (2 1/2")</t>
  </si>
  <si>
    <t>M1520</t>
  </si>
  <si>
    <t>Coroa diamantada - D = 76,20 mm (3")</t>
  </si>
  <si>
    <t>M1526</t>
  </si>
  <si>
    <t>Coroa diamantada - D = 101,60 mm (4")</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</si>
  <si>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</si>
  <si>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</si>
  <si>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</si>
  <si>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</si>
  <si>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</si>
  <si>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</si>
  <si>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</si>
  <si>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</si>
  <si>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</si>
  <si>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</si>
  <si>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</si>
  <si>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</si>
  <si>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</si>
  <si>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</si>
  <si>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</si>
  <si>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</si>
  <si>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</si>
  <si>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</si>
  <si>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</si>
  <si>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</si>
  <si>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</si>
  <si>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</si>
  <si>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</si>
  <si>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</si>
  <si>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</si>
  <si>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</si>
  <si>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</si>
  <si>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</si>
  <si>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</si>
  <si>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</si>
  <si>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</si>
  <si>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</si>
  <si>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</si>
  <si>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</si>
  <si>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</si>
  <si>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</si>
  <si>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</si>
  <si>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</si>
  <si>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</si>
  <si>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</si>
  <si>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</si>
  <si>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</si>
  <si>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</si>
  <si>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</si>
  <si>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</si>
  <si>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</si>
  <si>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</si>
  <si>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</si>
  <si>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</si>
  <si>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</si>
  <si>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</si>
  <si>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</si>
  <si>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</si>
  <si>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</si>
  <si>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</si>
  <si>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</si>
  <si>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</si>
  <si>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</si>
  <si>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</si>
  <si>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</si>
  <si>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</si>
  <si>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</si>
  <si>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</si>
  <si>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</si>
  <si>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</si>
  <si>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</si>
  <si>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</si>
  <si>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</si>
  <si>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</si>
  <si>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</si>
  <si>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</si>
  <si>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</si>
  <si>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</si>
  <si>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</si>
  <si>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</si>
  <si>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</si>
  <si>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</si>
  <si>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</si>
  <si>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</si>
  <si>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</si>
  <si>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</si>
  <si>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</si>
  <si>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</si>
  <si>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</si>
  <si>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</si>
  <si>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</si>
  <si>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</si>
  <si>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</si>
  <si>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</si>
  <si>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</si>
  <si>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</si>
  <si>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</si>
  <si>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</si>
  <si>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</si>
  <si>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</si>
  <si>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</si>
  <si>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</si>
  <si>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</si>
  <si>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</si>
  <si>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</si>
  <si>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</si>
  <si>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</si>
  <si>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</si>
  <si>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</si>
  <si>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</si>
  <si>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</si>
  <si>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</si>
  <si>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</si>
  <si>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</si>
  <si>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</si>
  <si>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</si>
  <si>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</si>
  <si>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</si>
  <si>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</si>
  <si>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</si>
  <si>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</si>
  <si>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</si>
  <si>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</si>
  <si>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</si>
  <si>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</si>
  <si>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</si>
  <si>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</si>
  <si>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</si>
  <si>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</si>
  <si>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</si>
  <si>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</si>
  <si>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</si>
  <si>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</si>
  <si>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</si>
  <si>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</si>
  <si>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</si>
  <si>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</si>
  <si>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</si>
  <si>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</si>
  <si>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</si>
  <si>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</si>
  <si>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</si>
  <si>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</si>
  <si>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</si>
  <si>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</si>
  <si>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</si>
  <si>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</si>
  <si>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</si>
  <si>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</si>
  <si>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</si>
  <si>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</si>
  <si>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</si>
  <si>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</si>
  <si>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</si>
  <si>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</si>
  <si>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</si>
  <si>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</si>
  <si>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</si>
  <si>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</si>
  <si>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</si>
  <si>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</si>
  <si>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</si>
  <si>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</si>
  <si>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</si>
  <si>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</si>
  <si>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</si>
  <si>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</si>
  <si>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</si>
  <si>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</si>
  <si>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</si>
  <si>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</si>
  <si>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</si>
  <si>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</si>
  <si>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</si>
  <si>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</si>
  <si>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</si>
  <si>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</si>
  <si>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</si>
  <si>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</si>
  <si>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</si>
  <si>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</si>
  <si>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</si>
  <si>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</si>
  <si>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</si>
  <si>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</si>
  <si>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</si>
  <si>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</si>
  <si>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</si>
  <si>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</si>
  <si>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</si>
  <si>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</si>
  <si>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</si>
  <si>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</si>
  <si>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</si>
  <si>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</si>
  <si>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</si>
  <si>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</si>
  <si>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</si>
  <si>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</si>
  <si>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</si>
  <si>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</si>
  <si>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</si>
  <si>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</si>
  <si>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</si>
  <si>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</si>
  <si>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</si>
  <si>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</si>
  <si>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</si>
  <si>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</si>
  <si>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</si>
  <si>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</si>
  <si>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</si>
  <si>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</si>
  <si>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</si>
  <si>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</si>
  <si>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</si>
  <si>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</si>
  <si>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</si>
  <si>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</si>
  <si>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</si>
  <si>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</si>
  <si>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</si>
  <si>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</si>
  <si>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</si>
  <si>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</si>
  <si>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</si>
  <si>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</si>
  <si>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</si>
  <si>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</si>
  <si>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</si>
  <si>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</si>
  <si>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</si>
  <si>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</si>
  <si>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</si>
  <si>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</si>
  <si>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M1936</t>
  </si>
  <si>
    <t>Espaçador plástico tipo centralizador carambola para tirante de barra de aço - D = 30,0 mm</t>
  </si>
  <si>
    <t>M1937</t>
  </si>
  <si>
    <t>Espaçador plástico tipo centralizador carambola para tirante de barra de aço - D = 40,0 mm</t>
  </si>
  <si>
    <t>Óleo tipo A1</t>
  </si>
  <si>
    <t>M1942</t>
  </si>
  <si>
    <t>Espaçador plástico tipo centralizador carambola para tirante de barra de aço - D = 47,0 mm</t>
  </si>
  <si>
    <t>M1944</t>
  </si>
  <si>
    <t>Cimento asfáltico de petróleo - CAP 150/200</t>
  </si>
  <si>
    <t>M1945</t>
  </si>
  <si>
    <t>Cimento asfáltico de petróleo - CAP 85/100</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</si>
  <si>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</si>
  <si>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</si>
  <si>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</si>
  <si>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</si>
  <si>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</si>
  <si>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</si>
  <si>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</si>
  <si>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</si>
  <si>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</si>
  <si>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</si>
  <si>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</si>
  <si>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</si>
  <si>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</si>
  <si>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</si>
  <si>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</si>
  <si>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</si>
  <si>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</si>
  <si>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</si>
  <si>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</si>
  <si>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</si>
  <si>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</si>
  <si>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</si>
  <si>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</si>
  <si>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</si>
  <si>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</si>
  <si>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</si>
  <si>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</si>
  <si>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</si>
  <si>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</si>
  <si>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</si>
  <si>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</si>
  <si>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</si>
  <si>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</si>
  <si>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</si>
  <si>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</si>
  <si>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</si>
  <si>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</si>
  <si>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</si>
  <si>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</si>
  <si>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</si>
  <si>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</si>
  <si>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Dente de corte para fresadora de 455 kW</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</si>
  <si>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</si>
  <si>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</si>
  <si>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</si>
  <si>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</si>
  <si>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</si>
  <si>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</si>
  <si>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</si>
  <si>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</si>
  <si>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</si>
  <si>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</si>
  <si>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</si>
  <si>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</si>
  <si>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</si>
  <si>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</si>
  <si>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</si>
  <si>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</si>
  <si>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</si>
  <si>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</si>
  <si>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</si>
  <si>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</si>
  <si>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</si>
  <si>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</si>
  <si>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</si>
  <si>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</si>
  <si>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</si>
  <si>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</si>
  <si>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</si>
  <si>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</si>
  <si>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</si>
  <si>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</si>
  <si>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</si>
  <si>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</si>
  <si>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</si>
  <si>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</si>
  <si>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</si>
  <si>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</si>
  <si>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</si>
  <si>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</si>
  <si>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</si>
  <si>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</si>
  <si>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</si>
  <si>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</si>
  <si>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</si>
  <si>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</si>
  <si>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</si>
  <si>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</si>
  <si>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</si>
  <si>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</si>
  <si>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</si>
  <si>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</si>
  <si>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</si>
  <si>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</si>
  <si>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</si>
  <si>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</si>
  <si>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</si>
  <si>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</si>
  <si>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</si>
  <si>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</si>
  <si>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</si>
  <si>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</si>
  <si>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</si>
  <si>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</si>
  <si>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</si>
  <si>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</si>
  <si>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</si>
  <si>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</si>
  <si>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C = 55 mm</t>
  </si>
  <si>
    <t>M2018</t>
  </si>
  <si>
    <t>Gastalho - L = 10 cm e E = 2 cm</t>
  </si>
  <si>
    <t>M2019</t>
  </si>
  <si>
    <t>Porca em aço para ancoragem de tirantes - D = 38 mm e C = 60 mm</t>
  </si>
  <si>
    <t>M2020</t>
  </si>
  <si>
    <t>Porca em aço para ancoragem de tirantes - D = 48 mm e C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</si>
  <si>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</si>
  <si>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</si>
  <si>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</si>
  <si>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</si>
  <si>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</si>
  <si>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</si>
  <si>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</si>
  <si>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</si>
  <si>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</si>
  <si>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</si>
  <si>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</si>
  <si>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</si>
  <si>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</si>
  <si>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C = 65 mm</t>
  </si>
  <si>
    <t>M2030</t>
  </si>
  <si>
    <t>Porca em aço para ancoragem de tirantes - D = 73 mm e C = 80 mm</t>
  </si>
  <si>
    <t>M2031</t>
  </si>
  <si>
    <t>Porca em aço para ancoragem de tirantes - D = 73 mm e C = 100 mm</t>
  </si>
  <si>
    <t>M2032</t>
  </si>
  <si>
    <t>Porca em aço para ancoragem de tirantes - D = 82 mm e C = 100 mm</t>
  </si>
  <si>
    <t>M2033</t>
  </si>
  <si>
    <t>Porca em aço para ancoragem de tirantes - D = 89 mm e C = 100 mm</t>
  </si>
  <si>
    <t>M2034</t>
  </si>
  <si>
    <t>Solvente para tinta à base de resina acrílica</t>
  </si>
  <si>
    <t>M2035</t>
  </si>
  <si>
    <t>Porca em aço para ancoragem de tirantes - D = 97 mm e C = 110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</si>
  <si>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</si>
  <si>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</si>
  <si>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</si>
  <si>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</si>
  <si>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</si>
  <si>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</si>
  <si>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</si>
  <si>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</si>
  <si>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</si>
  <si>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</si>
  <si>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</si>
  <si>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</si>
  <si>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</si>
  <si>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</si>
  <si>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</si>
  <si>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</si>
  <si>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</si>
  <si>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</si>
  <si>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</si>
  <si>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</si>
  <si>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</si>
  <si>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</si>
  <si>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</si>
  <si>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</si>
  <si>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</si>
  <si>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</si>
  <si>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</si>
  <si>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</si>
  <si>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</si>
  <si>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</si>
  <si>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</si>
  <si>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</si>
  <si>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</si>
  <si>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</si>
  <si>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</si>
  <si>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</si>
  <si>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</si>
  <si>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</si>
  <si>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</si>
  <si>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</si>
  <si>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</si>
  <si>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</si>
  <si>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</si>
  <si>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</si>
  <si>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</si>
  <si>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</si>
  <si>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</si>
  <si>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</si>
  <si>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</si>
  <si>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</si>
  <si>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</si>
  <si>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</si>
  <si>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</si>
  <si>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 - E = 2,00 mm</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</si>
  <si>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</si>
  <si>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</si>
  <si>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</si>
  <si>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</si>
  <si>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</si>
  <si>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</si>
  <si>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</si>
  <si>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</si>
  <si>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</si>
  <si>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</si>
  <si>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</si>
  <si>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</si>
  <si>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</si>
  <si>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</si>
  <si>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</si>
  <si>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</si>
  <si>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</si>
  <si>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</si>
  <si>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</si>
  <si>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</si>
  <si>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</si>
  <si>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</si>
  <si>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</si>
  <si>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</si>
  <si>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M2090</t>
  </si>
  <si>
    <t>Porca em aço para ancoragem de tirantes - D = 73 mm e C = 60 mm</t>
  </si>
  <si>
    <t>M2091</t>
  </si>
  <si>
    <t>Porca sextavada em aço para ancoragem de tirantes - D = 50 mm e C = 50 mm</t>
  </si>
  <si>
    <t>M2092</t>
  </si>
  <si>
    <t>Emulsão asfáltica para imprimação</t>
  </si>
  <si>
    <t>M2093</t>
  </si>
  <si>
    <t>Material fresado</t>
  </si>
  <si>
    <t>M2094</t>
  </si>
  <si>
    <t>Porca em aço para ancoragem de tirantes - D = 49 mm e C = 60 mm</t>
  </si>
  <si>
    <t>M2095</t>
  </si>
  <si>
    <t>Porca em aço para ancoragem de tirantes - D = 60 mm e C = 90 mm</t>
  </si>
  <si>
    <t>M2096</t>
  </si>
  <si>
    <t>Porca em aço para ancoragem de tirantes - D = 60 mm e C = 110 mm</t>
  </si>
  <si>
    <t>M2097</t>
  </si>
  <si>
    <t>Emulsão asfáltica - RR-2C</t>
  </si>
  <si>
    <t>M2100</t>
  </si>
  <si>
    <t>Placa de ancoragem para tirante de barra de aço - E = 16,0 mm e seção de 140 x 140 mm</t>
  </si>
  <si>
    <t>M2101</t>
  </si>
  <si>
    <t>Porca sextavada em aço para ancoragem de tirantes - D = 41 mm e C = 50 mm</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</si>
  <si>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</si>
  <si>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</si>
  <si>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</si>
  <si>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</si>
  <si>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</si>
  <si>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</si>
  <si>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</si>
  <si>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</si>
  <si>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</si>
  <si>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</si>
  <si>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</si>
  <si>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</si>
  <si>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</si>
  <si>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</si>
  <si>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</si>
  <si>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</si>
  <si>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</si>
  <si>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</si>
  <si>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</si>
  <si>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</si>
  <si>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</si>
  <si>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</si>
  <si>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</si>
  <si>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</si>
  <si>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</si>
  <si>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</si>
  <si>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</si>
  <si>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</si>
  <si>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</si>
  <si>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</si>
  <si>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</si>
  <si>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</si>
  <si>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</si>
  <si>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</si>
  <si>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</si>
  <si>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</si>
  <si>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</si>
  <si>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</si>
  <si>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</si>
  <si>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</si>
  <si>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</si>
  <si>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</si>
  <si>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</si>
  <si>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</si>
  <si>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</si>
  <si>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</si>
  <si>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</si>
  <si>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</si>
  <si>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</si>
  <si>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</si>
  <si>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</si>
  <si>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</si>
  <si>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</si>
  <si>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</si>
  <si>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</si>
  <si>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</si>
  <si>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</si>
  <si>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</si>
  <si>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</si>
  <si>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</si>
  <si>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</si>
  <si>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</si>
  <si>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</si>
  <si>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</si>
  <si>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</si>
  <si>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</si>
  <si>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</si>
  <si>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</si>
  <si>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</si>
  <si>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</si>
  <si>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</si>
  <si>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</si>
  <si>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</si>
  <si>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</si>
  <si>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</si>
  <si>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</si>
  <si>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</si>
  <si>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</si>
  <si>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</si>
  <si>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</si>
  <si>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</si>
  <si>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</si>
  <si>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</si>
  <si>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</si>
  <si>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</si>
  <si>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</si>
  <si>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</si>
  <si>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</si>
  <si>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</si>
  <si>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</si>
  <si>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</si>
  <si>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</si>
  <si>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</si>
  <si>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</si>
  <si>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</si>
  <si>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</si>
  <si>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</si>
  <si>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</si>
  <si>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</si>
  <si>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</si>
  <si>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</si>
  <si>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</si>
  <si>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</si>
  <si>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</si>
  <si>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</si>
  <si>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</si>
  <si>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</si>
  <si>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</si>
  <si>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</si>
  <si>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</si>
  <si>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</si>
  <si>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</si>
  <si>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</si>
  <si>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</si>
  <si>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</si>
  <si>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</si>
  <si>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</si>
  <si>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</si>
  <si>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</si>
  <si>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</si>
  <si>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</si>
  <si>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</si>
  <si>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</si>
  <si>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</si>
  <si>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</si>
  <si>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</si>
  <si>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</si>
  <si>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</si>
  <si>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Lubrificador de trilhos e de flanges de rodas</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</si>
  <si>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</si>
  <si>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</si>
  <si>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</si>
  <si>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</si>
  <si>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</si>
  <si>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</si>
  <si>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</si>
  <si>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</si>
  <si>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</si>
  <si>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</si>
  <si>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</si>
  <si>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</si>
  <si>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</si>
  <si>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</si>
  <si>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</si>
  <si>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</si>
  <si>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</si>
  <si>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</si>
  <si>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</si>
  <si>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</si>
  <si>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</si>
  <si>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</si>
  <si>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</si>
  <si>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</si>
  <si>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</si>
  <si>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</si>
  <si>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</si>
  <si>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</si>
  <si>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</si>
  <si>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</si>
  <si>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</si>
  <si>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</si>
  <si>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</si>
  <si>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</si>
  <si>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</si>
  <si>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</si>
  <si>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</si>
  <si>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</si>
  <si>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</si>
  <si>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</si>
  <si>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</si>
  <si>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</si>
  <si>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</si>
  <si>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</si>
  <si>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</si>
  <si>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</si>
  <si>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</si>
  <si>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</si>
  <si>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</si>
  <si>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</si>
  <si>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</si>
  <si>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</si>
  <si>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</si>
  <si>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</si>
  <si>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</si>
  <si>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</si>
  <si>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</si>
  <si>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</si>
  <si>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</si>
  <si>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</si>
  <si>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</si>
  <si>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</si>
  <si>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</si>
  <si>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</si>
  <si>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</si>
  <si>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</si>
  <si>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</si>
  <si>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</si>
  <si>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</si>
  <si>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</si>
  <si>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</si>
  <si>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</si>
  <si>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</si>
  <si>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</si>
  <si>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</si>
  <si>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</si>
  <si>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</si>
  <si>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</si>
  <si>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</si>
  <si>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</si>
  <si>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</si>
  <si>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</si>
  <si>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</si>
  <si>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</si>
  <si>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</si>
  <si>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</si>
  <si>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</si>
  <si>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</si>
  <si>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</si>
  <si>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</si>
  <si>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</si>
  <si>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</si>
  <si>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</si>
  <si>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</si>
  <si>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</si>
  <si>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</si>
  <si>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</si>
  <si>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</si>
  <si>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</si>
  <si>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</si>
  <si>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</si>
  <si>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</si>
  <si>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</si>
  <si>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</si>
  <si>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</si>
  <si>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</si>
  <si>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</si>
  <si>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</si>
  <si>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</si>
  <si>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</si>
  <si>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</si>
  <si>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</si>
  <si>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</si>
  <si>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</si>
  <si>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</si>
  <si>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</si>
  <si>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</si>
  <si>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</si>
  <si>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</si>
  <si>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</si>
  <si>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</si>
  <si>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</si>
  <si>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</si>
  <si>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</si>
  <si>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</si>
  <si>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</si>
  <si>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</si>
  <si>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</si>
  <si>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</si>
  <si>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</si>
  <si>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</si>
  <si>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</si>
  <si>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</si>
  <si>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</si>
  <si>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</si>
  <si>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</si>
  <si>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</si>
  <si>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</si>
  <si>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</si>
  <si>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</si>
  <si>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</si>
  <si>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</si>
  <si>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</si>
  <si>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</si>
  <si>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</si>
  <si>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</si>
  <si>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</si>
  <si>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</si>
  <si>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</si>
  <si>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</si>
  <si>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</si>
  <si>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</si>
  <si>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</si>
  <si>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</si>
  <si>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</si>
  <si>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</si>
  <si>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</si>
  <si>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</si>
  <si>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</si>
  <si>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</si>
  <si>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</si>
  <si>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</si>
  <si>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</si>
  <si>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</si>
  <si>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</si>
  <si>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</si>
  <si>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</si>
  <si>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</si>
  <si>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</si>
  <si>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</si>
  <si>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</si>
  <si>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</si>
  <si>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com diâmetro de 30 mm</t>
  </si>
  <si>
    <t>M2327</t>
  </si>
  <si>
    <t>Anel de compensação angular para tirantes com diâmetro de 40 mm</t>
  </si>
  <si>
    <t>M2328</t>
  </si>
  <si>
    <t>Anel de compensação angular para tirantes com diâmetro de 44 mm</t>
  </si>
  <si>
    <t>M2329</t>
  </si>
  <si>
    <t>Anel de compensação angular para tirantes com diâmetro de 50 mm</t>
  </si>
  <si>
    <t>M2330</t>
  </si>
  <si>
    <t>Anel de compensação angular para tirantes com diâmetro de 53 mm</t>
  </si>
  <si>
    <t>M2331</t>
  </si>
  <si>
    <t>Anel de compensação angular para tirantes com diâmetro de 57 mm</t>
  </si>
  <si>
    <t>M2332</t>
  </si>
  <si>
    <t>Anel de compensação angular para tirantes com diâmetro de 63 mm</t>
  </si>
  <si>
    <t>M2333</t>
  </si>
  <si>
    <t>Anel de compensação angular para tirantes com diâmetro de 69 mm</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</si>
  <si>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</si>
  <si>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</si>
  <si>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</si>
  <si>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</si>
  <si>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</si>
  <si>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</si>
  <si>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</si>
  <si>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</si>
  <si>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</si>
  <si>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</si>
  <si>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</si>
  <si>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</si>
  <si>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</si>
  <si>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</si>
  <si>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</si>
  <si>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</si>
  <si>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</si>
  <si>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</si>
  <si>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</si>
  <si>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</si>
  <si>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</si>
  <si>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</si>
  <si>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</si>
  <si>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</si>
  <si>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</si>
  <si>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</si>
  <si>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</si>
  <si>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</si>
  <si>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</si>
  <si>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</si>
  <si>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</si>
  <si>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</si>
  <si>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</si>
  <si>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</si>
  <si>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</si>
  <si>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</si>
  <si>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</si>
  <si>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</si>
  <si>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</si>
  <si>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</si>
  <si>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</si>
  <si>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</si>
  <si>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</si>
  <si>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</si>
  <si>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</si>
  <si>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</si>
  <si>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</si>
  <si>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</si>
  <si>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</si>
  <si>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</si>
  <si>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</si>
  <si>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</si>
  <si>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</si>
  <si>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</si>
  <si>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</si>
  <si>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</si>
  <si>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</si>
  <si>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</si>
  <si>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</si>
  <si>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</si>
  <si>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</si>
  <si>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</si>
  <si>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</si>
  <si>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</si>
  <si>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</si>
  <si>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</si>
  <si>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</si>
  <si>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</si>
  <si>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</si>
  <si>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</si>
  <si>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</si>
  <si>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</si>
  <si>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</si>
  <si>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</si>
  <si>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</si>
  <si>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</si>
  <si>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</si>
  <si>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</si>
  <si>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</si>
  <si>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</si>
  <si>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</si>
  <si>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</si>
  <si>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</si>
  <si>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</si>
  <si>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</si>
  <si>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</si>
  <si>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</si>
  <si>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</si>
  <si>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</si>
  <si>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</si>
  <si>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</si>
  <si>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</si>
  <si>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</si>
  <si>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</si>
  <si>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</si>
  <si>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</si>
  <si>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</si>
  <si>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</si>
  <si>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</si>
  <si>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</si>
  <si>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</si>
  <si>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</si>
  <si>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</si>
  <si>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</si>
  <si>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</si>
  <si>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</si>
  <si>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</si>
  <si>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</si>
  <si>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</si>
  <si>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</si>
  <si>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</si>
  <si>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</si>
  <si>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</si>
  <si>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</si>
  <si>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</si>
  <si>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</si>
  <si>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</si>
  <si>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</si>
  <si>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</si>
  <si>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</si>
  <si>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</si>
  <si>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</si>
  <si>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</si>
  <si>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</si>
  <si>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</si>
  <si>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</si>
  <si>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</si>
  <si>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</si>
  <si>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</si>
  <si>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</si>
  <si>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</si>
  <si>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</si>
  <si>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</si>
  <si>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</si>
  <si>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</si>
  <si>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</si>
  <si>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</si>
  <si>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</si>
  <si>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</si>
  <si>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</si>
  <si>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</si>
  <si>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</si>
  <si>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</si>
  <si>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</si>
  <si>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</si>
  <si>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</si>
  <si>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</si>
  <si>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</si>
  <si>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</si>
  <si>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</si>
  <si>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</si>
  <si>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</si>
  <si>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</si>
  <si>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</si>
  <si>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</si>
  <si>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</si>
  <si>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</si>
  <si>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</si>
  <si>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</si>
  <si>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</si>
  <si>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</si>
  <si>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</si>
  <si>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</si>
  <si>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</si>
  <si>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</si>
  <si>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</si>
  <si>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</si>
  <si>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</si>
  <si>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</si>
  <si>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</si>
  <si>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</si>
  <si>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</si>
  <si>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</si>
  <si>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</si>
  <si>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</si>
  <si>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</si>
  <si>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</si>
  <si>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</si>
  <si>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</si>
  <si>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</si>
  <si>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</si>
  <si>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</si>
  <si>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</si>
  <si>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</si>
  <si>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</si>
  <si>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</si>
  <si>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</si>
  <si>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</si>
  <si>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</si>
  <si>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</si>
  <si>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</si>
  <si>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</si>
  <si>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</si>
  <si>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</si>
  <si>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</si>
  <si>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</si>
  <si>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</si>
  <si>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</si>
  <si>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</si>
  <si>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</si>
  <si>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</si>
  <si>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</si>
  <si>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</si>
  <si>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</si>
  <si>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</si>
  <si>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</si>
  <si>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</si>
  <si>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</si>
  <si>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</si>
  <si>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</si>
  <si>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</si>
  <si>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</si>
  <si>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</si>
  <si>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</si>
  <si>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</si>
  <si>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</si>
  <si>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</si>
  <si>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</si>
  <si>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</si>
  <si>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</si>
  <si>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</si>
  <si>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</si>
  <si>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</si>
  <si>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</si>
  <si>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</si>
  <si>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</si>
  <si>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</si>
  <si>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</si>
  <si>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</si>
  <si>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</si>
  <si>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</si>
  <si>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</si>
  <si>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</si>
  <si>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</si>
  <si>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</si>
  <si>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</si>
  <si>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</si>
  <si>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</si>
  <si>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</si>
  <si>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</si>
  <si>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</si>
  <si>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</si>
  <si>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</si>
  <si>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</si>
  <si>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</si>
  <si>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</si>
  <si>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</si>
  <si>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</si>
  <si>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</si>
  <si>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</si>
  <si>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</si>
  <si>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</si>
  <si>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</si>
  <si>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</si>
  <si>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</si>
  <si>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</si>
  <si>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</si>
  <si>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</si>
  <si>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</si>
  <si>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</si>
  <si>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</si>
  <si>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</si>
  <si>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</si>
  <si>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</si>
  <si>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</si>
  <si>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</si>
  <si>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</si>
  <si>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</si>
  <si>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</si>
  <si>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</si>
  <si>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</si>
  <si>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</si>
  <si>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</si>
  <si>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</si>
  <si>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</si>
  <si>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</si>
  <si>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</si>
  <si>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</si>
  <si>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</si>
  <si>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</si>
  <si>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</si>
  <si>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</si>
  <si>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</si>
  <si>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</si>
  <si>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</si>
  <si>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</si>
  <si>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</si>
  <si>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</si>
  <si>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</si>
  <si>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</si>
  <si>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</si>
  <si>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</si>
  <si>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</si>
  <si>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</si>
  <si>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</si>
  <si>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</si>
  <si>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</si>
  <si>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</si>
  <si>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</si>
  <si>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</si>
  <si>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</si>
  <si>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</si>
  <si>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</si>
  <si>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</si>
  <si>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</si>
  <si>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</si>
  <si>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</si>
  <si>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</si>
  <si>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</si>
  <si>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</si>
  <si>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</si>
  <si>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</si>
  <si>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</si>
  <si>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</si>
  <si>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</si>
  <si>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</si>
  <si>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</si>
  <si>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</si>
  <si>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</si>
  <si>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</si>
  <si>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</si>
  <si>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</si>
  <si>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</si>
  <si>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</si>
  <si>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</si>
  <si>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</si>
  <si>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</si>
  <si>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</si>
  <si>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</si>
  <si>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</si>
  <si>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</si>
  <si>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</si>
  <si>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</si>
  <si>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</si>
  <si>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</si>
  <si>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</si>
  <si>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</si>
  <si>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</si>
  <si>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</si>
  <si>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</si>
  <si>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</si>
  <si>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</si>
  <si>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</si>
  <si>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</si>
  <si>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</si>
  <si>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</si>
  <si>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</si>
  <si>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</si>
  <si>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</si>
  <si>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</si>
  <si>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</si>
  <si>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</si>
  <si>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</si>
  <si>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</si>
  <si>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</si>
  <si>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</si>
  <si>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</si>
  <si>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</si>
  <si>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</si>
  <si>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</si>
  <si>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</si>
  <si>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</si>
  <si>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</si>
  <si>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</si>
  <si>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</si>
  <si>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</si>
  <si>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</si>
  <si>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</si>
  <si>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</si>
  <si>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</si>
  <si>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</si>
  <si>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</si>
  <si>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</si>
  <si>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</si>
  <si>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</si>
  <si>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</si>
  <si>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</si>
  <si>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</si>
  <si>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</si>
  <si>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</si>
  <si>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</si>
  <si>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</si>
  <si>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</si>
  <si>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</si>
  <si>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</si>
  <si>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</si>
  <si>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</si>
  <si>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</si>
  <si>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</si>
  <si>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</si>
  <si>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</si>
  <si>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</si>
  <si>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</si>
  <si>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</si>
  <si>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</si>
  <si>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</si>
  <si>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</si>
  <si>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</si>
  <si>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</si>
  <si>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</si>
  <si>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</si>
  <si>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</si>
  <si>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</si>
  <si>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</si>
  <si>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</si>
  <si>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</si>
  <si>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</si>
  <si>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</si>
  <si>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</si>
  <si>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</si>
  <si>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</si>
  <si>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</si>
  <si>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</si>
  <si>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</si>
  <si>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</si>
  <si>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</si>
  <si>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</si>
  <si>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</si>
  <si>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</si>
  <si>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</si>
  <si>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</si>
  <si>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</si>
  <si>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</si>
  <si>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</si>
  <si>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</si>
  <si>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</si>
  <si>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</si>
  <si>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</si>
  <si>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</si>
  <si>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</si>
  <si>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</si>
  <si>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</si>
  <si>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</si>
  <si>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</si>
  <si>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</si>
  <si>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</si>
  <si>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</si>
  <si>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</si>
  <si>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</si>
  <si>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</si>
  <si>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</si>
  <si>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</si>
  <si>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</si>
  <si>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</si>
  <si>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</si>
  <si>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</si>
  <si>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</si>
  <si>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</si>
  <si>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</si>
  <si>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</si>
  <si>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</si>
  <si>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</si>
  <si>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</si>
  <si>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</si>
  <si>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</si>
  <si>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</si>
  <si>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</si>
  <si>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</si>
  <si>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</si>
  <si>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</si>
  <si>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</si>
  <si>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</si>
  <si>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</si>
  <si>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</si>
  <si>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</si>
  <si>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</si>
  <si>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</si>
  <si>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</si>
  <si>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</si>
  <si>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</si>
  <si>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</si>
  <si>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</si>
  <si>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</si>
  <si>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</si>
  <si>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</si>
  <si>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</si>
  <si>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</si>
  <si>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</si>
  <si>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</si>
  <si>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</si>
  <si>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</si>
  <si>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</si>
  <si>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</si>
  <si>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</si>
  <si>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</si>
  <si>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</si>
  <si>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</si>
  <si>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</si>
  <si>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</si>
  <si>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</si>
  <si>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</si>
  <si>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</si>
  <si>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</si>
  <si>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</si>
  <si>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</si>
  <si>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</si>
  <si>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</si>
  <si>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</si>
  <si>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</si>
  <si>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</si>
  <si>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</si>
  <si>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</si>
  <si>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</si>
  <si>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</si>
  <si>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</si>
  <si>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</si>
  <si>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</si>
  <si>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</si>
  <si>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</si>
  <si>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</si>
  <si>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</si>
  <si>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</si>
  <si>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</si>
  <si>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</si>
  <si>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</si>
  <si>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</si>
  <si>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</si>
  <si>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</si>
  <si>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</si>
  <si>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</si>
  <si>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</si>
  <si>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</si>
  <si>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</si>
  <si>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</si>
  <si>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</si>
  <si>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</si>
  <si>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</si>
  <si>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</si>
  <si>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</si>
  <si>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</si>
  <si>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</si>
  <si>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</si>
  <si>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</si>
  <si>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</si>
  <si>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</si>
  <si>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</si>
  <si>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</si>
  <si>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</si>
  <si>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</si>
  <si>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</si>
  <si>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</si>
  <si>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</si>
  <si>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</si>
  <si>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</si>
  <si>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</si>
  <si>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</si>
  <si>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</si>
  <si>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</si>
  <si>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</si>
  <si>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</si>
  <si>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</si>
  <si>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</si>
  <si>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</si>
  <si>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</si>
  <si>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</si>
  <si>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</si>
  <si>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</si>
  <si>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</si>
  <si>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</si>
  <si>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</si>
  <si>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</si>
  <si>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</si>
  <si>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</si>
  <si>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</si>
  <si>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</si>
  <si>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</si>
  <si>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</si>
  <si>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</si>
  <si>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</si>
  <si>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</si>
  <si>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</si>
  <si>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</si>
  <si>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</si>
  <si>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</si>
  <si>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</si>
  <si>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</si>
  <si>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</si>
  <si>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</si>
  <si>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</si>
  <si>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</si>
  <si>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</si>
  <si>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</si>
  <si>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</si>
  <si>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</si>
  <si>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</si>
  <si>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</si>
  <si>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</si>
  <si>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</si>
  <si>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</si>
  <si>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</si>
  <si>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</si>
  <si>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</si>
  <si>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</si>
  <si>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</si>
  <si>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</si>
  <si>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</si>
  <si>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</si>
  <si>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</si>
  <si>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</si>
  <si>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</si>
  <si>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</si>
  <si>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</si>
  <si>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</si>
  <si>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</si>
  <si>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</si>
  <si>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</si>
  <si>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</si>
  <si>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</si>
  <si>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</si>
  <si>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</si>
  <si>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</si>
  <si>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</si>
  <si>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</si>
  <si>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</si>
  <si>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</si>
  <si>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</si>
  <si>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</si>
  <si>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</si>
  <si>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</si>
  <si>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</si>
  <si>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</si>
  <si>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</si>
  <si>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</si>
  <si>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</si>
  <si>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</si>
  <si>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</si>
  <si>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</si>
  <si>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</si>
  <si>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</si>
  <si>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</si>
  <si>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</si>
  <si>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</si>
  <si>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</si>
  <si>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</si>
  <si>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</si>
  <si>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</si>
  <si>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</si>
  <si>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</si>
  <si>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</si>
  <si>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</si>
  <si>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</si>
  <si>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</si>
  <si>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</si>
  <si>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</si>
  <si>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</si>
  <si>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</si>
  <si>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</si>
  <si>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</si>
  <si>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</si>
  <si>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</si>
  <si>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</si>
  <si>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</si>
  <si>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</si>
  <si>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</si>
  <si>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</si>
  <si>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</si>
  <si>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</si>
  <si>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</si>
  <si>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</si>
  <si>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</si>
  <si>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</si>
  <si>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</si>
  <si>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</si>
  <si>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</si>
  <si>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</si>
  <si>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</si>
  <si>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</si>
  <si>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</si>
  <si>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</si>
  <si>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</si>
  <si>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</si>
  <si>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</si>
  <si>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</si>
  <si>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</si>
  <si>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</si>
  <si>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</si>
  <si>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</si>
  <si>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</si>
  <si>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</si>
  <si>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</si>
  <si>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</si>
  <si>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</si>
  <si>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</si>
  <si>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</si>
  <si>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</si>
  <si>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</si>
  <si>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</si>
  <si>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</si>
  <si>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</si>
  <si>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</si>
  <si>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</si>
  <si>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</si>
  <si>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</si>
  <si>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</si>
  <si>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</si>
  <si>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</si>
  <si>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</si>
  <si>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</si>
  <si>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</si>
  <si>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</si>
  <si>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</si>
  <si>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</si>
  <si>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</si>
  <si>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</si>
  <si>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</si>
  <si>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</si>
  <si>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</si>
  <si>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</si>
  <si>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</si>
  <si>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</si>
  <si>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</si>
  <si>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</si>
  <si>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</si>
  <si>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</si>
  <si>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</si>
  <si>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</si>
  <si>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</si>
  <si>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</si>
  <si>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</si>
  <si>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</si>
  <si>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</si>
  <si>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</si>
  <si>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</si>
  <si>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</si>
  <si>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</si>
  <si>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</si>
  <si>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</si>
  <si>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</si>
  <si>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</si>
  <si>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</si>
  <si>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</si>
  <si>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</si>
  <si>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</si>
  <si>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</si>
  <si>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</si>
  <si>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</si>
  <si>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</si>
  <si>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</si>
  <si>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</si>
  <si>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</si>
  <si>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</si>
  <si>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</si>
  <si>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</si>
  <si>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</si>
  <si>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</si>
  <si>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</si>
  <si>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</si>
  <si>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</si>
  <si>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</si>
  <si>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</si>
  <si>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</si>
  <si>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</si>
  <si>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</si>
  <si>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</si>
  <si>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</si>
  <si>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</si>
  <si>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</si>
  <si>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</si>
  <si>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</si>
  <si>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</si>
  <si>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</si>
  <si>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</si>
  <si>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</si>
  <si>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</si>
  <si>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</si>
  <si>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</si>
  <si>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</si>
  <si>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</si>
  <si>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</si>
  <si>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</si>
  <si>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</si>
  <si>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</si>
  <si>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</si>
  <si>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</si>
  <si>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</si>
  <si>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</si>
  <si>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</si>
  <si>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</si>
  <si>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</si>
  <si>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</si>
  <si>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</si>
  <si>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</si>
  <si>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</si>
  <si>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</si>
  <si>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</si>
  <si>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</si>
  <si>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</si>
  <si>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</si>
  <si>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</si>
  <si>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</si>
  <si>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</si>
  <si>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</si>
  <si>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</si>
  <si>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</si>
  <si>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</si>
  <si>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</si>
  <si>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</si>
  <si>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</si>
  <si>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</si>
  <si>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</si>
  <si>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</si>
  <si>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</si>
  <si>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</si>
  <si>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</si>
  <si>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</si>
  <si>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</si>
  <si>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</si>
  <si>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</si>
  <si>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</si>
  <si>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</si>
  <si>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</si>
  <si>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</si>
  <si>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</si>
  <si>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</si>
  <si>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</si>
  <si>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</si>
  <si>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</si>
  <si>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</si>
  <si>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</si>
  <si>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</si>
  <si>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</si>
  <si>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</si>
  <si>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</si>
  <si>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</si>
  <si>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</si>
  <si>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</si>
  <si>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</si>
  <si>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</si>
  <si>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</si>
  <si>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</si>
  <si>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</si>
  <si>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</si>
  <si>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</si>
  <si>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</si>
  <si>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</si>
  <si>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</si>
  <si>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</si>
  <si>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</si>
  <si>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</si>
  <si>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</si>
  <si>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</si>
  <si>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</si>
  <si>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</si>
  <si>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</si>
  <si>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</si>
  <si>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</si>
  <si>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</si>
  <si>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</si>
  <si>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</si>
  <si>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</si>
  <si>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</si>
  <si>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</si>
  <si>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</si>
  <si>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</si>
  <si>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</si>
  <si>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</si>
  <si>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</si>
  <si>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</si>
  <si>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</si>
  <si>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</si>
  <si>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</si>
  <si>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</si>
  <si>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</si>
  <si>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</si>
  <si>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</si>
  <si>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</si>
  <si>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</si>
  <si>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</si>
  <si>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</si>
  <si>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</si>
  <si>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</si>
  <si>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</si>
  <si>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</si>
  <si>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</si>
  <si>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</si>
  <si>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</si>
  <si>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</si>
  <si>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</si>
  <si>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</si>
  <si>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</si>
  <si>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</si>
  <si>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</si>
  <si>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</si>
  <si>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</si>
  <si>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</si>
  <si>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</si>
  <si>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</si>
  <si>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</si>
  <si>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</si>
  <si>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</si>
  <si>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</si>
  <si>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</si>
  <si>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</si>
  <si>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</si>
  <si>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</si>
  <si>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</si>
  <si>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</si>
  <si>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</si>
  <si>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</si>
  <si>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</si>
  <si>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</si>
  <si>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</si>
  <si>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</si>
  <si>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</si>
  <si>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</si>
  <si>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</si>
  <si>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</si>
  <si>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</si>
  <si>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</si>
  <si>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</si>
  <si>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</si>
  <si>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</si>
  <si>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</si>
  <si>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</si>
  <si>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</si>
  <si>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</si>
  <si>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</si>
  <si>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</si>
  <si>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</si>
  <si>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</si>
  <si>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</si>
  <si>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</si>
  <si>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</si>
  <si>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</si>
  <si>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</si>
  <si>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</si>
  <si>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</si>
  <si>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</si>
  <si>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</si>
  <si>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</si>
  <si>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</si>
  <si>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</si>
  <si>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</si>
  <si>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</si>
  <si>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</si>
  <si>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Porca sextavada em aço para ancoragem de tirantes - D = 38 mm e C = 55 mm</t>
  </si>
  <si>
    <t>M3093</t>
  </si>
  <si>
    <t>Tela de poliamida - malha de 60 fios/cm</t>
  </si>
  <si>
    <t>M3094</t>
  </si>
  <si>
    <t>Tirante de barra de aço - tensão de escoamento = 520 MPa, tensão de ruptura = 690 MPa e D = 32 mm</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</si>
  <si>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</si>
  <si>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</si>
  <si>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</si>
  <si>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</si>
  <si>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</si>
  <si>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</si>
  <si>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</si>
  <si>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</si>
  <si>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</si>
  <si>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</si>
  <si>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</si>
  <si>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</si>
  <si>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</si>
  <si>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</si>
  <si>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</si>
  <si>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</si>
  <si>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</si>
  <si>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</si>
  <si>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</si>
  <si>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</si>
  <si>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</si>
  <si>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</si>
  <si>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</si>
  <si>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</si>
  <si>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</si>
  <si>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</si>
  <si>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</si>
  <si>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</si>
  <si>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</si>
  <si>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</si>
  <si>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</si>
  <si>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</si>
  <si>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</si>
  <si>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</si>
  <si>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</si>
  <si>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</si>
  <si>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</si>
  <si>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</si>
  <si>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</si>
  <si>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</si>
  <si>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</si>
  <si>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</si>
  <si>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</si>
  <si>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</si>
  <si>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</si>
  <si>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</si>
  <si>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</si>
  <si>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</si>
  <si>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</si>
  <si>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</si>
  <si>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</si>
  <si>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</si>
  <si>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</si>
  <si>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</si>
  <si>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</si>
  <si>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</si>
  <si>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</si>
  <si>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</si>
  <si>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</si>
  <si>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</si>
  <si>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</si>
  <si>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</si>
  <si>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</si>
  <si>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</si>
  <si>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</si>
  <si>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</si>
  <si>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</si>
  <si>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</si>
  <si>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</si>
  <si>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</si>
  <si>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</si>
  <si>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</si>
  <si>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</si>
  <si>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</si>
  <si>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</si>
  <si>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</si>
  <si>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</si>
  <si>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</si>
  <si>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</si>
  <si>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</si>
  <si>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</si>
  <si>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</si>
  <si>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</si>
  <si>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</si>
  <si>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</si>
  <si>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</si>
  <si>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</si>
  <si>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</si>
  <si>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</si>
  <si>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</si>
  <si>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</si>
  <si>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</si>
  <si>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</si>
  <si>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</si>
  <si>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</si>
  <si>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</si>
  <si>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</si>
  <si>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</si>
  <si>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</si>
  <si>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</si>
  <si>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</si>
  <si>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</si>
  <si>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</si>
  <si>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</si>
  <si>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</si>
  <si>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</si>
  <si>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</si>
  <si>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</si>
  <si>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</si>
  <si>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</si>
  <si>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</si>
  <si>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</si>
  <si>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</si>
  <si>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</si>
  <si>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</si>
  <si>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</si>
  <si>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</si>
  <si>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</si>
  <si>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</si>
  <si>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</si>
  <si>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</si>
  <si>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</si>
  <si>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</si>
  <si>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</si>
  <si>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</si>
  <si>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</si>
  <si>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</si>
  <si>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</si>
  <si>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</si>
  <si>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</si>
  <si>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</si>
  <si>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</si>
  <si>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</si>
  <si>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</si>
  <si>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</si>
  <si>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</si>
  <si>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</si>
  <si>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</si>
  <si>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</si>
  <si>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</si>
  <si>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</si>
  <si>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</si>
  <si>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</si>
  <si>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</si>
  <si>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</si>
  <si>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</si>
  <si>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</si>
  <si>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</si>
  <si>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</si>
  <si>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</si>
  <si>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</si>
  <si>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</si>
  <si>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</si>
  <si>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</si>
  <si>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</si>
  <si>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</si>
  <si>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</si>
  <si>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</si>
  <si>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</si>
  <si>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</si>
  <si>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</si>
  <si>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M3235</t>
  </si>
  <si>
    <t>Película retrorrefletiva tipo I</t>
  </si>
  <si>
    <t>M3236</t>
  </si>
  <si>
    <t>Película retrorrefletiva tipo III + SI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</si>
  <si>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</si>
  <si>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</si>
  <si>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</si>
  <si>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</si>
  <si>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</si>
  <si>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</si>
  <si>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</si>
  <si>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</si>
  <si>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</si>
  <si>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</si>
  <si>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</si>
  <si>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</si>
  <si>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</si>
  <si>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</si>
  <si>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</si>
  <si>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</si>
  <si>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</si>
  <si>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</si>
  <si>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</si>
  <si>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</si>
  <si>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</si>
  <si>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</si>
  <si>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</si>
  <si>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</si>
  <si>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</si>
  <si>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</si>
  <si>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</si>
  <si>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</si>
  <si>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</si>
  <si>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</si>
  <si>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</si>
  <si>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</si>
  <si>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</si>
  <si>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</si>
  <si>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</si>
  <si>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</si>
  <si>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</si>
  <si>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</si>
  <si>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</si>
  <si>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</si>
  <si>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</si>
  <si>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</si>
  <si>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</si>
  <si>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</si>
  <si>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</si>
  <si>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</si>
  <si>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</si>
  <si>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</si>
  <si>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</si>
  <si>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</si>
  <si>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</si>
  <si>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</si>
  <si>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</si>
  <si>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</si>
  <si>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</si>
  <si>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</si>
  <si>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</si>
  <si>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</si>
  <si>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</si>
  <si>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</si>
  <si>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</si>
  <si>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</si>
  <si>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</si>
  <si>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</si>
  <si>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</si>
  <si>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Mistura betuminosa</t>
  </si>
  <si>
    <t>M3503</t>
  </si>
  <si>
    <t>Material de base</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</si>
  <si>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</si>
  <si>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</si>
  <si>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</si>
  <si>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</si>
  <si>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</si>
  <si>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</si>
  <si>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</si>
  <si>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</si>
  <si>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</si>
  <si>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</si>
  <si>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</si>
  <si>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</si>
  <si>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</si>
  <si>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</si>
  <si>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</si>
  <si>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</si>
  <si>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</si>
  <si>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</si>
  <si>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</si>
  <si>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</si>
  <si>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</si>
  <si>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</si>
  <si>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</si>
  <si>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</si>
  <si>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</si>
  <si>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</si>
  <si>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</si>
  <si>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</si>
  <si>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</si>
  <si>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</si>
  <si>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</si>
  <si>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</si>
  <si>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</si>
  <si>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</si>
  <si>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</si>
  <si>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</si>
  <si>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</si>
  <si>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</si>
  <si>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</si>
  <si>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</si>
  <si>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</si>
  <si>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</si>
  <si>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</si>
  <si>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</si>
  <si>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</si>
  <si>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</si>
  <si>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</si>
  <si>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</si>
  <si>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</si>
  <si>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</si>
  <si>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</si>
  <si>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</si>
  <si>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</si>
  <si>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</si>
  <si>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</si>
  <si>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</si>
  <si>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</si>
  <si>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</si>
  <si>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</si>
  <si>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</si>
  <si>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</si>
  <si>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</si>
  <si>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</si>
  <si>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</si>
  <si>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</si>
  <si>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</si>
  <si>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</si>
  <si>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</si>
  <si>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</si>
  <si>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</si>
  <si>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</si>
  <si>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</si>
  <si>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</si>
  <si>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</si>
  <si>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</si>
  <si>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</si>
  <si>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</si>
  <si>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</si>
  <si>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</si>
  <si>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</si>
  <si>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</si>
  <si>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</si>
  <si>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</si>
  <si>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</si>
  <si>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</si>
  <si>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</si>
  <si>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</si>
  <si>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</si>
  <si>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</si>
  <si>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</si>
  <si>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</si>
  <si>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</si>
  <si>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</si>
  <si>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</si>
  <si>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</si>
  <si>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</si>
  <si>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</si>
  <si>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</si>
  <si>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</si>
  <si>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</si>
  <si>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</si>
  <si>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</si>
  <si>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</si>
  <si>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</si>
  <si>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</si>
  <si>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</si>
  <si>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</si>
  <si>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</si>
  <si>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</si>
  <si>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</si>
  <si>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</si>
  <si>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</si>
  <si>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</si>
  <si>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</si>
  <si>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</si>
  <si>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</si>
  <si>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</si>
  <si>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</si>
  <si>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</si>
  <si>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</si>
  <si>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</si>
  <si>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</si>
  <si>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</si>
  <si>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</si>
  <si>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</si>
  <si>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</si>
  <si>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</si>
  <si>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</si>
  <si>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</si>
  <si>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</si>
  <si>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</si>
  <si>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</si>
  <si>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</si>
  <si>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</si>
  <si>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</si>
  <si>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</si>
  <si>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</si>
  <si>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</si>
  <si>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</si>
  <si>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</si>
  <si>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</si>
  <si>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</si>
  <si>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</si>
  <si>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</si>
  <si>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</si>
  <si>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</si>
  <si>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</si>
  <si>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</si>
  <si>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</si>
  <si>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</si>
  <si>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</si>
  <si>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</si>
  <si>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</si>
  <si>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</si>
  <si>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</si>
  <si>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</si>
  <si>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</si>
  <si>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</si>
  <si>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</si>
  <si>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</si>
  <si>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</si>
  <si>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</si>
  <si>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</si>
  <si>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</si>
  <si>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</si>
  <si>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</si>
  <si>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</si>
  <si>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</si>
  <si>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</si>
  <si>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</si>
  <si>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</si>
  <si>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</si>
  <si>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</si>
  <si>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</si>
  <si>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</si>
  <si>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</si>
  <si>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</si>
  <si>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</si>
  <si>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</si>
  <si>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</si>
  <si>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</si>
  <si>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</si>
  <si>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</si>
  <si>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</si>
  <si>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</si>
  <si>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</si>
  <si>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</si>
  <si>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</si>
  <si>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</si>
  <si>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</si>
  <si>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</si>
  <si>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</si>
  <si>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</si>
  <si>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</si>
  <si>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</si>
  <si>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</si>
  <si>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</si>
  <si>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</si>
  <si>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</si>
  <si>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</si>
  <si>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</si>
  <si>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</si>
  <si>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</si>
  <si>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</si>
  <si>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</si>
  <si>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</si>
  <si>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</si>
  <si>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</si>
  <si>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</si>
  <si>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</si>
  <si>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</si>
  <si>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</si>
  <si>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</si>
  <si>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</si>
  <si>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</si>
  <si>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</si>
  <si>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</si>
  <si>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</si>
  <si>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</si>
  <si>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</si>
  <si>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</si>
  <si>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</si>
  <si>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</si>
  <si>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</si>
  <si>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</si>
  <si>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</si>
  <si>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</si>
  <si>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</si>
  <si>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</si>
  <si>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</si>
  <si>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</si>
  <si>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</si>
  <si>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</si>
  <si>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</si>
  <si>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</si>
  <si>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</si>
  <si>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</si>
  <si>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</si>
  <si>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</si>
  <si>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</si>
  <si>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</si>
  <si>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</si>
  <si>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</si>
  <si>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</si>
  <si>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</si>
  <si>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</si>
  <si>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</si>
  <si>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</si>
  <si>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</si>
  <si>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</si>
  <si>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</si>
  <si>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</si>
  <si>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</si>
  <si>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</si>
  <si>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</si>
  <si>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</si>
  <si>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</si>
  <si>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</si>
  <si>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</si>
  <si>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</si>
  <si>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</si>
  <si>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</si>
  <si>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</si>
  <si>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</si>
  <si>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</si>
  <si>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</si>
  <si>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</si>
  <si>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</si>
  <si>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</si>
  <si>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</si>
  <si>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</si>
  <si>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</si>
  <si>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</si>
  <si>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</si>
  <si>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</si>
  <si>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</si>
  <si>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</si>
  <si>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</si>
  <si>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</si>
  <si>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</si>
  <si>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</si>
  <si>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</si>
  <si>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</si>
  <si>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</si>
  <si>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</si>
  <si>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</si>
  <si>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</si>
  <si>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</si>
  <si>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</si>
  <si>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</si>
  <si>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</si>
  <si>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</si>
  <si>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</si>
  <si>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</si>
  <si>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</si>
  <si>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</si>
  <si>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</si>
  <si>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</si>
  <si>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</si>
  <si>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</si>
  <si>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</si>
  <si>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</si>
  <si>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</si>
  <si>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</si>
  <si>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</si>
  <si>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</si>
  <si>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Tubo em aço - E = 3,00 mm e seção de 40 x 40 mm</t>
  </si>
  <si>
    <t>M4413</t>
  </si>
  <si>
    <t>Arame E70S6 para solda MIG/MAG - D = 0,9 mm</t>
  </si>
  <si>
    <t>Técnico de batimetria</t>
  </si>
  <si>
    <t>P9972</t>
  </si>
  <si>
    <t>Motorista de caminhão com periculosidade</t>
  </si>
  <si>
    <t>P9956</t>
  </si>
  <si>
    <t>Engenheiro chefe</t>
  </si>
  <si>
    <t>P9955</t>
  </si>
  <si>
    <t>Médico de câmara hiperbárica</t>
  </si>
  <si>
    <t>P9951</t>
  </si>
  <si>
    <t>Técnico florestal</t>
  </si>
  <si>
    <t>P9947</t>
  </si>
  <si>
    <t>Operador de equipamento especial com periculosidade</t>
  </si>
  <si>
    <t>P9944</t>
  </si>
  <si>
    <t>Marinheiro de convés com periculosidade</t>
  </si>
  <si>
    <t>P9942</t>
  </si>
  <si>
    <t>Operador de equipamento leve com insalubridade</t>
  </si>
  <si>
    <t>P9939</t>
  </si>
  <si>
    <t>Operador de equipamento leve com periculosidade</t>
  </si>
  <si>
    <t>P9938</t>
  </si>
  <si>
    <t>Motorista de veículo especial com periculosidade</t>
  </si>
  <si>
    <t>P9934</t>
  </si>
  <si>
    <t>Supervisor de mergulho raso</t>
  </si>
  <si>
    <t>P9933</t>
  </si>
  <si>
    <t>Operador de equipamento pesado com periculosidade</t>
  </si>
  <si>
    <t>P9932</t>
  </si>
  <si>
    <t>Operador de equipamento de mergulho</t>
  </si>
  <si>
    <t>P9931</t>
  </si>
  <si>
    <t>Eletricista com periculosidade</t>
  </si>
  <si>
    <t>P9930</t>
  </si>
  <si>
    <t>Frentista de túnel com periculosidade</t>
  </si>
  <si>
    <t>P9927</t>
  </si>
  <si>
    <t>Mergulhador raso auxiliar de superfície</t>
  </si>
  <si>
    <t>P9926</t>
  </si>
  <si>
    <t>Mergulhador raso autônomo</t>
  </si>
  <si>
    <t>P9925</t>
  </si>
  <si>
    <t>Mergulhador raso dependente</t>
  </si>
  <si>
    <t>P9924</t>
  </si>
  <si>
    <t>Mergulhador raso dependente de emergência</t>
  </si>
  <si>
    <t>P9922</t>
  </si>
  <si>
    <t>Mergulhador raso autônomo de emergência</t>
  </si>
  <si>
    <t>P9921</t>
  </si>
  <si>
    <t>Mestre fluvial</t>
  </si>
  <si>
    <t>P9920</t>
  </si>
  <si>
    <t>Encarregado de conservação rodoviária</t>
  </si>
  <si>
    <t>P9916</t>
  </si>
  <si>
    <t>Maquinista</t>
  </si>
  <si>
    <t>P9915</t>
  </si>
  <si>
    <t>Draguista</t>
  </si>
  <si>
    <t>P9913</t>
  </si>
  <si>
    <t>Oficial de máquinas</t>
  </si>
  <si>
    <t>P9910</t>
  </si>
  <si>
    <t>Oficial de náutica</t>
  </si>
  <si>
    <t>P9909</t>
  </si>
  <si>
    <t>Imediato</t>
  </si>
  <si>
    <t>P9908</t>
  </si>
  <si>
    <t>Comandante de longo curso</t>
  </si>
  <si>
    <t>P9907</t>
  </si>
  <si>
    <t>Encarregado de superestrutura ferroviária</t>
  </si>
  <si>
    <t>P9901</t>
  </si>
  <si>
    <t>Encarregado de pavimentação</t>
  </si>
  <si>
    <t>P9893</t>
  </si>
  <si>
    <t>Auxiliar de blaster</t>
  </si>
  <si>
    <t>P9892</t>
  </si>
  <si>
    <t>Técnico da qualidade</t>
  </si>
  <si>
    <t>P9889</t>
  </si>
  <si>
    <t>Frentista de túnel</t>
  </si>
  <si>
    <t>P9885</t>
  </si>
  <si>
    <t>Encarregado de terraplenagem</t>
  </si>
  <si>
    <t>P9884</t>
  </si>
  <si>
    <t>Técnico especializado</t>
  </si>
  <si>
    <t>P9882</t>
  </si>
  <si>
    <t>Piloto fluvial</t>
  </si>
  <si>
    <t>P9880</t>
  </si>
  <si>
    <t>Motorista de veículo especial</t>
  </si>
  <si>
    <t>P9871</t>
  </si>
  <si>
    <t>Motorista de veículo leve</t>
  </si>
  <si>
    <t>P9870</t>
  </si>
  <si>
    <t>Técnico especializado - mensalista</t>
  </si>
  <si>
    <t>P9867</t>
  </si>
  <si>
    <t>Motorista de caminhão</t>
  </si>
  <si>
    <t>P9866</t>
  </si>
  <si>
    <t>Selecionador de material pétreo</t>
  </si>
  <si>
    <t>P9861</t>
  </si>
  <si>
    <t>Trabalhador de via</t>
  </si>
  <si>
    <t>P9859</t>
  </si>
  <si>
    <t>Marinheiro de convés - mensalista</t>
  </si>
  <si>
    <t>P9857</t>
  </si>
  <si>
    <t>Marinheiro de convés</t>
  </si>
  <si>
    <t>P9856</t>
  </si>
  <si>
    <t>Marinheiro de máquinas</t>
  </si>
  <si>
    <t>P9855</t>
  </si>
  <si>
    <t>Pré-marcador</t>
  </si>
  <si>
    <t>P9853</t>
  </si>
  <si>
    <t>Blaster</t>
  </si>
  <si>
    <t>P9852</t>
  </si>
  <si>
    <t>Condutor maquinista fluvial</t>
  </si>
  <si>
    <t>P9849</t>
  </si>
  <si>
    <t>Desenhista</t>
  </si>
  <si>
    <t>P9848</t>
  </si>
  <si>
    <t>Perfurador de tubulão</t>
  </si>
  <si>
    <t>P9847</t>
  </si>
  <si>
    <t>Operador de equipamento especial</t>
  </si>
  <si>
    <t>P9846</t>
  </si>
  <si>
    <t>Operador de equipamento pesado</t>
  </si>
  <si>
    <t>P9845</t>
  </si>
  <si>
    <t>Operador de equipamento leve</t>
  </si>
  <si>
    <t>P9843</t>
  </si>
  <si>
    <t>Oceanógrafo</t>
  </si>
  <si>
    <t>P9837</t>
  </si>
  <si>
    <t>Jardineiro</t>
  </si>
  <si>
    <t>P9815</t>
  </si>
  <si>
    <t>P9814</t>
  </si>
  <si>
    <t>Encarregado especializado</t>
  </si>
  <si>
    <t>P9811</t>
  </si>
  <si>
    <t>Eletricista</t>
  </si>
  <si>
    <t>P9810</t>
  </si>
  <si>
    <t>Bombeiro hidráulico</t>
  </si>
  <si>
    <t>P9807</t>
  </si>
  <si>
    <t>Almoxarife</t>
  </si>
  <si>
    <t>P9803</t>
  </si>
  <si>
    <t>Custo
 (R$)</t>
  </si>
  <si>
    <t xml:space="preserve"> </t>
  </si>
  <si>
    <t>SEM DESONERAÇÃO</t>
  </si>
  <si>
    <t xml:space="preserve">PREÇO ANTERIOR </t>
  </si>
  <si>
    <t>PREÇO ANTERIOR</t>
  </si>
  <si>
    <t>Ano: 2026</t>
  </si>
  <si>
    <t>Data Base: JAN/2026</t>
  </si>
  <si>
    <t>Data Base: JAN-2026</t>
  </si>
  <si>
    <t>SICRO 2026/01</t>
  </si>
  <si>
    <t>Custo c/ ICMS 20,50% Jan/26</t>
  </si>
  <si>
    <t>Recuperação e/ou Reforço Estrutural de Obras de Arte Especiais (Pontes, Viadutos, Passarelas e Afins) Sob Jurisdição do Departamento de Estradas de Rodagem do Estado de Pernambuco</t>
  </si>
  <si>
    <t>JANEIRO/2026</t>
  </si>
  <si>
    <t>Imprimação com emulsão asfáltica</t>
  </si>
  <si>
    <t>EMULSÃO ASFÁLTICA PARA SERVIÇO DE IMPRIMAÇÃO</t>
  </si>
  <si>
    <t>EAI</t>
  </si>
  <si>
    <t>44/2</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</si>
  <si>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</si>
  <si>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</si>
  <si>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</si>
  <si>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</si>
  <si>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</si>
  <si>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</si>
  <si>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</si>
  <si>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</si>
  <si>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</si>
  <si>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</si>
  <si>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</si>
  <si>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</si>
  <si>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</si>
  <si>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</si>
  <si>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</si>
  <si>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</si>
  <si>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</si>
  <si>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</si>
  <si>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</si>
  <si>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</si>
  <si>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</si>
  <si>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</si>
  <si>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</si>
  <si>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</si>
  <si>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</si>
  <si>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</si>
  <si>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</si>
  <si>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</si>
  <si>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</si>
  <si>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</si>
  <si>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</si>
  <si>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</si>
  <si>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</si>
  <si>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</si>
  <si>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</si>
  <si>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</si>
  <si>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</si>
  <si>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</si>
  <si>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</si>
  <si>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</si>
  <si>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</si>
  <si>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</si>
  <si>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</si>
  <si>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</si>
  <si>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</si>
  <si>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</si>
  <si>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</si>
  <si>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</si>
  <si>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M3175</t>
  </si>
  <si>
    <t>Conector sintético para fita polimérica - 70 kN - tipo loop</t>
  </si>
  <si>
    <t>M3176</t>
  </si>
  <si>
    <t>Fita polimérica para solo reforçado - resistência nominal de 50 kN - L = 50mm</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</si>
  <si>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</si>
  <si>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</si>
  <si>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</si>
  <si>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</si>
  <si>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</si>
  <si>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</si>
  <si>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</si>
  <si>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</si>
  <si>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</si>
  <si>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</si>
  <si>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</si>
  <si>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</si>
  <si>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</si>
  <si>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</si>
  <si>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</si>
  <si>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</si>
  <si>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</si>
  <si>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</si>
  <si>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</si>
  <si>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</si>
  <si>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</si>
  <si>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</si>
  <si>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</si>
  <si>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</si>
  <si>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</si>
  <si>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</si>
  <si>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</si>
  <si>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</si>
  <si>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</si>
  <si>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</si>
  <si>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</si>
  <si>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</si>
  <si>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</si>
  <si>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</si>
  <si>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</si>
  <si>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</si>
  <si>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</si>
  <si>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</si>
  <si>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</si>
  <si>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</si>
  <si>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</si>
  <si>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</si>
  <si>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</si>
  <si>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</si>
  <si>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</si>
  <si>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</si>
  <si>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</si>
  <si>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</si>
  <si>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</si>
  <si>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</si>
  <si>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</si>
  <si>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</si>
  <si>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</si>
  <si>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</si>
  <si>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</si>
  <si>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</si>
  <si>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</si>
  <si>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</si>
  <si>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</si>
  <si>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E9239</t>
  </si>
  <si>
    <t>Miniônibus com capacidade para 30 passageiros - 120 kW (sem motorista)</t>
  </si>
  <si>
    <t>E9240</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</si>
  <si>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</si>
  <si>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</si>
  <si>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</si>
  <si>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</si>
  <si>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</si>
  <si>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</si>
  <si>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</si>
  <si>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</si>
  <si>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</si>
  <si>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</si>
  <si>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</si>
  <si>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</si>
  <si>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E9759</t>
  </si>
  <si>
    <t>Guincho de alavanca com capacidade de 5,4 t</t>
  </si>
  <si>
    <t>E9786</t>
  </si>
  <si>
    <t>Guincho elétrico para lançamento de embarcações com capacidade de 30 t - 66 kW</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</si>
  <si>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</si>
  <si>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</si>
  <si>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</si>
  <si>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</si>
  <si>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</si>
  <si>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</si>
  <si>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r>
      <t xml:space="preserve">1 - De acordo com o </t>
    </r>
    <r>
      <rPr>
        <b/>
        <sz val="10"/>
        <color theme="1"/>
        <rFont val="Arial"/>
        <family val="2"/>
      </rPr>
      <t>Manual Sicro - Volume 8 - Mobilização e Desmobilização</t>
    </r>
    <r>
      <rPr>
        <sz val="10"/>
        <color theme="1"/>
        <rFont val="Arial"/>
        <family val="2"/>
      </rPr>
      <t>, as ferramentas e os equipamentos leves ou de pequeno porte, cujo peso individual e formato permitem que sejam transportados, embarcados ou rebocados, serão transportados em veículos transportadores autônomos da frota mobilizada (que podem se deslocar pelos próprios meios)</t>
    </r>
  </si>
  <si>
    <t>METODOLOGIA E CRITÉRIOS ADOTADOS PARA O CANTEIRO DE OBRAS - MANUAL DE CUSTOS DE INFRAESTRUTURA DE TRANSPORTES - VOLUME 06</t>
  </si>
  <si>
    <t>P é o prazo da obra (meses);</t>
  </si>
  <si>
    <t>n é a vida útil do contêiner (meses);</t>
  </si>
  <si>
    <t>k2 é o Fator de Ajuste de Mobiliário e Aparelhagem;</t>
  </si>
  <si>
    <t>Destaca-se que a vida útil de referência adotada para contêineres é de 10 anos, correspondendo a 120 meses.</t>
  </si>
  <si>
    <t xml:space="preserve">∑QCi X CCi = </t>
  </si>
  <si>
    <t>P=</t>
  </si>
  <si>
    <t>TABELA 21 (Volume 06) - QUADRO DE QUANTIDADES E CUSTOS DO CANTEIRO - (∑QCn x CCn )</t>
  </si>
  <si>
    <t>Fonte: Tabela 21 - Instalações e áreas de referência dos canteiros-tipo de obras de conservação rodoviária( Manual de Custos de Infraestrutura de Tranportes- Volume 06 - Canteiro de Obras)</t>
  </si>
  <si>
    <t>ANP Aquisição de Emulsão asfáltica para imprimação</t>
  </si>
  <si>
    <t>ANP Transporte de Emulsão asfáltica para imprimação</t>
  </si>
  <si>
    <t>Reciclagem com incorporação do revestimento asfáltico à base e adição de 35% de brita comercial e adição de 3% de cimento - 100% Proctor modificado</t>
  </si>
  <si>
    <t>Base ou sub-base de brita graduada com brita comercial - 100% Proctor modificado</t>
  </si>
  <si>
    <t>Concreto asfáltico - faixa C-12,5 - areia e brita comerciais</t>
  </si>
  <si>
    <t>Tratamento superficial duplo com banho diluído - brita comercial</t>
  </si>
  <si>
    <t xml:space="preserve"> 4011372 </t>
  </si>
  <si>
    <t>Composições Analíticas com Preço Unitário</t>
  </si>
  <si>
    <t>Bancos</t>
  </si>
  <si>
    <t>B.D.I.</t>
  </si>
  <si>
    <t>Encargos Sociais</t>
  </si>
  <si>
    <t>RECUPERAÇÃO E/OU REFORÇO ESTRUTURAL DE OAEs 1° a 8° DISTRITO RODOVIÁRIO</t>
  </si>
  <si>
    <t xml:space="preserve">SINAPI - 01/2026 - Pernambuco
SICRO3 - 01/2026 - Pernambuco
</t>
  </si>
  <si>
    <t>23,89%</t>
  </si>
  <si>
    <t>Não Desonerado: embutido nos preços unitário dos insumos de mão de obra, de acordo com as bases.</t>
  </si>
  <si>
    <t>Composições Principais</t>
  </si>
  <si>
    <t xml:space="preserve"> 4.1 </t>
  </si>
  <si>
    <t>Banco</t>
  </si>
  <si>
    <t>Quant.</t>
  </si>
  <si>
    <t>Valor Unit</t>
  </si>
  <si>
    <t>Composição</t>
  </si>
  <si>
    <t xml:space="preserve"> 4805767 </t>
  </si>
  <si>
    <t>SICRO3</t>
  </si>
  <si>
    <t>B</t>
  </si>
  <si>
    <t>Custo Horário</t>
  </si>
  <si>
    <t>Custo Horário Total</t>
  </si>
  <si>
    <t>Insumo</t>
  </si>
  <si>
    <t xml:space="preserve"> P9824 </t>
  </si>
  <si>
    <t>23,45</t>
  </si>
  <si>
    <t>Adicional de Mão de obra (%)</t>
  </si>
  <si>
    <t>Custo horário total de mão de obra</t>
  </si>
  <si>
    <t>Custo horário total de execução</t>
  </si>
  <si>
    <t>Produção de equipe</t>
  </si>
  <si>
    <t>Custo unitário de execução</t>
  </si>
  <si>
    <t>Custo do FIC</t>
  </si>
  <si>
    <t>Custo do FIT</t>
  </si>
  <si>
    <t>F</t>
  </si>
  <si>
    <t>Momento de Transporte</t>
  </si>
  <si>
    <t>Distância Média de Transporte (DMT)</t>
  </si>
  <si>
    <t>FE</t>
  </si>
  <si>
    <t>Custo total de transporte</t>
  </si>
  <si>
    <t>MO sem LS =&gt;</t>
  </si>
  <si>
    <t>LS =&gt;</t>
  </si>
  <si>
    <t>MO com LS =&gt;</t>
  </si>
  <si>
    <t>Valor do BDI =&gt;</t>
  </si>
  <si>
    <t>Valor com BDI =&gt;</t>
  </si>
  <si>
    <t xml:space="preserve"> 4.2 </t>
  </si>
  <si>
    <t xml:space="preserve"> 4815671 </t>
  </si>
  <si>
    <t>A</t>
  </si>
  <si>
    <t>Equipamentos</t>
  </si>
  <si>
    <t>Utilização</t>
  </si>
  <si>
    <t>Operativa</t>
  </si>
  <si>
    <t>Improdutiva</t>
  </si>
  <si>
    <t>Custo horário total de equipamentos</t>
  </si>
  <si>
    <t>46,90</t>
  </si>
  <si>
    <t xml:space="preserve"> 4.3 </t>
  </si>
  <si>
    <t xml:space="preserve"> 1505879 </t>
  </si>
  <si>
    <t>234,49</t>
  </si>
  <si>
    <t xml:space="preserve"> P9821 </t>
  </si>
  <si>
    <t>28,87</t>
  </si>
  <si>
    <t>C</t>
  </si>
  <si>
    <t>Preço Unitário</t>
  </si>
  <si>
    <t xml:space="preserve"> M1097 </t>
  </si>
  <si>
    <t>109,07</t>
  </si>
  <si>
    <t>130,89</t>
  </si>
  <si>
    <t>Custo unitário total de material</t>
  </si>
  <si>
    <t>E</t>
  </si>
  <si>
    <t>Tempo Fixo</t>
  </si>
  <si>
    <t>Carga</t>
  </si>
  <si>
    <t xml:space="preserve"> 5914647 </t>
  </si>
  <si>
    <t>Carga, manobra e descarga de agregados ou solos em caminhão basculante de 10 m³ - carga com carregadeira de 3,40 m³ (exclusa) e descarga livre</t>
  </si>
  <si>
    <t>Custo Total dos Tempos Fixos</t>
  </si>
  <si>
    <t>5914359
0,00
1,27
0,0000</t>
  </si>
  <si>
    <t>5914374
0,00
1,02
0,0000</t>
  </si>
  <si>
    <t>5914389
0,00
0,85
0,0000</t>
  </si>
  <si>
    <t>--</t>
  </si>
  <si>
    <t xml:space="preserve"> 4.4 </t>
  </si>
  <si>
    <t xml:space="preserve"> 3806415 </t>
  </si>
  <si>
    <t xml:space="preserve"> E9513 </t>
  </si>
  <si>
    <t xml:space="preserve"> E9706 </t>
  </si>
  <si>
    <t>24,13</t>
  </si>
  <si>
    <t xml:space="preserve"> M1391 </t>
  </si>
  <si>
    <t>491,79</t>
  </si>
  <si>
    <t>327,86</t>
  </si>
  <si>
    <t xml:space="preserve"> 4.5 </t>
  </si>
  <si>
    <t xml:space="preserve"> 3806414 </t>
  </si>
  <si>
    <t xml:space="preserve"> E9605 </t>
  </si>
  <si>
    <t xml:space="preserve"> E9049 </t>
  </si>
  <si>
    <t xml:space="preserve"> P9802 </t>
  </si>
  <si>
    <t>27,56</t>
  </si>
  <si>
    <t xml:space="preserve"> 4.6 </t>
  </si>
  <si>
    <t xml:space="preserve"> 3806413 </t>
  </si>
  <si>
    <t>25,77</t>
  </si>
  <si>
    <t>9,84</t>
  </si>
  <si>
    <t xml:space="preserve"> 4.7 </t>
  </si>
  <si>
    <t xml:space="preserve"> 4915639 </t>
  </si>
  <si>
    <t xml:space="preserve"> 4.8 </t>
  </si>
  <si>
    <t xml:space="preserve"> 0407819 </t>
  </si>
  <si>
    <t xml:space="preserve"> P9801 </t>
  </si>
  <si>
    <t>23,64</t>
  </si>
  <si>
    <t>2,13</t>
  </si>
  <si>
    <t xml:space="preserve"> P9805 </t>
  </si>
  <si>
    <t>32,46</t>
  </si>
  <si>
    <t>2,92</t>
  </si>
  <si>
    <t xml:space="preserve"> M0075 </t>
  </si>
  <si>
    <t>15,58</t>
  </si>
  <si>
    <t>0,23</t>
  </si>
  <si>
    <t xml:space="preserve"> M0004 </t>
  </si>
  <si>
    <t>6,61</t>
  </si>
  <si>
    <t>7,27</t>
  </si>
  <si>
    <t xml:space="preserve"> 5914655 </t>
  </si>
  <si>
    <t>Carga, manobra e descarga de materiais diversos em caminhão carroceria de 15 t - carga e descarga manuais</t>
  </si>
  <si>
    <t>5914449
0,00
1,11
0,0000</t>
  </si>
  <si>
    <t>5914464
0,00
0,89
0,0000</t>
  </si>
  <si>
    <t>5914479
0,00
0,73
0,0000</t>
  </si>
  <si>
    <t xml:space="preserve"> 4.9 </t>
  </si>
  <si>
    <t xml:space="preserve"> 2419703 </t>
  </si>
  <si>
    <t xml:space="preserve"> E9521 </t>
  </si>
  <si>
    <t xml:space="preserve"> E9643 </t>
  </si>
  <si>
    <t xml:space="preserve"> P9822 </t>
  </si>
  <si>
    <t>32,49</t>
  </si>
  <si>
    <t xml:space="preserve"> M3520 </t>
  </si>
  <si>
    <t>89,45</t>
  </si>
  <si>
    <t>13,43</t>
  </si>
  <si>
    <t xml:space="preserve"> 4.10 </t>
  </si>
  <si>
    <t xml:space="preserve"> 3806402 </t>
  </si>
  <si>
    <t xml:space="preserve"> 4.11 </t>
  </si>
  <si>
    <t xml:space="preserve"> 2407972 </t>
  </si>
  <si>
    <t xml:space="preserve"> M1387 </t>
  </si>
  <si>
    <t>60,11</t>
  </si>
  <si>
    <t xml:space="preserve"> 4.12 </t>
  </si>
  <si>
    <t xml:space="preserve"> 3108015 </t>
  </si>
  <si>
    <t>14,18</t>
  </si>
  <si>
    <t xml:space="preserve"> P9808 </t>
  </si>
  <si>
    <t>29,22</t>
  </si>
  <si>
    <t>17,53</t>
  </si>
  <si>
    <t xml:space="preserve"> M0286 </t>
  </si>
  <si>
    <t>20,29</t>
  </si>
  <si>
    <t>19,84</t>
  </si>
  <si>
    <t xml:space="preserve"> M0284 </t>
  </si>
  <si>
    <t>17,11</t>
  </si>
  <si>
    <t>20,91</t>
  </si>
  <si>
    <t xml:space="preserve"> M0310 </t>
  </si>
  <si>
    <t>6,04</t>
  </si>
  <si>
    <t>3,27</t>
  </si>
  <si>
    <t xml:space="preserve"> M0459 </t>
  </si>
  <si>
    <t>51,34</t>
  </si>
  <si>
    <t>56,47</t>
  </si>
  <si>
    <t xml:space="preserve"> M1205 </t>
  </si>
  <si>
    <t>13,42</t>
  </si>
  <si>
    <t>2,74</t>
  </si>
  <si>
    <t xml:space="preserve"> M0290 </t>
  </si>
  <si>
    <t>6,52</t>
  </si>
  <si>
    <t>37,05</t>
  </si>
  <si>
    <t xml:space="preserve"> M0560 </t>
  </si>
  <si>
    <t>12,51</t>
  </si>
  <si>
    <t>0,13</t>
  </si>
  <si>
    <t xml:space="preserve"> 4.13 </t>
  </si>
  <si>
    <t xml:space="preserve"> 1106057 </t>
  </si>
  <si>
    <t>211,04</t>
  </si>
  <si>
    <t xml:space="preserve"> M0192 </t>
  </si>
  <si>
    <t>121,74</t>
  </si>
  <si>
    <t>89,49</t>
  </si>
  <si>
    <t xml:space="preserve"> M0424 </t>
  </si>
  <si>
    <t>0,69</t>
  </si>
  <si>
    <t>194,33</t>
  </si>
  <si>
    <t xml:space="preserve"> M0082 </t>
  </si>
  <si>
    <t>129,50</t>
  </si>
  <si>
    <t>77,63</t>
  </si>
  <si>
    <t xml:space="preserve"> 4.14 </t>
  </si>
  <si>
    <t xml:space="preserve"> 1207723 </t>
  </si>
  <si>
    <t>93,80</t>
  </si>
  <si>
    <t xml:space="preserve"> M0351 </t>
  </si>
  <si>
    <t>383,57</t>
  </si>
  <si>
    <t>54,80</t>
  </si>
  <si>
    <t xml:space="preserve"> M0346 </t>
  </si>
  <si>
    <t>374,60</t>
  </si>
  <si>
    <t>15,29</t>
  </si>
  <si>
    <t xml:space="preserve"> M0350 </t>
  </si>
  <si>
    <t>296,03</t>
  </si>
  <si>
    <t>2,82</t>
  </si>
  <si>
    <t xml:space="preserve"> M0348 </t>
  </si>
  <si>
    <t>302,64</t>
  </si>
  <si>
    <t>12,35</t>
  </si>
  <si>
    <t>D</t>
  </si>
  <si>
    <t>ATIVIDADES AUXILIARES</t>
  </si>
  <si>
    <t xml:space="preserve"> 1207703 </t>
  </si>
  <si>
    <t>778,37</t>
  </si>
  <si>
    <t>1.111,96</t>
  </si>
  <si>
    <t>Custo total de atividades auxiliares</t>
  </si>
  <si>
    <t xml:space="preserve"> 4.15 </t>
  </si>
  <si>
    <t xml:space="preserve"> 1106280 </t>
  </si>
  <si>
    <t xml:space="preserve"> E9599 </t>
  </si>
  <si>
    <t xml:space="preserve"> E9584 </t>
  </si>
  <si>
    <t xml:space="preserve"> E9779 </t>
  </si>
  <si>
    <t>74,22</t>
  </si>
  <si>
    <t xml:space="preserve"> M0030 </t>
  </si>
  <si>
    <t>7,32</t>
  </si>
  <si>
    <t>11,16</t>
  </si>
  <si>
    <t>263,96</t>
  </si>
  <si>
    <t xml:space="preserve"> M0191 </t>
  </si>
  <si>
    <t>130,41</t>
  </si>
  <si>
    <t>89,74</t>
  </si>
  <si>
    <t xml:space="preserve"> 4.16 </t>
  </si>
  <si>
    <t xml:space="preserve"> 1106061 </t>
  </si>
  <si>
    <t>257,94</t>
  </si>
  <si>
    <t xml:space="preserve"> 1110000 </t>
  </si>
  <si>
    <t>0,00</t>
  </si>
  <si>
    <t xml:space="preserve"> 5909007 </t>
  </si>
  <si>
    <t>Carga, manobra e descarga de concreto com caminhão betoneira - carga em central de concreto de 30 m³/h e descarga livre</t>
  </si>
  <si>
    <t>5914539
0,00
1,22
0,0000</t>
  </si>
  <si>
    <t>5914554
0,00
0,98
0,0000</t>
  </si>
  <si>
    <t>5914569
0,00
0,81
0,0000</t>
  </si>
  <si>
    <t xml:space="preserve"> 4.17 </t>
  </si>
  <si>
    <t xml:space="preserve"> 1100657 </t>
  </si>
  <si>
    <t xml:space="preserve"> E9069 </t>
  </si>
  <si>
    <t xml:space="preserve"> 4.18 </t>
  </si>
  <si>
    <t xml:space="preserve"> 1108118 </t>
  </si>
  <si>
    <t>12,72</t>
  </si>
  <si>
    <t>66,42</t>
  </si>
  <si>
    <t>300,91</t>
  </si>
  <si>
    <t xml:space="preserve"> 4.19 </t>
  </si>
  <si>
    <t xml:space="preserve"> 1106165 </t>
  </si>
  <si>
    <t>57,37</t>
  </si>
  <si>
    <t xml:space="preserve"> 1107892 </t>
  </si>
  <si>
    <t>468,98</t>
  </si>
  <si>
    <t>328,29</t>
  </si>
  <si>
    <t xml:space="preserve"> 4.20 </t>
  </si>
  <si>
    <t xml:space="preserve"> 3808043 </t>
  </si>
  <si>
    <t>0,01</t>
  </si>
  <si>
    <t xml:space="preserve"> 5.6 </t>
  </si>
  <si>
    <t xml:space="preserve"> 1608019 </t>
  </si>
  <si>
    <t xml:space="preserve"> E9683 </t>
  </si>
  <si>
    <t xml:space="preserve"> M1527 </t>
  </si>
  <si>
    <t>11,33</t>
  </si>
  <si>
    <t>0,86</t>
  </si>
  <si>
    <t xml:space="preserve"> 5.7 </t>
  </si>
  <si>
    <t xml:space="preserve"> 1608025 </t>
  </si>
  <si>
    <t xml:space="preserve"> M1399 </t>
  </si>
  <si>
    <t>30,56</t>
  </si>
  <si>
    <t>2,32</t>
  </si>
  <si>
    <t xml:space="preserve"> 5.13 </t>
  </si>
  <si>
    <t xml:space="preserve"> 1106282 </t>
  </si>
  <si>
    <t>67,27</t>
  </si>
  <si>
    <t>13,94</t>
  </si>
  <si>
    <t>329,64</t>
  </si>
  <si>
    <t xml:space="preserve"> 5.16 </t>
  </si>
  <si>
    <t xml:space="preserve"> 1109680 </t>
  </si>
  <si>
    <t xml:space="preserve"> M0083 </t>
  </si>
  <si>
    <t>1,84</t>
  </si>
  <si>
    <t>3.823,17</t>
  </si>
  <si>
    <t xml:space="preserve"> 5.17 </t>
  </si>
  <si>
    <t xml:space="preserve"> 3806418 </t>
  </si>
  <si>
    <t xml:space="preserve"> E9047 </t>
  </si>
  <si>
    <t>55,13</t>
  </si>
  <si>
    <t xml:space="preserve"> 5.18 </t>
  </si>
  <si>
    <t xml:space="preserve"> 0307731 </t>
  </si>
  <si>
    <t>57,74</t>
  </si>
  <si>
    <t xml:space="preserve"> M0786 </t>
  </si>
  <si>
    <t>336,67</t>
  </si>
  <si>
    <t>2,11</t>
  </si>
  <si>
    <t xml:space="preserve"> M0798 </t>
  </si>
  <si>
    <t>121,80</t>
  </si>
  <si>
    <t xml:space="preserve"> 5.19 </t>
  </si>
  <si>
    <t xml:space="preserve"> 1608144 </t>
  </si>
  <si>
    <t xml:space="preserve"> M1498 </t>
  </si>
  <si>
    <t>366,15</t>
  </si>
  <si>
    <t>73,23</t>
  </si>
  <si>
    <t xml:space="preserve"> 5.20 </t>
  </si>
  <si>
    <t xml:space="preserve"> 5605882 </t>
  </si>
  <si>
    <t xml:space="preserve"> E9026 </t>
  </si>
  <si>
    <t xml:space="preserve"> E9024 </t>
  </si>
  <si>
    <t xml:space="preserve"> M1983 </t>
  </si>
  <si>
    <t>161,12</t>
  </si>
  <si>
    <t xml:space="preserve"> M1880 </t>
  </si>
  <si>
    <t>4,38</t>
  </si>
  <si>
    <t xml:space="preserve"> M1935 </t>
  </si>
  <si>
    <t>3,69</t>
  </si>
  <si>
    <t xml:space="preserve"> M0434 </t>
  </si>
  <si>
    <t>266,43</t>
  </si>
  <si>
    <t>279,76</t>
  </si>
  <si>
    <t>54,55</t>
  </si>
  <si>
    <t xml:space="preserve"> M3095 </t>
  </si>
  <si>
    <t>2,26</t>
  </si>
  <si>
    <t xml:space="preserve"> M1879 </t>
  </si>
  <si>
    <t>5,60</t>
  </si>
  <si>
    <t>2,80</t>
  </si>
  <si>
    <t xml:space="preserve"> 5915015 </t>
  </si>
  <si>
    <t>Carga, manobra e descarga de materiais diversos em caminhão carroceria com capacidade de 11,5 t e com guindauto com capacidade de elevação de 11,9 t</t>
  </si>
  <si>
    <t>5915012
0,00
2,02
0,0000</t>
  </si>
  <si>
    <t>5915013
0,00
1,61
0,0000</t>
  </si>
  <si>
    <t>5915014
0,00
1,34
0,0000</t>
  </si>
  <si>
    <t xml:space="preserve"> 5.21 </t>
  </si>
  <si>
    <t xml:space="preserve"> 5605945 </t>
  </si>
  <si>
    <t xml:space="preserve"> E9721 </t>
  </si>
  <si>
    <t xml:space="preserve"> M2326 </t>
  </si>
  <si>
    <t>87,71</t>
  </si>
  <si>
    <t xml:space="preserve"> M2089 </t>
  </si>
  <si>
    <t>92,46</t>
  </si>
  <si>
    <t xml:space="preserve"> M2088 </t>
  </si>
  <si>
    <t>239,81</t>
  </si>
  <si>
    <t xml:space="preserve"> 3105941 </t>
  </si>
  <si>
    <t>29,00</t>
  </si>
  <si>
    <t>9,51</t>
  </si>
  <si>
    <t xml:space="preserve"> 1108059 </t>
  </si>
  <si>
    <t>3.610,79</t>
  </si>
  <si>
    <t>101,10</t>
  </si>
  <si>
    <t xml:space="preserve"> 6.11 </t>
  </si>
  <si>
    <t xml:space="preserve"> 1207725 </t>
  </si>
  <si>
    <t>76,71</t>
  </si>
  <si>
    <t>17,29</t>
  </si>
  <si>
    <t>3,95</t>
  </si>
  <si>
    <t>21,40</t>
  </si>
  <si>
    <t>1.556,74</t>
  </si>
  <si>
    <t xml:space="preserve"> 6.16 </t>
  </si>
  <si>
    <t xml:space="preserve"> 3806420 </t>
  </si>
  <si>
    <t xml:space="preserve"> E9094 </t>
  </si>
  <si>
    <t xml:space="preserve"> 7.1 </t>
  </si>
  <si>
    <t xml:space="preserve"> 5213424 </t>
  </si>
  <si>
    <t xml:space="preserve"> P9830 </t>
  </si>
  <si>
    <t>33,28</t>
  </si>
  <si>
    <t>47,27</t>
  </si>
  <si>
    <t xml:space="preserve"> P9823 </t>
  </si>
  <si>
    <t>30,16</t>
  </si>
  <si>
    <t xml:space="preserve"> M0366 </t>
  </si>
  <si>
    <t>10,85</t>
  </si>
  <si>
    <t>58,87</t>
  </si>
  <si>
    <t xml:space="preserve"> M3126 </t>
  </si>
  <si>
    <t>9,68</t>
  </si>
  <si>
    <t>3,14</t>
  </si>
  <si>
    <t xml:space="preserve"> M0945 </t>
  </si>
  <si>
    <t>0,60</t>
  </si>
  <si>
    <t>1,20</t>
  </si>
  <si>
    <t xml:space="preserve"> M1367 </t>
  </si>
  <si>
    <t>10,45</t>
  </si>
  <si>
    <t>106,69</t>
  </si>
  <si>
    <t xml:space="preserve"> M3237 </t>
  </si>
  <si>
    <t>224,96</t>
  </si>
  <si>
    <t>314,95</t>
  </si>
  <si>
    <t xml:space="preserve"> M0947 </t>
  </si>
  <si>
    <t>1,78</t>
  </si>
  <si>
    <t>3,56</t>
  </si>
  <si>
    <t xml:space="preserve"> M3233 </t>
  </si>
  <si>
    <t>6,65</t>
  </si>
  <si>
    <t>20,73</t>
  </si>
  <si>
    <t xml:space="preserve"> 2408057 </t>
  </si>
  <si>
    <t>100,30</t>
  </si>
  <si>
    <t xml:space="preserve"> 5212552 </t>
  </si>
  <si>
    <t>16,42</t>
  </si>
  <si>
    <t xml:space="preserve"> 5914333 </t>
  </si>
  <si>
    <t>Carga, manobra e descarga de materiais diversos em caminhão carroceria de 15 t - carga e descarga com caminhão guindauto com capacidade de elevação de 6,2 t</t>
  </si>
  <si>
    <t xml:space="preserve"> 7.2 </t>
  </si>
  <si>
    <t xml:space="preserve"> 3806406 </t>
  </si>
  <si>
    <t xml:space="preserve"> 7.3 </t>
  </si>
  <si>
    <t xml:space="preserve"> 0307084 </t>
  </si>
  <si>
    <t xml:space="preserve"> E9591 </t>
  </si>
  <si>
    <t xml:space="preserve"> M1379 </t>
  </si>
  <si>
    <t>5,64</t>
  </si>
  <si>
    <t>13,55</t>
  </si>
  <si>
    <t xml:space="preserve"> M1385 </t>
  </si>
  <si>
    <t>462,03</t>
  </si>
  <si>
    <t>3,08</t>
  </si>
  <si>
    <t>0,39</t>
  </si>
  <si>
    <t xml:space="preserve"> 7.4 </t>
  </si>
  <si>
    <t xml:space="preserve"> 3806409 </t>
  </si>
  <si>
    <t xml:space="preserve"> 0307730 </t>
  </si>
  <si>
    <t>34,54</t>
  </si>
  <si>
    <t xml:space="preserve"> 1600989 </t>
  </si>
  <si>
    <t>449,61</t>
  </si>
  <si>
    <t>33,72</t>
  </si>
  <si>
    <t xml:space="preserve"> 7.5 </t>
  </si>
  <si>
    <t xml:space="preserve"> 0307733 </t>
  </si>
  <si>
    <t xml:space="preserve"> M1150 </t>
  </si>
  <si>
    <t>136,69</t>
  </si>
  <si>
    <t>85,30</t>
  </si>
  <si>
    <t xml:space="preserve"> M1132 </t>
  </si>
  <si>
    <t>192,68</t>
  </si>
  <si>
    <t xml:space="preserve"> 7.6 </t>
  </si>
  <si>
    <t xml:space="preserve"> 3815602 </t>
  </si>
  <si>
    <t xml:space="preserve"> 8.1 </t>
  </si>
  <si>
    <t xml:space="preserve"> 2015642 </t>
  </si>
  <si>
    <t xml:space="preserve"> M1618 </t>
  </si>
  <si>
    <t>129,72</t>
  </si>
  <si>
    <t xml:space="preserve"> 8.2 </t>
  </si>
  <si>
    <t xml:space="preserve"> 3815644 </t>
  </si>
  <si>
    <t xml:space="preserve"> M1131 </t>
  </si>
  <si>
    <t>0,80</t>
  </si>
  <si>
    <t>0,40</t>
  </si>
  <si>
    <t>64,86</t>
  </si>
  <si>
    <t>3.996,55</t>
  </si>
  <si>
    <t>5,99</t>
  </si>
  <si>
    <t xml:space="preserve"> 8.3 </t>
  </si>
  <si>
    <t xml:space="preserve"> 3816118 </t>
  </si>
  <si>
    <t xml:space="preserve"> M3949 </t>
  </si>
  <si>
    <t>17,02</t>
  </si>
  <si>
    <t>0,28</t>
  </si>
  <si>
    <t xml:space="preserve"> 1107896 </t>
  </si>
  <si>
    <t>492,12</t>
  </si>
  <si>
    <t>27,23</t>
  </si>
  <si>
    <t>12,59</t>
  </si>
  <si>
    <t>50,48</t>
  </si>
  <si>
    <t xml:space="preserve"> 3117749 </t>
  </si>
  <si>
    <t>12,56</t>
  </si>
  <si>
    <t>15,27</t>
  </si>
  <si>
    <t xml:space="preserve"> 5915474 </t>
  </si>
  <si>
    <t>Carga, manobra e descarga de materiais diversos em caminhão carroceria de 5 t - carga e descarga manuais</t>
  </si>
  <si>
    <t>5915322
0,00
2,13
0,0000</t>
  </si>
  <si>
    <t>5915323
0,00
1,71
0,0000</t>
  </si>
  <si>
    <t>5915324
0,00
1,41
0,0000</t>
  </si>
  <si>
    <t xml:space="preserve"> 8.4 </t>
  </si>
  <si>
    <t xml:space="preserve"> 3815706 </t>
  </si>
  <si>
    <t xml:space="preserve"> E9156 </t>
  </si>
  <si>
    <t>70,35</t>
  </si>
  <si>
    <t>97,69</t>
  </si>
  <si>
    <t>5,12</t>
  </si>
  <si>
    <t xml:space="preserve"> 1600990 </t>
  </si>
  <si>
    <t>865,08</t>
  </si>
  <si>
    <t>4,10</t>
  </si>
  <si>
    <t xml:space="preserve"> 5915433 </t>
  </si>
  <si>
    <t xml:space="preserve"> 5915373 </t>
  </si>
  <si>
    <t>Carga, manobra e descarga de materiais diversos em caminhão carroceria com capacidade de 7 t e com guindauto com capacidade de elevação de 6,2 t</t>
  </si>
  <si>
    <t>5914314
0,00
1,37
0,0000</t>
  </si>
  <si>
    <t>5914329
0,00
1,09
0,0000</t>
  </si>
  <si>
    <t>5914344
0,00
0,91
0,0000</t>
  </si>
  <si>
    <t>5914584
0,00
2,81
0,0000</t>
  </si>
  <si>
    <t>5914599
0,00
2,25
0,0000</t>
  </si>
  <si>
    <t>5914614
0,00
1,86
0,0000</t>
  </si>
  <si>
    <t xml:space="preserve"> 8.5 </t>
  </si>
  <si>
    <t xml:space="preserve"> 3713828 </t>
  </si>
  <si>
    <t xml:space="preserve"> E9041 </t>
  </si>
  <si>
    <t>94,55</t>
  </si>
  <si>
    <t xml:space="preserve"> 3713824 </t>
  </si>
  <si>
    <t>230,90</t>
  </si>
  <si>
    <t xml:space="preserve"> 8.6 </t>
  </si>
  <si>
    <t xml:space="preserve"> 4915744 </t>
  </si>
  <si>
    <t xml:space="preserve"> 9.1 </t>
  </si>
  <si>
    <t xml:space="preserve"> 4915650 </t>
  </si>
  <si>
    <t xml:space="preserve"> M0719 </t>
  </si>
  <si>
    <t>39,05</t>
  </si>
  <si>
    <t>30,68</t>
  </si>
  <si>
    <t xml:space="preserve"> M1404 </t>
  </si>
  <si>
    <t>3.089,52</t>
  </si>
  <si>
    <t>6,18</t>
  </si>
  <si>
    <t xml:space="preserve"> M1390 </t>
  </si>
  <si>
    <t>172,29</t>
  </si>
  <si>
    <t xml:space="preserve"> 9.2 </t>
  </si>
  <si>
    <t xml:space="preserve"> 4915645 </t>
  </si>
  <si>
    <t xml:space="preserve"> E9767 </t>
  </si>
  <si>
    <t xml:space="preserve"> E9791 </t>
  </si>
  <si>
    <t>16,94</t>
  </si>
  <si>
    <t xml:space="preserve"> 9.3 </t>
  </si>
  <si>
    <t xml:space="preserve"> 4915653 </t>
  </si>
  <si>
    <t xml:space="preserve"> M1400 </t>
  </si>
  <si>
    <t>53,25</t>
  </si>
  <si>
    <t xml:space="preserve"> 9.4 </t>
  </si>
  <si>
    <t xml:space="preserve"> 4915652 </t>
  </si>
  <si>
    <t xml:space="preserve"> M1401 </t>
  </si>
  <si>
    <t>7,84</t>
  </si>
  <si>
    <t>0,03</t>
  </si>
  <si>
    <t xml:space="preserve"> 9.5 </t>
  </si>
  <si>
    <t xml:space="preserve"> 4915651 </t>
  </si>
  <si>
    <t xml:space="preserve"> M1402 </t>
  </si>
  <si>
    <t>40,30</t>
  </si>
  <si>
    <t>4,03</t>
  </si>
  <si>
    <t xml:space="preserve"> 10.1 </t>
  </si>
  <si>
    <t xml:space="preserve"> 2106235 </t>
  </si>
  <si>
    <t xml:space="preserve"> M0536 </t>
  </si>
  <si>
    <t>525,97</t>
  </si>
  <si>
    <t>1,35</t>
  </si>
  <si>
    <t xml:space="preserve"> 10.2 </t>
  </si>
  <si>
    <t xml:space="preserve"> 3816197 </t>
  </si>
  <si>
    <t>17,75</t>
  </si>
  <si>
    <t>6,03</t>
  </si>
  <si>
    <t>4,87</t>
  </si>
  <si>
    <t>18,30</t>
  </si>
  <si>
    <t xml:space="preserve"> 10.3 </t>
  </si>
  <si>
    <t xml:space="preserve"> 3806410 </t>
  </si>
  <si>
    <t>47,81</t>
  </si>
  <si>
    <t>133,11</t>
  </si>
  <si>
    <t>0,68</t>
  </si>
  <si>
    <t>0,92</t>
  </si>
  <si>
    <t xml:space="preserve"> M2386 </t>
  </si>
  <si>
    <t>4,20</t>
  </si>
  <si>
    <t>0,66</t>
  </si>
  <si>
    <t xml:space="preserve"> M2488 </t>
  </si>
  <si>
    <t>1.452,38</t>
  </si>
  <si>
    <t>4,55</t>
  </si>
  <si>
    <t xml:space="preserve"> M2580 </t>
  </si>
  <si>
    <t>0,87</t>
  </si>
  <si>
    <t>1,36</t>
  </si>
  <si>
    <t xml:space="preserve"> M2489 </t>
  </si>
  <si>
    <t>2.695,83</t>
  </si>
  <si>
    <t>4,21</t>
  </si>
  <si>
    <t xml:space="preserve"> M0682 </t>
  </si>
  <si>
    <t>1,32</t>
  </si>
  <si>
    <t>7,10</t>
  </si>
  <si>
    <t xml:space="preserve"> M1378 </t>
  </si>
  <si>
    <t>10,67</t>
  </si>
  <si>
    <t>5,13</t>
  </si>
  <si>
    <t xml:space="preserve"> 3807863 </t>
  </si>
  <si>
    <t>11,80</t>
  </si>
  <si>
    <t>11,06</t>
  </si>
  <si>
    <t xml:space="preserve"> 2408058 </t>
  </si>
  <si>
    <t>65,28</t>
  </si>
  <si>
    <t>0,74</t>
  </si>
  <si>
    <t xml:space="preserve"> 10.4 </t>
  </si>
  <si>
    <t xml:space="preserve"> 3808207 </t>
  </si>
  <si>
    <t xml:space="preserve"> M0576 </t>
  </si>
  <si>
    <t>283,71</t>
  </si>
  <si>
    <t>0,47</t>
  </si>
  <si>
    <t xml:space="preserve"> M0574 </t>
  </si>
  <si>
    <t>757,19</t>
  </si>
  <si>
    <t>7,45</t>
  </si>
  <si>
    <t xml:space="preserve"> M0569 </t>
  </si>
  <si>
    <t>414,57</t>
  </si>
  <si>
    <t>2,72</t>
  </si>
  <si>
    <t xml:space="preserve"> M0572 </t>
  </si>
  <si>
    <t>598,42</t>
  </si>
  <si>
    <t>7,85</t>
  </si>
  <si>
    <t xml:space="preserve"> M0563 </t>
  </si>
  <si>
    <t>98,66</t>
  </si>
  <si>
    <t>0,16</t>
  </si>
  <si>
    <t xml:space="preserve"> M0564 </t>
  </si>
  <si>
    <t>141,57</t>
  </si>
  <si>
    <t>1,86</t>
  </si>
  <si>
    <t xml:space="preserve"> M0567 </t>
  </si>
  <si>
    <t>185,63</t>
  </si>
  <si>
    <t>8,52</t>
  </si>
  <si>
    <t xml:space="preserve"> M0568 </t>
  </si>
  <si>
    <t>304,59</t>
  </si>
  <si>
    <t>8,99</t>
  </si>
  <si>
    <t xml:space="preserve"> M0562 </t>
  </si>
  <si>
    <t>52,36</t>
  </si>
  <si>
    <t>0,17</t>
  </si>
  <si>
    <t xml:space="preserve"> M0566 </t>
  </si>
  <si>
    <t>512,54</t>
  </si>
  <si>
    <t>16,81</t>
  </si>
  <si>
    <t xml:space="preserve"> M0537 </t>
  </si>
  <si>
    <t>112,31</t>
  </si>
  <si>
    <t>1,47</t>
  </si>
  <si>
    <t xml:space="preserve"> M0575 </t>
  </si>
  <si>
    <t>912,57</t>
  </si>
  <si>
    <t>4,49</t>
  </si>
  <si>
    <t xml:space="preserve"> M0571 </t>
  </si>
  <si>
    <t>334,44</t>
  </si>
  <si>
    <t>0,55</t>
  </si>
  <si>
    <t xml:space="preserve"> M0565 </t>
  </si>
  <si>
    <t>297,92</t>
  </si>
  <si>
    <t>4,39</t>
  </si>
  <si>
    <t xml:space="preserve"> M0570 </t>
  </si>
  <si>
    <t>297,32</t>
  </si>
  <si>
    <t>2,44</t>
  </si>
  <si>
    <t xml:space="preserve"> M0573 </t>
  </si>
  <si>
    <t>3.560,93</t>
  </si>
  <si>
    <t>17,52</t>
  </si>
  <si>
    <t xml:space="preserve"> 11.1 </t>
  </si>
  <si>
    <t xml:space="preserve"> E9506 </t>
  </si>
  <si>
    <t xml:space="preserve"> 11.2 </t>
  </si>
  <si>
    <t xml:space="preserve"> 5914344 </t>
  </si>
  <si>
    <t xml:space="preserve"> 12.1 </t>
  </si>
  <si>
    <t xml:space="preserve"> 4011484 </t>
  </si>
  <si>
    <t>Reciclagem com incorporação do revestimento asfáltico à base e adição de brita comercial - 100% Proctor modificado</t>
  </si>
  <si>
    <t xml:space="preserve"> E9530 </t>
  </si>
  <si>
    <t xml:space="preserve"> E9762 </t>
  </si>
  <si>
    <t xml:space="preserve"> E9571 </t>
  </si>
  <si>
    <t xml:space="preserve"> E9524 </t>
  </si>
  <si>
    <t xml:space="preserve"> E9685 </t>
  </si>
  <si>
    <t xml:space="preserve"> E9514 </t>
  </si>
  <si>
    <t xml:space="preserve"> E9020 </t>
  </si>
  <si>
    <t>140,69</t>
  </si>
  <si>
    <t xml:space="preserve"> M2148 </t>
  </si>
  <si>
    <t>543,30</t>
  </si>
  <si>
    <t>0,57</t>
  </si>
  <si>
    <t xml:space="preserve"> M2147 </t>
  </si>
  <si>
    <t>54,21</t>
  </si>
  <si>
    <t>5,15</t>
  </si>
  <si>
    <t>32,60</t>
  </si>
  <si>
    <t xml:space="preserve"> 5914651 </t>
  </si>
  <si>
    <t>Carga, manobra e descarga de agregados ou solos em caminhão basculante de 10 m³ - carga com carregadeira de 3,40 m³ (exclusa) e descarga em distribuidor autopropelido</t>
  </si>
  <si>
    <t xml:space="preserve"> 12.2 </t>
  </si>
  <si>
    <t xml:space="preserve"> 4011276 </t>
  </si>
  <si>
    <t xml:space="preserve"> 5914652 </t>
  </si>
  <si>
    <t>Carga, manobra e descarga de agregados ou solos em caminhão basculante de 10 m³ - carga em usina de solos de 300 t/h e descarga em distribuidor autopropelido</t>
  </si>
  <si>
    <t>Usinagem de brita graduada com brita comercial em usina de 300 t/h</t>
  </si>
  <si>
    <t xml:space="preserve"> 12.3 </t>
  </si>
  <si>
    <t xml:space="preserve"> COMP_015 </t>
  </si>
  <si>
    <t>Próprio</t>
  </si>
  <si>
    <t>Mistura BGS</t>
  </si>
  <si>
    <t>PAVI - PAVIMENTAÇÃO</t>
  </si>
  <si>
    <t xml:space="preserve"> COTAÇÃO.07 </t>
  </si>
  <si>
    <t>MISTURA BGS COMERCIAL</t>
  </si>
  <si>
    <t>137,10</t>
  </si>
  <si>
    <t>COTAÇÃO.07</t>
  </si>
  <si>
    <t>5914389
200,00
0,85
170,0000</t>
  </si>
  <si>
    <t xml:space="preserve"> 12.4 </t>
  </si>
  <si>
    <t xml:space="preserve"> 4011212 </t>
  </si>
  <si>
    <t xml:space="preserve"> E9577 </t>
  </si>
  <si>
    <t xml:space="preserve"> 12.5 </t>
  </si>
  <si>
    <t xml:space="preserve"> 4011352 </t>
  </si>
  <si>
    <t xml:space="preserve"> E9558 </t>
  </si>
  <si>
    <t xml:space="preserve"> E9509 </t>
  </si>
  <si>
    <t xml:space="preserve"> M2092 </t>
  </si>
  <si>
    <t xml:space="preserve"> 12.6 </t>
  </si>
  <si>
    <t xml:space="preserve"> 4011353 </t>
  </si>
  <si>
    <t xml:space="preserve"> M1946 </t>
  </si>
  <si>
    <t xml:space="preserve"> 12.7 </t>
  </si>
  <si>
    <t xml:space="preserve"> 4011463 </t>
  </si>
  <si>
    <t xml:space="preserve"> E9681 </t>
  </si>
  <si>
    <t xml:space="preserve"> E9545 </t>
  </si>
  <si>
    <t>187,59</t>
  </si>
  <si>
    <t xml:space="preserve"> 6416078 </t>
  </si>
  <si>
    <t>Usinagem de concreto asfáltico - faixa C-12,5 - areia e brita comerciais</t>
  </si>
  <si>
    <t>169,33</t>
  </si>
  <si>
    <t xml:space="preserve"> 5914649 </t>
  </si>
  <si>
    <t>Carga, manobra e descarga de mistura betuminosa a quente em caminhão basculante de 10 m³ - carga em usina de asfalto 100/140 t/h e descarga em vibroacabadora</t>
  </si>
  <si>
    <t xml:space="preserve"> 12.8 </t>
  </si>
  <si>
    <t xml:space="preserve"> E9583 </t>
  </si>
  <si>
    <t>1,96</t>
  </si>
  <si>
    <t xml:space="preserve"> M0005 </t>
  </si>
  <si>
    <t>140,79</t>
  </si>
  <si>
    <t>1,03</t>
  </si>
  <si>
    <t xml:space="preserve"> M2097 </t>
  </si>
  <si>
    <t xml:space="preserve"> 5914648 </t>
  </si>
  <si>
    <t>Carga, manobra e descarga de agregados ou solos em caminhão basculante de 10 m³ - carga com carregadeira de 3,40 m³ (exclusa) e descarga em distribuidor rebocável</t>
  </si>
  <si>
    <t xml:space="preserve"> 12.9 </t>
  </si>
  <si>
    <t xml:space="preserve"> COMP_PPE_02 </t>
  </si>
  <si>
    <t>Execução de passeio em piso intertravado, com bloco retangular cor natural de 20 x 10 cm, espessura 6 cm (m²)</t>
  </si>
  <si>
    <t xml:space="preserve"> E9556 </t>
  </si>
  <si>
    <t>10,75</t>
  </si>
  <si>
    <t>8,73</t>
  </si>
  <si>
    <t>Adicional de Mão de obra (0.0%)</t>
  </si>
  <si>
    <t xml:space="preserve"> M0028 </t>
  </si>
  <si>
    <t>121,75</t>
  </si>
  <si>
    <t>6,92</t>
  </si>
  <si>
    <t xml:space="preserve"> 00036155 </t>
  </si>
  <si>
    <t>53,49</t>
  </si>
  <si>
    <t>55,09</t>
  </si>
  <si>
    <t xml:space="preserve"> M1135 </t>
  </si>
  <si>
    <t>107,52</t>
  </si>
  <si>
    <t>1,05</t>
  </si>
  <si>
    <t xml:space="preserve"> 91277 </t>
  </si>
  <si>
    <t>0,54</t>
  </si>
  <si>
    <t xml:space="preserve"> 91278 </t>
  </si>
  <si>
    <t>PLACA VIBRATÓRIA REVERSÍVEL COM MOTOR 4 TEMPOS A GASOLINA, FORÇA CENTRÍFUGA DE 25 KN (2500 KGF), POTÊNCIA 5,5 CV - CHI DIURNO. AF_08/2015</t>
  </si>
  <si>
    <t>0,77</t>
  </si>
  <si>
    <t>0,11</t>
  </si>
  <si>
    <t xml:space="preserve"> 12.10 </t>
  </si>
  <si>
    <t xml:space="preserve"> 2003379 </t>
  </si>
  <si>
    <t>Meio-fio de concreto - MFC 06 - areia e brita comerciais - fôrma de madeira</t>
  </si>
  <si>
    <t xml:space="preserve"> 4805750 </t>
  </si>
  <si>
    <t>47,59</t>
  </si>
  <si>
    <t xml:space="preserve"> 1109669 </t>
  </si>
  <si>
    <t>533,50</t>
  </si>
  <si>
    <t>0,05</t>
  </si>
  <si>
    <t>10,55</t>
  </si>
  <si>
    <t xml:space="preserve"> 3103302 </t>
  </si>
  <si>
    <t>85,45</t>
  </si>
  <si>
    <t>23,08</t>
  </si>
  <si>
    <t xml:space="preserve"> 12.11 </t>
  </si>
  <si>
    <t xml:space="preserve"> 5502978 </t>
  </si>
  <si>
    <t xml:space="preserve"> E9518 </t>
  </si>
  <si>
    <t xml:space="preserve"> 12.12 </t>
  </si>
  <si>
    <t xml:space="preserve"> CP 005 (PB-262) </t>
  </si>
  <si>
    <t>AQUISIÇÃO DE EMULSÃO ASFÁLTICA PARA SERVIÇO DE IMPRIMAÇÃO</t>
  </si>
  <si>
    <t xml:space="preserve"> PAV.05 </t>
  </si>
  <si>
    <t>Serviços</t>
  </si>
  <si>
    <t xml:space="preserve"> 12.13 </t>
  </si>
  <si>
    <t xml:space="preserve"> ANP.02 </t>
  </si>
  <si>
    <t>AQUISIÇÃO DE RR-1C</t>
  </si>
  <si>
    <t xml:space="preserve"> PAV 02 </t>
  </si>
  <si>
    <t xml:space="preserve"> 12.14 </t>
  </si>
  <si>
    <t xml:space="preserve"> CPU 010 </t>
  </si>
  <si>
    <t>AQUISIÇÃO DE CIMENTO ASFÁLTICO CAP 50/70</t>
  </si>
  <si>
    <t xml:space="preserve"> PAV 05 </t>
  </si>
  <si>
    <t>3.854,77</t>
  </si>
  <si>
    <t xml:space="preserve"> 12.15 </t>
  </si>
  <si>
    <t xml:space="preserve"> ANP.03 </t>
  </si>
  <si>
    <t>AQUISIÇÃO DE RR-2C</t>
  </si>
  <si>
    <t xml:space="preserve"> PAV 03 </t>
  </si>
  <si>
    <t xml:space="preserve"> 12.16 </t>
  </si>
  <si>
    <t xml:space="preserve"> CP 006 (PB-262) </t>
  </si>
  <si>
    <t>TRANSPORTE DE EMULSÃO ASFÁLTICA PARA SERVIÇO DE IMPRIMAÇÃO</t>
  </si>
  <si>
    <t xml:space="preserve"> PAV.06 </t>
  </si>
  <si>
    <t xml:space="preserve"> 12.17 </t>
  </si>
  <si>
    <t xml:space="preserve"> TRA.02 </t>
  </si>
  <si>
    <t>TRANSPORTE DE RR-1C</t>
  </si>
  <si>
    <t xml:space="preserve"> 12.18 </t>
  </si>
  <si>
    <t xml:space="preserve"> CPU 013 </t>
  </si>
  <si>
    <t>TRANSPORTE DE CAP 50/70</t>
  </si>
  <si>
    <t xml:space="preserve"> PAV 06 </t>
  </si>
  <si>
    <t>TRANSPORTE CIMENTO ASFÁLTICO CAP 50/70</t>
  </si>
  <si>
    <t>617,82</t>
  </si>
  <si>
    <t xml:space="preserve"> 12.19 </t>
  </si>
  <si>
    <t xml:space="preserve"> TRA.03 </t>
  </si>
  <si>
    <t>TRANSPORTE DE RR-2C</t>
  </si>
  <si>
    <t>Composições Auxiliares</t>
  </si>
  <si>
    <t>317,26</t>
  </si>
  <si>
    <t>130,06</t>
  </si>
  <si>
    <t xml:space="preserve"> E9579 </t>
  </si>
  <si>
    <t xml:space="preserve"> 5914363 </t>
  </si>
  <si>
    <t>Carga, manobra e descarga de cimento ou cal hidratada a granel em caminhão silo de 30 m³</t>
  </si>
  <si>
    <t xml:space="preserve"> E9146 </t>
  </si>
  <si>
    <t xml:space="preserve"> E9600 </t>
  </si>
  <si>
    <t xml:space="preserve"> E9686 </t>
  </si>
  <si>
    <t xml:space="preserve"> E9592 </t>
  </si>
  <si>
    <t xml:space="preserve"> E9687 </t>
  </si>
  <si>
    <t xml:space="preserve"> M0408 </t>
  </si>
  <si>
    <t>8,89</t>
  </si>
  <si>
    <t xml:space="preserve"> M1528 </t>
  </si>
  <si>
    <t>20,56</t>
  </si>
  <si>
    <t>0,09</t>
  </si>
  <si>
    <t xml:space="preserve"> M3504 </t>
  </si>
  <si>
    <t>44,74</t>
  </si>
  <si>
    <t>195,45</t>
  </si>
  <si>
    <t>82,02</t>
  </si>
  <si>
    <t>47,93</t>
  </si>
  <si>
    <t>6,20</t>
  </si>
  <si>
    <t>79,59</t>
  </si>
  <si>
    <t>218,42</t>
  </si>
  <si>
    <t>6,93</t>
  </si>
  <si>
    <t xml:space="preserve"> M0010 </t>
  </si>
  <si>
    <t>Aditivo superplastificante à base de policarboxilato para concreto e argamassa</t>
  </si>
  <si>
    <t>15,38</t>
  </si>
  <si>
    <t>34,88</t>
  </si>
  <si>
    <t>88,71</t>
  </si>
  <si>
    <t xml:space="preserve"> M0103 </t>
  </si>
  <si>
    <t>8,13</t>
  </si>
  <si>
    <t>184,39</t>
  </si>
  <si>
    <t>81,20</t>
  </si>
  <si>
    <t>314,21</t>
  </si>
  <si>
    <t xml:space="preserve"> E9052 </t>
  </si>
  <si>
    <t xml:space="preserve"> E9144 </t>
  </si>
  <si>
    <t xml:space="preserve"> E9763 </t>
  </si>
  <si>
    <t xml:space="preserve"> 3107967 </t>
  </si>
  <si>
    <t>Fôrma metálica em chapa 1/8" reforçada com nervuras de 40 mm x 1/8" dispostas em grelhas de 40 x 60 cm - utilização de 100 vezes - confecção, instalação e retirada</t>
  </si>
  <si>
    <t>10,44</t>
  </si>
  <si>
    <t>18,14</t>
  </si>
  <si>
    <t>203,08</t>
  </si>
  <si>
    <t xml:space="preserve"> 1416201 </t>
  </si>
  <si>
    <t>Corte de barras e fios de aço com maçarico oxiacetileno</t>
  </si>
  <si>
    <t>cm²</t>
  </si>
  <si>
    <t xml:space="preserve"> P9825 </t>
  </si>
  <si>
    <t>37,34</t>
  </si>
  <si>
    <t xml:space="preserve"> M1796 </t>
  </si>
  <si>
    <t>123,00</t>
  </si>
  <si>
    <t>0,10</t>
  </si>
  <si>
    <t xml:space="preserve"> M1795 </t>
  </si>
  <si>
    <t>21,90</t>
  </si>
  <si>
    <t xml:space="preserve"> 1400973 </t>
  </si>
  <si>
    <t>Corte de chapas de aço com espessura de 3,0 mm com maçarico oxiacetileno</t>
  </si>
  <si>
    <t>0,61</t>
  </si>
  <si>
    <t>0,37</t>
  </si>
  <si>
    <t xml:space="preserve"> 1419543 </t>
  </si>
  <si>
    <t>Corte de perfil metálico com máquina policorte com espessura de até 1/8"</t>
  </si>
  <si>
    <t xml:space="preserve"> E9717 </t>
  </si>
  <si>
    <t xml:space="preserve"> M0076 </t>
  </si>
  <si>
    <t>24,10</t>
  </si>
  <si>
    <t>0,06</t>
  </si>
  <si>
    <t xml:space="preserve"> 1408173 </t>
  </si>
  <si>
    <t>Corte de perfis metálicos com maçarico oxiacetileno</t>
  </si>
  <si>
    <t>0,02</t>
  </si>
  <si>
    <t xml:space="preserve"> E9527 </t>
  </si>
  <si>
    <t xml:space="preserve"> E9629 </t>
  </si>
  <si>
    <t>19,61</t>
  </si>
  <si>
    <t>22,40</t>
  </si>
  <si>
    <t xml:space="preserve"> E9646 </t>
  </si>
  <si>
    <t>147,54</t>
  </si>
  <si>
    <t xml:space="preserve"> M1376 </t>
  </si>
  <si>
    <t>9,95</t>
  </si>
  <si>
    <t>5,16</t>
  </si>
  <si>
    <t xml:space="preserve"> M0506 </t>
  </si>
  <si>
    <t>8,54</t>
  </si>
  <si>
    <t>0,18</t>
  </si>
  <si>
    <t xml:space="preserve"> M0198 </t>
  </si>
  <si>
    <t>0,35</t>
  </si>
  <si>
    <t>4,36</t>
  </si>
  <si>
    <t>0,42</t>
  </si>
  <si>
    <t>0,07</t>
  </si>
  <si>
    <t>0,12</t>
  </si>
  <si>
    <t>1,81</t>
  </si>
  <si>
    <t>0,30</t>
  </si>
  <si>
    <t>6,66</t>
  </si>
  <si>
    <t xml:space="preserve"> M3947 </t>
  </si>
  <si>
    <t>36,33</t>
  </si>
  <si>
    <t>0,20</t>
  </si>
  <si>
    <t>11,02</t>
  </si>
  <si>
    <t>0,38</t>
  </si>
  <si>
    <t>1,13</t>
  </si>
  <si>
    <t>21,27</t>
  </si>
  <si>
    <t>26,30</t>
  </si>
  <si>
    <t xml:space="preserve"> M1429 </t>
  </si>
  <si>
    <t>59,94</t>
  </si>
  <si>
    <t>24,23</t>
  </si>
  <si>
    <t>7,92</t>
  </si>
  <si>
    <t>0,32</t>
  </si>
  <si>
    <t xml:space="preserve"> M1129 </t>
  </si>
  <si>
    <t>117,25</t>
  </si>
  <si>
    <t xml:space="preserve"> M1103 </t>
  </si>
  <si>
    <t>138,02</t>
  </si>
  <si>
    <t>50,00</t>
  </si>
  <si>
    <t>3.339,22</t>
  </si>
  <si>
    <t>Custos Horários Produtivo e Improdutivo dos Equipamentos</t>
  </si>
  <si>
    <t>Composição Auxiliar</t>
  </si>
  <si>
    <t xml:space="preserve"> 91274 </t>
  </si>
  <si>
    <t>PLACA VIBRATÓRIA REVERSÍVEL COM MOTOR 4 TEMPOS A GASOLINA, FORÇA CENTRÍFUGA DE 25 KN (2500 KGF), POTÊNCIA 5,5 CV - JUROS. AF_08/2015</t>
  </si>
  <si>
    <t>Depreciação, Juros, Impostos e Seguros, Manutenção e Materiais na Operação dos Equipamentos</t>
  </si>
  <si>
    <t xml:space="preserve"> 91273 </t>
  </si>
  <si>
    <t>PLACA VIBRATÓRIA REVERSÍVEL COM MOTOR 4 TEMPOS A GASOLINA, FORÇA CENTRÍFUGA DE 25 KN (2500 KGF), POTÊNCIA 5,5 CV - DEPRECIAÇÃO.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</si>
  <si>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</si>
  <si>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</si>
  <si>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</si>
  <si>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</si>
  <si>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</si>
  <si>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Equipamento para Aquisição Permanente</t>
  </si>
  <si>
    <t xml:space="preserve"> 00004222 </t>
  </si>
  <si>
    <t xml:space="preserve"> E9076 </t>
  </si>
  <si>
    <t>64,98</t>
  </si>
  <si>
    <t xml:space="preserve"> M3153 </t>
  </si>
  <si>
    <t>68,19</t>
  </si>
  <si>
    <t>7,64</t>
  </si>
  <si>
    <t xml:space="preserve"> M1397 </t>
  </si>
  <si>
    <t>30,98</t>
  </si>
  <si>
    <t xml:space="preserve"> M2130 </t>
  </si>
  <si>
    <t>32,21</t>
  </si>
  <si>
    <t xml:space="preserve"> 5914359 </t>
  </si>
  <si>
    <t>Transporte com caminhão basculante de 10 m³ - rodovia em leito natural</t>
  </si>
  <si>
    <t xml:space="preserve"> 5914374 </t>
  </si>
  <si>
    <t>Transporte com caminhão basculante de 10 m³ - rodovia em revestimento primário</t>
  </si>
  <si>
    <t xml:space="preserve"> 5914389 </t>
  </si>
  <si>
    <t>Transporte com caminhão basculante de 10 m³ - rodovia pavimentada</t>
  </si>
  <si>
    <t xml:space="preserve"> 5914314 </t>
  </si>
  <si>
    <t>Transporte com caminhão basculante de 6 m³ - rodovia em leito natural</t>
  </si>
  <si>
    <t xml:space="preserve"> 5914329 </t>
  </si>
  <si>
    <t>Transporte com caminhão basculante de 6 m³ - rodovia em revestimento primário</t>
  </si>
  <si>
    <t xml:space="preserve"> 5914539 </t>
  </si>
  <si>
    <t>Transporte com caminhão betoneira - rodovia em leito natural</t>
  </si>
  <si>
    <t xml:space="preserve"> 5914554 </t>
  </si>
  <si>
    <t>Transporte com caminhão betoneira - rodovia em revestimento primário</t>
  </si>
  <si>
    <t xml:space="preserve"> 5914569 </t>
  </si>
  <si>
    <t>Transporte com caminhão betoneira - rodovia pavimentada</t>
  </si>
  <si>
    <t xml:space="preserve"> 5915012 </t>
  </si>
  <si>
    <t>Transporte com caminhão carroceria com capacidade de 11,5 t e com guindauto com capacidade de elevação de 11,9 t - rodovia em leito natural</t>
  </si>
  <si>
    <t xml:space="preserve"> 5915013 </t>
  </si>
  <si>
    <t>Transporte com caminhão carroceria com capacidade de 11,5 t e com guindauto com capacidade de elevação de 11,9 t - rodovia em revestimento primário</t>
  </si>
  <si>
    <t xml:space="preserve"> 5915014 </t>
  </si>
  <si>
    <t>Transporte com caminhão carroceria com capacidade de 11,5 t e com guindauto com capacidade de elevação de 11,9 t - rodovia pavimentada</t>
  </si>
  <si>
    <t xml:space="preserve"> 5914584 </t>
  </si>
  <si>
    <t>Transporte com caminhão carroceria com capacidade de 7 t e com guindauto com capacidade de elevação de 6,2 t - rodovia em leito natural</t>
  </si>
  <si>
    <t xml:space="preserve"> 5914599 </t>
  </si>
  <si>
    <t>Transporte com caminhão carroceria com capacidade de 7 t e com guindauto com capacidade de elevação de 6,2 t - rodovia em revestimento primário</t>
  </si>
  <si>
    <t xml:space="preserve"> 5914614 </t>
  </si>
  <si>
    <t>Transporte com caminhão carroceria com capacidade de 7 t e com guindauto com capacidade de elevação de 6,2 t - rodovia pavimentada</t>
  </si>
  <si>
    <t xml:space="preserve"> 5914449 </t>
  </si>
  <si>
    <t>Transporte com caminhão carroceria de 15 t - rodovia em leito natural</t>
  </si>
  <si>
    <t xml:space="preserve"> 5914464 </t>
  </si>
  <si>
    <t>Transporte com caminhão carroceria de 15 t - rodovia em revestimento primário</t>
  </si>
  <si>
    <t xml:space="preserve"> 5914479 </t>
  </si>
  <si>
    <t>Transporte com caminhão carroceria de 15 t - rodovia pavimentada</t>
  </si>
  <si>
    <t xml:space="preserve"> 5915322 </t>
  </si>
  <si>
    <t>Transporte com caminhão carroceria de 5 t - rodovia em leito natural</t>
  </si>
  <si>
    <t xml:space="preserve"> 5915323 </t>
  </si>
  <si>
    <t>Transporte com caminhão carroceria de 5 t - rodovia em revestimento primário</t>
  </si>
  <si>
    <t xml:space="preserve"> 5915324 </t>
  </si>
  <si>
    <t>Transporte com caminhão carroceria de 5 t - rodovia pavimentada</t>
  </si>
  <si>
    <t xml:space="preserve"> 5914364 </t>
  </si>
  <si>
    <t>Transporte de cimento ou cal hidratada a granel com caminhão silo de 30 m³ - rodovia em leito natural</t>
  </si>
  <si>
    <t xml:space="preserve"> 5914365 </t>
  </si>
  <si>
    <t>Transporte de cimento ou cal hidratada a granel com caminhão silo de 30 m³ - rodovia em revestimento primário</t>
  </si>
  <si>
    <t xml:space="preserve"> 5914366 </t>
  </si>
  <si>
    <t>Transporte de cimento ou cal hidratada a granel com caminhão silo de 30 m³ - rodovia pavimentada</t>
  </si>
  <si>
    <t xml:space="preserve"> 6416040 </t>
  </si>
  <si>
    <t xml:space="preserve"> E9615 </t>
  </si>
  <si>
    <t xml:space="preserve"> E9511 </t>
  </si>
  <si>
    <t>19,17</t>
  </si>
  <si>
    <t>74,73</t>
  </si>
  <si>
    <t>31,73</t>
  </si>
  <si>
    <t>56,80</t>
  </si>
  <si>
    <t xml:space="preserve"> E9689 </t>
  </si>
  <si>
    <t>4,19</t>
  </si>
  <si>
    <t xml:space="preserve"> M0344 </t>
  </si>
  <si>
    <t>0,58</t>
  </si>
  <si>
    <t>8,33</t>
  </si>
  <si>
    <t>36,16</t>
  </si>
  <si>
    <t xml:space="preserve"> M1943 </t>
  </si>
  <si>
    <t>3,29</t>
  </si>
  <si>
    <t>20,41</t>
  </si>
  <si>
    <t xml:space="preserve"> M1941 </t>
  </si>
  <si>
    <t>6,44</t>
  </si>
  <si>
    <t>51,49</t>
  </si>
  <si>
    <t>12,68</t>
  </si>
  <si>
    <t>5914364
0,00
0,96
0,0000</t>
  </si>
  <si>
    <t>5914365
0,00
0,77
0,0000</t>
  </si>
  <si>
    <t>5914366
0,00
0,68
0,0000</t>
  </si>
  <si>
    <t>Almoxarife - mensalista</t>
  </si>
  <si>
    <t>Apontador - mensalista</t>
  </si>
  <si>
    <t>Auxiliar administrativo - mensalista</t>
  </si>
  <si>
    <t>Encarregado administrativo - mensalista</t>
  </si>
  <si>
    <t>Encarregado especializado - mensalista</t>
  </si>
  <si>
    <t>Engenheiro - mensalista</t>
  </si>
  <si>
    <t>P9813</t>
  </si>
  <si>
    <t>Auxiliar de produção - mensalista</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</si>
  <si>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</si>
  <si>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</si>
  <si>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</si>
  <si>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</si>
  <si>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</si>
  <si>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</si>
  <si>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</si>
  <si>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</si>
  <si>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</si>
  <si>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</si>
  <si>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</si>
  <si>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</si>
  <si>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</si>
  <si>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</si>
  <si>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</si>
  <si>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</si>
  <si>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</si>
  <si>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</si>
  <si>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</si>
  <si>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</si>
  <si>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</si>
  <si>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</si>
  <si>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</si>
  <si>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</si>
  <si>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</si>
  <si>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</si>
  <si>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</si>
  <si>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</si>
  <si>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</si>
  <si>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</si>
  <si>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</si>
  <si>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</si>
  <si>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</si>
  <si>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</si>
  <si>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</si>
  <si>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</si>
  <si>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</si>
  <si>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</si>
  <si>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</si>
  <si>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</si>
  <si>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</si>
  <si>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</si>
  <si>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</si>
  <si>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</si>
  <si>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Técnico ambiental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</si>
  <si>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</si>
  <si>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</si>
  <si>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</si>
  <si>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</si>
  <si>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</si>
  <si>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</si>
  <si>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</si>
  <si>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</si>
  <si>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</si>
  <si>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</si>
  <si>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</si>
  <si>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</si>
  <si>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</si>
  <si>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</si>
  <si>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</si>
  <si>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</si>
  <si>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</si>
  <si>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</si>
  <si>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</si>
  <si>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</si>
  <si>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</si>
  <si>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</si>
  <si>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Auxiliar de produção</t>
  </si>
  <si>
    <t>P9937</t>
  </si>
  <si>
    <t>Engenheiro auxiliar - mensalista</t>
  </si>
  <si>
    <t>Técnico florestal - mensalista</t>
  </si>
  <si>
    <t>Topógrafo - mensalista</t>
  </si>
  <si>
    <t>Auxiliar de topografia - mensalista</t>
  </si>
  <si>
    <t>Médico de câmara hiperbárica - mensalista</t>
  </si>
  <si>
    <t>Engenheiro chefe - mensalista</t>
  </si>
  <si>
    <t>P9957</t>
  </si>
  <si>
    <t>Motorista de ônibus</t>
  </si>
  <si>
    <t>P9958</t>
  </si>
  <si>
    <t>Motorista de ônibus - mensalista</t>
  </si>
  <si>
    <t>P9959</t>
  </si>
  <si>
    <t>Motorista de veículo especial com periculosidade - mensalista</t>
  </si>
  <si>
    <t>P9960</t>
  </si>
  <si>
    <t>P9963</t>
  </si>
  <si>
    <t>P9964</t>
  </si>
  <si>
    <t>P9965</t>
  </si>
  <si>
    <t>P9966</t>
  </si>
  <si>
    <t>Técnico ambiental</t>
  </si>
  <si>
    <t>P9967</t>
  </si>
  <si>
    <t>P9968</t>
  </si>
  <si>
    <t>Técnico de batimetria - mensalista</t>
  </si>
  <si>
    <t>P9981</t>
  </si>
  <si>
    <t>P9982</t>
  </si>
  <si>
    <t>Mobilização e desmobilização</t>
  </si>
  <si>
    <t xml:space="preserve"> ADM.02 </t>
  </si>
  <si>
    <t xml:space="preserve"> CANT.04 </t>
  </si>
  <si>
    <t xml:space="preserve"> CANT.06 </t>
  </si>
  <si>
    <t xml:space="preserve"> MOB.02 </t>
  </si>
  <si>
    <t xml:space="preserve"> 1.1 </t>
  </si>
  <si>
    <t xml:space="preserve"> CP0001 </t>
  </si>
  <si>
    <t>INSTALAÇÃO DO CANTEIRO DE OBRAS</t>
  </si>
  <si>
    <t>Outros</t>
  </si>
  <si>
    <t xml:space="preserve"> 1.2 </t>
  </si>
  <si>
    <t xml:space="preserve"> CANT.02 </t>
  </si>
  <si>
    <t xml:space="preserve"> 2.1 </t>
  </si>
  <si>
    <t xml:space="preserve"> ADM.01 </t>
  </si>
  <si>
    <t xml:space="preserve"> 3.1 </t>
  </si>
  <si>
    <t xml:space="preserve"> MOB.01 </t>
  </si>
  <si>
    <t>MOBILIZAÇÃO E DESMOBILIZAÇÃO DA OBRA</t>
  </si>
  <si>
    <t>11,00</t>
  </si>
  <si>
    <t>Total sem BDI</t>
  </si>
  <si>
    <t>Total do BDI</t>
  </si>
  <si>
    <t>Total Geral</t>
  </si>
  <si>
    <t>_______________________________________________________________
Eveline Oliveira Amorim
Setor de Engenharia</t>
  </si>
  <si>
    <t xml:space="preserve"> CANT.01</t>
  </si>
  <si>
    <t xml:space="preserve"> CP 005</t>
  </si>
  <si>
    <t xml:space="preserve"> CP 006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</si>
</sst>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R$&quot;\ * #,##0.00_-;\-&quot;R$&quot;\ * #,##0.00_-;_-&quot;R$&quot;\ * &quot;-&quot;??_-;_-@_-"/>
    <numFmt numFmtId="43" formatCode="_-* #,##0.00_-;\-* #,##0.00_-;_-* &quot;-&quot;??_-;_-@_-"/>
    <numFmt numFmtId="164" formatCode="\R\$\ #,##0.00"/>
    <numFmt numFmtId="165" formatCode="#,##0.000"/>
    <numFmt numFmtId="166" formatCode="&quot;R$&quot;\ #,##0.00"/>
    <numFmt numFmtId="167" formatCode="_-[$R$-416]* #,##0.00_-;\-[$R$-416]* #,##0.00_-;_-[$R$-416]* \-??_-;_-@_-"/>
    <numFmt numFmtId="168" formatCode="_-[$R$-416]* #,##0.00_-;\-[$R$-416]* #,##0.00_-;_-[$R$-416]* &quot;-&quot;??_-;_-@_-"/>
    <numFmt numFmtId="169" formatCode="[$-416]d/m/yyyy"/>
    <numFmt numFmtId="170" formatCode="0.0000"/>
    <numFmt numFmtId="171" formatCode="#,##0.0000"/>
    <numFmt numFmtId="172" formatCode="[$-416]mmm/yy"/>
    <numFmt numFmtId="173" formatCode="_-* #,##0.0000_-;\-* #,##0.0000_-;_-* &quot;-&quot;??_-;_-@_-"/>
    <numFmt numFmtId="174" formatCode="0.00000"/>
    <numFmt numFmtId="175" formatCode="#,###.##0000"/>
    <numFmt numFmtId="176" formatCode="#,###.##000"/>
    <numFmt numFmtId="177" formatCode="\ #,000.00\ &quot;km - Distancia ao Canteiro&quot;"/>
    <numFmt numFmtId="178" formatCode="#,##0.00000"/>
    <numFmt numFmtId="179" formatCode="#,##0.0000000000000"/>
    <numFmt numFmtId="180" formatCode="#,##0.00\ &quot;Km&quot;"/>
    <numFmt numFmtId="181" formatCode="#,##0.00&quot; m²&quot;"/>
    <numFmt numFmtId="182" formatCode="_-* #,##0.00_-;\-* #,##0.00_-;_-* &quot;-&quot;??_-;_-@"/>
    <numFmt numFmtId="183" formatCode="#,##0&quot; meses&quot;"/>
    <numFmt numFmtId="184" formatCode="_-* #,##0.000_-;\-* #,##0.000_-;_-* &quot;-&quot;???_-;_-@_-"/>
    <numFmt numFmtId="185" formatCode="[$-416]mmmm\-yy;@"/>
    <numFmt numFmtId="186" formatCode="0.000"/>
    <numFmt numFmtId="187" formatCode="_-* #,##0.00000_-;\-* #,##0.00000_-;_-* &quot;-&quot;??_-;_-@_-"/>
    <numFmt numFmtId="188" formatCode="#,##0.000&quot; m²&quot;"/>
    <numFmt numFmtId="189" formatCode="#,##0.00&quot; und&quot;"/>
    <numFmt numFmtId="190" formatCode="#,##0.00&quot; R$/m²&quot;"/>
    <numFmt numFmtId="191" formatCode="&quot;R$&quot;#,##0.000"/>
    <numFmt numFmtId="192" formatCode="_-[$R$-416]\ * #,##0.00_-;\-[$R$-416]\ * #,##0.00_-;_-[$R$-416]\ * &quot;-&quot;??_-;_-@_-"/>
    <numFmt numFmtId="193" formatCode="0.0&quot; KM&quot;"/>
    <numFmt numFmtId="194" formatCode="0.0&quot; ANOS&quot;"/>
    <numFmt numFmtId="195" formatCode="0&quot; (FUNCIONÁRIOS/MÊS)&quot;"/>
    <numFmt numFmtId="196" formatCode="0.00&quot; KM&quot;"/>
    <numFmt numFmtId="197" formatCode="mmmm/yyyy"/>
    <numFmt numFmtId="198" formatCode="_-&quot;R$&quot;\ * #,##0.0000_-;\-&quot;R$&quot;\ * #,##0.0000_-;_-&quot;R$&quot;\ * &quot;-&quot;??_-;_-@_-"/>
    <numFmt numFmtId="199" formatCode="_-&quot;R$&quot;\ * #,##0.0000_-;\-&quot;R$&quot;\ * #,##0.0000_-;_-&quot;R$&quot;\ * &quot;-&quot;????_-;_-@_-"/>
    <numFmt numFmtId="200" formatCode="#,##0.000000000"/>
    <numFmt numFmtId="201" formatCode="#,##0.00000000000000000000"/>
    <numFmt numFmtId="202" formatCode="#,##0.000000000000000000000"/>
    <numFmt numFmtId="203" formatCode="_-* #,##0.000_-;\-* #,##0.000_-;_-* &quot;-&quot;??_-;_-@_-"/>
    <numFmt numFmtId="204" formatCode="#,##0.00%"/>
    <numFmt numFmtId="205" formatCode="#,##0.0000000"/>
  </numFmts>
  <fonts count="67" x14ac:knownFonts="1">
    <font>
      <sz val="11"/>
      <color theme="1"/>
      <name val="Calibri"/>
      <family val="2"/>
      <scheme val="minor"/>
    </font>
    <font>
      <sz val="11"/>
      <color theme="1"/>
      <name val="Calibri"/>
      <family val="2"/>
      <scheme val="minor"/>
    </font>
    <font>
      <sz val="10"/>
      <color theme="1"/>
      <name val="Arial"/>
      <family val="2"/>
    </font>
    <font>
      <b/>
      <sz val="10"/>
      <color rgb="FF000000"/>
      <name val="Arial"/>
      <family val="2"/>
    </font>
    <font>
      <sz val="10"/>
      <color rgb="FF000000"/>
      <name val="Arial"/>
      <family val="2"/>
    </font>
    <font>
      <sz val="10"/>
      <name val="Arial"/>
      <family val="2"/>
    </font>
    <font>
      <b/>
      <sz val="10"/>
      <name val="Arial"/>
      <family val="2"/>
    </font>
    <font>
      <b/>
      <sz val="10"/>
      <color theme="1"/>
      <name val="Arial"/>
      <family val="2"/>
    </font>
    <font>
      <b/>
      <sz val="10"/>
      <color theme="0"/>
      <name val="Arial"/>
      <family val="2"/>
    </font>
    <font>
      <sz val="11"/>
      <color rgb="FF000000"/>
      <name val="Calibri"/>
      <family val="2"/>
    </font>
    <font>
      <b/>
      <sz val="14"/>
      <name val="Arial"/>
      <family val="2"/>
    </font>
    <font>
      <b/>
      <sz val="12"/>
      <name val="Arial"/>
      <family val="2"/>
    </font>
    <font>
      <b/>
      <sz val="11"/>
      <color rgb="FF000000"/>
      <name val="Calibri"/>
      <family val="2"/>
    </font>
    <font>
      <sz val="11"/>
      <name val="Calibri"/>
      <family val="2"/>
    </font>
    <font>
      <sz val="12"/>
      <name val="Arial"/>
      <family val="2"/>
    </font>
    <font>
      <i/>
      <sz val="10"/>
      <name val="Arial"/>
      <family val="2"/>
    </font>
    <font>
      <sz val="10"/>
      <color rgb="FF000000"/>
      <name val="Calibri"/>
      <family val="2"/>
    </font>
    <font>
      <sz val="10"/>
      <color theme="1"/>
      <name val="Calibri"/>
      <family val="2"/>
      <scheme val="minor"/>
    </font>
    <font>
      <sz val="10"/>
      <color rgb="FF0000FF"/>
      <name val="Arial"/>
      <family val="2"/>
    </font>
    <font>
      <i/>
      <sz val="10"/>
      <color rgb="FF000000"/>
      <name val="Arial"/>
      <family val="2"/>
    </font>
    <font>
      <i/>
      <sz val="11"/>
      <color rgb="FF000000"/>
      <name val="Arial"/>
      <family val="2"/>
    </font>
    <font>
      <b/>
      <sz val="11"/>
      <name val="Calibri"/>
      <family val="2"/>
    </font>
    <font>
      <b/>
      <sz val="11"/>
      <color rgb="FF000000"/>
      <name val="Arial"/>
      <family val="2"/>
    </font>
    <font>
      <sz val="11"/>
      <color rgb="FF000000"/>
      <name val="Arial"/>
      <family val="2"/>
    </font>
    <font>
      <sz val="10"/>
      <color rgb="FF000000"/>
      <name val="Calibri"/>
      <family val="2"/>
      <scheme val="minor"/>
    </font>
    <font>
      <sz val="10"/>
      <color rgb="FFFF0000"/>
      <name val="Arial"/>
      <family val="2"/>
    </font>
    <font>
      <sz val="10"/>
      <name val="Calibri"/>
      <family val="2"/>
      <scheme val="minor"/>
    </font>
    <font>
      <b/>
      <sz val="11"/>
      <color theme="1"/>
      <name val="Calibri"/>
      <family val="2"/>
      <scheme val="minor"/>
    </font>
    <font>
      <sz val="11"/>
      <color rgb="FF000000"/>
      <name val="Calibri"/>
      <family val="2"/>
      <scheme val="minor"/>
    </font>
    <font>
      <sz val="11"/>
      <color theme="1"/>
      <name val="Arial"/>
      <family val="2"/>
    </font>
    <font>
      <b/>
      <sz val="11"/>
      <color theme="1"/>
      <name val="Arial"/>
      <family val="2"/>
    </font>
    <font>
      <b/>
      <sz val="12"/>
      <color theme="1"/>
      <name val="Arial"/>
      <family val="2"/>
    </font>
    <font>
      <sz val="12"/>
      <color theme="1"/>
      <name val="Arial"/>
      <family val="2"/>
    </font>
    <font>
      <sz val="11"/>
      <color rgb="FF000000"/>
      <name val="Calibri"/>
      <family val="2"/>
      <scheme val="minor"/>
    </font>
    <font>
      <b/>
      <sz val="11"/>
      <name val="Arial"/>
      <family val="2"/>
    </font>
    <font>
      <b/>
      <vertAlign val="subscript"/>
      <sz val="11"/>
      <color theme="1"/>
      <name val="Arial"/>
      <family val="2"/>
    </font>
    <font>
      <sz val="12"/>
      <color indexed="8"/>
      <name val="Verdana"/>
      <family val="2"/>
    </font>
    <font>
      <b/>
      <vertAlign val="subscript"/>
      <sz val="12"/>
      <color theme="1"/>
      <name val="Arial"/>
      <family val="2"/>
    </font>
    <font>
      <b/>
      <sz val="9"/>
      <color theme="1"/>
      <name val="Arial"/>
      <family val="2"/>
    </font>
    <font>
      <b/>
      <sz val="10"/>
      <name val="Calibri"/>
      <family val="2"/>
    </font>
    <font>
      <sz val="11"/>
      <name val="Arial"/>
      <family val="2"/>
    </font>
    <font>
      <b/>
      <sz val="10"/>
      <color rgb="FFFF0000"/>
      <name val="Arial"/>
      <family val="2"/>
    </font>
    <font>
      <sz val="18"/>
      <color theme="1"/>
      <name val="Arial"/>
      <family val="2"/>
    </font>
    <font>
      <sz val="8"/>
      <color rgb="FF000000"/>
      <name val="Arial"/>
      <family val="2"/>
    </font>
    <font>
      <sz val="11"/>
      <color rgb="FF242424"/>
      <name val="Aptos Narrow"/>
      <family val="2"/>
    </font>
    <font>
      <sz val="8"/>
      <name val="Arial"/>
      <family val="2"/>
    </font>
    <font>
      <sz val="8"/>
      <color rgb="FFFF0000"/>
      <name val="Arial"/>
      <family val="2"/>
    </font>
    <font>
      <b/>
      <sz val="8"/>
      <color rgb="FF000000"/>
      <name val="Arial"/>
      <family val="2"/>
    </font>
    <font>
      <sz val="10"/>
      <color theme="0"/>
      <name val="Arial"/>
      <family val="2"/>
    </font>
    <font>
      <b/>
      <sz val="11"/>
      <color theme="0"/>
      <name val="Arial"/>
      <family val="2"/>
    </font>
    <font>
      <sz val="8"/>
      <name val="Calibri"/>
      <family val="2"/>
      <scheme val="minor"/>
    </font>
    <font>
      <sz val="11"/>
      <name val="Calibri"/>
      <family val="2"/>
      <scheme val="minor"/>
    </font>
    <font>
      <b/>
      <sz val="12"/>
      <name val="Calibri"/>
      <family val="2"/>
      <scheme val="minor"/>
    </font>
    <font>
      <sz val="12"/>
      <name val="Calibri"/>
      <family val="2"/>
      <scheme val="minor"/>
    </font>
    <font>
      <b/>
      <sz val="11"/>
      <name val="Calibri"/>
      <family val="2"/>
      <scheme val="minor"/>
    </font>
    <font>
      <b/>
      <sz val="9"/>
      <color rgb="FF000000"/>
      <name val="Arial"/>
      <family val="2"/>
    </font>
    <font>
      <sz val="9"/>
      <color rgb="FF000000"/>
      <name val="Arial"/>
      <family val="2"/>
    </font>
    <font>
      <b/>
      <sz val="9"/>
      <color theme="0"/>
      <name val="Arial"/>
      <family val="2"/>
    </font>
    <font>
      <b/>
      <sz val="36"/>
      <name val="Calibri"/>
      <family val="2"/>
      <scheme val="minor"/>
    </font>
    <font>
      <sz val="11"/>
      <color rgb="FFFF0000"/>
      <name val="Calibri"/>
      <family val="2"/>
    </font>
    <font>
      <b/>
      <sz val="10"/>
      <color rgb="FFFFFFFF"/>
      <name val="Arial"/>
      <family val="2"/>
    </font>
    <font>
      <b/>
      <sz val="10"/>
      <color rgb="FFFFFF00"/>
      <name val="Arial"/>
      <family val="2"/>
    </font>
    <font>
      <b/>
      <sz val="11"/>
      <name val="Arial"/>
      <family val="1"/>
    </font>
    <font>
      <b/>
      <sz val="10"/>
      <name val="Arial"/>
      <family val="1"/>
    </font>
    <font>
      <sz val="10"/>
      <color rgb="FF000000"/>
      <name val="Arial"/>
      <family val="1"/>
    </font>
    <font>
      <sz val="10"/>
      <name val="Arial"/>
      <family val="1"/>
    </font>
    <font>
      <b/>
      <sz val="12"/>
      <color theme="0"/>
      <name val="Arial"/>
      <family val="2"/>
    </font>
  </fonts>
  <fills count="37">
    <fill>
      <patternFill patternType="none"/>
    </fill>
    <fill>
      <patternFill patternType="gray125"/>
    </fill>
    <fill>
      <patternFill patternType="none"/>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theme="8" tint="0.59999389629810485"/>
        <bgColor rgb="FFBFBFBF"/>
      </patternFill>
    </fill>
    <fill>
      <patternFill patternType="solid">
        <fgColor theme="0" tint="-0.14999847407452621"/>
        <bgColor rgb="FFBFBFBF"/>
      </patternFill>
    </fill>
    <fill>
      <patternFill patternType="solid">
        <fgColor theme="0" tint="-0.14999847407452621"/>
        <bgColor rgb="FFD9D9D9"/>
      </patternFill>
    </fill>
    <fill>
      <patternFill patternType="solid">
        <fgColor theme="4" tint="0.79998168889431442"/>
        <bgColor indexed="64"/>
      </patternFill>
    </fill>
    <fill>
      <patternFill patternType="solid">
        <fgColor rgb="FFFFFFFF"/>
        <bgColor rgb="FFFFFFCC"/>
      </patternFill>
    </fill>
    <fill>
      <patternFill patternType="solid">
        <fgColor rgb="FFFFFF00"/>
        <bgColor rgb="FFFFFF00"/>
      </patternFill>
    </fill>
    <fill>
      <patternFill patternType="solid">
        <fgColor rgb="FFD9D9D9"/>
        <bgColor rgb="FFBFBFBF"/>
      </patternFill>
    </fill>
    <fill>
      <patternFill patternType="solid">
        <fgColor rgb="FFC0C0C0"/>
      </patternFill>
    </fill>
    <fill>
      <patternFill patternType="solid">
        <fgColor theme="0"/>
        <bgColor theme="0"/>
      </patternFill>
    </fill>
    <fill>
      <patternFill patternType="solid">
        <fgColor rgb="FFDBE5F1"/>
        <bgColor rgb="FFDBE5F1"/>
      </patternFill>
    </fill>
    <fill>
      <patternFill patternType="solid">
        <fgColor rgb="FFF2F2F2"/>
        <bgColor rgb="FFF2F2F2"/>
      </patternFill>
    </fill>
    <fill>
      <patternFill patternType="solid">
        <fgColor rgb="FFBFBFBF"/>
        <bgColor rgb="FFBFBFBF"/>
      </patternFill>
    </fill>
    <fill>
      <patternFill patternType="solid">
        <fgColor rgb="FFFDE9D9"/>
        <bgColor rgb="FFFDE9D9"/>
      </patternFill>
    </fill>
    <fill>
      <patternFill patternType="solid">
        <fgColor rgb="FFFABF8F"/>
        <bgColor rgb="FFFABF8F"/>
      </patternFill>
    </fill>
    <fill>
      <patternFill patternType="solid">
        <fgColor rgb="FFD8D8D8"/>
        <bgColor rgb="FFD8D8D8"/>
      </patternFill>
    </fill>
    <fill>
      <patternFill patternType="solid">
        <fgColor theme="0" tint="-0.249977111117893"/>
        <bgColor indexed="64"/>
      </patternFill>
    </fill>
    <fill>
      <patternFill patternType="solid">
        <fgColor theme="4" tint="0.59999389629810485"/>
        <bgColor indexed="64"/>
      </patternFill>
    </fill>
    <fill>
      <patternFill patternType="solid">
        <fgColor theme="2" tint="-0.14999847407452621"/>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0" tint="-0.14999847407452621"/>
        <bgColor indexed="31"/>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002E6E"/>
        <bgColor indexed="64"/>
      </patternFill>
    </fill>
    <fill>
      <patternFill patternType="solid">
        <fgColor rgb="FFFFFF00"/>
        <bgColor indexed="64"/>
      </patternFill>
    </fill>
    <fill>
      <patternFill patternType="solid">
        <fgColor rgb="FFFFFFFF"/>
        <bgColor rgb="FFFFFFFF"/>
      </patternFill>
    </fill>
    <fill>
      <patternFill patternType="solid">
        <fgColor rgb="FFDEE2E6"/>
        <bgColor rgb="FFDEE2E6"/>
      </patternFill>
    </fill>
    <fill>
      <patternFill patternType="solid">
        <fgColor rgb="FFEFEFEF"/>
        <bgColor rgb="FFEFEFEF"/>
      </patternFill>
    </fill>
    <fill>
      <patternFill patternType="solid">
        <fgColor rgb="FFD6D6D6"/>
        <bgColor rgb="FFD6D6D6"/>
      </patternFill>
    </fill>
    <fill>
      <patternFill patternType="solid">
        <fgColor theme="2" tint="-0.249977111117893"/>
        <bgColor indexed="64"/>
      </patternFill>
    </fill>
  </fills>
  <borders count="21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thin">
        <color auto="1"/>
      </bottom>
      <diagonal/>
    </border>
    <border>
      <left style="thin">
        <color indexed="64"/>
      </left>
      <right style="thin">
        <color auto="1"/>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auto="1"/>
      </top>
      <bottom style="hair">
        <color auto="1"/>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auto="1"/>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hair">
        <color theme="0" tint="-0.24994659260841701"/>
      </right>
      <top style="thin">
        <color indexed="64"/>
      </top>
      <bottom style="thin">
        <color indexed="64"/>
      </bottom>
      <diagonal/>
    </border>
    <border>
      <left style="hair">
        <color theme="0" tint="-0.24994659260841701"/>
      </left>
      <right style="hair">
        <color theme="0" tint="-0.24994659260841701"/>
      </right>
      <top style="thin">
        <color indexed="64"/>
      </top>
      <bottom style="thin">
        <color indexed="64"/>
      </bottom>
      <diagonal/>
    </border>
    <border>
      <left style="hair">
        <color theme="0" tint="-0.24994659260841701"/>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right/>
      <top style="hair">
        <color indexed="64"/>
      </top>
      <bottom style="hair">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bottom style="thin">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rgb="FF000000"/>
      </left>
      <right style="thin">
        <color rgb="FF000000"/>
      </right>
      <top style="hair">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right/>
      <top style="thin">
        <color rgb="FF000000"/>
      </top>
      <bottom/>
      <diagonal/>
    </border>
    <border>
      <left/>
      <right style="thin">
        <color indexed="64"/>
      </right>
      <top style="thin">
        <color rgb="FF000000"/>
      </top>
      <bottom/>
      <diagonal/>
    </border>
    <border>
      <left/>
      <right style="thin">
        <color rgb="FF000000"/>
      </right>
      <top style="thin">
        <color indexed="64"/>
      </top>
      <bottom style="thin">
        <color auto="1"/>
      </bottom>
      <diagonal/>
    </border>
    <border>
      <left/>
      <right style="thin">
        <color rgb="FF000000"/>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hair">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indexed="64"/>
      </left>
      <right style="thin">
        <color indexed="64"/>
      </right>
      <top/>
      <bottom style="hair">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indexed="64"/>
      </left>
      <right/>
      <top style="thin">
        <color rgb="FF000000"/>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rgb="FF000000"/>
      </bottom>
      <diagonal/>
    </border>
    <border>
      <left style="thin">
        <color indexed="64"/>
      </left>
      <right/>
      <top style="thin">
        <color rgb="FF000000"/>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style="thin">
        <color indexed="8"/>
      </right>
      <top/>
      <bottom/>
      <diagonal/>
    </border>
    <border>
      <left style="thin">
        <color indexed="8"/>
      </left>
      <right style="medium">
        <color indexed="64"/>
      </right>
      <top/>
      <bottom/>
      <diagonal/>
    </border>
    <border>
      <left style="medium">
        <color indexed="64"/>
      </left>
      <right style="thin">
        <color indexed="8"/>
      </right>
      <top/>
      <bottom style="medium">
        <color indexed="64"/>
      </bottom>
      <diagonal/>
    </border>
    <border>
      <left style="thin">
        <color indexed="8"/>
      </left>
      <right style="medium">
        <color indexed="64"/>
      </right>
      <top/>
      <bottom style="medium">
        <color indexed="64"/>
      </bottom>
      <diagonal/>
    </border>
    <border>
      <left style="medium">
        <color indexed="64"/>
      </left>
      <right/>
      <top style="medium">
        <color indexed="64"/>
      </top>
      <bottom style="hair">
        <color indexed="8"/>
      </bottom>
      <diagonal/>
    </border>
    <border>
      <left style="medium">
        <color indexed="64"/>
      </left>
      <right style="medium">
        <color indexed="64"/>
      </right>
      <top style="medium">
        <color indexed="64"/>
      </top>
      <bottom style="hair">
        <color indexed="8"/>
      </bottom>
      <diagonal/>
    </border>
    <border>
      <left style="medium">
        <color indexed="64"/>
      </left>
      <right/>
      <top style="thin">
        <color indexed="8"/>
      </top>
      <bottom style="medium">
        <color indexed="64"/>
      </bottom>
      <diagonal/>
    </border>
    <border>
      <left style="medium">
        <color indexed="64"/>
      </left>
      <right style="medium">
        <color indexed="64"/>
      </right>
      <top style="thin">
        <color indexed="8"/>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right style="thin">
        <color rgb="FF000000"/>
      </right>
      <top/>
      <bottom style="thin">
        <color rgb="FF000000"/>
      </bottom>
      <diagonal/>
    </border>
    <border>
      <left style="thin">
        <color indexed="64"/>
      </left>
      <right style="thin">
        <color rgb="FF000000"/>
      </right>
      <top/>
      <bottom/>
      <diagonal/>
    </border>
    <border>
      <left style="medium">
        <color rgb="FF000000"/>
      </left>
      <right/>
      <top/>
      <bottom style="hair">
        <color rgb="FF000000"/>
      </bottom>
      <diagonal/>
    </border>
    <border>
      <left/>
      <right/>
      <top/>
      <bottom style="hair">
        <color rgb="FF000000"/>
      </bottom>
      <diagonal/>
    </border>
    <border>
      <left/>
      <right style="medium">
        <color rgb="FF000000"/>
      </right>
      <top/>
      <bottom style="hair">
        <color rgb="FF000000"/>
      </bottom>
      <diagonal/>
    </border>
    <border>
      <left style="medium">
        <color indexed="64"/>
      </left>
      <right/>
      <top/>
      <bottom style="hair">
        <color rgb="FF000000"/>
      </bottom>
      <diagonal/>
    </border>
    <border>
      <left/>
      <right style="medium">
        <color indexed="64"/>
      </right>
      <top/>
      <bottom style="hair">
        <color rgb="FF000000"/>
      </bottom>
      <diagonal/>
    </border>
    <border>
      <left style="medium">
        <color indexed="64"/>
      </left>
      <right/>
      <top style="hair">
        <color rgb="FF000000"/>
      </top>
      <bottom style="hair">
        <color rgb="FF000000"/>
      </bottom>
      <diagonal/>
    </border>
    <border>
      <left/>
      <right style="medium">
        <color indexed="64"/>
      </right>
      <top style="hair">
        <color rgb="FF000000"/>
      </top>
      <bottom style="hair">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right/>
      <top/>
      <bottom style="hair">
        <color indexed="64"/>
      </bottom>
      <diagonal/>
    </border>
    <border>
      <left/>
      <right style="medium">
        <color indexed="64"/>
      </right>
      <top/>
      <bottom style="hair">
        <color auto="1"/>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top style="thin">
        <color rgb="FFA0A0A0"/>
      </top>
      <bottom/>
      <diagonal/>
    </border>
    <border>
      <left/>
      <right/>
      <top/>
      <bottom style="thin">
        <color rgb="FFA0A0A0"/>
      </bottom>
      <diagonal/>
    </border>
    <border>
      <left style="thin">
        <color rgb="FFA0A0A0"/>
      </left>
      <right/>
      <top/>
      <bottom style="thin">
        <color rgb="FFA0A0A0"/>
      </bottom>
      <diagonal/>
    </border>
    <border>
      <left style="thin">
        <color rgb="FFA0A0A0"/>
      </left>
      <right style="thin">
        <color rgb="FFA0A0A0"/>
      </right>
      <top/>
      <bottom style="thin">
        <color rgb="FFA0A0A0"/>
      </bottom>
      <diagonal/>
    </border>
    <border>
      <left/>
      <right style="thin">
        <color rgb="FFA0A0A0"/>
      </right>
      <top/>
      <bottom style="thin">
        <color rgb="FFA0A0A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style="medium">
        <color indexed="64"/>
      </right>
      <top/>
      <bottom style="thin">
        <color rgb="FF000000"/>
      </bottom>
      <diagonal/>
    </border>
    <border>
      <left style="medium">
        <color indexed="64"/>
      </left>
      <right/>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bottom/>
      <diagonal/>
    </border>
    <border>
      <left style="medium">
        <color indexed="64"/>
      </left>
      <right style="thin">
        <color rgb="FF000000"/>
      </right>
      <top style="hair">
        <color rgb="FF000000"/>
      </top>
      <bottom style="hair">
        <color rgb="FF000000"/>
      </bottom>
      <diagonal/>
    </border>
    <border>
      <left style="medium">
        <color indexed="64"/>
      </left>
      <right style="thin">
        <color rgb="FF000000"/>
      </right>
      <top style="hair">
        <color rgb="FF000000"/>
      </top>
      <bottom style="thin">
        <color indexed="64"/>
      </bottom>
      <diagonal/>
    </border>
    <border>
      <left style="thin">
        <color rgb="FF000000"/>
      </left>
      <right/>
      <top/>
      <bottom style="thin">
        <color rgb="FF000000"/>
      </bottom>
      <diagonal/>
    </border>
    <border>
      <left style="thin">
        <color indexed="64"/>
      </left>
      <right style="thin">
        <color indexed="64"/>
      </right>
      <top style="hair">
        <color rgb="FF000000"/>
      </top>
      <bottom style="hair">
        <color rgb="FF000000"/>
      </bottom>
      <diagonal/>
    </border>
    <border>
      <left style="thin">
        <color indexed="64"/>
      </left>
      <right style="medium">
        <color indexed="64"/>
      </right>
      <top style="hair">
        <color rgb="FF000000"/>
      </top>
      <bottom style="hair">
        <color rgb="FF000000"/>
      </bottom>
      <diagonal/>
    </border>
  </borders>
  <cellStyleXfs count="39">
    <xf numFmtId="0" fontId="0" fillId="0" borderId="0"/>
    <xf numFmtId="0" fontId="1" fillId="2" borderId="1"/>
    <xf numFmtId="43" fontId="1" fillId="2" borderId="1" applyFont="0" applyFill="0" applyBorder="0" applyAlignment="0" applyProtection="0"/>
    <xf numFmtId="9" fontId="1" fillId="2" borderId="1" applyFont="0" applyFill="0" applyBorder="0" applyAlignment="0" applyProtection="0"/>
    <xf numFmtId="0" fontId="5" fillId="2" borderId="1"/>
    <xf numFmtId="0" fontId="1" fillId="2" borderId="1"/>
    <xf numFmtId="0" fontId="5" fillId="2" borderId="1"/>
    <xf numFmtId="0" fontId="5" fillId="2" borderId="1"/>
    <xf numFmtId="44" fontId="1" fillId="2" borderId="1" applyFont="0" applyFill="0" applyBorder="0" applyAlignment="0" applyProtection="0"/>
    <xf numFmtId="9" fontId="5" fillId="2" borderId="1" applyFont="0" applyFill="0" applyBorder="0" applyAlignment="0" applyProtection="0"/>
    <xf numFmtId="9" fontId="1" fillId="2" borderId="1" applyFont="0" applyFill="0" applyBorder="0" applyAlignment="0" applyProtection="0"/>
    <xf numFmtId="0" fontId="1" fillId="2" borderId="1"/>
    <xf numFmtId="0" fontId="5" fillId="2" borderId="1"/>
    <xf numFmtId="0" fontId="9" fillId="2" borderId="1"/>
    <xf numFmtId="0" fontId="5" fillId="2" borderId="1"/>
    <xf numFmtId="9" fontId="9" fillId="2" borderId="1" applyBorder="0" applyProtection="0"/>
    <xf numFmtId="43" fontId="17" fillId="2" borderId="1" applyFont="0" applyFill="0" applyBorder="0" applyAlignment="0" applyProtection="0">
      <alignment vertical="center"/>
    </xf>
    <xf numFmtId="165" fontId="18" fillId="2" borderId="1"/>
    <xf numFmtId="0" fontId="5" fillId="2" borderId="1"/>
    <xf numFmtId="0" fontId="1" fillId="2" borderId="1"/>
    <xf numFmtId="0" fontId="5" fillId="2" borderId="1"/>
    <xf numFmtId="44" fontId="9" fillId="2" borderId="1" applyFont="0" applyFill="0" applyBorder="0" applyAlignment="0" applyProtection="0"/>
    <xf numFmtId="9" fontId="1" fillId="0" borderId="0" applyFont="0" applyFill="0" applyBorder="0" applyAlignment="0" applyProtection="0"/>
    <xf numFmtId="0" fontId="1" fillId="2" borderId="1"/>
    <xf numFmtId="0" fontId="28" fillId="2" borderId="1"/>
    <xf numFmtId="0" fontId="1" fillId="2" borderId="1"/>
    <xf numFmtId="0" fontId="36" fillId="2" borderId="1" applyNumberFormat="0" applyFill="0" applyBorder="0" applyProtection="0">
      <alignment vertical="top" wrapText="1"/>
    </xf>
    <xf numFmtId="44" fontId="33" fillId="2" borderId="1" applyFont="0" applyFill="0" applyBorder="0" applyAlignment="0" applyProtection="0"/>
    <xf numFmtId="43" fontId="33" fillId="2" borderId="1" applyFont="0" applyFill="0" applyBorder="0" applyAlignment="0" applyProtection="0"/>
    <xf numFmtId="9" fontId="33" fillId="2" borderId="1" applyFont="0" applyFill="0" applyBorder="0" applyAlignment="0" applyProtection="0"/>
    <xf numFmtId="0" fontId="1" fillId="2" borderId="1"/>
    <xf numFmtId="43" fontId="1" fillId="2" borderId="1" applyFont="0" applyFill="0" applyBorder="0" applyAlignment="0" applyProtection="0"/>
    <xf numFmtId="9" fontId="1" fillId="2" borderId="1" applyFont="0" applyFill="0" applyBorder="0" applyAlignment="0" applyProtection="0"/>
    <xf numFmtId="0" fontId="33" fillId="2" borderId="1"/>
    <xf numFmtId="0" fontId="1" fillId="2" borderId="1"/>
    <xf numFmtId="0" fontId="1" fillId="2" borderId="1"/>
    <xf numFmtId="0" fontId="1" fillId="2" borderId="1"/>
    <xf numFmtId="0" fontId="29" fillId="2" borderId="1"/>
    <xf numFmtId="43" fontId="1" fillId="0" borderId="0" applyFont="0" applyFill="0" applyBorder="0" applyAlignment="0" applyProtection="0"/>
  </cellStyleXfs>
  <cellXfs count="1499">
    <xf numFmtId="0" fontId="0" fillId="0" borderId="0" xfId="0"/>
    <xf numFmtId="0" fontId="2" fillId="2" borderId="1" xfId="5" applyFont="1" applyAlignment="1">
      <alignment vertical="center"/>
    </xf>
    <xf numFmtId="3" fontId="6" fillId="2" borderId="17" xfId="6" applyNumberFormat="1" applyFont="1" applyBorder="1" applyAlignment="1">
      <alignment horizontal="center" vertical="center" wrapText="1"/>
    </xf>
    <xf numFmtId="0" fontId="2" fillId="2" borderId="1" xfId="5" applyFont="1" applyAlignment="1">
      <alignment horizontal="center" vertical="center"/>
    </xf>
    <xf numFmtId="10" fontId="5" fillId="2" borderId="18" xfId="9" applyNumberFormat="1" applyFont="1" applyFill="1" applyBorder="1" applyAlignment="1" applyProtection="1">
      <alignment horizontal="center" vertical="center"/>
    </xf>
    <xf numFmtId="10" fontId="5" fillId="4" borderId="21" xfId="9" applyNumberFormat="1" applyFont="1" applyFill="1" applyBorder="1" applyAlignment="1" applyProtection="1">
      <alignment horizontal="center" vertical="center"/>
    </xf>
    <xf numFmtId="10" fontId="5" fillId="4" borderId="22" xfId="9" applyNumberFormat="1" applyFont="1" applyFill="1" applyBorder="1" applyAlignment="1" applyProtection="1">
      <alignment horizontal="center" vertical="center"/>
    </xf>
    <xf numFmtId="10" fontId="5" fillId="4" borderId="22" xfId="9" applyNumberFormat="1" applyFont="1" applyFill="1" applyBorder="1" applyAlignment="1" applyProtection="1">
      <alignment vertical="center"/>
    </xf>
    <xf numFmtId="10" fontId="5" fillId="4" borderId="23" xfId="9" applyNumberFormat="1" applyFont="1" applyFill="1" applyBorder="1" applyAlignment="1" applyProtection="1">
      <alignment horizontal="center" vertical="center"/>
    </xf>
    <xf numFmtId="167" fontId="5" fillId="2" borderId="24" xfId="9" applyNumberFormat="1" applyFont="1" applyFill="1" applyBorder="1" applyAlignment="1" applyProtection="1">
      <alignment horizontal="center" vertical="center"/>
    </xf>
    <xf numFmtId="10" fontId="5" fillId="2" borderId="20" xfId="10" applyNumberFormat="1" applyFont="1" applyFill="1" applyBorder="1" applyAlignment="1">
      <alignment horizontal="center" vertical="center"/>
    </xf>
    <xf numFmtId="168" fontId="5" fillId="4" borderId="22" xfId="9" applyNumberFormat="1" applyFont="1" applyFill="1" applyBorder="1" applyAlignment="1">
      <alignment horizontal="center" vertical="center"/>
    </xf>
    <xf numFmtId="167" fontId="5" fillId="2" borderId="27" xfId="9" applyNumberFormat="1" applyFont="1" applyFill="1" applyBorder="1" applyAlignment="1" applyProtection="1">
      <alignment horizontal="center" vertical="center"/>
    </xf>
    <xf numFmtId="44" fontId="5" fillId="2" borderId="24" xfId="8" applyFont="1" applyFill="1" applyBorder="1" applyAlignment="1">
      <alignment horizontal="center" vertical="center"/>
    </xf>
    <xf numFmtId="44" fontId="5" fillId="2" borderId="27" xfId="8" applyFont="1" applyFill="1" applyBorder="1" applyAlignment="1">
      <alignment horizontal="center" vertical="center"/>
    </xf>
    <xf numFmtId="44" fontId="5" fillId="2" borderId="29" xfId="8" applyFont="1" applyFill="1" applyBorder="1" applyAlignment="1" applyProtection="1">
      <alignment horizontal="right" vertical="center"/>
    </xf>
    <xf numFmtId="0" fontId="7" fillId="2" borderId="1" xfId="5" applyFont="1" applyAlignment="1">
      <alignment vertical="center"/>
    </xf>
    <xf numFmtId="0" fontId="7" fillId="2" borderId="1" xfId="5" applyFont="1" applyAlignment="1">
      <alignment horizontal="left" vertical="center" wrapText="1"/>
    </xf>
    <xf numFmtId="10" fontId="2" fillId="2" borderId="1" xfId="5" applyNumberFormat="1" applyFont="1" applyAlignment="1">
      <alignment vertical="center"/>
    </xf>
    <xf numFmtId="0" fontId="5" fillId="5" borderId="10" xfId="12" applyFill="1" applyBorder="1" applyAlignment="1">
      <alignment vertical="center"/>
    </xf>
    <xf numFmtId="0" fontId="5" fillId="5" borderId="11" xfId="12" applyFill="1" applyBorder="1" applyAlignment="1">
      <alignment vertical="center"/>
    </xf>
    <xf numFmtId="0" fontId="10" fillId="2" borderId="48" xfId="13" applyFont="1" applyBorder="1" applyAlignment="1">
      <alignment horizontal="center" vertical="center" wrapText="1"/>
    </xf>
    <xf numFmtId="0" fontId="10" fillId="2" borderId="29" xfId="13" applyFont="1" applyBorder="1" applyAlignment="1">
      <alignment horizontal="center" vertical="center" wrapText="1"/>
    </xf>
    <xf numFmtId="0" fontId="9" fillId="2" borderId="1" xfId="13"/>
    <xf numFmtId="0" fontId="6" fillId="2" borderId="53" xfId="14" applyFont="1" applyBorder="1" applyAlignment="1">
      <alignment vertical="center"/>
    </xf>
    <xf numFmtId="0" fontId="6" fillId="2" borderId="1" xfId="13" applyFont="1" applyAlignment="1">
      <alignment horizontal="left" vertical="center" wrapText="1"/>
    </xf>
    <xf numFmtId="0" fontId="10" fillId="2" borderId="1" xfId="13" applyFont="1" applyAlignment="1">
      <alignment horizontal="center" vertical="center" wrapText="1"/>
    </xf>
    <xf numFmtId="0" fontId="3" fillId="2" borderId="1" xfId="13" applyFont="1"/>
    <xf numFmtId="169" fontId="6" fillId="2" borderId="1" xfId="13" applyNumberFormat="1" applyFont="1" applyAlignment="1">
      <alignment horizontal="left"/>
    </xf>
    <xf numFmtId="169" fontId="3" fillId="2" borderId="1" xfId="13" applyNumberFormat="1" applyFont="1" applyAlignment="1">
      <alignment horizontal="left"/>
    </xf>
    <xf numFmtId="0" fontId="3" fillId="2" borderId="1" xfId="13" applyFont="1" applyAlignment="1">
      <alignment horizontal="right"/>
    </xf>
    <xf numFmtId="17" fontId="6" fillId="2" borderId="1" xfId="13" applyNumberFormat="1" applyFont="1" applyAlignment="1">
      <alignment horizontal="left"/>
    </xf>
    <xf numFmtId="0" fontId="10" fillId="2" borderId="54" xfId="13" applyFont="1" applyBorder="1" applyAlignment="1">
      <alignment horizontal="center" vertical="center" wrapText="1"/>
    </xf>
    <xf numFmtId="0" fontId="6" fillId="7" borderId="32" xfId="13" applyFont="1" applyFill="1" applyBorder="1" applyAlignment="1">
      <alignment horizontal="center" vertical="center"/>
    </xf>
    <xf numFmtId="0" fontId="6" fillId="7" borderId="32" xfId="13" applyFont="1" applyFill="1" applyBorder="1" applyAlignment="1">
      <alignment horizontal="center" vertical="center" wrapText="1"/>
    </xf>
    <xf numFmtId="4" fontId="6" fillId="7" borderId="17" xfId="13" applyNumberFormat="1" applyFont="1" applyFill="1" applyBorder="1" applyAlignment="1">
      <alignment horizontal="center" vertical="center" wrapText="1"/>
    </xf>
    <xf numFmtId="10" fontId="6" fillId="8" borderId="17" xfId="15" applyNumberFormat="1" applyFont="1" applyFill="1" applyBorder="1" applyAlignment="1" applyProtection="1">
      <alignment horizontal="center" vertical="center" wrapText="1"/>
    </xf>
    <xf numFmtId="0" fontId="6" fillId="9" borderId="32" xfId="13" applyFont="1" applyFill="1" applyBorder="1" applyAlignment="1">
      <alignment horizontal="center" vertical="center"/>
    </xf>
    <xf numFmtId="0" fontId="6" fillId="9" borderId="32" xfId="13" applyFont="1" applyFill="1" applyBorder="1" applyAlignment="1">
      <alignment horizontal="center" vertical="center" wrapText="1"/>
    </xf>
    <xf numFmtId="0" fontId="6" fillId="9" borderId="17" xfId="13" applyFont="1" applyFill="1" applyBorder="1" applyAlignment="1">
      <alignment horizontal="center" vertical="center"/>
    </xf>
    <xf numFmtId="4" fontId="6" fillId="9" borderId="17" xfId="13" applyNumberFormat="1" applyFont="1" applyFill="1" applyBorder="1" applyAlignment="1">
      <alignment horizontal="center" vertical="center"/>
    </xf>
    <xf numFmtId="2" fontId="6" fillId="9" borderId="17" xfId="13" applyNumberFormat="1" applyFont="1" applyFill="1" applyBorder="1" applyAlignment="1">
      <alignment horizontal="center" vertical="center"/>
    </xf>
    <xf numFmtId="0" fontId="12" fillId="2" borderId="17" xfId="13" applyFont="1" applyBorder="1" applyAlignment="1">
      <alignment horizontal="center"/>
    </xf>
    <xf numFmtId="0" fontId="5" fillId="5" borderId="32" xfId="13" applyFont="1" applyFill="1" applyBorder="1" applyAlignment="1">
      <alignment horizontal="center" vertical="center"/>
    </xf>
    <xf numFmtId="0" fontId="5" fillId="5" borderId="32" xfId="13" applyFont="1" applyFill="1" applyBorder="1" applyAlignment="1">
      <alignment horizontal="center" vertical="center" wrapText="1"/>
    </xf>
    <xf numFmtId="0" fontId="5" fillId="5" borderId="17" xfId="13" applyFont="1" applyFill="1" applyBorder="1" applyAlignment="1">
      <alignment horizontal="center" vertical="center"/>
    </xf>
    <xf numFmtId="4" fontId="6" fillId="2" borderId="17" xfId="13" applyNumberFormat="1" applyFont="1" applyBorder="1" applyAlignment="1">
      <alignment horizontal="center" vertical="center"/>
    </xf>
    <xf numFmtId="4" fontId="5" fillId="5" borderId="17" xfId="13" applyNumberFormat="1" applyFont="1" applyFill="1" applyBorder="1" applyAlignment="1">
      <alignment horizontal="center" vertical="center"/>
    </xf>
    <xf numFmtId="2" fontId="5" fillId="5" borderId="17" xfId="13" applyNumberFormat="1" applyFont="1" applyFill="1" applyBorder="1" applyAlignment="1">
      <alignment horizontal="center" vertical="center"/>
    </xf>
    <xf numFmtId="0" fontId="9" fillId="2" borderId="17" xfId="13" applyBorder="1" applyAlignment="1">
      <alignment horizontal="center"/>
    </xf>
    <xf numFmtId="0" fontId="13" fillId="2" borderId="17" xfId="13" applyFont="1" applyBorder="1" applyAlignment="1">
      <alignment horizontal="center"/>
    </xf>
    <xf numFmtId="0" fontId="6" fillId="5" borderId="32" xfId="13" applyFont="1" applyFill="1" applyBorder="1" applyAlignment="1">
      <alignment horizontal="center" vertical="center"/>
    </xf>
    <xf numFmtId="0" fontId="6" fillId="5" borderId="32" xfId="13" applyFont="1" applyFill="1" applyBorder="1" applyAlignment="1">
      <alignment horizontal="center" vertical="center" wrapText="1"/>
    </xf>
    <xf numFmtId="0" fontId="6" fillId="5" borderId="17" xfId="13" applyFont="1" applyFill="1" applyBorder="1" applyAlignment="1">
      <alignment horizontal="center" vertical="center"/>
    </xf>
    <xf numFmtId="4" fontId="6" fillId="5" borderId="17" xfId="13" applyNumberFormat="1" applyFont="1" applyFill="1" applyBorder="1" applyAlignment="1">
      <alignment horizontal="center" vertical="center"/>
    </xf>
    <xf numFmtId="2" fontId="6" fillId="5" borderId="17" xfId="13" applyNumberFormat="1" applyFont="1" applyFill="1" applyBorder="1" applyAlignment="1">
      <alignment horizontal="center" vertical="center"/>
    </xf>
    <xf numFmtId="0" fontId="9" fillId="2" borderId="1" xfId="13" applyAlignment="1">
      <alignment horizontal="center"/>
    </xf>
    <xf numFmtId="0" fontId="13" fillId="2" borderId="1" xfId="13" applyFont="1" applyAlignment="1">
      <alignment horizontal="center"/>
    </xf>
    <xf numFmtId="0" fontId="5" fillId="2" borderId="32" xfId="13" applyFont="1" applyBorder="1" applyAlignment="1">
      <alignment horizontal="center" vertical="center" wrapText="1"/>
    </xf>
    <xf numFmtId="0" fontId="5" fillId="2" borderId="17" xfId="13" applyFont="1" applyBorder="1" applyAlignment="1">
      <alignment horizontal="center" vertical="center"/>
    </xf>
    <xf numFmtId="4" fontId="5" fillId="2" borderId="17" xfId="13" applyNumberFormat="1" applyFont="1" applyBorder="1" applyAlignment="1">
      <alignment horizontal="center" vertical="center"/>
    </xf>
    <xf numFmtId="2" fontId="5" fillId="2" borderId="17" xfId="13" applyNumberFormat="1" applyFont="1" applyBorder="1" applyAlignment="1">
      <alignment horizontal="center" vertical="center"/>
    </xf>
    <xf numFmtId="170" fontId="9" fillId="2" borderId="1" xfId="13" applyNumberFormat="1"/>
    <xf numFmtId="0" fontId="6" fillId="2" borderId="17" xfId="13" applyFont="1" applyBorder="1" applyAlignment="1">
      <alignment horizontal="center" vertical="center"/>
    </xf>
    <xf numFmtId="0" fontId="6" fillId="2" borderId="29" xfId="13" applyFont="1" applyBorder="1" applyAlignment="1">
      <alignment horizontal="center" vertical="center"/>
    </xf>
    <xf numFmtId="171" fontId="5" fillId="2" borderId="17" xfId="13" applyNumberFormat="1" applyFont="1" applyBorder="1" applyAlignment="1">
      <alignment horizontal="center" vertical="center"/>
    </xf>
    <xf numFmtId="4" fontId="11" fillId="2" borderId="17" xfId="13" applyNumberFormat="1" applyFont="1" applyBorder="1" applyAlignment="1">
      <alignment horizontal="center" vertical="center"/>
    </xf>
    <xf numFmtId="0" fontId="6" fillId="7" borderId="17" xfId="13" applyFont="1" applyFill="1" applyBorder="1" applyAlignment="1">
      <alignment horizontal="center" vertical="center"/>
    </xf>
    <xf numFmtId="4" fontId="14" fillId="2" borderId="17" xfId="13" applyNumberFormat="1" applyFont="1" applyBorder="1" applyAlignment="1">
      <alignment horizontal="center" vertical="center"/>
    </xf>
    <xf numFmtId="172" fontId="6" fillId="2" borderId="17" xfId="13" applyNumberFormat="1" applyFont="1" applyBorder="1" applyAlignment="1">
      <alignment horizontal="center" vertical="center"/>
    </xf>
    <xf numFmtId="165" fontId="5" fillId="2" borderId="17" xfId="13" applyNumberFormat="1" applyFont="1" applyBorder="1" applyAlignment="1">
      <alignment horizontal="center" vertical="center"/>
    </xf>
    <xf numFmtId="0" fontId="5" fillId="2" borderId="29" xfId="13" applyFont="1" applyBorder="1" applyAlignment="1">
      <alignment horizontal="center" vertical="center"/>
    </xf>
    <xf numFmtId="0" fontId="15" fillId="2" borderId="53" xfId="14" applyFont="1" applyBorder="1"/>
    <xf numFmtId="0" fontId="15" fillId="2" borderId="1" xfId="14" applyFont="1"/>
    <xf numFmtId="0" fontId="16" fillId="2" borderId="1" xfId="13" applyFont="1"/>
    <xf numFmtId="0" fontId="5" fillId="2" borderId="1" xfId="13" applyFont="1" applyAlignment="1">
      <alignment horizontal="center" vertical="center"/>
    </xf>
    <xf numFmtId="0" fontId="15" fillId="2" borderId="4" xfId="14" applyFont="1" applyBorder="1"/>
    <xf numFmtId="170" fontId="6" fillId="2" borderId="1" xfId="13" applyNumberFormat="1" applyFont="1" applyAlignment="1">
      <alignment horizontal="center" vertical="center"/>
    </xf>
    <xf numFmtId="0" fontId="9" fillId="2" borderId="54" xfId="13" applyBorder="1"/>
    <xf numFmtId="173" fontId="0" fillId="2" borderId="1" xfId="16" applyNumberFormat="1" applyFont="1" applyAlignment="1"/>
    <xf numFmtId="165" fontId="5" fillId="2" borderId="1" xfId="13" applyNumberFormat="1" applyFont="1" applyAlignment="1">
      <alignment horizontal="center" vertical="center"/>
    </xf>
    <xf numFmtId="0" fontId="9" fillId="2" borderId="1" xfId="13" quotePrefix="1"/>
    <xf numFmtId="0" fontId="6" fillId="7" borderId="30" xfId="13" applyFont="1" applyFill="1" applyBorder="1" applyAlignment="1">
      <alignment horizontal="center" vertical="center"/>
    </xf>
    <xf numFmtId="0" fontId="6" fillId="7" borderId="17" xfId="13" applyFont="1" applyFill="1" applyBorder="1" applyAlignment="1">
      <alignment horizontal="center" vertical="center" wrapText="1"/>
    </xf>
    <xf numFmtId="14" fontId="13" fillId="10" borderId="1" xfId="17" applyNumberFormat="1" applyFont="1" applyFill="1" applyAlignment="1">
      <alignment horizontal="right"/>
    </xf>
    <xf numFmtId="165" fontId="0" fillId="10" borderId="1" xfId="17" applyFont="1" applyFill="1"/>
    <xf numFmtId="169" fontId="0" fillId="10" borderId="1" xfId="17" applyNumberFormat="1" applyFont="1" applyFill="1"/>
    <xf numFmtId="4" fontId="5" fillId="5" borderId="17" xfId="13" applyNumberFormat="1" applyFont="1" applyFill="1" applyBorder="1" applyAlignment="1">
      <alignment horizontal="center"/>
    </xf>
    <xf numFmtId="165" fontId="5" fillId="11" borderId="1" xfId="17" applyFont="1" applyFill="1" applyAlignment="1">
      <alignment horizontal="right"/>
    </xf>
    <xf numFmtId="174" fontId="9" fillId="2" borderId="17" xfId="13" applyNumberFormat="1" applyBorder="1" applyAlignment="1">
      <alignment horizontal="center"/>
    </xf>
    <xf numFmtId="0" fontId="19" fillId="2" borderId="53" xfId="13" applyFont="1" applyBorder="1"/>
    <xf numFmtId="0" fontId="6" fillId="2" borderId="1" xfId="13" applyFont="1" applyAlignment="1">
      <alignment horizontal="left" vertical="center"/>
    </xf>
    <xf numFmtId="0" fontId="20" fillId="2" borderId="53" xfId="13" applyFont="1" applyBorder="1"/>
    <xf numFmtId="165" fontId="21" fillId="10" borderId="17" xfId="17" applyFont="1" applyFill="1" applyBorder="1" applyAlignment="1">
      <alignment horizontal="right"/>
    </xf>
    <xf numFmtId="165" fontId="22" fillId="10" borderId="17" xfId="17" applyFont="1" applyFill="1" applyBorder="1" applyAlignment="1">
      <alignment horizontal="center" vertical="center"/>
    </xf>
    <xf numFmtId="165" fontId="5" fillId="5" borderId="17" xfId="17" applyFont="1" applyFill="1" applyBorder="1" applyAlignment="1">
      <alignment horizontal="right"/>
    </xf>
    <xf numFmtId="174" fontId="23" fillId="5" borderId="17" xfId="13" applyNumberFormat="1" applyFont="1" applyFill="1" applyBorder="1" applyAlignment="1">
      <alignment horizontal="center"/>
    </xf>
    <xf numFmtId="0" fontId="24" fillId="2" borderId="1" xfId="13" applyFont="1"/>
    <xf numFmtId="165" fontId="5" fillId="2" borderId="17" xfId="17" applyFont="1" applyBorder="1" applyAlignment="1">
      <alignment horizontal="right"/>
    </xf>
    <xf numFmtId="0" fontId="6" fillId="2" borderId="30" xfId="13" applyFont="1" applyBorder="1" applyAlignment="1">
      <alignment horizontal="center" vertical="center"/>
    </xf>
    <xf numFmtId="0" fontId="6" fillId="2" borderId="6" xfId="13" applyFont="1" applyBorder="1" applyAlignment="1">
      <alignment horizontal="center" vertical="center"/>
    </xf>
    <xf numFmtId="0" fontId="5" fillId="2" borderId="6" xfId="13" applyFont="1" applyBorder="1" applyAlignment="1">
      <alignment horizontal="center" vertical="center"/>
    </xf>
    <xf numFmtId="4" fontId="25" fillId="2" borderId="6" xfId="13" applyNumberFormat="1" applyFont="1" applyBorder="1" applyAlignment="1">
      <alignment horizontal="center" vertical="center"/>
    </xf>
    <xf numFmtId="4" fontId="5" fillId="2" borderId="6" xfId="13" applyNumberFormat="1" applyFont="1" applyBorder="1" applyAlignment="1">
      <alignment horizontal="center" vertical="center"/>
    </xf>
    <xf numFmtId="0" fontId="6" fillId="2" borderId="1" xfId="13" applyFont="1" applyAlignment="1">
      <alignment vertical="center" wrapText="1"/>
    </xf>
    <xf numFmtId="0" fontId="6" fillId="12" borderId="17" xfId="13" applyFont="1" applyFill="1" applyBorder="1" applyAlignment="1">
      <alignment horizontal="center" vertical="center" wrapText="1"/>
    </xf>
    <xf numFmtId="0" fontId="13" fillId="2" borderId="1" xfId="13" applyFont="1" applyAlignment="1">
      <alignment vertical="center"/>
    </xf>
    <xf numFmtId="0" fontId="9" fillId="2" borderId="1" xfId="13" applyAlignment="1">
      <alignment vertical="center"/>
    </xf>
    <xf numFmtId="0" fontId="11" fillId="9" borderId="17" xfId="13" applyFont="1" applyFill="1" applyBorder="1" applyAlignment="1">
      <alignment vertical="center"/>
    </xf>
    <xf numFmtId="4" fontId="6" fillId="9" borderId="17" xfId="13" applyNumberFormat="1" applyFont="1" applyFill="1" applyBorder="1" applyAlignment="1">
      <alignment vertical="center" wrapText="1"/>
    </xf>
    <xf numFmtId="4" fontId="6" fillId="2" borderId="1" xfId="13" applyNumberFormat="1" applyFont="1"/>
    <xf numFmtId="4" fontId="6" fillId="2" borderId="17" xfId="13" applyNumberFormat="1" applyFont="1" applyBorder="1" applyAlignment="1">
      <alignment horizontal="center"/>
    </xf>
    <xf numFmtId="4" fontId="13" fillId="2" borderId="1" xfId="13" applyNumberFormat="1" applyFont="1"/>
    <xf numFmtId="0" fontId="13" fillId="2" borderId="1" xfId="13" applyFont="1"/>
    <xf numFmtId="0" fontId="14" fillId="5" borderId="17" xfId="13" applyFont="1" applyFill="1" applyBorder="1" applyAlignment="1">
      <alignment vertical="center"/>
    </xf>
    <xf numFmtId="4" fontId="5" fillId="5" borderId="17" xfId="13" applyNumberFormat="1" applyFont="1" applyFill="1" applyBorder="1" applyAlignment="1">
      <alignment vertical="center" wrapText="1"/>
    </xf>
    <xf numFmtId="0" fontId="23" fillId="2" borderId="30" xfId="13" applyFont="1" applyBorder="1"/>
    <xf numFmtId="0" fontId="23" fillId="2" borderId="6" xfId="13" applyFont="1" applyBorder="1"/>
    <xf numFmtId="0" fontId="9" fillId="2" borderId="31" xfId="13" applyBorder="1"/>
    <xf numFmtId="0" fontId="6" fillId="2" borderId="37" xfId="14" applyFont="1" applyBorder="1" applyAlignment="1">
      <alignment vertical="center"/>
    </xf>
    <xf numFmtId="0" fontId="6" fillId="2" borderId="48" xfId="13" applyFont="1" applyBorder="1" applyAlignment="1">
      <alignment horizontal="left" vertical="center" wrapText="1"/>
    </xf>
    <xf numFmtId="0" fontId="3" fillId="2" borderId="48" xfId="13" applyFont="1" applyBorder="1"/>
    <xf numFmtId="0" fontId="3" fillId="2" borderId="48" xfId="13" applyFont="1" applyBorder="1" applyAlignment="1">
      <alignment horizontal="right"/>
    </xf>
    <xf numFmtId="17" fontId="6" fillId="2" borderId="48" xfId="13" applyNumberFormat="1" applyFont="1" applyBorder="1" applyAlignment="1">
      <alignment horizontal="left"/>
    </xf>
    <xf numFmtId="0" fontId="23" fillId="2" borderId="1" xfId="18" applyFont="1" applyAlignment="1">
      <alignment horizontal="left" vertical="center"/>
    </xf>
    <xf numFmtId="169" fontId="6" fillId="2" borderId="48" xfId="13" applyNumberFormat="1" applyFont="1" applyBorder="1" applyAlignment="1">
      <alignment horizontal="left"/>
    </xf>
    <xf numFmtId="169" fontId="3" fillId="2" borderId="48" xfId="13" applyNumberFormat="1" applyFont="1" applyBorder="1" applyAlignment="1">
      <alignment horizontal="left"/>
    </xf>
    <xf numFmtId="0" fontId="6" fillId="2" borderId="32" xfId="13" applyFont="1" applyBorder="1" applyAlignment="1">
      <alignment horizontal="center" vertical="center"/>
    </xf>
    <xf numFmtId="0" fontId="6" fillId="2" borderId="32" xfId="13" applyFont="1" applyBorder="1" applyAlignment="1">
      <alignment horizontal="center" vertical="center" wrapText="1"/>
    </xf>
    <xf numFmtId="2" fontId="6" fillId="2" borderId="17" xfId="13" applyNumberFormat="1" applyFont="1" applyBorder="1" applyAlignment="1">
      <alignment horizontal="center" vertical="center"/>
    </xf>
    <xf numFmtId="0" fontId="5" fillId="2" borderId="32" xfId="13" applyFont="1" applyBorder="1" applyAlignment="1">
      <alignment horizontal="center" vertical="center"/>
    </xf>
    <xf numFmtId="0" fontId="9" fillId="2" borderId="17" xfId="13" applyBorder="1" applyAlignment="1">
      <alignment horizontal="center" vertical="center"/>
    </xf>
    <xf numFmtId="165" fontId="12" fillId="10" borderId="17" xfId="17" applyFont="1" applyFill="1" applyBorder="1" applyAlignment="1">
      <alignment horizontal="center" vertical="center"/>
    </xf>
    <xf numFmtId="174" fontId="9" fillId="5" borderId="17" xfId="13" applyNumberFormat="1" applyFill="1" applyBorder="1" applyAlignment="1">
      <alignment horizontal="center"/>
    </xf>
    <xf numFmtId="0" fontId="26" fillId="2" borderId="1" xfId="13" applyFont="1" applyAlignment="1">
      <alignment horizontal="left" vertical="center"/>
    </xf>
    <xf numFmtId="0" fontId="2" fillId="2" borderId="1" xfId="19" applyFont="1"/>
    <xf numFmtId="17" fontId="6" fillId="3" borderId="56" xfId="20" applyNumberFormat="1" applyFont="1" applyFill="1" applyBorder="1" applyAlignment="1">
      <alignment horizontal="center" vertical="center"/>
    </xf>
    <xf numFmtId="49" fontId="6" fillId="3" borderId="57" xfId="20" applyNumberFormat="1" applyFont="1" applyFill="1" applyBorder="1" applyAlignment="1">
      <alignment horizontal="center" vertical="center"/>
    </xf>
    <xf numFmtId="174" fontId="6" fillId="3" borderId="58" xfId="20" applyNumberFormat="1" applyFont="1" applyFill="1" applyBorder="1" applyAlignment="1">
      <alignment horizontal="center" vertical="center"/>
    </xf>
    <xf numFmtId="0" fontId="5" fillId="3" borderId="37" xfId="13" applyFont="1" applyFill="1" applyBorder="1" applyAlignment="1">
      <alignment vertical="center"/>
    </xf>
    <xf numFmtId="174" fontId="6" fillId="3" borderId="57" xfId="20" applyNumberFormat="1" applyFont="1" applyFill="1" applyBorder="1" applyAlignment="1">
      <alignment horizontal="center" vertical="center"/>
    </xf>
    <xf numFmtId="43" fontId="6" fillId="3" borderId="29" xfId="19" applyNumberFormat="1" applyFont="1" applyFill="1" applyBorder="1"/>
    <xf numFmtId="17" fontId="3" fillId="9" borderId="59" xfId="13" applyNumberFormat="1" applyFont="1" applyFill="1" applyBorder="1" applyAlignment="1">
      <alignment horizontal="center" vertical="center"/>
    </xf>
    <xf numFmtId="0" fontId="6" fillId="9" borderId="19" xfId="18" applyFont="1" applyFill="1" applyBorder="1" applyAlignment="1">
      <alignment horizontal="center" vertical="center"/>
    </xf>
    <xf numFmtId="174" fontId="6" fillId="9" borderId="20" xfId="18" applyNumberFormat="1" applyFont="1" applyFill="1" applyBorder="1" applyAlignment="1">
      <alignment horizontal="center" vertical="center"/>
    </xf>
    <xf numFmtId="0" fontId="6" fillId="9" borderId="40" xfId="13" applyFont="1" applyFill="1" applyBorder="1"/>
    <xf numFmtId="177" fontId="6" fillId="9" borderId="60" xfId="21" applyNumberFormat="1" applyFont="1" applyFill="1" applyBorder="1" applyAlignment="1">
      <alignment horizontal="center"/>
    </xf>
    <xf numFmtId="0" fontId="4" fillId="9" borderId="39" xfId="13" applyFont="1" applyFill="1" applyBorder="1"/>
    <xf numFmtId="17" fontId="4" fillId="5" borderId="61" xfId="13" applyNumberFormat="1" applyFont="1" applyFill="1" applyBorder="1" applyAlignment="1">
      <alignment horizontal="center" vertical="center"/>
    </xf>
    <xf numFmtId="0" fontId="5" fillId="5" borderId="22" xfId="18" applyFill="1" applyBorder="1" applyAlignment="1">
      <alignment horizontal="center" vertical="center"/>
    </xf>
    <xf numFmtId="0" fontId="5" fillId="5" borderId="22" xfId="13" applyFont="1" applyFill="1" applyBorder="1" applyAlignment="1">
      <alignment horizontal="center" vertical="center"/>
    </xf>
    <xf numFmtId="174" fontId="5" fillId="5" borderId="23" xfId="18" applyNumberFormat="1" applyFill="1" applyBorder="1" applyAlignment="1">
      <alignment horizontal="center" vertical="center"/>
    </xf>
    <xf numFmtId="0" fontId="6" fillId="5" borderId="62" xfId="13" applyFont="1" applyFill="1" applyBorder="1"/>
    <xf numFmtId="177" fontId="5" fillId="5" borderId="63" xfId="21" applyNumberFormat="1" applyFont="1" applyFill="1" applyBorder="1" applyAlignment="1">
      <alignment horizontal="center"/>
    </xf>
    <xf numFmtId="0" fontId="3" fillId="5" borderId="45" xfId="13" applyFont="1" applyFill="1" applyBorder="1"/>
    <xf numFmtId="0" fontId="4" fillId="5" borderId="64" xfId="13" applyFont="1" applyFill="1" applyBorder="1" applyAlignment="1">
      <alignment horizontal="center" vertical="center"/>
    </xf>
    <xf numFmtId="174" fontId="5" fillId="2" borderId="23" xfId="18" applyNumberFormat="1" applyBorder="1" applyAlignment="1">
      <alignment horizontal="center" vertical="center"/>
    </xf>
    <xf numFmtId="0" fontId="5" fillId="2" borderId="43" xfId="18" applyBorder="1"/>
    <xf numFmtId="177" fontId="5" fillId="2" borderId="65" xfId="21" applyNumberFormat="1" applyFont="1" applyFill="1" applyBorder="1" applyAlignment="1">
      <alignment horizontal="center"/>
    </xf>
    <xf numFmtId="0" fontId="5" fillId="2" borderId="42" xfId="18" applyBorder="1"/>
    <xf numFmtId="0" fontId="4" fillId="5" borderId="25" xfId="13" applyFont="1" applyFill="1" applyBorder="1" applyAlignment="1">
      <alignment horizontal="center" vertical="center"/>
    </xf>
    <xf numFmtId="174" fontId="5" fillId="2" borderId="26" xfId="18" applyNumberFormat="1" applyBorder="1" applyAlignment="1">
      <alignment horizontal="center" vertical="center"/>
    </xf>
    <xf numFmtId="0" fontId="5" fillId="2" borderId="46" xfId="18" applyBorder="1"/>
    <xf numFmtId="0" fontId="5" fillId="2" borderId="27" xfId="18" applyBorder="1"/>
    <xf numFmtId="0" fontId="2" fillId="2" borderId="1" xfId="23" applyFont="1"/>
    <xf numFmtId="0" fontId="3" fillId="13" borderId="2" xfId="23" applyFont="1" applyFill="1" applyBorder="1" applyAlignment="1">
      <alignment horizontal="center" vertical="center" wrapText="1"/>
    </xf>
    <xf numFmtId="0" fontId="3" fillId="13" borderId="2" xfId="23" applyFont="1" applyFill="1" applyBorder="1" applyAlignment="1">
      <alignment horizontal="left" vertical="center" wrapText="1"/>
    </xf>
    <xf numFmtId="0" fontId="2" fillId="2" borderId="1" xfId="23" applyFont="1" applyAlignment="1" applyProtection="1">
      <alignment vertical="center" wrapText="1"/>
      <protection locked="0"/>
    </xf>
    <xf numFmtId="0" fontId="2" fillId="2" borderId="1" xfId="23" applyFont="1" applyAlignment="1">
      <alignment vertical="center"/>
    </xf>
    <xf numFmtId="0" fontId="2" fillId="0" borderId="0" xfId="0" applyFont="1" applyAlignment="1">
      <alignment wrapText="1"/>
    </xf>
    <xf numFmtId="183" fontId="29" fillId="2" borderId="17" xfId="25" applyNumberFormat="1" applyFont="1" applyBorder="1" applyAlignment="1">
      <alignment horizontal="center" vertical="center"/>
    </xf>
    <xf numFmtId="2" fontId="29" fillId="2" borderId="17" xfId="25" applyNumberFormat="1" applyFont="1" applyBorder="1" applyAlignment="1">
      <alignment horizontal="center" vertical="center"/>
    </xf>
    <xf numFmtId="170" fontId="29" fillId="2" borderId="17" xfId="25" applyNumberFormat="1" applyFont="1" applyBorder="1" applyAlignment="1">
      <alignment horizontal="center" vertical="center"/>
    </xf>
    <xf numFmtId="1" fontId="29" fillId="2" borderId="17" xfId="25" applyNumberFormat="1" applyFont="1" applyBorder="1" applyAlignment="1">
      <alignment horizontal="center" vertical="center"/>
    </xf>
    <xf numFmtId="2" fontId="29" fillId="2" borderId="17" xfId="26" applyNumberFormat="1" applyFont="1" applyFill="1" applyBorder="1" applyAlignment="1">
      <alignment horizontal="center" vertical="center"/>
    </xf>
    <xf numFmtId="170" fontId="29" fillId="2" borderId="17" xfId="26" applyNumberFormat="1" applyFont="1" applyFill="1" applyBorder="1" applyAlignment="1">
      <alignment horizontal="center" vertical="center"/>
    </xf>
    <xf numFmtId="10" fontId="7" fillId="2" borderId="98" xfId="29" applyNumberFormat="1" applyFont="1" applyFill="1" applyBorder="1" applyAlignment="1">
      <alignment vertical="center"/>
    </xf>
    <xf numFmtId="43" fontId="23" fillId="2" borderId="99" xfId="28" applyFont="1" applyBorder="1" applyAlignment="1">
      <alignment vertical="center"/>
    </xf>
    <xf numFmtId="43" fontId="40" fillId="2" borderId="99" xfId="28" applyFont="1" applyFill="1" applyBorder="1" applyAlignment="1">
      <alignment horizontal="right" vertical="top" wrapText="1"/>
    </xf>
    <xf numFmtId="43" fontId="23" fillId="2" borderId="100" xfId="28" applyFont="1" applyBorder="1" applyAlignment="1">
      <alignment vertical="center"/>
    </xf>
    <xf numFmtId="43" fontId="23" fillId="2" borderId="101" xfId="28" applyFont="1" applyBorder="1" applyAlignment="1">
      <alignment vertical="center"/>
    </xf>
    <xf numFmtId="43" fontId="40" fillId="2" borderId="101" xfId="28" applyFont="1" applyFill="1" applyBorder="1" applyAlignment="1">
      <alignment horizontal="right" vertical="top" wrapText="1"/>
    </xf>
    <xf numFmtId="43" fontId="23" fillId="2" borderId="102" xfId="28" applyFont="1" applyBorder="1" applyAlignment="1">
      <alignment vertical="center"/>
    </xf>
    <xf numFmtId="43" fontId="40" fillId="2" borderId="102" xfId="28" applyFont="1" applyFill="1" applyBorder="1" applyAlignment="1">
      <alignment horizontal="right" vertical="top" wrapText="1"/>
    </xf>
    <xf numFmtId="0" fontId="2" fillId="2" borderId="1" xfId="30" applyFont="1"/>
    <xf numFmtId="0" fontId="6" fillId="2" borderId="106" xfId="30" applyFont="1" applyBorder="1" applyAlignment="1">
      <alignment horizontal="justify" vertical="center"/>
    </xf>
    <xf numFmtId="0" fontId="6" fillId="2" borderId="41" xfId="30" applyFont="1" applyBorder="1" applyAlignment="1">
      <alignment horizontal="justify" vertical="center"/>
    </xf>
    <xf numFmtId="0" fontId="5" fillId="5" borderId="10" xfId="30" applyFont="1" applyFill="1" applyBorder="1" applyAlignment="1">
      <alignment horizontal="justify" vertical="center"/>
    </xf>
    <xf numFmtId="0" fontId="2" fillId="5" borderId="11" xfId="30" applyFont="1" applyFill="1" applyBorder="1" applyAlignment="1">
      <alignment horizontal="justify" vertical="center"/>
    </xf>
    <xf numFmtId="0" fontId="2" fillId="5" borderId="1" xfId="30" applyFont="1" applyFill="1"/>
    <xf numFmtId="0" fontId="6" fillId="21" borderId="17" xfId="12" applyFont="1" applyFill="1" applyBorder="1" applyAlignment="1">
      <alignment horizontal="center" vertical="center"/>
    </xf>
    <xf numFmtId="0" fontId="5" fillId="22" borderId="17" xfId="12" applyFill="1" applyBorder="1" applyAlignment="1">
      <alignment horizontal="center" vertical="center"/>
    </xf>
    <xf numFmtId="0" fontId="5" fillId="22" borderId="28" xfId="12" applyFill="1" applyBorder="1" applyAlignment="1">
      <alignment horizontal="center" vertical="center"/>
    </xf>
    <xf numFmtId="0" fontId="5" fillId="5" borderId="103" xfId="12" applyFill="1" applyBorder="1" applyAlignment="1">
      <alignment vertical="center"/>
    </xf>
    <xf numFmtId="0" fontId="5" fillId="5" borderId="104" xfId="12" applyFill="1" applyBorder="1" applyAlignment="1">
      <alignment vertical="center"/>
    </xf>
    <xf numFmtId="165" fontId="5" fillId="5" borderId="104" xfId="12" applyNumberFormat="1" applyFill="1" applyBorder="1" applyAlignment="1">
      <alignment vertical="center"/>
    </xf>
    <xf numFmtId="0" fontId="5" fillId="5" borderId="105" xfId="12" applyFill="1" applyBorder="1" applyAlignment="1">
      <alignment vertical="center"/>
    </xf>
    <xf numFmtId="4" fontId="41" fillId="22" borderId="17" xfId="12" applyNumberFormat="1" applyFont="1" applyFill="1" applyBorder="1" applyAlignment="1">
      <alignment horizontal="right" vertical="center"/>
    </xf>
    <xf numFmtId="0" fontId="6" fillId="22" borderId="17" xfId="12" applyFont="1" applyFill="1" applyBorder="1" applyAlignment="1">
      <alignment horizontal="center" vertical="center"/>
    </xf>
    <xf numFmtId="0" fontId="5" fillId="5" borderId="14" xfId="12" applyFill="1" applyBorder="1" applyAlignment="1">
      <alignment vertical="center"/>
    </xf>
    <xf numFmtId="0" fontId="5" fillId="5" borderId="15" xfId="12" applyFill="1" applyBorder="1" applyAlignment="1">
      <alignment vertical="center"/>
    </xf>
    <xf numFmtId="165" fontId="5" fillId="5" borderId="15" xfId="12" applyNumberFormat="1" applyFill="1" applyBorder="1" applyAlignment="1">
      <alignment vertical="center"/>
    </xf>
    <xf numFmtId="0" fontId="5" fillId="5" borderId="16" xfId="12" applyFill="1" applyBorder="1" applyAlignment="1">
      <alignment vertical="center"/>
    </xf>
    <xf numFmtId="0" fontId="6" fillId="21" borderId="108" xfId="12" applyFont="1" applyFill="1" applyBorder="1" applyAlignment="1">
      <alignment horizontal="center" vertical="center"/>
    </xf>
    <xf numFmtId="4" fontId="5" fillId="5" borderId="108" xfId="12" applyNumberFormat="1" applyFill="1" applyBorder="1" applyAlignment="1">
      <alignment horizontal="center" vertical="center"/>
    </xf>
    <xf numFmtId="0" fontId="6" fillId="21" borderId="109" xfId="12" applyFont="1" applyFill="1" applyBorder="1" applyAlignment="1">
      <alignment horizontal="center" vertical="center"/>
    </xf>
    <xf numFmtId="4" fontId="5" fillId="5" borderId="109" xfId="12" applyNumberFormat="1" applyFill="1" applyBorder="1" applyAlignment="1">
      <alignment horizontal="center" vertical="center"/>
    </xf>
    <xf numFmtId="0" fontId="6" fillId="21" borderId="110" xfId="12" applyFont="1" applyFill="1" applyBorder="1" applyAlignment="1">
      <alignment horizontal="center" vertical="center"/>
    </xf>
    <xf numFmtId="4" fontId="5" fillId="22" borderId="110" xfId="12" applyNumberFormat="1" applyFill="1" applyBorder="1" applyAlignment="1">
      <alignment horizontal="center" vertical="center"/>
    </xf>
    <xf numFmtId="186" fontId="5" fillId="2" borderId="99" xfId="12" applyNumberFormat="1" applyBorder="1" applyAlignment="1">
      <alignment horizontal="center" vertical="center"/>
    </xf>
    <xf numFmtId="186" fontId="5" fillId="5" borderId="99" xfId="12" applyNumberFormat="1" applyFill="1" applyBorder="1" applyAlignment="1">
      <alignment horizontal="center" vertical="center"/>
    </xf>
    <xf numFmtId="186" fontId="6" fillId="22" borderId="99" xfId="12" applyNumberFormat="1" applyFont="1" applyFill="1" applyBorder="1" applyAlignment="1">
      <alignment horizontal="center" vertical="center"/>
    </xf>
    <xf numFmtId="186" fontId="5" fillId="5" borderId="101" xfId="12" applyNumberFormat="1" applyFill="1" applyBorder="1" applyAlignment="1">
      <alignment horizontal="center" vertical="center"/>
    </xf>
    <xf numFmtId="0" fontId="6" fillId="21" borderId="111" xfId="12" applyFont="1" applyFill="1" applyBorder="1" applyAlignment="1">
      <alignment horizontal="center" vertical="center"/>
    </xf>
    <xf numFmtId="4" fontId="5" fillId="5" borderId="111" xfId="12" applyNumberFormat="1" applyFill="1" applyBorder="1" applyAlignment="1">
      <alignment horizontal="center" vertical="center"/>
    </xf>
    <xf numFmtId="165" fontId="5" fillId="5" borderId="111" xfId="12" applyNumberFormat="1" applyFill="1" applyBorder="1" applyAlignment="1">
      <alignment horizontal="center" vertical="center"/>
    </xf>
    <xf numFmtId="0" fontId="6" fillId="21" borderId="99" xfId="12" applyFont="1" applyFill="1" applyBorder="1" applyAlignment="1">
      <alignment horizontal="center" vertical="center"/>
    </xf>
    <xf numFmtId="4" fontId="5" fillId="5" borderId="99" xfId="12" applyNumberFormat="1" applyFill="1" applyBorder="1" applyAlignment="1">
      <alignment horizontal="center" vertical="center"/>
    </xf>
    <xf numFmtId="165" fontId="5" fillId="5" borderId="99" xfId="12" applyNumberFormat="1" applyFill="1" applyBorder="1" applyAlignment="1">
      <alignment horizontal="center" vertical="center"/>
    </xf>
    <xf numFmtId="0" fontId="6" fillId="21" borderId="101" xfId="12" applyFont="1" applyFill="1" applyBorder="1" applyAlignment="1">
      <alignment horizontal="center" vertical="center"/>
    </xf>
    <xf numFmtId="4" fontId="5" fillId="5" borderId="101" xfId="12" applyNumberFormat="1" applyFill="1" applyBorder="1" applyAlignment="1">
      <alignment horizontal="center" vertical="center"/>
    </xf>
    <xf numFmtId="4" fontId="5" fillId="2" borderId="101" xfId="12" applyNumberFormat="1" applyBorder="1" applyAlignment="1">
      <alignment horizontal="center" vertical="center"/>
    </xf>
    <xf numFmtId="165" fontId="6" fillId="22" borderId="101" xfId="12" applyNumberFormat="1" applyFont="1" applyFill="1" applyBorder="1" applyAlignment="1">
      <alignment horizontal="center" vertical="center"/>
    </xf>
    <xf numFmtId="43" fontId="6" fillId="22" borderId="17" xfId="28" applyFont="1" applyFill="1" applyBorder="1" applyAlignment="1">
      <alignment horizontal="center" vertical="center"/>
    </xf>
    <xf numFmtId="10" fontId="5" fillId="5" borderId="17" xfId="12" applyNumberFormat="1" applyFill="1" applyBorder="1" applyAlignment="1">
      <alignment horizontal="center" vertical="center"/>
    </xf>
    <xf numFmtId="10" fontId="5" fillId="2" borderId="17" xfId="12" applyNumberFormat="1" applyBorder="1" applyAlignment="1">
      <alignment horizontal="center" vertical="center"/>
    </xf>
    <xf numFmtId="10" fontId="6" fillId="22" borderId="17" xfId="12" applyNumberFormat="1" applyFont="1" applyFill="1" applyBorder="1" applyAlignment="1">
      <alignment horizontal="center" vertical="center"/>
    </xf>
    <xf numFmtId="165" fontId="6" fillId="21" borderId="17" xfId="12" applyNumberFormat="1" applyFont="1" applyFill="1" applyBorder="1" applyAlignment="1">
      <alignment horizontal="center" vertical="center"/>
    </xf>
    <xf numFmtId="0" fontId="6" fillId="21" borderId="28" xfId="12" applyFont="1" applyFill="1" applyBorder="1" applyAlignment="1">
      <alignment horizontal="center" vertical="center"/>
    </xf>
    <xf numFmtId="0" fontId="5" fillId="5" borderId="102" xfId="12" applyFill="1" applyBorder="1" applyAlignment="1">
      <alignment horizontal="center" vertical="center"/>
    </xf>
    <xf numFmtId="4" fontId="5" fillId="5" borderId="102" xfId="12" applyNumberFormat="1" applyFill="1" applyBorder="1" applyAlignment="1">
      <alignment horizontal="center" vertical="center"/>
    </xf>
    <xf numFmtId="171" fontId="5" fillId="5" borderId="102" xfId="12" applyNumberFormat="1" applyFill="1" applyBorder="1" applyAlignment="1">
      <alignment horizontal="center" vertical="center"/>
    </xf>
    <xf numFmtId="0" fontId="5" fillId="5" borderId="99" xfId="12" applyFill="1" applyBorder="1" applyAlignment="1">
      <alignment horizontal="center" vertical="center"/>
    </xf>
    <xf numFmtId="171" fontId="5" fillId="5" borderId="99" xfId="12" applyNumberFormat="1" applyFill="1" applyBorder="1" applyAlignment="1">
      <alignment horizontal="center" vertical="center"/>
    </xf>
    <xf numFmtId="0" fontId="5" fillId="5" borderId="101" xfId="12" applyFill="1" applyBorder="1" applyAlignment="1">
      <alignment horizontal="center" vertical="center"/>
    </xf>
    <xf numFmtId="171" fontId="5" fillId="5" borderId="101" xfId="12" applyNumberFormat="1" applyFill="1" applyBorder="1" applyAlignment="1">
      <alignment horizontal="center" vertical="center"/>
    </xf>
    <xf numFmtId="165" fontId="6" fillId="21" borderId="32" xfId="12" applyNumberFormat="1" applyFont="1" applyFill="1" applyBorder="1" applyAlignment="1">
      <alignment horizontal="center" vertical="center"/>
    </xf>
    <xf numFmtId="0" fontId="6" fillId="21" borderId="32" xfId="12" applyFont="1" applyFill="1" applyBorder="1" applyAlignment="1">
      <alignment vertical="center"/>
    </xf>
    <xf numFmtId="0" fontId="6" fillId="21" borderId="32" xfId="12" applyFont="1" applyFill="1" applyBorder="1" applyAlignment="1">
      <alignment horizontal="center" vertical="center"/>
    </xf>
    <xf numFmtId="4" fontId="6" fillId="22" borderId="32" xfId="12" applyNumberFormat="1" applyFont="1" applyFill="1" applyBorder="1" applyAlignment="1">
      <alignment horizontal="center" vertical="center"/>
    </xf>
    <xf numFmtId="4" fontId="6" fillId="21" borderId="32" xfId="12" applyNumberFormat="1" applyFont="1" applyFill="1" applyBorder="1" applyAlignment="1">
      <alignment horizontal="center" vertical="center"/>
    </xf>
    <xf numFmtId="165" fontId="6" fillId="22" borderId="17" xfId="12" applyNumberFormat="1" applyFont="1" applyFill="1" applyBorder="1" applyAlignment="1">
      <alignment horizontal="center" vertical="center"/>
    </xf>
    <xf numFmtId="0" fontId="6" fillId="21" borderId="17" xfId="12" applyFont="1" applyFill="1" applyBorder="1" applyAlignment="1">
      <alignment vertical="center"/>
    </xf>
    <xf numFmtId="4" fontId="6" fillId="22" borderId="17" xfId="12" applyNumberFormat="1" applyFont="1" applyFill="1" applyBorder="1" applyAlignment="1">
      <alignment horizontal="center" vertical="center"/>
    </xf>
    <xf numFmtId="0" fontId="6" fillId="21" borderId="37" xfId="12" applyFont="1" applyFill="1" applyBorder="1" applyAlignment="1">
      <alignment vertical="center"/>
    </xf>
    <xf numFmtId="0" fontId="6" fillId="21" borderId="48" xfId="12" applyFont="1" applyFill="1" applyBorder="1" applyAlignment="1">
      <alignment vertical="center"/>
    </xf>
    <xf numFmtId="0" fontId="6" fillId="21" borderId="29" xfId="12" applyFont="1" applyFill="1" applyBorder="1" applyAlignment="1">
      <alignment vertical="center"/>
    </xf>
    <xf numFmtId="0" fontId="6" fillId="22" borderId="37" xfId="12" applyFont="1" applyFill="1" applyBorder="1" applyAlignment="1">
      <alignment horizontal="right" vertical="center"/>
    </xf>
    <xf numFmtId="187" fontId="6" fillId="22" borderId="29" xfId="31" applyNumberFormat="1" applyFont="1" applyFill="1" applyBorder="1" applyAlignment="1">
      <alignment horizontal="left" vertical="center"/>
    </xf>
    <xf numFmtId="166" fontId="6" fillId="22" borderId="29" xfId="12" applyNumberFormat="1" applyFont="1" applyFill="1" applyBorder="1" applyAlignment="1">
      <alignment horizontal="left" vertical="center"/>
    </xf>
    <xf numFmtId="0" fontId="6" fillId="5" borderId="53" xfId="12" applyFont="1" applyFill="1" applyBorder="1" applyAlignment="1">
      <alignment horizontal="right" vertical="center"/>
    </xf>
    <xf numFmtId="10" fontId="6" fillId="22" borderId="29" xfId="32" applyNumberFormat="1" applyFont="1" applyFill="1" applyBorder="1" applyAlignment="1">
      <alignment horizontal="left" vertical="center"/>
    </xf>
    <xf numFmtId="0" fontId="11" fillId="5" borderId="10" xfId="12" applyFont="1" applyFill="1" applyBorder="1" applyAlignment="1">
      <alignment horizontal="right" vertical="center"/>
    </xf>
    <xf numFmtId="191" fontId="2" fillId="5" borderId="1" xfId="30" applyNumberFormat="1" applyFont="1" applyFill="1"/>
    <xf numFmtId="165" fontId="2" fillId="5" borderId="1" xfId="30" applyNumberFormat="1" applyFont="1" applyFill="1"/>
    <xf numFmtId="4" fontId="5" fillId="23" borderId="110" xfId="12" applyNumberFormat="1" applyFill="1" applyBorder="1" applyAlignment="1">
      <alignment horizontal="center" vertical="center"/>
    </xf>
    <xf numFmtId="43" fontId="42" fillId="5" borderId="1" xfId="28" applyFont="1" applyFill="1" applyBorder="1"/>
    <xf numFmtId="10" fontId="2" fillId="0" borderId="0" xfId="22" applyNumberFormat="1" applyFont="1" applyAlignment="1">
      <alignment horizontal="center" wrapText="1"/>
    </xf>
    <xf numFmtId="0" fontId="0" fillId="0" borderId="0" xfId="0" applyAlignment="1">
      <alignment horizontal="left"/>
    </xf>
    <xf numFmtId="0" fontId="44" fillId="0" borderId="0" xfId="0" applyFont="1" applyAlignment="1">
      <alignment horizontal="left"/>
    </xf>
    <xf numFmtId="3" fontId="46" fillId="0" borderId="0" xfId="0" applyNumberFormat="1" applyFont="1" applyAlignment="1">
      <alignment horizontal="left"/>
    </xf>
    <xf numFmtId="0" fontId="4" fillId="0" borderId="0" xfId="0" applyFont="1" applyAlignment="1">
      <alignment horizontal="left"/>
    </xf>
    <xf numFmtId="0" fontId="43" fillId="0" borderId="54" xfId="0" applyFont="1" applyBorder="1" applyAlignment="1">
      <alignment horizontal="center" vertical="center"/>
    </xf>
    <xf numFmtId="3" fontId="43" fillId="0" borderId="1" xfId="0" applyNumberFormat="1" applyFont="1" applyBorder="1" applyAlignment="1">
      <alignment horizontal="left" vertical="center" wrapText="1"/>
    </xf>
    <xf numFmtId="0" fontId="43" fillId="0" borderId="81" xfId="0" applyFont="1" applyBorder="1" applyAlignment="1">
      <alignment horizontal="center" vertical="center" wrapText="1"/>
    </xf>
    <xf numFmtId="0" fontId="45" fillId="0" borderId="81" xfId="0" applyFont="1" applyBorder="1" applyAlignment="1">
      <alignment horizontal="center" vertical="center" wrapText="1"/>
    </xf>
    <xf numFmtId="0" fontId="43" fillId="0" borderId="81" xfId="0" applyFont="1" applyBorder="1" applyAlignment="1">
      <alignment horizontal="center" vertical="center"/>
    </xf>
    <xf numFmtId="0" fontId="8" fillId="4" borderId="120" xfId="0" applyFont="1" applyFill="1" applyBorder="1" applyAlignment="1">
      <alignment horizontal="center" vertical="center" wrapText="1"/>
    </xf>
    <xf numFmtId="10" fontId="8" fillId="4" borderId="120" xfId="22" applyNumberFormat="1" applyFont="1" applyFill="1" applyBorder="1" applyAlignment="1">
      <alignment horizontal="center" vertical="center" wrapText="1"/>
    </xf>
    <xf numFmtId="3" fontId="43" fillId="0" borderId="1" xfId="0" applyNumberFormat="1" applyFont="1" applyBorder="1" applyAlignment="1">
      <alignment horizontal="center" vertical="center" wrapText="1"/>
    </xf>
    <xf numFmtId="0" fontId="43" fillId="0" borderId="67" xfId="0" applyFont="1" applyBorder="1" applyAlignment="1">
      <alignment vertical="center" wrapText="1"/>
    </xf>
    <xf numFmtId="0" fontId="2" fillId="2" borderId="54" xfId="5" applyFont="1" applyBorder="1" applyAlignment="1">
      <alignment vertical="center"/>
    </xf>
    <xf numFmtId="0" fontId="43" fillId="0" borderId="37" xfId="0" applyFont="1" applyBorder="1" applyAlignment="1">
      <alignment horizontal="left" vertical="center"/>
    </xf>
    <xf numFmtId="3" fontId="43" fillId="0" borderId="6" xfId="0" applyNumberFormat="1" applyFont="1" applyBorder="1" applyAlignment="1">
      <alignment horizontal="left" vertical="center" wrapText="1"/>
    </xf>
    <xf numFmtId="0" fontId="43" fillId="0" borderId="6" xfId="0" applyFont="1" applyBorder="1" applyAlignment="1">
      <alignment vertical="center"/>
    </xf>
    <xf numFmtId="0" fontId="2" fillId="2" borderId="6" xfId="5" applyFont="1" applyBorder="1" applyAlignment="1">
      <alignment vertical="center"/>
    </xf>
    <xf numFmtId="0" fontId="2" fillId="2" borderId="31" xfId="5" applyFont="1" applyBorder="1" applyAlignment="1">
      <alignment vertical="center"/>
    </xf>
    <xf numFmtId="192" fontId="43" fillId="0" borderId="29" xfId="0" applyNumberFormat="1" applyFont="1" applyBorder="1" applyAlignment="1">
      <alignment vertical="center" wrapText="1"/>
    </xf>
    <xf numFmtId="0" fontId="7" fillId="2" borderId="53" xfId="5" applyFont="1" applyBorder="1" applyAlignment="1">
      <alignment vertical="center"/>
    </xf>
    <xf numFmtId="0" fontId="2" fillId="0" borderId="1" xfId="0" applyFont="1" applyBorder="1" applyAlignment="1">
      <alignment wrapText="1"/>
    </xf>
    <xf numFmtId="0" fontId="8" fillId="4" borderId="32" xfId="0" applyFont="1" applyFill="1" applyBorder="1" applyAlignment="1">
      <alignment horizontal="center" vertical="center" wrapText="1"/>
    </xf>
    <xf numFmtId="0" fontId="2" fillId="0" borderId="0" xfId="0" applyFont="1" applyAlignment="1">
      <alignment horizontal="center" wrapText="1"/>
    </xf>
    <xf numFmtId="164" fontId="49" fillId="4" borderId="29" xfId="0" applyNumberFormat="1" applyFont="1" applyFill="1" applyBorder="1" applyAlignment="1">
      <alignment horizontal="center" vertical="center" wrapText="1"/>
    </xf>
    <xf numFmtId="0" fontId="2" fillId="0" borderId="0" xfId="0" applyFont="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center" vertical="center" wrapText="1"/>
    </xf>
    <xf numFmtId="10" fontId="4" fillId="2" borderId="2" xfId="3" applyNumberFormat="1" applyFont="1" applyFill="1" applyBorder="1" applyAlignment="1">
      <alignment horizontal="center" vertical="center"/>
    </xf>
    <xf numFmtId="0" fontId="4" fillId="0" borderId="2" xfId="0" applyFont="1" applyBorder="1" applyAlignment="1">
      <alignment horizontal="justify" vertical="center"/>
    </xf>
    <xf numFmtId="0" fontId="4" fillId="2" borderId="2" xfId="0" applyFont="1" applyFill="1" applyBorder="1" applyAlignment="1">
      <alignment horizontal="justify" vertical="center"/>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0" borderId="66" xfId="0" applyFont="1" applyBorder="1" applyAlignment="1">
      <alignment horizontal="center" vertical="center"/>
    </xf>
    <xf numFmtId="0" fontId="4" fillId="2" borderId="66" xfId="0" applyFont="1" applyFill="1" applyBorder="1" applyAlignment="1">
      <alignment horizontal="justify" vertical="center"/>
    </xf>
    <xf numFmtId="0" fontId="4" fillId="2" borderId="66" xfId="0" applyFont="1" applyFill="1" applyBorder="1" applyAlignment="1">
      <alignment horizontal="center" vertical="center" wrapText="1"/>
    </xf>
    <xf numFmtId="0" fontId="4" fillId="2" borderId="66" xfId="0" applyFont="1" applyFill="1" applyBorder="1" applyAlignment="1">
      <alignment horizontal="center" vertical="center"/>
    </xf>
    <xf numFmtId="0" fontId="48" fillId="4" borderId="48" xfId="0" applyFont="1" applyFill="1" applyBorder="1" applyAlignment="1" applyProtection="1">
      <alignment wrapText="1"/>
      <protection locked="0"/>
    </xf>
    <xf numFmtId="10" fontId="48" fillId="4" borderId="48" xfId="22" applyNumberFormat="1" applyFont="1" applyFill="1" applyBorder="1" applyAlignment="1">
      <alignment horizontal="center" vertical="center" wrapText="1"/>
    </xf>
    <xf numFmtId="0" fontId="49" fillId="4" borderId="48" xfId="0" applyFont="1" applyFill="1" applyBorder="1" applyAlignment="1">
      <alignment horizontal="center" vertical="center" wrapText="1"/>
    </xf>
    <xf numFmtId="44" fontId="4" fillId="2" borderId="2" xfId="8" applyFont="1" applyFill="1" applyBorder="1" applyAlignment="1">
      <alignment horizontal="center" vertical="center"/>
    </xf>
    <xf numFmtId="0" fontId="2" fillId="2" borderId="1" xfId="1" applyFont="1"/>
    <xf numFmtId="0" fontId="7" fillId="2" borderId="33" xfId="23" applyFont="1" applyBorder="1" applyAlignment="1">
      <alignment vertical="center"/>
    </xf>
    <xf numFmtId="0" fontId="7" fillId="2" borderId="36" xfId="23" applyFont="1" applyBorder="1" applyAlignment="1">
      <alignment vertical="center"/>
    </xf>
    <xf numFmtId="0" fontId="7" fillId="2" borderId="125" xfId="23" applyFont="1" applyBorder="1" applyAlignment="1">
      <alignment vertical="center"/>
    </xf>
    <xf numFmtId="0" fontId="6" fillId="2" borderId="36" xfId="23" applyFont="1" applyBorder="1" applyAlignment="1">
      <alignment horizontal="center" vertical="center"/>
    </xf>
    <xf numFmtId="0" fontId="2" fillId="2" borderId="17" xfId="23" applyFont="1" applyBorder="1" applyAlignment="1">
      <alignment horizontal="center" vertical="center"/>
    </xf>
    <xf numFmtId="0" fontId="5" fillId="2" borderId="17" xfId="23" applyFont="1" applyBorder="1" applyAlignment="1">
      <alignment horizontal="left" vertical="center" wrapText="1"/>
    </xf>
    <xf numFmtId="4" fontId="2" fillId="2" borderId="17" xfId="23" applyNumberFormat="1" applyFont="1" applyBorder="1" applyAlignment="1">
      <alignment horizontal="center" vertical="center"/>
    </xf>
    <xf numFmtId="4" fontId="2" fillId="2" borderId="107" xfId="23" applyNumberFormat="1" applyFont="1" applyBorder="1" applyAlignment="1">
      <alignment horizontal="center" vertical="center"/>
    </xf>
    <xf numFmtId="178" fontId="2" fillId="2" borderId="17" xfId="23" applyNumberFormat="1" applyFont="1" applyBorder="1" applyAlignment="1">
      <alignment horizontal="center" vertical="center"/>
    </xf>
    <xf numFmtId="0" fontId="2" fillId="2" borderId="28" xfId="23" applyFont="1" applyBorder="1" applyAlignment="1">
      <alignment horizontal="center" vertical="center"/>
    </xf>
    <xf numFmtId="3" fontId="5" fillId="2" borderId="28" xfId="23" applyNumberFormat="1" applyFont="1" applyBorder="1" applyAlignment="1">
      <alignment horizontal="center" vertical="center"/>
    </xf>
    <xf numFmtId="4" fontId="2" fillId="2" borderId="1" xfId="23" applyNumberFormat="1" applyFont="1"/>
    <xf numFmtId="1" fontId="2" fillId="2" borderId="1" xfId="23" applyNumberFormat="1" applyFont="1"/>
    <xf numFmtId="0" fontId="2" fillId="2" borderId="8" xfId="23" applyFont="1" applyBorder="1" applyAlignment="1">
      <alignment horizontal="center" vertical="center"/>
    </xf>
    <xf numFmtId="0" fontId="7" fillId="2" borderId="1" xfId="23" applyFont="1" applyAlignment="1">
      <alignment vertical="center"/>
    </xf>
    <xf numFmtId="0" fontId="7" fillId="24" borderId="144" xfId="23" applyFont="1" applyFill="1" applyBorder="1" applyAlignment="1">
      <alignment horizontal="center" vertical="center"/>
    </xf>
    <xf numFmtId="0" fontId="2" fillId="2" borderId="17" xfId="23" applyFont="1" applyBorder="1" applyAlignment="1">
      <alignment horizontal="center" vertical="center" wrapText="1"/>
    </xf>
    <xf numFmtId="0" fontId="2" fillId="2" borderId="107" xfId="23" applyFont="1" applyBorder="1" applyAlignment="1">
      <alignment horizontal="center" vertical="center"/>
    </xf>
    <xf numFmtId="193" fontId="5" fillId="2" borderId="17" xfId="23" applyNumberFormat="1" applyFont="1" applyBorder="1" applyAlignment="1">
      <alignment horizontal="center" vertical="center"/>
    </xf>
    <xf numFmtId="193" fontId="2" fillId="2" borderId="17" xfId="23" applyNumberFormat="1" applyFont="1" applyBorder="1" applyAlignment="1">
      <alignment horizontal="center" vertical="center"/>
    </xf>
    <xf numFmtId="194" fontId="2" fillId="2" borderId="17" xfId="23" applyNumberFormat="1" applyFont="1" applyBorder="1" applyAlignment="1">
      <alignment horizontal="center" vertical="center"/>
    </xf>
    <xf numFmtId="195" fontId="2" fillId="2" borderId="17" xfId="23" applyNumberFormat="1" applyFont="1" applyBorder="1" applyAlignment="1">
      <alignment horizontal="center" vertical="center"/>
    </xf>
    <xf numFmtId="0" fontId="2" fillId="2" borderId="3" xfId="23" applyFont="1" applyBorder="1" applyAlignment="1">
      <alignment vertical="center"/>
    </xf>
    <xf numFmtId="0" fontId="2" fillId="2" borderId="147" xfId="23" applyFont="1" applyBorder="1" applyAlignment="1">
      <alignment vertical="center"/>
    </xf>
    <xf numFmtId="0" fontId="2" fillId="2" borderId="53" xfId="23" applyFont="1" applyBorder="1" applyAlignment="1">
      <alignment vertical="center"/>
    </xf>
    <xf numFmtId="0" fontId="2" fillId="2" borderId="11" xfId="23" applyFont="1" applyBorder="1" applyAlignment="1">
      <alignment vertical="center"/>
    </xf>
    <xf numFmtId="196" fontId="2" fillId="2" borderId="17" xfId="23" applyNumberFormat="1" applyFont="1" applyBorder="1" applyAlignment="1">
      <alignment horizontal="center" vertical="center"/>
    </xf>
    <xf numFmtId="0" fontId="7" fillId="2" borderId="37" xfId="23" applyFont="1" applyBorder="1" applyAlignment="1">
      <alignment horizontal="center" vertical="center"/>
    </xf>
    <xf numFmtId="0" fontId="7" fillId="2" borderId="132" xfId="23" applyFont="1" applyBorder="1" applyAlignment="1">
      <alignment horizontal="center" vertical="center"/>
    </xf>
    <xf numFmtId="0" fontId="7" fillId="2" borderId="134" xfId="23" applyFont="1" applyBorder="1" applyAlignment="1">
      <alignment horizontal="center" vertical="center"/>
    </xf>
    <xf numFmtId="0" fontId="7" fillId="2" borderId="135" xfId="23" applyFont="1" applyBorder="1" applyAlignment="1">
      <alignment horizontal="center" vertical="center"/>
    </xf>
    <xf numFmtId="17" fontId="2" fillId="2" borderId="126" xfId="23" applyNumberFormat="1" applyFont="1" applyBorder="1" applyAlignment="1">
      <alignment horizontal="center" vertical="center"/>
    </xf>
    <xf numFmtId="0" fontId="2" fillId="2" borderId="133" xfId="23" applyFont="1" applyBorder="1" applyAlignment="1">
      <alignment vertical="center"/>
    </xf>
    <xf numFmtId="0" fontId="2" fillId="2" borderId="16" xfId="23" applyFont="1" applyBorder="1" applyAlignment="1">
      <alignment vertical="center"/>
    </xf>
    <xf numFmtId="0" fontId="2" fillId="2" borderId="1" xfId="23" applyFont="1" applyAlignment="1">
      <alignment horizontal="center" vertical="center"/>
    </xf>
    <xf numFmtId="0" fontId="7" fillId="24" borderId="148" xfId="23" applyFont="1" applyFill="1" applyBorder="1" applyAlignment="1">
      <alignment horizontal="center" vertical="center"/>
    </xf>
    <xf numFmtId="0" fontId="7" fillId="24" borderId="144" xfId="23" applyFont="1" applyFill="1" applyBorder="1" applyAlignment="1">
      <alignment horizontal="left" vertical="center"/>
    </xf>
    <xf numFmtId="0" fontId="2" fillId="2" borderId="34" xfId="23" applyFont="1" applyBorder="1" applyAlignment="1">
      <alignment horizontal="center" vertical="center" wrapText="1"/>
    </xf>
    <xf numFmtId="0" fontId="2" fillId="2" borderId="124" xfId="23" applyFont="1" applyBorder="1" applyAlignment="1">
      <alignment horizontal="center" vertical="center" wrapText="1"/>
    </xf>
    <xf numFmtId="0" fontId="2" fillId="2" borderId="36" xfId="23" applyFont="1" applyBorder="1" applyAlignment="1">
      <alignment horizontal="center" vertical="center" wrapText="1"/>
    </xf>
    <xf numFmtId="0" fontId="2" fillId="2" borderId="107" xfId="23" applyFont="1" applyBorder="1" applyAlignment="1">
      <alignment horizontal="center" vertical="center" wrapText="1"/>
    </xf>
    <xf numFmtId="0" fontId="7" fillId="24" borderId="104" xfId="23" applyFont="1" applyFill="1" applyBorder="1" applyAlignment="1">
      <alignment horizontal="justify" vertical="center" wrapText="1"/>
    </xf>
    <xf numFmtId="0" fontId="2" fillId="2" borderId="134" xfId="23" applyFont="1" applyBorder="1" applyAlignment="1">
      <alignment horizontal="center" vertical="center" wrapText="1"/>
    </xf>
    <xf numFmtId="0" fontId="2" fillId="2" borderId="135" xfId="23" applyFont="1" applyBorder="1" applyAlignment="1">
      <alignment horizontal="center" vertical="center" wrapText="1"/>
    </xf>
    <xf numFmtId="195" fontId="7" fillId="2" borderId="144" xfId="23" applyNumberFormat="1" applyFont="1" applyBorder="1" applyAlignment="1">
      <alignment horizontal="center" vertical="center"/>
    </xf>
    <xf numFmtId="0" fontId="7" fillId="2" borderId="144" xfId="23" applyFont="1" applyBorder="1" applyAlignment="1">
      <alignment horizontal="center" vertical="center"/>
    </xf>
    <xf numFmtId="0" fontId="2" fillId="2" borderId="8" xfId="23" applyFont="1" applyBorder="1" applyAlignment="1">
      <alignment vertical="center"/>
    </xf>
    <xf numFmtId="0" fontId="7" fillId="26" borderId="144" xfId="23" applyFont="1" applyFill="1" applyBorder="1" applyAlignment="1">
      <alignment horizontal="center" vertical="center"/>
    </xf>
    <xf numFmtId="0" fontId="2" fillId="2" borderId="1" xfId="23" applyFont="1" applyAlignment="1">
      <alignment horizontal="left" vertical="center"/>
    </xf>
    <xf numFmtId="0" fontId="7" fillId="24" borderId="144" xfId="23" applyFont="1" applyFill="1" applyBorder="1" applyAlignment="1">
      <alignment horizontal="center" vertical="center" wrapText="1"/>
    </xf>
    <xf numFmtId="0" fontId="7" fillId="24" borderId="144" xfId="23" applyFont="1" applyFill="1" applyBorder="1" applyAlignment="1">
      <alignment vertical="center"/>
    </xf>
    <xf numFmtId="0" fontId="7" fillId="2" borderId="1" xfId="23" applyFont="1" applyAlignment="1">
      <alignment horizontal="center" vertical="center"/>
    </xf>
    <xf numFmtId="197" fontId="7" fillId="2" borderId="144" xfId="23" applyNumberFormat="1" applyFont="1" applyBorder="1" applyAlignment="1">
      <alignment horizontal="center" vertical="center"/>
    </xf>
    <xf numFmtId="44" fontId="2" fillId="2" borderId="1" xfId="8" applyFont="1" applyAlignment="1">
      <alignment vertical="center"/>
    </xf>
    <xf numFmtId="44" fontId="7" fillId="2" borderId="144" xfId="8" applyFont="1" applyFill="1" applyBorder="1" applyAlignment="1">
      <alignment horizontal="center" vertical="center"/>
    </xf>
    <xf numFmtId="0" fontId="7" fillId="2" borderId="34" xfId="23" applyFont="1" applyBorder="1" applyAlignment="1">
      <alignment horizontal="center" vertical="center"/>
    </xf>
    <xf numFmtId="0" fontId="7" fillId="2" borderId="124" xfId="23" applyFont="1" applyBorder="1" applyAlignment="1">
      <alignment horizontal="center" vertical="center"/>
    </xf>
    <xf numFmtId="0" fontId="7" fillId="2" borderId="17" xfId="23" applyFont="1" applyBorder="1" applyAlignment="1">
      <alignment horizontal="center" vertical="center"/>
    </xf>
    <xf numFmtId="2" fontId="7" fillId="2" borderId="107" xfId="23" applyNumberFormat="1" applyFont="1" applyBorder="1" applyAlignment="1">
      <alignment horizontal="center" vertical="center"/>
    </xf>
    <xf numFmtId="0" fontId="7" fillId="2" borderId="107" xfId="23" applyFont="1" applyBorder="1" applyAlignment="1">
      <alignment horizontal="center" vertical="center"/>
    </xf>
    <xf numFmtId="0" fontId="7" fillId="2" borderId="32" xfId="23" applyFont="1" applyBorder="1" applyAlignment="1">
      <alignment horizontal="center" vertical="center"/>
    </xf>
    <xf numFmtId="0" fontId="7" fillId="2" borderId="126" xfId="23" applyFont="1" applyBorder="1" applyAlignment="1">
      <alignment horizontal="center" vertical="center"/>
    </xf>
    <xf numFmtId="0" fontId="7" fillId="2" borderId="10" xfId="23" applyFont="1" applyBorder="1" applyAlignment="1">
      <alignment horizontal="center" vertical="center"/>
    </xf>
    <xf numFmtId="0" fontId="7" fillId="24" borderId="148" xfId="23" applyFont="1" applyFill="1" applyBorder="1" applyAlignment="1">
      <alignment horizontal="center" vertical="center" wrapText="1"/>
    </xf>
    <xf numFmtId="9" fontId="7" fillId="2" borderId="34" xfId="23" applyNumberFormat="1" applyFont="1" applyBorder="1" applyAlignment="1">
      <alignment horizontal="center" vertical="center"/>
    </xf>
    <xf numFmtId="2" fontId="7" fillId="2" borderId="17" xfId="23" applyNumberFormat="1" applyFont="1" applyBorder="1" applyAlignment="1">
      <alignment horizontal="center" vertical="center"/>
    </xf>
    <xf numFmtId="9" fontId="7" fillId="2" borderId="17" xfId="23" applyNumberFormat="1" applyFont="1" applyBorder="1" applyAlignment="1">
      <alignment horizontal="center" vertical="center"/>
    </xf>
    <xf numFmtId="0" fontId="2" fillId="2" borderId="152" xfId="23" applyFont="1" applyBorder="1" applyAlignment="1">
      <alignment vertical="center"/>
    </xf>
    <xf numFmtId="0" fontId="2" fillId="2" borderId="28" xfId="23" applyFont="1" applyBorder="1" applyAlignment="1">
      <alignment vertical="center"/>
    </xf>
    <xf numFmtId="0" fontId="2" fillId="2" borderId="153" xfId="23" applyFont="1" applyBorder="1" applyAlignment="1">
      <alignment vertical="center"/>
    </xf>
    <xf numFmtId="0" fontId="7" fillId="2" borderId="139" xfId="23" applyFont="1" applyBorder="1" applyAlignment="1">
      <alignment horizontal="right" vertical="center"/>
    </xf>
    <xf numFmtId="0" fontId="2" fillId="2" borderId="140" xfId="23" applyFont="1" applyBorder="1" applyAlignment="1">
      <alignment vertical="center"/>
    </xf>
    <xf numFmtId="43" fontId="7" fillId="2" borderId="140" xfId="2" applyFont="1" applyBorder="1" applyAlignment="1">
      <alignment horizontal="center" vertical="center"/>
    </xf>
    <xf numFmtId="43" fontId="7" fillId="2" borderId="141" xfId="2" applyFont="1" applyBorder="1" applyAlignment="1">
      <alignment horizontal="center" vertical="center"/>
    </xf>
    <xf numFmtId="43" fontId="2" fillId="2" borderId="1" xfId="23" applyNumberFormat="1" applyFont="1"/>
    <xf numFmtId="43" fontId="7" fillId="2" borderId="144" xfId="2" applyFont="1" applyBorder="1" applyAlignment="1">
      <alignment vertical="center"/>
    </xf>
    <xf numFmtId="43" fontId="7" fillId="2" borderId="1" xfId="23" applyNumberFormat="1" applyFont="1" applyAlignment="1">
      <alignment horizontal="center" vertical="center"/>
    </xf>
    <xf numFmtId="10" fontId="7" fillId="2" borderId="144" xfId="23" applyNumberFormat="1" applyFont="1" applyBorder="1" applyAlignment="1">
      <alignment horizontal="center" vertical="center"/>
    </xf>
    <xf numFmtId="44" fontId="7" fillId="2" borderId="144" xfId="23" applyNumberFormat="1" applyFont="1" applyBorder="1" applyAlignment="1">
      <alignment horizontal="center" vertical="center"/>
    </xf>
    <xf numFmtId="44" fontId="2" fillId="2" borderId="1" xfId="23" applyNumberFormat="1" applyFont="1"/>
    <xf numFmtId="43" fontId="2" fillId="2" borderId="1" xfId="2" applyFont="1" applyFill="1"/>
    <xf numFmtId="2" fontId="2" fillId="2" borderId="1" xfId="23" applyNumberFormat="1" applyFont="1"/>
    <xf numFmtId="198" fontId="7" fillId="2" borderId="144" xfId="23" applyNumberFormat="1" applyFont="1" applyBorder="1" applyAlignment="1">
      <alignment vertical="center"/>
    </xf>
    <xf numFmtId="44" fontId="2" fillId="2" borderId="1" xfId="23" applyNumberFormat="1" applyFont="1" applyAlignment="1">
      <alignment vertical="center"/>
    </xf>
    <xf numFmtId="199" fontId="2" fillId="2" borderId="1" xfId="23" applyNumberFormat="1" applyFont="1"/>
    <xf numFmtId="0" fontId="29" fillId="2" borderId="1" xfId="33" applyFont="1"/>
    <xf numFmtId="165" fontId="29" fillId="2" borderId="1" xfId="33" applyNumberFormat="1" applyFont="1"/>
    <xf numFmtId="0" fontId="33" fillId="2" borderId="1" xfId="33"/>
    <xf numFmtId="0" fontId="2" fillId="2" borderId="1" xfId="33" applyFont="1"/>
    <xf numFmtId="180" fontId="29" fillId="2" borderId="76" xfId="33" quotePrefix="1" applyNumberFormat="1" applyFont="1" applyBorder="1" applyAlignment="1">
      <alignment vertical="center" wrapText="1"/>
    </xf>
    <xf numFmtId="180" fontId="29" fillId="2" borderId="76" xfId="33" applyNumberFormat="1" applyFont="1" applyBorder="1" applyAlignment="1">
      <alignment vertical="center" wrapText="1"/>
    </xf>
    <xf numFmtId="0" fontId="2" fillId="2" borderId="72" xfId="33" applyFont="1" applyBorder="1" applyAlignment="1">
      <alignment horizontal="left" vertical="center"/>
    </xf>
    <xf numFmtId="0" fontId="2" fillId="2" borderId="1" xfId="33" applyFont="1" applyAlignment="1">
      <alignment horizontal="left" vertical="center"/>
    </xf>
    <xf numFmtId="165" fontId="2" fillId="2" borderId="1" xfId="33" applyNumberFormat="1" applyFont="1" applyAlignment="1">
      <alignment horizontal="left" vertical="center"/>
    </xf>
    <xf numFmtId="0" fontId="2" fillId="2" borderId="73" xfId="33" applyFont="1" applyBorder="1" applyAlignment="1">
      <alignment horizontal="left" vertical="center"/>
    </xf>
    <xf numFmtId="0" fontId="29" fillId="14" borderId="1" xfId="33" applyFont="1" applyFill="1"/>
    <xf numFmtId="0" fontId="32" fillId="2" borderId="1" xfId="33" applyFont="1"/>
    <xf numFmtId="0" fontId="32" fillId="2" borderId="72" xfId="33" applyFont="1" applyBorder="1" applyAlignment="1">
      <alignment vertical="center"/>
    </xf>
    <xf numFmtId="0" fontId="31" fillId="2" borderId="1" xfId="33" applyFont="1" applyAlignment="1">
      <alignment vertical="center"/>
    </xf>
    <xf numFmtId="0" fontId="32" fillId="2" borderId="1" xfId="33" applyFont="1" applyAlignment="1">
      <alignment vertical="center"/>
    </xf>
    <xf numFmtId="0" fontId="32" fillId="2" borderId="73" xfId="33" applyFont="1" applyBorder="1" applyAlignment="1">
      <alignment vertical="center"/>
    </xf>
    <xf numFmtId="0" fontId="34" fillId="16" borderId="2" xfId="33" applyFont="1" applyFill="1" applyBorder="1" applyAlignment="1">
      <alignment horizontal="left" vertical="center"/>
    </xf>
    <xf numFmtId="0" fontId="29" fillId="2" borderId="1" xfId="33" applyFont="1" applyAlignment="1">
      <alignment horizontal="center" vertical="center"/>
    </xf>
    <xf numFmtId="0" fontId="30" fillId="17" borderId="2" xfId="33" applyFont="1" applyFill="1" applyBorder="1" applyAlignment="1">
      <alignment horizontal="center" vertical="center"/>
    </xf>
    <xf numFmtId="165" fontId="30" fillId="17" borderId="2" xfId="33" applyNumberFormat="1" applyFont="1" applyFill="1" applyBorder="1" applyAlignment="1">
      <alignment horizontal="center" vertical="center"/>
    </xf>
    <xf numFmtId="0" fontId="30" fillId="17" borderId="2" xfId="33" applyFont="1" applyFill="1" applyBorder="1" applyAlignment="1">
      <alignment horizontal="center" vertical="center" wrapText="1"/>
    </xf>
    <xf numFmtId="0" fontId="30" fillId="18" borderId="2" xfId="33" applyFont="1" applyFill="1" applyBorder="1" applyAlignment="1">
      <alignment horizontal="center" vertical="center"/>
    </xf>
    <xf numFmtId="0" fontId="30" fillId="18" borderId="67" xfId="33" applyFont="1" applyFill="1" applyBorder="1" applyAlignment="1">
      <alignment vertical="center"/>
    </xf>
    <xf numFmtId="0" fontId="13" fillId="2" borderId="82" xfId="33" applyFont="1" applyBorder="1"/>
    <xf numFmtId="0" fontId="30" fillId="2" borderId="1" xfId="33" applyFont="1"/>
    <xf numFmtId="0" fontId="30" fillId="2" borderId="2" xfId="33" applyFont="1" applyBorder="1" applyAlignment="1">
      <alignment horizontal="center" vertical="center"/>
    </xf>
    <xf numFmtId="0" fontId="30" fillId="2" borderId="67" xfId="33" applyFont="1" applyBorder="1" applyAlignment="1">
      <alignment horizontal="left" vertical="center"/>
    </xf>
    <xf numFmtId="0" fontId="13" fillId="2" borderId="81" xfId="33" applyFont="1" applyBorder="1" applyAlignment="1">
      <alignment horizontal="left"/>
    </xf>
    <xf numFmtId="0" fontId="13" fillId="2" borderId="82" xfId="33" applyFont="1" applyBorder="1" applyAlignment="1">
      <alignment horizontal="left"/>
    </xf>
    <xf numFmtId="0" fontId="29" fillId="2" borderId="2" xfId="33" applyFont="1" applyBorder="1" applyAlignment="1">
      <alignment horizontal="center" vertical="center"/>
    </xf>
    <xf numFmtId="0" fontId="29" fillId="2" borderId="2" xfId="33" applyFont="1" applyBorder="1" applyAlignment="1">
      <alignment vertical="center"/>
    </xf>
    <xf numFmtId="165" fontId="29" fillId="2" borderId="2" xfId="33" applyNumberFormat="1" applyFont="1" applyBorder="1" applyAlignment="1">
      <alignment horizontal="center" vertical="center"/>
    </xf>
    <xf numFmtId="4" fontId="29" fillId="2" borderId="2" xfId="33" applyNumberFormat="1" applyFont="1" applyBorder="1" applyAlignment="1">
      <alignment vertical="center"/>
    </xf>
    <xf numFmtId="4" fontId="30" fillId="17" borderId="2" xfId="33" applyNumberFormat="1" applyFont="1" applyFill="1" applyBorder="1" applyAlignment="1">
      <alignment vertical="center"/>
    </xf>
    <xf numFmtId="4" fontId="30" fillId="2" borderId="2" xfId="33" applyNumberFormat="1" applyFont="1" applyBorder="1" applyAlignment="1">
      <alignment vertical="center"/>
    </xf>
    <xf numFmtId="0" fontId="30" fillId="18" borderId="81" xfId="33" applyFont="1" applyFill="1" applyBorder="1" applyAlignment="1">
      <alignment vertical="center"/>
    </xf>
    <xf numFmtId="0" fontId="30" fillId="18" borderId="82" xfId="33" applyFont="1" applyFill="1" applyBorder="1" applyAlignment="1">
      <alignment vertical="center"/>
    </xf>
    <xf numFmtId="0" fontId="30" fillId="2" borderId="67" xfId="33" applyFont="1" applyBorder="1" applyAlignment="1">
      <alignment vertical="center"/>
    </xf>
    <xf numFmtId="0" fontId="30" fillId="2" borderId="81" xfId="33" applyFont="1" applyBorder="1" applyAlignment="1">
      <alignment vertical="center"/>
    </xf>
    <xf numFmtId="0" fontId="30" fillId="2" borderId="82" xfId="33" applyFont="1" applyBorder="1" applyAlignment="1">
      <alignment vertical="center"/>
    </xf>
    <xf numFmtId="4" fontId="29" fillId="2" borderId="2" xfId="33" applyNumberFormat="1" applyFont="1" applyBorder="1" applyAlignment="1">
      <alignment horizontal="center" vertical="center"/>
    </xf>
    <xf numFmtId="171" fontId="29" fillId="2" borderId="2" xfId="33" applyNumberFormat="1" applyFont="1" applyBorder="1" applyAlignment="1">
      <alignment vertical="center"/>
    </xf>
    <xf numFmtId="0" fontId="29" fillId="14" borderId="1" xfId="33" applyFont="1" applyFill="1" applyAlignment="1">
      <alignment horizontal="center" vertical="center"/>
    </xf>
    <xf numFmtId="165" fontId="29" fillId="2" borderId="1" xfId="33" applyNumberFormat="1" applyFont="1" applyAlignment="1">
      <alignment horizontal="center" vertical="center"/>
    </xf>
    <xf numFmtId="0" fontId="29" fillId="14" borderId="2" xfId="33" applyFont="1" applyFill="1" applyBorder="1" applyAlignment="1">
      <alignment horizontal="center" vertical="center"/>
    </xf>
    <xf numFmtId="4" fontId="29" fillId="14" borderId="2" xfId="33" applyNumberFormat="1" applyFont="1" applyFill="1" applyBorder="1" applyAlignment="1">
      <alignment vertical="center"/>
    </xf>
    <xf numFmtId="0" fontId="29" fillId="2" borderId="2" xfId="33" applyFont="1" applyBorder="1" applyAlignment="1">
      <alignment vertical="center" wrapText="1"/>
    </xf>
    <xf numFmtId="0" fontId="29" fillId="2" borderId="6" xfId="33" applyFont="1" applyBorder="1" applyAlignment="1">
      <alignment vertical="center"/>
    </xf>
    <xf numFmtId="165" fontId="29" fillId="2" borderId="6" xfId="33" applyNumberFormat="1" applyFont="1" applyBorder="1" applyAlignment="1">
      <alignment vertical="center"/>
    </xf>
    <xf numFmtId="165" fontId="32" fillId="2" borderId="1" xfId="33" applyNumberFormat="1" applyFont="1" applyAlignment="1">
      <alignment vertical="center"/>
    </xf>
    <xf numFmtId="0" fontId="30" fillId="18" borderId="81" xfId="33" applyFont="1" applyFill="1" applyBorder="1" applyAlignment="1">
      <alignment horizontal="center" vertical="center"/>
    </xf>
    <xf numFmtId="4" fontId="29" fillId="14" borderId="2" xfId="33" applyNumberFormat="1" applyFont="1" applyFill="1" applyBorder="1" applyAlignment="1">
      <alignment horizontal="center" vertical="center"/>
    </xf>
    <xf numFmtId="165" fontId="29" fillId="14" borderId="2" xfId="33" applyNumberFormat="1" applyFont="1" applyFill="1" applyBorder="1" applyAlignment="1">
      <alignment horizontal="center" vertical="center"/>
    </xf>
    <xf numFmtId="0" fontId="32" fillId="2" borderId="1" xfId="33" applyFont="1" applyAlignment="1">
      <alignment horizontal="left" vertical="center" wrapText="1"/>
    </xf>
    <xf numFmtId="181" fontId="30" fillId="2" borderId="74" xfId="33" applyNumberFormat="1" applyFont="1" applyBorder="1" applyAlignment="1">
      <alignment horizontal="right" vertical="center"/>
    </xf>
    <xf numFmtId="0" fontId="29" fillId="2" borderId="67" xfId="33" applyFont="1" applyBorder="1" applyAlignment="1">
      <alignment vertical="center"/>
    </xf>
    <xf numFmtId="165" fontId="30" fillId="2" borderId="2" xfId="33" applyNumberFormat="1" applyFont="1" applyBorder="1" applyAlignment="1">
      <alignment horizontal="center" vertical="center"/>
    </xf>
    <xf numFmtId="0" fontId="29" fillId="2" borderId="67" xfId="33" applyFont="1" applyBorder="1" applyAlignment="1">
      <alignment horizontal="center" vertical="center"/>
    </xf>
    <xf numFmtId="0" fontId="29" fillId="2" borderId="81" xfId="33" applyFont="1" applyBorder="1" applyAlignment="1">
      <alignment vertical="center"/>
    </xf>
    <xf numFmtId="0" fontId="29" fillId="2" borderId="81" xfId="33" applyFont="1" applyBorder="1" applyAlignment="1">
      <alignment horizontal="center" vertical="center"/>
    </xf>
    <xf numFmtId="165" fontId="29" fillId="2" borderId="81" xfId="33" applyNumberFormat="1" applyFont="1" applyBorder="1" applyAlignment="1">
      <alignment horizontal="center" vertical="center"/>
    </xf>
    <xf numFmtId="4" fontId="29" fillId="2" borderId="82" xfId="33" applyNumberFormat="1" applyFont="1" applyBorder="1" applyAlignment="1">
      <alignment vertical="center"/>
    </xf>
    <xf numFmtId="10" fontId="29" fillId="2" borderId="2" xfId="33" applyNumberFormat="1" applyFont="1" applyBorder="1" applyAlignment="1">
      <alignment horizontal="center" vertical="center"/>
    </xf>
    <xf numFmtId="0" fontId="30" fillId="17" borderId="67" xfId="33" applyFont="1" applyFill="1" applyBorder="1" applyAlignment="1">
      <alignment vertical="center"/>
    </xf>
    <xf numFmtId="0" fontId="30" fillId="17" borderId="81" xfId="33" applyFont="1" applyFill="1" applyBorder="1" applyAlignment="1">
      <alignment vertical="center"/>
    </xf>
    <xf numFmtId="0" fontId="30" fillId="17" borderId="81" xfId="33" applyFont="1" applyFill="1" applyBorder="1" applyAlignment="1">
      <alignment horizontal="right" vertical="center"/>
    </xf>
    <xf numFmtId="10" fontId="30" fillId="17" borderId="82" xfId="33" applyNumberFormat="1" applyFont="1" applyFill="1" applyBorder="1" applyAlignment="1">
      <alignment vertical="center"/>
    </xf>
    <xf numFmtId="4" fontId="30" fillId="19" borderId="2" xfId="33" applyNumberFormat="1" applyFont="1" applyFill="1" applyBorder="1" applyAlignment="1">
      <alignment vertical="center"/>
    </xf>
    <xf numFmtId="182" fontId="29" fillId="2" borderId="1" xfId="33" applyNumberFormat="1" applyFont="1"/>
    <xf numFmtId="182" fontId="32" fillId="2" borderId="1" xfId="33" applyNumberFormat="1" applyFont="1"/>
    <xf numFmtId="0" fontId="27" fillId="2" borderId="17" xfId="33" applyFont="1" applyBorder="1" applyAlignment="1">
      <alignment horizontal="center" vertical="center"/>
    </xf>
    <xf numFmtId="0" fontId="29" fillId="2" borderId="83" xfId="33" applyFont="1" applyBorder="1"/>
    <xf numFmtId="0" fontId="29" fillId="2" borderId="84" xfId="33" applyFont="1" applyBorder="1"/>
    <xf numFmtId="165" fontId="29" fillId="2" borderId="84" xfId="33" applyNumberFormat="1" applyFont="1" applyBorder="1"/>
    <xf numFmtId="0" fontId="29" fillId="2" borderId="85" xfId="33" applyFont="1" applyBorder="1"/>
    <xf numFmtId="180" fontId="32" fillId="2" borderId="76" xfId="33" applyNumberFormat="1" applyFont="1" applyBorder="1" applyAlignment="1">
      <alignment horizontal="left" vertical="center" wrapText="1"/>
    </xf>
    <xf numFmtId="180" fontId="32" fillId="2" borderId="76" xfId="33" applyNumberFormat="1" applyFont="1" applyBorder="1" applyAlignment="1">
      <alignment vertical="center" wrapText="1"/>
    </xf>
    <xf numFmtId="180" fontId="32" fillId="2" borderId="77" xfId="33" applyNumberFormat="1" applyFont="1" applyBorder="1" applyAlignment="1">
      <alignment vertical="center" wrapText="1"/>
    </xf>
    <xf numFmtId="180" fontId="32" fillId="2" borderId="1" xfId="33" applyNumberFormat="1" applyFont="1" applyAlignment="1">
      <alignment vertical="center" wrapText="1"/>
    </xf>
    <xf numFmtId="180" fontId="32" fillId="2" borderId="76" xfId="33" applyNumberFormat="1" applyFont="1" applyBorder="1" applyAlignment="1">
      <alignment vertical="center"/>
    </xf>
    <xf numFmtId="0" fontId="31" fillId="2" borderId="86" xfId="33" applyFont="1" applyBorder="1" applyAlignment="1">
      <alignment horizontal="left" vertical="center"/>
    </xf>
    <xf numFmtId="0" fontId="31" fillId="2" borderId="15" xfId="33" applyFont="1" applyBorder="1" applyAlignment="1">
      <alignment horizontal="left" vertical="center"/>
    </xf>
    <xf numFmtId="0" fontId="32" fillId="2" borderId="15" xfId="33" applyFont="1" applyBorder="1" applyAlignment="1">
      <alignment horizontal="left" vertical="center"/>
    </xf>
    <xf numFmtId="165" fontId="32" fillId="2" borderId="15" xfId="33" applyNumberFormat="1" applyFont="1" applyBorder="1" applyAlignment="1">
      <alignment horizontal="left" vertical="center"/>
    </xf>
    <xf numFmtId="0" fontId="32" fillId="2" borderId="87" xfId="33" applyFont="1" applyBorder="1" applyAlignment="1">
      <alignment horizontal="left" vertical="center"/>
    </xf>
    <xf numFmtId="0" fontId="31" fillId="2" borderId="1" xfId="33" applyFont="1"/>
    <xf numFmtId="0" fontId="31" fillId="2" borderId="72" xfId="33" applyFont="1" applyBorder="1" applyAlignment="1">
      <alignment vertical="center"/>
    </xf>
    <xf numFmtId="0" fontId="31" fillId="2" borderId="1" xfId="33" applyFont="1" applyAlignment="1">
      <alignment horizontal="center" vertical="center"/>
    </xf>
    <xf numFmtId="0" fontId="31" fillId="2" borderId="73" xfId="33" applyFont="1" applyBorder="1" applyAlignment="1">
      <alignment vertical="center"/>
    </xf>
    <xf numFmtId="0" fontId="32" fillId="2" borderId="1" xfId="33" applyFont="1" applyAlignment="1">
      <alignment horizontal="center" vertical="center"/>
    </xf>
    <xf numFmtId="0" fontId="32" fillId="2" borderId="72" xfId="33" applyFont="1" applyBorder="1" applyAlignment="1">
      <alignment horizontal="center" vertical="center"/>
    </xf>
    <xf numFmtId="0" fontId="31" fillId="17" borderId="2" xfId="33" applyFont="1" applyFill="1" applyBorder="1" applyAlignment="1">
      <alignment horizontal="center" vertical="center"/>
    </xf>
    <xf numFmtId="165" fontId="31" fillId="17" borderId="2" xfId="33" applyNumberFormat="1" applyFont="1" applyFill="1" applyBorder="1" applyAlignment="1">
      <alignment horizontal="center" vertical="center"/>
    </xf>
    <xf numFmtId="0" fontId="31" fillId="17" borderId="2" xfId="33" applyFont="1" applyFill="1" applyBorder="1" applyAlignment="1">
      <alignment horizontal="center" vertical="center" wrapText="1"/>
    </xf>
    <xf numFmtId="0" fontId="32" fillId="2" borderId="73" xfId="33" applyFont="1" applyBorder="1" applyAlignment="1">
      <alignment horizontal="center" vertical="center"/>
    </xf>
    <xf numFmtId="0" fontId="31" fillId="2" borderId="2" xfId="33" applyFont="1" applyBorder="1" applyAlignment="1">
      <alignment horizontal="center" vertical="center"/>
    </xf>
    <xf numFmtId="0" fontId="31" fillId="2" borderId="2" xfId="33" applyFont="1" applyBorder="1" applyAlignment="1">
      <alignment vertical="center"/>
    </xf>
    <xf numFmtId="165" fontId="31" fillId="2" borderId="2" xfId="33" applyNumberFormat="1" applyFont="1" applyBorder="1" applyAlignment="1">
      <alignment horizontal="center" vertical="center"/>
    </xf>
    <xf numFmtId="4" fontId="31" fillId="2" borderId="2" xfId="33" applyNumberFormat="1" applyFont="1" applyBorder="1" applyAlignment="1">
      <alignment vertical="center"/>
    </xf>
    <xf numFmtId="0" fontId="32" fillId="2" borderId="2" xfId="33" applyFont="1" applyBorder="1" applyAlignment="1">
      <alignment horizontal="center" vertical="center"/>
    </xf>
    <xf numFmtId="0" fontId="32" fillId="2" borderId="2" xfId="33" applyFont="1" applyBorder="1" applyAlignment="1">
      <alignment vertical="center" wrapText="1"/>
    </xf>
    <xf numFmtId="165" fontId="32" fillId="2" borderId="2" xfId="33" applyNumberFormat="1" applyFont="1" applyBorder="1" applyAlignment="1">
      <alignment horizontal="center" vertical="center"/>
    </xf>
    <xf numFmtId="4" fontId="32" fillId="2" borderId="2" xfId="33" applyNumberFormat="1" applyFont="1" applyBorder="1" applyAlignment="1">
      <alignment vertical="center"/>
    </xf>
    <xf numFmtId="0" fontId="31" fillId="2" borderId="67" xfId="33" applyFont="1" applyBorder="1" applyAlignment="1">
      <alignment horizontal="center" vertical="center"/>
    </xf>
    <xf numFmtId="4" fontId="31" fillId="20" borderId="82" xfId="33" applyNumberFormat="1" applyFont="1" applyFill="1" applyBorder="1" applyAlignment="1">
      <alignment vertical="center"/>
    </xf>
    <xf numFmtId="165" fontId="32" fillId="2" borderId="1" xfId="33" applyNumberFormat="1" applyFont="1" applyAlignment="1">
      <alignment horizontal="center" vertical="center"/>
    </xf>
    <xf numFmtId="4" fontId="32" fillId="2" borderId="1" xfId="33" applyNumberFormat="1" applyFont="1" applyAlignment="1">
      <alignment vertical="center"/>
    </xf>
    <xf numFmtId="4" fontId="31" fillId="2" borderId="1" xfId="33" applyNumberFormat="1" applyFont="1" applyAlignment="1">
      <alignment vertical="center"/>
    </xf>
    <xf numFmtId="0" fontId="32" fillId="2" borderId="73" xfId="33" applyFont="1" applyBorder="1" applyAlignment="1">
      <alignment horizontal="left" vertical="center" wrapText="1"/>
    </xf>
    <xf numFmtId="165" fontId="31" fillId="17" borderId="2" xfId="33" applyNumberFormat="1" applyFont="1" applyFill="1" applyBorder="1" applyAlignment="1">
      <alignment horizontal="center" vertical="center" wrapText="1"/>
    </xf>
    <xf numFmtId="0" fontId="32" fillId="2" borderId="2" xfId="33" applyFont="1" applyBorder="1" applyAlignment="1">
      <alignment horizontal="justify" vertical="center" wrapText="1"/>
    </xf>
    <xf numFmtId="0" fontId="32" fillId="2" borderId="81" xfId="33" applyFont="1" applyBorder="1" applyAlignment="1">
      <alignment horizontal="center" vertical="center"/>
    </xf>
    <xf numFmtId="0" fontId="32" fillId="2" borderId="81" xfId="33" applyFont="1" applyBorder="1" applyAlignment="1">
      <alignment horizontal="justify" vertical="center" wrapText="1"/>
    </xf>
    <xf numFmtId="0" fontId="4" fillId="2" borderId="2" xfId="33" applyFont="1" applyBorder="1" applyAlignment="1">
      <alignment horizontal="center" vertical="center"/>
    </xf>
    <xf numFmtId="4" fontId="32" fillId="2" borderId="82" xfId="33" applyNumberFormat="1" applyFont="1" applyBorder="1" applyAlignment="1">
      <alignment vertical="center"/>
    </xf>
    <xf numFmtId="0" fontId="32" fillId="2" borderId="83" xfId="33" applyFont="1" applyBorder="1"/>
    <xf numFmtId="0" fontId="32" fillId="2" borderId="84" xfId="33" applyFont="1" applyBorder="1"/>
    <xf numFmtId="165" fontId="32" fillId="2" borderId="84" xfId="33" applyNumberFormat="1" applyFont="1" applyBorder="1"/>
    <xf numFmtId="0" fontId="32" fillId="2" borderId="85" xfId="33" applyFont="1" applyBorder="1"/>
    <xf numFmtId="165" fontId="32" fillId="2" borderId="1" xfId="33" applyNumberFormat="1" applyFont="1"/>
    <xf numFmtId="184" fontId="32" fillId="2" borderId="1" xfId="33" applyNumberFormat="1" applyFont="1"/>
    <xf numFmtId="0" fontId="2" fillId="2" borderId="1" xfId="33" applyFont="1" applyAlignment="1">
      <alignment vertical="center"/>
    </xf>
    <xf numFmtId="0" fontId="2" fillId="2" borderId="1" xfId="33" applyFont="1" applyAlignment="1">
      <alignment horizontal="center" vertical="center"/>
    </xf>
    <xf numFmtId="165" fontId="2" fillId="2" borderId="1" xfId="33" applyNumberFormat="1" applyFont="1" applyAlignment="1">
      <alignment vertical="center"/>
    </xf>
    <xf numFmtId="171" fontId="2" fillId="2" borderId="1" xfId="33" applyNumberFormat="1" applyFont="1" applyAlignment="1">
      <alignment vertical="center"/>
    </xf>
    <xf numFmtId="180" fontId="2" fillId="2" borderId="76" xfId="33" applyNumberFormat="1" applyFont="1" applyBorder="1" applyAlignment="1">
      <alignment vertical="center" wrapText="1"/>
    </xf>
    <xf numFmtId="0" fontId="2" fillId="2" borderId="76" xfId="33" applyFont="1" applyBorder="1" applyAlignment="1">
      <alignment vertical="center" wrapText="1"/>
    </xf>
    <xf numFmtId="0" fontId="2" fillId="2" borderId="77" xfId="33" applyFont="1" applyBorder="1" applyAlignment="1">
      <alignment vertical="center" wrapText="1"/>
    </xf>
    <xf numFmtId="171" fontId="2" fillId="2" borderId="1" xfId="33" applyNumberFormat="1" applyFont="1" applyAlignment="1">
      <alignment horizontal="left" vertical="center"/>
    </xf>
    <xf numFmtId="0" fontId="2" fillId="14" borderId="1" xfId="33" applyFont="1" applyFill="1" applyAlignment="1">
      <alignment vertical="center"/>
    </xf>
    <xf numFmtId="0" fontId="2" fillId="2" borderId="72" xfId="33" applyFont="1" applyBorder="1" applyAlignment="1">
      <alignment vertical="center"/>
    </xf>
    <xf numFmtId="0" fontId="2" fillId="2" borderId="73" xfId="33" applyFont="1" applyBorder="1" applyAlignment="1">
      <alignment vertical="center"/>
    </xf>
    <xf numFmtId="0" fontId="7" fillId="2" borderId="1" xfId="33" applyFont="1" applyAlignment="1">
      <alignment vertical="center"/>
    </xf>
    <xf numFmtId="165" fontId="7" fillId="2" borderId="1" xfId="33" applyNumberFormat="1" applyFont="1" applyAlignment="1">
      <alignment horizontal="center" vertical="center"/>
    </xf>
    <xf numFmtId="180" fontId="2" fillId="2" borderId="1" xfId="33" applyNumberFormat="1" applyFont="1" applyAlignment="1">
      <alignment vertical="center"/>
    </xf>
    <xf numFmtId="4" fontId="2" fillId="2" borderId="2" xfId="33" applyNumberFormat="1" applyFont="1" applyBorder="1" applyAlignment="1">
      <alignment horizontal="center" vertical="center"/>
    </xf>
    <xf numFmtId="165" fontId="2" fillId="2" borderId="81" xfId="33" applyNumberFormat="1" applyFont="1" applyBorder="1" applyAlignment="1">
      <alignment horizontal="right" vertical="center"/>
    </xf>
    <xf numFmtId="165" fontId="2" fillId="2" borderId="82" xfId="33" applyNumberFormat="1" applyFont="1" applyBorder="1" applyAlignment="1">
      <alignment vertical="center"/>
    </xf>
    <xf numFmtId="4" fontId="5" fillId="2" borderId="2" xfId="33" applyNumberFormat="1" applyFont="1" applyBorder="1" applyAlignment="1">
      <alignment horizontal="center" vertical="center"/>
    </xf>
    <xf numFmtId="0" fontId="2" fillId="2" borderId="86" xfId="33" applyFont="1" applyBorder="1" applyAlignment="1">
      <alignment vertical="center"/>
    </xf>
    <xf numFmtId="0" fontId="2" fillId="2" borderId="15" xfId="33" applyFont="1" applyBorder="1" applyAlignment="1">
      <alignment vertical="center"/>
    </xf>
    <xf numFmtId="0" fontId="2" fillId="2" borderId="15" xfId="33" applyFont="1" applyBorder="1" applyAlignment="1">
      <alignment horizontal="center" vertical="center"/>
    </xf>
    <xf numFmtId="165" fontId="2" fillId="2" borderId="15" xfId="33" applyNumberFormat="1" applyFont="1" applyBorder="1" applyAlignment="1">
      <alignment vertical="center"/>
    </xf>
    <xf numFmtId="171" fontId="2" fillId="2" borderId="15" xfId="33" applyNumberFormat="1" applyFont="1" applyBorder="1" applyAlignment="1">
      <alignment vertical="center"/>
    </xf>
    <xf numFmtId="0" fontId="2" fillId="2" borderId="87" xfId="33" applyFont="1" applyBorder="1" applyAlignment="1">
      <alignment vertical="center"/>
    </xf>
    <xf numFmtId="0" fontId="2" fillId="14" borderId="1" xfId="33" applyFont="1" applyFill="1" applyAlignment="1">
      <alignment vertical="center" wrapText="1"/>
    </xf>
    <xf numFmtId="0" fontId="2" fillId="14" borderId="72" xfId="33" applyFont="1" applyFill="1" applyBorder="1" applyAlignment="1">
      <alignment vertical="center" wrapText="1"/>
    </xf>
    <xf numFmtId="0" fontId="7" fillId="17" borderId="2" xfId="33" applyFont="1" applyFill="1" applyBorder="1" applyAlignment="1">
      <alignment horizontal="center" vertical="center" wrapText="1"/>
    </xf>
    <xf numFmtId="171" fontId="7" fillId="17" borderId="2" xfId="33" applyNumberFormat="1" applyFont="1" applyFill="1" applyBorder="1" applyAlignment="1">
      <alignment horizontal="center" vertical="center" wrapText="1"/>
    </xf>
    <xf numFmtId="0" fontId="2" fillId="14" borderId="73" xfId="33" applyFont="1" applyFill="1" applyBorder="1" applyAlignment="1">
      <alignment vertical="center" wrapText="1"/>
    </xf>
    <xf numFmtId="0" fontId="2" fillId="14" borderId="72" xfId="33" applyFont="1" applyFill="1" applyBorder="1" applyAlignment="1">
      <alignment vertical="center"/>
    </xf>
    <xf numFmtId="0" fontId="7" fillId="20" borderId="2" xfId="33" applyFont="1" applyFill="1" applyBorder="1" applyAlignment="1">
      <alignment horizontal="center" vertical="center"/>
    </xf>
    <xf numFmtId="0" fontId="2" fillId="14" borderId="73" xfId="33" applyFont="1" applyFill="1" applyBorder="1" applyAlignment="1">
      <alignment vertical="center"/>
    </xf>
    <xf numFmtId="0" fontId="2" fillId="2" borderId="72" xfId="33" applyFont="1" applyBorder="1" applyAlignment="1">
      <alignment horizontal="center" vertical="center"/>
    </xf>
    <xf numFmtId="0" fontId="2" fillId="2" borderId="88" xfId="33" applyFont="1" applyBorder="1" applyAlignment="1">
      <alignment horizontal="center" vertical="center"/>
    </xf>
    <xf numFmtId="165" fontId="2" fillId="2" borderId="88" xfId="33" applyNumberFormat="1" applyFont="1" applyBorder="1" applyAlignment="1">
      <alignment horizontal="center" vertical="center"/>
    </xf>
    <xf numFmtId="4" fontId="2" fillId="2" borderId="88" xfId="33" applyNumberFormat="1" applyFont="1" applyBorder="1" applyAlignment="1">
      <alignment horizontal="center" vertical="center"/>
    </xf>
    <xf numFmtId="3" fontId="2" fillId="2" borderId="88" xfId="33" applyNumberFormat="1" applyFont="1" applyBorder="1" applyAlignment="1">
      <alignment horizontal="center" vertical="center"/>
    </xf>
    <xf numFmtId="4" fontId="2" fillId="2" borderId="88" xfId="33" applyNumberFormat="1" applyFont="1" applyBorder="1" applyAlignment="1">
      <alignment horizontal="right" vertical="center"/>
    </xf>
    <xf numFmtId="0" fontId="2" fillId="2" borderId="73" xfId="33" applyFont="1" applyBorder="1" applyAlignment="1">
      <alignment horizontal="center" vertical="center"/>
    </xf>
    <xf numFmtId="0" fontId="2" fillId="14" borderId="1" xfId="33" applyFont="1" applyFill="1" applyAlignment="1">
      <alignment horizontal="center" vertical="center"/>
    </xf>
    <xf numFmtId="0" fontId="2" fillId="14" borderId="72" xfId="33" applyFont="1" applyFill="1" applyBorder="1" applyAlignment="1">
      <alignment horizontal="center" vertical="center"/>
    </xf>
    <xf numFmtId="4" fontId="7" fillId="17" borderId="2" xfId="33" applyNumberFormat="1" applyFont="1" applyFill="1" applyBorder="1" applyAlignment="1">
      <alignment horizontal="right" vertical="center"/>
    </xf>
    <xf numFmtId="0" fontId="2" fillId="14" borderId="73" xfId="33" applyFont="1" applyFill="1" applyBorder="1" applyAlignment="1">
      <alignment horizontal="center" vertical="center"/>
    </xf>
    <xf numFmtId="0" fontId="2" fillId="2" borderId="83" xfId="33" applyFont="1" applyBorder="1" applyAlignment="1">
      <alignment vertical="center"/>
    </xf>
    <xf numFmtId="0" fontId="2" fillId="2" borderId="84" xfId="33" applyFont="1" applyBorder="1" applyAlignment="1">
      <alignment vertical="center"/>
    </xf>
    <xf numFmtId="0" fontId="2" fillId="2" borderId="84" xfId="33" applyFont="1" applyBorder="1" applyAlignment="1">
      <alignment horizontal="center" vertical="center"/>
    </xf>
    <xf numFmtId="165" fontId="2" fillId="2" borderId="84" xfId="33" applyNumberFormat="1" applyFont="1" applyBorder="1" applyAlignment="1">
      <alignment vertical="center"/>
    </xf>
    <xf numFmtId="171" fontId="2" fillId="2" borderId="84" xfId="33" applyNumberFormat="1" applyFont="1" applyBorder="1" applyAlignment="1">
      <alignment vertical="center"/>
    </xf>
    <xf numFmtId="0" fontId="2" fillId="2" borderId="85" xfId="33" applyFont="1" applyBorder="1" applyAlignment="1">
      <alignment vertical="center"/>
    </xf>
    <xf numFmtId="0" fontId="2" fillId="2" borderId="69" xfId="33" applyFont="1" applyBorder="1" applyAlignment="1">
      <alignment vertical="center"/>
    </xf>
    <xf numFmtId="0" fontId="2" fillId="2" borderId="70" xfId="33" applyFont="1" applyBorder="1" applyAlignment="1">
      <alignment vertical="center"/>
    </xf>
    <xf numFmtId="0" fontId="2" fillId="2" borderId="70" xfId="33" applyFont="1" applyBorder="1" applyAlignment="1">
      <alignment horizontal="center" vertical="center"/>
    </xf>
    <xf numFmtId="165" fontId="2" fillId="2" borderId="70" xfId="33" applyNumberFormat="1" applyFont="1" applyBorder="1" applyAlignment="1">
      <alignment vertical="center"/>
    </xf>
    <xf numFmtId="171" fontId="2" fillId="2" borderId="70" xfId="33" applyNumberFormat="1" applyFont="1" applyBorder="1" applyAlignment="1">
      <alignment vertical="center"/>
    </xf>
    <xf numFmtId="0" fontId="2" fillId="2" borderId="71" xfId="33" applyFont="1" applyBorder="1" applyAlignment="1">
      <alignment vertical="center"/>
    </xf>
    <xf numFmtId="3" fontId="13" fillId="2" borderId="93" xfId="33" applyNumberFormat="1" applyFont="1" applyBorder="1" applyAlignment="1">
      <alignment horizontal="center" vertical="center"/>
    </xf>
    <xf numFmtId="0" fontId="23" fillId="2" borderId="1" xfId="33" applyFont="1"/>
    <xf numFmtId="0" fontId="34" fillId="3" borderId="17" xfId="33" applyFont="1" applyFill="1" applyBorder="1" applyAlignment="1">
      <alignment horizontal="center" vertical="top" wrapText="1"/>
    </xf>
    <xf numFmtId="0" fontId="34" fillId="3" borderId="30" xfId="33" applyFont="1" applyFill="1" applyBorder="1" applyAlignment="1">
      <alignment horizontal="left" vertical="center"/>
    </xf>
    <xf numFmtId="0" fontId="34" fillId="3" borderId="6" xfId="33" applyFont="1" applyFill="1" applyBorder="1" applyAlignment="1">
      <alignment horizontal="center" vertical="center" wrapText="1"/>
    </xf>
    <xf numFmtId="0" fontId="34" fillId="3" borderId="6" xfId="33" applyFont="1" applyFill="1" applyBorder="1" applyAlignment="1">
      <alignment horizontal="center" vertical="top" wrapText="1"/>
    </xf>
    <xf numFmtId="0" fontId="34" fillId="3" borderId="31" xfId="33" applyFont="1" applyFill="1" applyBorder="1" applyAlignment="1">
      <alignment horizontal="center" vertical="top" wrapText="1"/>
    </xf>
    <xf numFmtId="0" fontId="23" fillId="2" borderId="99" xfId="33" applyFont="1" applyBorder="1" applyAlignment="1">
      <alignment horizontal="center" vertical="center"/>
    </xf>
    <xf numFmtId="0" fontId="23" fillId="2" borderId="99" xfId="33" applyFont="1" applyBorder="1"/>
    <xf numFmtId="0" fontId="23" fillId="2" borderId="99" xfId="33" applyFont="1" applyBorder="1" applyAlignment="1">
      <alignment horizontal="center"/>
    </xf>
    <xf numFmtId="43" fontId="23" fillId="2" borderId="99" xfId="33" applyNumberFormat="1" applyFont="1" applyBorder="1"/>
    <xf numFmtId="0" fontId="23" fillId="2" borderId="100" xfId="33" applyFont="1" applyBorder="1" applyAlignment="1">
      <alignment horizontal="center" vertical="center"/>
    </xf>
    <xf numFmtId="0" fontId="23" fillId="2" borderId="100" xfId="33" applyFont="1" applyBorder="1"/>
    <xf numFmtId="0" fontId="23" fillId="2" borderId="101" xfId="33" applyFont="1" applyBorder="1" applyAlignment="1">
      <alignment horizontal="center" vertical="center"/>
    </xf>
    <xf numFmtId="0" fontId="23" fillId="2" borderId="101" xfId="33" applyFont="1" applyBorder="1"/>
    <xf numFmtId="0" fontId="23" fillId="2" borderId="101" xfId="33" applyFont="1" applyBorder="1" applyAlignment="1">
      <alignment horizontal="center"/>
    </xf>
    <xf numFmtId="43" fontId="23" fillId="2" borderId="101" xfId="33" applyNumberFormat="1" applyFont="1" applyBorder="1"/>
    <xf numFmtId="0" fontId="34" fillId="3" borderId="6" xfId="33" applyFont="1" applyFill="1" applyBorder="1" applyAlignment="1">
      <alignment vertical="center" wrapText="1"/>
    </xf>
    <xf numFmtId="0" fontId="23" fillId="2" borderId="102" xfId="33" applyFont="1" applyBorder="1" applyAlignment="1">
      <alignment horizontal="center" vertical="center"/>
    </xf>
    <xf numFmtId="0" fontId="23" fillId="2" borderId="102" xfId="33" applyFont="1" applyBorder="1"/>
    <xf numFmtId="0" fontId="23" fillId="2" borderId="102" xfId="33" applyFont="1" applyBorder="1" applyAlignment="1">
      <alignment horizontal="center"/>
    </xf>
    <xf numFmtId="43" fontId="23" fillId="2" borderId="102" xfId="33" applyNumberFormat="1" applyFont="1" applyBorder="1"/>
    <xf numFmtId="43" fontId="22" fillId="23" borderId="29" xfId="33" applyNumberFormat="1" applyFont="1" applyFill="1" applyBorder="1"/>
    <xf numFmtId="4" fontId="4" fillId="0" borderId="2" xfId="0" applyNumberFormat="1" applyFont="1" applyBorder="1" applyAlignment="1">
      <alignment horizontal="center" vertical="center"/>
    </xf>
    <xf numFmtId="0" fontId="48" fillId="4" borderId="48" xfId="0" applyFont="1" applyFill="1" applyBorder="1" applyAlignment="1">
      <alignment horizontal="center" wrapText="1"/>
    </xf>
    <xf numFmtId="0" fontId="48" fillId="4" borderId="48" xfId="0" applyFont="1" applyFill="1" applyBorder="1" applyAlignment="1" applyProtection="1">
      <alignment horizontal="center" wrapText="1"/>
      <protection locked="0"/>
    </xf>
    <xf numFmtId="0" fontId="48" fillId="4" borderId="37" xfId="0" applyFont="1" applyFill="1" applyBorder="1" applyAlignment="1" applyProtection="1">
      <alignment horizontal="center" vertical="center" wrapText="1"/>
      <protection locked="0"/>
    </xf>
    <xf numFmtId="0" fontId="48" fillId="4" borderId="48" xfId="0" applyFont="1" applyFill="1" applyBorder="1" applyAlignment="1" applyProtection="1">
      <alignment horizontal="center" vertical="center" wrapText="1"/>
      <protection locked="0"/>
    </xf>
    <xf numFmtId="0" fontId="48" fillId="4" borderId="48" xfId="0" applyFont="1" applyFill="1" applyBorder="1" applyAlignment="1">
      <alignment horizontal="center" vertical="center" wrapText="1"/>
    </xf>
    <xf numFmtId="0" fontId="43" fillId="0" borderId="155" xfId="0" applyFont="1" applyBorder="1" applyAlignment="1">
      <alignment horizontal="left" vertical="center"/>
    </xf>
    <xf numFmtId="192" fontId="43" fillId="0" borderId="116" xfId="0" applyNumberFormat="1" applyFont="1" applyBorder="1" applyAlignment="1">
      <alignment horizontal="center" vertical="center" wrapText="1"/>
    </xf>
    <xf numFmtId="0" fontId="2" fillId="2" borderId="5" xfId="5" applyFont="1" applyBorder="1" applyAlignment="1">
      <alignment vertical="center"/>
    </xf>
    <xf numFmtId="44" fontId="5" fillId="2" borderId="29" xfId="9" applyNumberFormat="1" applyFont="1" applyFill="1" applyBorder="1" applyAlignment="1" applyProtection="1">
      <alignment horizontal="right" vertical="center"/>
    </xf>
    <xf numFmtId="44" fontId="5" fillId="2" borderId="17" xfId="9" applyNumberFormat="1" applyFont="1" applyFill="1" applyBorder="1" applyAlignment="1" applyProtection="1">
      <alignment horizontal="right" vertical="center"/>
    </xf>
    <xf numFmtId="10" fontId="5" fillId="2" borderId="29" xfId="8" applyNumberFormat="1" applyFont="1" applyFill="1" applyBorder="1" applyAlignment="1" applyProtection="1">
      <alignment horizontal="center" vertical="center"/>
    </xf>
    <xf numFmtId="10" fontId="5" fillId="2" borderId="29" xfId="9" applyNumberFormat="1" applyFont="1" applyFill="1" applyBorder="1" applyAlignment="1" applyProtection="1">
      <alignment horizontal="center" vertical="center"/>
    </xf>
    <xf numFmtId="10" fontId="5" fillId="2" borderId="17" xfId="9" applyNumberFormat="1" applyFont="1" applyFill="1" applyBorder="1" applyAlignment="1" applyProtection="1">
      <alignment horizontal="center" vertical="center"/>
    </xf>
    <xf numFmtId="0" fontId="8" fillId="4" borderId="121" xfId="0" applyFont="1" applyFill="1" applyBorder="1" applyAlignment="1">
      <alignment horizontal="center" vertical="center" wrapText="1"/>
    </xf>
    <xf numFmtId="0" fontId="4" fillId="0" borderId="2" xfId="0" applyFont="1" applyBorder="1" applyAlignment="1">
      <alignment vertical="center" wrapText="1"/>
    </xf>
    <xf numFmtId="3" fontId="43" fillId="0" borderId="48" xfId="0" applyNumberFormat="1" applyFont="1" applyBorder="1" applyAlignment="1">
      <alignment horizontal="left" vertical="center" wrapText="1"/>
    </xf>
    <xf numFmtId="3" fontId="43" fillId="0" borderId="48" xfId="0" applyNumberFormat="1" applyFont="1" applyBorder="1" applyAlignment="1">
      <alignment horizontal="center" vertical="center" wrapText="1"/>
    </xf>
    <xf numFmtId="0" fontId="2" fillId="0" borderId="48" xfId="0" applyFont="1" applyBorder="1" applyAlignment="1">
      <alignment wrapText="1"/>
    </xf>
    <xf numFmtId="0" fontId="43" fillId="0" borderId="48" xfId="0" applyFont="1" applyBorder="1" applyAlignment="1">
      <alignment horizontal="center" vertical="center"/>
    </xf>
    <xf numFmtId="0" fontId="0" fillId="0" borderId="48" xfId="0" applyBorder="1" applyAlignment="1">
      <alignment horizontal="left"/>
    </xf>
    <xf numFmtId="0" fontId="51" fillId="2" borderId="1" xfId="14" applyFont="1"/>
    <xf numFmtId="0" fontId="51" fillId="2" borderId="1" xfId="14" applyFont="1" applyAlignment="1">
      <alignment horizontal="center" vertical="center"/>
    </xf>
    <xf numFmtId="0" fontId="53" fillId="2" borderId="1" xfId="14" applyFont="1" applyAlignment="1">
      <alignment vertical="center"/>
    </xf>
    <xf numFmtId="0" fontId="54" fillId="2" borderId="1" xfId="14" applyFont="1" applyAlignment="1">
      <alignment horizontal="center" vertical="center"/>
    </xf>
    <xf numFmtId="0" fontId="51" fillId="2" borderId="10" xfId="14" applyFont="1" applyBorder="1"/>
    <xf numFmtId="0" fontId="51" fillId="2" borderId="172" xfId="14" applyFont="1" applyBorder="1" applyAlignment="1">
      <alignment horizontal="center" vertical="center"/>
    </xf>
    <xf numFmtId="10" fontId="51" fillId="2" borderId="172" xfId="14" applyNumberFormat="1" applyFont="1" applyBorder="1" applyAlignment="1">
      <alignment horizontal="center" vertical="center"/>
    </xf>
    <xf numFmtId="2" fontId="51" fillId="2" borderId="1" xfId="14" applyNumberFormat="1" applyFont="1"/>
    <xf numFmtId="0" fontId="51" fillId="2" borderId="11" xfId="14" applyFont="1" applyBorder="1" applyAlignment="1">
      <alignment horizontal="center" vertical="center"/>
    </xf>
    <xf numFmtId="10" fontId="51" fillId="2" borderId="11" xfId="14" applyNumberFormat="1" applyFont="1" applyBorder="1" applyAlignment="1">
      <alignment horizontal="center" vertical="center"/>
    </xf>
    <xf numFmtId="10" fontId="54" fillId="2" borderId="172" xfId="14" applyNumberFormat="1" applyFont="1" applyBorder="1" applyAlignment="1">
      <alignment horizontal="center" vertical="center"/>
    </xf>
    <xf numFmtId="0" fontId="51" fillId="2" borderId="14" xfId="14" applyFont="1" applyBorder="1"/>
    <xf numFmtId="10" fontId="51" fillId="2" borderId="149" xfId="14" applyNumberFormat="1" applyFont="1" applyBorder="1" applyAlignment="1">
      <alignment horizontal="center" vertical="center"/>
    </xf>
    <xf numFmtId="0" fontId="54" fillId="28" borderId="7" xfId="14" applyFont="1" applyFill="1" applyBorder="1" applyAlignment="1">
      <alignment vertical="center"/>
    </xf>
    <xf numFmtId="10" fontId="54" fillId="28" borderId="144" xfId="14" applyNumberFormat="1" applyFont="1" applyFill="1" applyBorder="1" applyAlignment="1">
      <alignment horizontal="center" vertical="center"/>
    </xf>
    <xf numFmtId="0" fontId="51" fillId="2" borderId="103" xfId="14" applyFont="1" applyBorder="1"/>
    <xf numFmtId="0" fontId="51" fillId="2" borderId="105" xfId="14" applyFont="1" applyBorder="1" applyAlignment="1">
      <alignment horizontal="center" vertical="center"/>
    </xf>
    <xf numFmtId="0" fontId="51" fillId="2" borderId="16" xfId="14" applyFont="1" applyBorder="1" applyAlignment="1">
      <alignment horizontal="center" vertical="center"/>
    </xf>
    <xf numFmtId="4" fontId="4" fillId="0" borderId="2" xfId="0" applyNumberFormat="1" applyFont="1" applyBorder="1" applyAlignment="1">
      <alignment horizontal="center" vertical="center" wrapText="1"/>
    </xf>
    <xf numFmtId="44" fontId="4" fillId="2" borderId="2" xfId="8" applyFont="1" applyFill="1" applyBorder="1" applyAlignment="1">
      <alignment horizontal="center" vertical="center" wrapText="1"/>
    </xf>
    <xf numFmtId="10" fontId="4" fillId="2" borderId="2" xfId="3" applyNumberFormat="1" applyFont="1" applyFill="1" applyBorder="1" applyAlignment="1">
      <alignment horizontal="center" vertical="center" wrapText="1"/>
    </xf>
    <xf numFmtId="44" fontId="7" fillId="24" borderId="0" xfId="0" applyNumberFormat="1" applyFont="1" applyFill="1" applyAlignment="1">
      <alignment horizontal="center" vertical="center" wrapText="1"/>
    </xf>
    <xf numFmtId="0" fontId="4" fillId="2" borderId="1" xfId="23" applyFont="1" applyAlignment="1">
      <alignment horizontal="center" vertical="center" wrapText="1"/>
    </xf>
    <xf numFmtId="0" fontId="4" fillId="2" borderId="1" xfId="23" applyFont="1" applyAlignment="1">
      <alignment horizontal="left" vertical="center" wrapText="1"/>
    </xf>
    <xf numFmtId="4" fontId="4" fillId="2" borderId="1" xfId="23" applyNumberFormat="1" applyFont="1" applyAlignment="1">
      <alignment horizontal="center" vertical="center" wrapText="1"/>
    </xf>
    <xf numFmtId="0" fontId="4" fillId="2" borderId="1" xfId="34" applyFont="1" applyAlignment="1">
      <alignment horizontal="center" vertical="top" wrapText="1"/>
    </xf>
    <xf numFmtId="0" fontId="4" fillId="2" borderId="1" xfId="34" applyFont="1" applyAlignment="1">
      <alignment horizontal="left" vertical="top" wrapText="1"/>
    </xf>
    <xf numFmtId="0" fontId="2" fillId="2" borderId="1" xfId="1" applyFont="1" applyAlignment="1">
      <alignment vertical="center"/>
    </xf>
    <xf numFmtId="165" fontId="7" fillId="2" borderId="1" xfId="2" applyNumberFormat="1" applyFont="1" applyFill="1" applyBorder="1" applyAlignment="1">
      <alignment horizontal="center" vertical="center"/>
    </xf>
    <xf numFmtId="4" fontId="7" fillId="2" borderId="1" xfId="2" applyNumberFormat="1" applyFont="1" applyFill="1" applyBorder="1" applyAlignment="1">
      <alignment horizontal="center" vertical="center"/>
    </xf>
    <xf numFmtId="0" fontId="6" fillId="2" borderId="7" xfId="1" applyFont="1" applyBorder="1" applyAlignment="1">
      <alignment vertical="center"/>
    </xf>
    <xf numFmtId="4" fontId="6" fillId="2" borderId="8" xfId="1" applyNumberFormat="1" applyFont="1" applyBorder="1" applyAlignment="1">
      <alignment vertical="center"/>
    </xf>
    <xf numFmtId="0" fontId="6" fillId="2" borderId="8" xfId="1" applyFont="1" applyBorder="1" applyAlignment="1">
      <alignment vertical="center"/>
    </xf>
    <xf numFmtId="4" fontId="6" fillId="2" borderId="8" xfId="2" applyNumberFormat="1" applyFont="1" applyFill="1" applyBorder="1" applyAlignment="1">
      <alignment horizontal="center" vertical="center"/>
    </xf>
    <xf numFmtId="0" fontId="6" fillId="2" borderId="9" xfId="1" applyFont="1" applyBorder="1" applyAlignment="1">
      <alignment horizontal="center" vertical="center"/>
    </xf>
    <xf numFmtId="0" fontId="5" fillId="2" borderId="1" xfId="1" applyFont="1" applyAlignment="1">
      <alignment vertical="center"/>
    </xf>
    <xf numFmtId="0" fontId="6" fillId="2" borderId="1" xfId="1" applyFont="1" applyAlignment="1">
      <alignment vertical="center"/>
    </xf>
    <xf numFmtId="0" fontId="5" fillId="2" borderId="10" xfId="1" applyFont="1" applyBorder="1" applyAlignment="1">
      <alignment vertical="center"/>
    </xf>
    <xf numFmtId="4" fontId="5" fillId="2" borderId="1" xfId="2" applyNumberFormat="1" applyFont="1" applyFill="1" applyBorder="1" applyAlignment="1">
      <alignment horizontal="center" vertical="center"/>
    </xf>
    <xf numFmtId="0" fontId="5" fillId="2" borderId="1" xfId="1" applyFont="1" applyAlignment="1">
      <alignment horizontal="center" vertical="center"/>
    </xf>
    <xf numFmtId="165" fontId="5" fillId="2" borderId="1" xfId="2" applyNumberFormat="1" applyFont="1" applyFill="1" applyBorder="1" applyAlignment="1">
      <alignment horizontal="center" vertical="center"/>
    </xf>
    <xf numFmtId="0" fontId="5" fillId="2" borderId="11" xfId="1" applyFont="1" applyBorder="1" applyAlignment="1">
      <alignment horizontal="center" vertical="center"/>
    </xf>
    <xf numFmtId="43" fontId="6" fillId="2" borderId="1" xfId="2" applyFont="1" applyFill="1" applyBorder="1" applyAlignment="1">
      <alignment vertical="center"/>
    </xf>
    <xf numFmtId="0" fontId="15" fillId="2" borderId="12" xfId="1" applyFont="1" applyBorder="1" applyAlignment="1">
      <alignment horizontal="center" vertical="center"/>
    </xf>
    <xf numFmtId="4" fontId="15" fillId="2" borderId="6" xfId="2" applyNumberFormat="1" applyFont="1" applyFill="1" applyBorder="1" applyAlignment="1">
      <alignment horizontal="center" vertical="center"/>
    </xf>
    <xf numFmtId="0" fontId="15" fillId="2" borderId="6" xfId="1" applyFont="1" applyBorder="1" applyAlignment="1">
      <alignment horizontal="center" vertical="center"/>
    </xf>
    <xf numFmtId="165" fontId="15" fillId="2" borderId="6" xfId="2" applyNumberFormat="1" applyFont="1" applyFill="1" applyBorder="1" applyAlignment="1">
      <alignment horizontal="center" vertical="center"/>
    </xf>
    <xf numFmtId="0" fontId="5" fillId="2" borderId="6" xfId="1" applyFont="1" applyBorder="1" applyAlignment="1">
      <alignment horizontal="center" vertical="center"/>
    </xf>
    <xf numFmtId="4" fontId="5" fillId="2" borderId="6" xfId="2" applyNumberFormat="1" applyFont="1" applyFill="1" applyBorder="1" applyAlignment="1">
      <alignment horizontal="center" vertical="center"/>
    </xf>
    <xf numFmtId="0" fontId="5" fillId="2" borderId="13" xfId="1" applyFont="1" applyBorder="1" applyAlignment="1">
      <alignment horizontal="center" vertical="center"/>
    </xf>
    <xf numFmtId="1" fontId="5" fillId="2" borderId="1" xfId="1" applyNumberFormat="1" applyFont="1" applyAlignment="1">
      <alignment horizontal="center" vertical="center"/>
    </xf>
    <xf numFmtId="203" fontId="6" fillId="2" borderId="1" xfId="1" applyNumberFormat="1" applyFont="1" applyAlignment="1">
      <alignment vertical="center"/>
    </xf>
    <xf numFmtId="166" fontId="6" fillId="2" borderId="1" xfId="1" applyNumberFormat="1" applyFont="1" applyAlignment="1">
      <alignment vertical="center"/>
    </xf>
    <xf numFmtId="44" fontId="6" fillId="2" borderId="1" xfId="1" applyNumberFormat="1" applyFont="1" applyAlignment="1">
      <alignment vertical="center"/>
    </xf>
    <xf numFmtId="0" fontId="7" fillId="2" borderId="10" xfId="1" applyFont="1" applyBorder="1" applyAlignment="1">
      <alignment horizontal="center" vertical="center"/>
    </xf>
    <xf numFmtId="4" fontId="7" fillId="2" borderId="1" xfId="1" applyNumberFormat="1" applyFont="1" applyAlignment="1">
      <alignment horizontal="center" vertical="center"/>
    </xf>
    <xf numFmtId="0" fontId="7" fillId="2" borderId="1" xfId="1" applyFont="1" applyAlignment="1">
      <alignment horizontal="center" vertical="center"/>
    </xf>
    <xf numFmtId="0" fontId="7" fillId="2" borderId="11" xfId="1" applyFont="1" applyBorder="1" applyAlignment="1">
      <alignment horizontal="center" vertical="center"/>
    </xf>
    <xf numFmtId="165" fontId="7" fillId="2" borderId="10" xfId="2" applyNumberFormat="1" applyFont="1" applyFill="1" applyBorder="1" applyAlignment="1">
      <alignment horizontal="center" vertical="center"/>
    </xf>
    <xf numFmtId="165" fontId="7" fillId="2" borderId="11" xfId="2" applyNumberFormat="1" applyFont="1" applyFill="1" applyBorder="1" applyAlignment="1">
      <alignment horizontal="center" vertical="center"/>
    </xf>
    <xf numFmtId="165" fontId="7" fillId="2" borderId="7" xfId="2" applyNumberFormat="1" applyFont="1" applyFill="1" applyBorder="1" applyAlignment="1">
      <alignment horizontal="center" vertical="center"/>
    </xf>
    <xf numFmtId="165" fontId="7" fillId="2" borderId="8" xfId="2" applyNumberFormat="1" applyFont="1" applyFill="1" applyBorder="1" applyAlignment="1">
      <alignment horizontal="center" vertical="center"/>
    </xf>
    <xf numFmtId="165" fontId="7" fillId="2" borderId="9" xfId="2" applyNumberFormat="1" applyFont="1" applyFill="1" applyBorder="1" applyAlignment="1">
      <alignment horizontal="center" vertical="center"/>
    </xf>
    <xf numFmtId="0" fontId="2" fillId="2" borderId="10" xfId="1" applyFont="1" applyBorder="1" applyAlignment="1">
      <alignment vertical="center"/>
    </xf>
    <xf numFmtId="4" fontId="2" fillId="2" borderId="1" xfId="2" applyNumberFormat="1" applyFont="1" applyFill="1" applyBorder="1" applyAlignment="1">
      <alignment horizontal="center" vertical="center"/>
    </xf>
    <xf numFmtId="0" fontId="2" fillId="2" borderId="1" xfId="1" applyFont="1" applyAlignment="1">
      <alignment horizontal="center" vertical="center"/>
    </xf>
    <xf numFmtId="165" fontId="2" fillId="2" borderId="1" xfId="2" applyNumberFormat="1" applyFont="1" applyFill="1" applyBorder="1" applyAlignment="1">
      <alignment horizontal="center" vertical="center"/>
    </xf>
    <xf numFmtId="0" fontId="2" fillId="2" borderId="11" xfId="1" applyFont="1" applyBorder="1" applyAlignment="1">
      <alignment horizontal="center" vertical="center"/>
    </xf>
    <xf numFmtId="165" fontId="6" fillId="2" borderId="8" xfId="2" applyNumberFormat="1" applyFont="1" applyFill="1" applyBorder="1" applyAlignment="1">
      <alignment horizontal="center" vertical="center"/>
    </xf>
    <xf numFmtId="0" fontId="6" fillId="2" borderId="8" xfId="1" applyFont="1" applyBorder="1" applyAlignment="1">
      <alignment horizontal="center" vertical="center"/>
    </xf>
    <xf numFmtId="9" fontId="5" fillId="2" borderId="1" xfId="3" applyFont="1" applyFill="1" applyBorder="1" applyAlignment="1">
      <alignment horizontal="center" vertical="center"/>
    </xf>
    <xf numFmtId="0" fontId="2" fillId="2" borderId="14" xfId="1" applyFont="1" applyBorder="1" applyAlignment="1">
      <alignment vertical="center"/>
    </xf>
    <xf numFmtId="4" fontId="2" fillId="2" borderId="15" xfId="2" applyNumberFormat="1" applyFont="1" applyFill="1" applyBorder="1" applyAlignment="1">
      <alignment horizontal="center" vertical="center"/>
    </xf>
    <xf numFmtId="0" fontId="2" fillId="2" borderId="15" xfId="1" applyFont="1" applyBorder="1" applyAlignment="1">
      <alignment horizontal="center" vertical="center"/>
    </xf>
    <xf numFmtId="165" fontId="2" fillId="2" borderId="15" xfId="2" applyNumberFormat="1" applyFont="1" applyFill="1" applyBorder="1" applyAlignment="1">
      <alignment horizontal="center" vertical="center"/>
    </xf>
    <xf numFmtId="0" fontId="2" fillId="2" borderId="16" xfId="1" applyFont="1" applyBorder="1" applyAlignment="1">
      <alignment horizontal="center" vertical="center"/>
    </xf>
    <xf numFmtId="4" fontId="2" fillId="2" borderId="1" xfId="2" applyNumberFormat="1" applyFont="1" applyFill="1" applyAlignment="1">
      <alignment horizontal="center" vertical="center"/>
    </xf>
    <xf numFmtId="165" fontId="2" fillId="2" borderId="1" xfId="2" applyNumberFormat="1" applyFont="1" applyFill="1" applyAlignment="1">
      <alignment horizontal="center" vertical="center"/>
    </xf>
    <xf numFmtId="0" fontId="0" fillId="0" borderId="6" xfId="0" applyBorder="1" applyAlignment="1">
      <alignment horizontal="left"/>
    </xf>
    <xf numFmtId="0" fontId="55" fillId="3" borderId="178" xfId="0" applyFont="1" applyFill="1" applyBorder="1" applyAlignment="1">
      <alignment horizontal="center" vertical="center"/>
    </xf>
    <xf numFmtId="0" fontId="55" fillId="3" borderId="0" xfId="0" applyFont="1" applyFill="1" applyAlignment="1">
      <alignment horizontal="center" vertical="center"/>
    </xf>
    <xf numFmtId="0" fontId="55" fillId="0" borderId="17" xfId="0" applyFont="1" applyBorder="1" applyAlignment="1">
      <alignment horizontal="center" vertical="center"/>
    </xf>
    <xf numFmtId="204" fontId="56" fillId="0" borderId="17" xfId="0" applyNumberFormat="1" applyFont="1" applyBorder="1" applyAlignment="1">
      <alignment horizontal="center" vertical="center" wrapText="1"/>
    </xf>
    <xf numFmtId="0" fontId="43" fillId="0" borderId="155" xfId="0" applyFont="1" applyBorder="1" applyAlignment="1">
      <alignment horizontal="left" vertical="center" wrapText="1"/>
    </xf>
    <xf numFmtId="10" fontId="57" fillId="4" borderId="17" xfId="22" applyNumberFormat="1" applyFont="1" applyFill="1" applyBorder="1" applyAlignment="1">
      <alignment horizontal="center" vertical="center" wrapText="1"/>
    </xf>
    <xf numFmtId="4" fontId="7" fillId="2" borderId="8" xfId="2" applyNumberFormat="1" applyFont="1" applyFill="1" applyBorder="1" applyAlignment="1">
      <alignment horizontal="center" vertical="center"/>
    </xf>
    <xf numFmtId="0" fontId="58" fillId="5" borderId="1" xfId="14" applyFont="1" applyFill="1" applyAlignment="1">
      <alignment vertical="center"/>
    </xf>
    <xf numFmtId="165" fontId="7" fillId="2" borderId="1" xfId="2" applyNumberFormat="1" applyFont="1" applyFill="1" applyBorder="1" applyAlignment="1">
      <alignment vertical="center"/>
    </xf>
    <xf numFmtId="0" fontId="58" fillId="0" borderId="1" xfId="14" applyFont="1" applyFill="1" applyAlignment="1">
      <alignment vertical="center"/>
    </xf>
    <xf numFmtId="0" fontId="2" fillId="0" borderId="1" xfId="1" applyFont="1" applyFill="1"/>
    <xf numFmtId="165" fontId="7" fillId="0" borderId="1" xfId="2" applyNumberFormat="1" applyFont="1" applyFill="1" applyBorder="1" applyAlignment="1">
      <alignment vertical="center"/>
    </xf>
    <xf numFmtId="0" fontId="4" fillId="0" borderId="17" xfId="1" applyFont="1" applyFill="1" applyBorder="1" applyAlignment="1">
      <alignment horizontal="center" vertical="center" wrapText="1"/>
    </xf>
    <xf numFmtId="0" fontId="4" fillId="0" borderId="17" xfId="1" applyFont="1" applyFill="1" applyBorder="1" applyAlignment="1">
      <alignment horizontal="left" vertical="center" wrapText="1"/>
    </xf>
    <xf numFmtId="4" fontId="8" fillId="4" borderId="137" xfId="23" applyNumberFormat="1" applyFont="1" applyFill="1" applyBorder="1" applyAlignment="1">
      <alignment horizontal="center" vertical="center"/>
    </xf>
    <xf numFmtId="0" fontId="8" fillId="4" borderId="50" xfId="23" applyFont="1" applyFill="1" applyBorder="1" applyAlignment="1">
      <alignment horizontal="center" vertical="center"/>
    </xf>
    <xf numFmtId="4" fontId="8" fillId="4" borderId="50" xfId="23" applyNumberFormat="1" applyFont="1" applyFill="1" applyBorder="1" applyAlignment="1">
      <alignment horizontal="center" vertical="center"/>
    </xf>
    <xf numFmtId="178" fontId="8" fillId="4" borderId="51" xfId="23" applyNumberFormat="1" applyFont="1" applyFill="1" applyBorder="1" applyAlignment="1">
      <alignment horizontal="center" vertical="center"/>
    </xf>
    <xf numFmtId="44" fontId="2" fillId="0" borderId="0" xfId="0" applyNumberFormat="1" applyFont="1" applyAlignment="1">
      <alignment wrapText="1"/>
    </xf>
    <xf numFmtId="180" fontId="29" fillId="2" borderId="1" xfId="33" applyNumberFormat="1" applyFont="1" applyAlignment="1">
      <alignment vertical="center" wrapText="1"/>
    </xf>
    <xf numFmtId="180" fontId="29" fillId="2" borderId="185" xfId="33" applyNumberFormat="1" applyFont="1" applyBorder="1" applyAlignment="1">
      <alignment vertical="center" wrapText="1"/>
    </xf>
    <xf numFmtId="0" fontId="2" fillId="2" borderId="10" xfId="33" applyFont="1" applyBorder="1" applyAlignment="1">
      <alignment horizontal="left" vertical="center"/>
    </xf>
    <xf numFmtId="0" fontId="29" fillId="2" borderId="1" xfId="33" applyFont="1" applyAlignment="1">
      <alignment horizontal="left" vertical="center"/>
    </xf>
    <xf numFmtId="0" fontId="2" fillId="2" borderId="11" xfId="33" applyFont="1" applyBorder="1" applyAlignment="1">
      <alignment horizontal="left" vertical="center"/>
    </xf>
    <xf numFmtId="0" fontId="29" fillId="2" borderId="10" xfId="33" applyFont="1" applyBorder="1" applyAlignment="1">
      <alignment vertical="center"/>
    </xf>
    <xf numFmtId="0" fontId="29" fillId="2" borderId="1" xfId="33" applyFont="1" applyAlignment="1">
      <alignment vertical="center"/>
    </xf>
    <xf numFmtId="165" fontId="29" fillId="2" borderId="1" xfId="33" applyNumberFormat="1" applyFont="1" applyAlignment="1">
      <alignment vertical="center"/>
    </xf>
    <xf numFmtId="0" fontId="29" fillId="2" borderId="11" xfId="33" applyFont="1" applyBorder="1" applyAlignment="1">
      <alignment vertical="center"/>
    </xf>
    <xf numFmtId="0" fontId="32" fillId="2" borderId="10" xfId="33" applyFont="1" applyBorder="1" applyAlignment="1">
      <alignment vertical="center"/>
    </xf>
    <xf numFmtId="0" fontId="32" fillId="2" borderId="11" xfId="33" applyFont="1" applyBorder="1" applyAlignment="1">
      <alignment vertical="center"/>
    </xf>
    <xf numFmtId="0" fontId="30" fillId="2" borderId="1" xfId="33" applyFont="1" applyAlignment="1">
      <alignment vertical="center"/>
    </xf>
    <xf numFmtId="0" fontId="33" fillId="2" borderId="1" xfId="33" applyAlignment="1">
      <alignment horizontal="left" vertical="center"/>
    </xf>
    <xf numFmtId="181" fontId="29" fillId="2" borderId="1" xfId="33" applyNumberFormat="1" applyFont="1" applyAlignment="1">
      <alignment vertical="center"/>
    </xf>
    <xf numFmtId="180" fontId="29" fillId="2" borderId="1" xfId="33" applyNumberFormat="1" applyFont="1" applyAlignment="1">
      <alignment vertical="center"/>
    </xf>
    <xf numFmtId="0" fontId="29" fillId="2" borderId="10" xfId="33" applyFont="1" applyBorder="1" applyAlignment="1">
      <alignment horizontal="center" vertical="center"/>
    </xf>
    <xf numFmtId="0" fontId="30" fillId="2" borderId="1" xfId="33" applyFont="1" applyAlignment="1">
      <alignment horizontal="right" vertical="center"/>
    </xf>
    <xf numFmtId="4" fontId="30" fillId="2" borderId="1" xfId="33" applyNumberFormat="1" applyFont="1" applyAlignment="1">
      <alignment horizontal="center" vertical="center"/>
    </xf>
    <xf numFmtId="0" fontId="29" fillId="2" borderId="11" xfId="33" applyFont="1" applyBorder="1" applyAlignment="1">
      <alignment horizontal="center" vertical="center"/>
    </xf>
    <xf numFmtId="0" fontId="30" fillId="2" borderId="10" xfId="33" applyFont="1" applyBorder="1" applyAlignment="1">
      <alignment vertical="center"/>
    </xf>
    <xf numFmtId="0" fontId="30" fillId="2" borderId="11" xfId="33" applyFont="1" applyBorder="1" applyAlignment="1">
      <alignment vertical="center"/>
    </xf>
    <xf numFmtId="0" fontId="29" fillId="14" borderId="10" xfId="33" applyFont="1" applyFill="1" applyBorder="1" applyAlignment="1">
      <alignment vertical="center"/>
    </xf>
    <xf numFmtId="0" fontId="29" fillId="14" borderId="10" xfId="33" applyFont="1" applyFill="1" applyBorder="1" applyAlignment="1">
      <alignment horizontal="center" vertical="center"/>
    </xf>
    <xf numFmtId="0" fontId="29" fillId="2" borderId="12" xfId="33" applyFont="1" applyBorder="1" applyAlignment="1">
      <alignment vertical="center"/>
    </xf>
    <xf numFmtId="0" fontId="29" fillId="2" borderId="13" xfId="33" applyFont="1" applyBorder="1" applyAlignment="1">
      <alignment vertical="center"/>
    </xf>
    <xf numFmtId="182" fontId="30" fillId="2" borderId="1" xfId="33" applyNumberFormat="1" applyFont="1" applyAlignment="1">
      <alignment vertical="center"/>
    </xf>
    <xf numFmtId="182" fontId="30" fillId="2" borderId="1" xfId="33" applyNumberFormat="1" applyFont="1" applyAlignment="1">
      <alignment horizontal="right" vertical="center"/>
    </xf>
    <xf numFmtId="182" fontId="29" fillId="2" borderId="1" xfId="33" applyNumberFormat="1" applyFont="1" applyAlignment="1">
      <alignment vertical="center"/>
    </xf>
    <xf numFmtId="4" fontId="29" fillId="2" borderId="1" xfId="33" applyNumberFormat="1" applyFont="1" applyAlignment="1">
      <alignment vertical="center"/>
    </xf>
    <xf numFmtId="0" fontId="29" fillId="14" borderId="1" xfId="33" applyFont="1" applyFill="1" applyAlignment="1">
      <alignment vertical="center"/>
    </xf>
    <xf numFmtId="165" fontId="29" fillId="14" borderId="1" xfId="33" applyNumberFormat="1" applyFont="1" applyFill="1" applyAlignment="1">
      <alignment vertical="center"/>
    </xf>
    <xf numFmtId="0" fontId="29" fillId="2" borderId="1" xfId="33" applyFont="1" applyAlignment="1">
      <alignment horizontal="left" vertical="center" wrapText="1"/>
    </xf>
    <xf numFmtId="0" fontId="29" fillId="2" borderId="1" xfId="25" applyFont="1" applyAlignment="1">
      <alignment vertical="center"/>
    </xf>
    <xf numFmtId="0" fontId="29" fillId="2" borderId="14" xfId="33" applyFont="1" applyBorder="1" applyAlignment="1">
      <alignment vertical="center"/>
    </xf>
    <xf numFmtId="0" fontId="29" fillId="2" borderId="15" xfId="33" applyFont="1" applyBorder="1" applyAlignment="1">
      <alignment horizontal="left" vertical="center" wrapText="1"/>
    </xf>
    <xf numFmtId="0" fontId="29" fillId="2" borderId="15" xfId="25" applyFont="1" applyBorder="1" applyAlignment="1">
      <alignment vertical="center"/>
    </xf>
    <xf numFmtId="1" fontId="30" fillId="2" borderId="126" xfId="25" applyNumberFormat="1" applyFont="1" applyBorder="1" applyAlignment="1">
      <alignment horizontal="center" vertical="center"/>
    </xf>
    <xf numFmtId="0" fontId="29" fillId="2" borderId="16" xfId="33" applyFont="1" applyBorder="1" applyAlignment="1">
      <alignment vertical="center"/>
    </xf>
    <xf numFmtId="0" fontId="34" fillId="3" borderId="30" xfId="33" applyFont="1" applyFill="1" applyBorder="1" applyAlignment="1">
      <alignment horizontal="center" vertical="center"/>
    </xf>
    <xf numFmtId="0" fontId="5" fillId="5" borderId="1" xfId="12" applyFill="1" applyAlignment="1">
      <alignment vertical="center"/>
    </xf>
    <xf numFmtId="0" fontId="5" fillId="5" borderId="1" xfId="12" applyFill="1" applyAlignment="1">
      <alignment horizontal="right" vertical="center"/>
    </xf>
    <xf numFmtId="0" fontId="5" fillId="5" borderId="1" xfId="12" applyFill="1" applyAlignment="1">
      <alignment horizontal="left" vertical="center"/>
    </xf>
    <xf numFmtId="0" fontId="5" fillId="5" borderId="1" xfId="30" applyFont="1" applyFill="1" applyAlignment="1">
      <alignment horizontal="justify" vertical="center"/>
    </xf>
    <xf numFmtId="165" fontId="2" fillId="5" borderId="1" xfId="30" applyNumberFormat="1" applyFont="1" applyFill="1" applyAlignment="1">
      <alignment horizontal="justify" vertical="center"/>
    </xf>
    <xf numFmtId="165" fontId="5" fillId="5" borderId="1" xfId="12" applyNumberFormat="1" applyFill="1" applyAlignment="1">
      <alignment vertical="center"/>
    </xf>
    <xf numFmtId="0" fontId="6" fillId="5" borderId="1" xfId="12" applyFont="1" applyFill="1" applyAlignment="1">
      <alignment horizontal="left" vertical="center"/>
    </xf>
    <xf numFmtId="0" fontId="5" fillId="5" borderId="1" xfId="12" applyFill="1" applyAlignment="1">
      <alignment horizontal="center" vertical="center"/>
    </xf>
    <xf numFmtId="0" fontId="6" fillId="5" borderId="1" xfId="12" applyFont="1" applyFill="1" applyAlignment="1">
      <alignment vertical="center"/>
    </xf>
    <xf numFmtId="0" fontId="6" fillId="5" borderId="1" xfId="12" applyFont="1" applyFill="1" applyAlignment="1">
      <alignment horizontal="center" vertical="center" wrapText="1"/>
    </xf>
    <xf numFmtId="0" fontId="6" fillId="5" borderId="1" xfId="12" applyFont="1" applyFill="1" applyAlignment="1">
      <alignment vertical="center" wrapText="1"/>
    </xf>
    <xf numFmtId="186" fontId="5" fillId="5" borderId="1" xfId="12" applyNumberFormat="1" applyFill="1" applyAlignment="1">
      <alignment horizontal="left" vertical="center"/>
    </xf>
    <xf numFmtId="188" fontId="5" fillId="5" borderId="1" xfId="12" applyNumberFormat="1" applyFill="1" applyAlignment="1">
      <alignment horizontal="left" vertical="center"/>
    </xf>
    <xf numFmtId="165" fontId="5" fillId="5" borderId="1" xfId="12" applyNumberFormat="1" applyFill="1" applyAlignment="1">
      <alignment horizontal="left" vertical="center"/>
    </xf>
    <xf numFmtId="0" fontId="2" fillId="5" borderId="1" xfId="30" applyFont="1" applyFill="1" applyAlignment="1">
      <alignment horizontal="right" vertical="center"/>
    </xf>
    <xf numFmtId="10" fontId="2" fillId="5" borderId="1" xfId="30" applyNumberFormat="1" applyFont="1" applyFill="1" applyAlignment="1">
      <alignment horizontal="left" vertical="center"/>
    </xf>
    <xf numFmtId="189" fontId="5" fillId="5" borderId="1" xfId="12" applyNumberFormat="1" applyFill="1" applyAlignment="1">
      <alignment horizontal="left" vertical="center"/>
    </xf>
    <xf numFmtId="190" fontId="5" fillId="2" borderId="1" xfId="12" applyNumberFormat="1" applyAlignment="1">
      <alignment horizontal="left" vertical="center"/>
    </xf>
    <xf numFmtId="166" fontId="5" fillId="5" borderId="1" xfId="12" applyNumberFormat="1" applyFill="1" applyAlignment="1">
      <alignment horizontal="left" vertical="center"/>
    </xf>
    <xf numFmtId="173" fontId="5" fillId="5" borderId="1" xfId="31" applyNumberFormat="1" applyFont="1" applyFill="1" applyBorder="1" applyAlignment="1">
      <alignment horizontal="left" vertical="center"/>
    </xf>
    <xf numFmtId="0" fontId="6" fillId="5" borderId="1" xfId="12" applyFont="1" applyFill="1" applyAlignment="1">
      <alignment horizontal="center" vertical="center"/>
    </xf>
    <xf numFmtId="43" fontId="5" fillId="5" borderId="1" xfId="31" applyFont="1" applyFill="1" applyBorder="1" applyAlignment="1">
      <alignment horizontal="left" vertical="center"/>
    </xf>
    <xf numFmtId="0" fontId="11" fillId="5" borderId="1" xfId="12" applyFont="1" applyFill="1" applyAlignment="1">
      <alignment horizontal="left" vertical="center"/>
    </xf>
    <xf numFmtId="0" fontId="5" fillId="5" borderId="15" xfId="12" applyFill="1" applyBorder="1" applyAlignment="1">
      <alignment horizontal="right" vertical="center"/>
    </xf>
    <xf numFmtId="0" fontId="5" fillId="5" borderId="15" xfId="12" applyFill="1" applyBorder="1" applyAlignment="1">
      <alignment horizontal="left" vertical="center"/>
    </xf>
    <xf numFmtId="164" fontId="4" fillId="2" borderId="1" xfId="23" applyNumberFormat="1" applyFont="1" applyAlignment="1">
      <alignment horizontal="center" vertical="center" wrapText="1"/>
    </xf>
    <xf numFmtId="0" fontId="2" fillId="2" borderId="1" xfId="23" applyFont="1" applyAlignment="1" applyProtection="1">
      <alignment horizontal="center" vertical="center" wrapText="1"/>
      <protection locked="0"/>
    </xf>
    <xf numFmtId="179" fontId="4" fillId="2" borderId="1" xfId="23" applyNumberFormat="1" applyFont="1" applyAlignment="1">
      <alignment horizontal="center" vertical="center" wrapText="1"/>
    </xf>
    <xf numFmtId="200" fontId="4" fillId="2" borderId="1" xfId="23" applyNumberFormat="1" applyFont="1" applyAlignment="1">
      <alignment horizontal="center" vertical="center" wrapText="1"/>
    </xf>
    <xf numFmtId="201" fontId="4" fillId="2" borderId="1" xfId="23" applyNumberFormat="1" applyFont="1" applyAlignment="1">
      <alignment horizontal="center" vertical="center" wrapText="1"/>
    </xf>
    <xf numFmtId="202" fontId="4" fillId="2" borderId="1" xfId="23" applyNumberFormat="1" applyFont="1" applyAlignment="1">
      <alignment horizontal="center" vertical="center" wrapText="1"/>
    </xf>
    <xf numFmtId="0" fontId="4" fillId="2" borderId="1" xfId="34" applyFont="1" applyAlignment="1">
      <alignment horizontal="center" vertical="center" wrapText="1"/>
    </xf>
    <xf numFmtId="164" fontId="4" fillId="2" borderId="1" xfId="34" applyNumberFormat="1" applyFont="1" applyAlignment="1">
      <alignment horizontal="center" vertical="center" wrapText="1"/>
    </xf>
    <xf numFmtId="4" fontId="4" fillId="2" borderId="1" xfId="34" applyNumberFormat="1" applyFont="1" applyAlignment="1">
      <alignment horizontal="center" vertical="center" wrapText="1"/>
    </xf>
    <xf numFmtId="0" fontId="2" fillId="2" borderId="1" xfId="34" applyFont="1" applyAlignment="1">
      <alignment wrapText="1"/>
    </xf>
    <xf numFmtId="0" fontId="11" fillId="2" borderId="48" xfId="13" applyFont="1" applyBorder="1" applyAlignment="1">
      <alignment horizontal="center" vertical="center" wrapText="1"/>
    </xf>
    <xf numFmtId="44" fontId="2" fillId="0" borderId="0" xfId="0" applyNumberFormat="1" applyFont="1" applyAlignment="1">
      <alignment horizontal="center" wrapText="1"/>
    </xf>
    <xf numFmtId="10" fontId="2" fillId="0" borderId="0" xfId="0" applyNumberFormat="1" applyFont="1" applyAlignment="1">
      <alignment horizontal="center" wrapText="1"/>
    </xf>
    <xf numFmtId="0" fontId="51" fillId="2" borderId="10" xfId="14" applyFont="1" applyBorder="1" applyAlignment="1">
      <alignment horizontal="left" vertical="center"/>
    </xf>
    <xf numFmtId="0" fontId="10" fillId="2" borderId="37" xfId="13" applyFont="1" applyBorder="1" applyAlignment="1">
      <alignment horizontal="center" vertical="center" wrapText="1"/>
    </xf>
    <xf numFmtId="0" fontId="59" fillId="2" borderId="1" xfId="13" applyFont="1"/>
    <xf numFmtId="0" fontId="2" fillId="2" borderId="17" xfId="1" applyFont="1" applyBorder="1"/>
    <xf numFmtId="0" fontId="2" fillId="2" borderId="17" xfId="1" applyFont="1" applyBorder="1" applyAlignment="1">
      <alignment horizontal="center" vertical="center"/>
    </xf>
    <xf numFmtId="0" fontId="2" fillId="2" borderId="17" xfId="1" applyFont="1" applyBorder="1" applyAlignment="1">
      <alignment horizontal="left" vertical="center"/>
    </xf>
    <xf numFmtId="44" fontId="4" fillId="0" borderId="17" xfId="1" applyNumberFormat="1" applyFont="1" applyFill="1" applyBorder="1" applyAlignment="1">
      <alignment horizontal="center" vertical="center" wrapText="1"/>
    </xf>
    <xf numFmtId="0" fontId="2" fillId="2" borderId="29" xfId="1" applyFont="1" applyBorder="1" applyAlignment="1">
      <alignment horizontal="center" vertical="center"/>
    </xf>
    <xf numFmtId="2" fontId="4" fillId="0" borderId="17" xfId="1" applyNumberFormat="1" applyFont="1" applyFill="1" applyBorder="1" applyAlignment="1">
      <alignment horizontal="center" vertical="center" wrapText="1"/>
    </xf>
    <xf numFmtId="2" fontId="2" fillId="2" borderId="17" xfId="1" applyNumberFormat="1" applyFont="1" applyBorder="1" applyAlignment="1">
      <alignment horizontal="center" vertical="center"/>
    </xf>
    <xf numFmtId="0" fontId="60" fillId="30" borderId="190" xfId="36" applyFont="1" applyFill="1" applyBorder="1" applyAlignment="1">
      <alignment horizontal="center" vertical="center"/>
    </xf>
    <xf numFmtId="0" fontId="60" fillId="30" borderId="191" xfId="36" applyFont="1" applyFill="1" applyBorder="1" applyAlignment="1">
      <alignment horizontal="center" vertical="center" wrapText="1"/>
    </xf>
    <xf numFmtId="0" fontId="60" fillId="30" borderId="191" xfId="36" applyFont="1" applyFill="1" applyBorder="1" applyAlignment="1">
      <alignment horizontal="center" vertical="center"/>
    </xf>
    <xf numFmtId="0" fontId="60" fillId="30" borderId="192" xfId="36" applyFont="1" applyFill="1" applyBorder="1" applyAlignment="1">
      <alignment horizontal="center" vertical="center" wrapText="1"/>
    </xf>
    <xf numFmtId="0" fontId="1" fillId="2" borderId="1" xfId="36"/>
    <xf numFmtId="0" fontId="4" fillId="2" borderId="193" xfId="36" applyFont="1" applyBorder="1" applyAlignment="1">
      <alignment horizontal="center" vertical="center" wrapText="1"/>
    </xf>
    <xf numFmtId="0" fontId="4" fillId="2" borderId="193" xfId="36" applyFont="1" applyBorder="1" applyAlignment="1">
      <alignment horizontal="left" vertical="center" wrapText="1"/>
    </xf>
    <xf numFmtId="171" fontId="4" fillId="2" borderId="193" xfId="36" applyNumberFormat="1" applyFont="1" applyBorder="1" applyAlignment="1">
      <alignment horizontal="right" vertical="center" wrapText="1"/>
    </xf>
    <xf numFmtId="0" fontId="5" fillId="5" borderId="111" xfId="12" applyFill="1" applyBorder="1" applyAlignment="1">
      <alignment horizontal="center" vertical="center"/>
    </xf>
    <xf numFmtId="171" fontId="5" fillId="5" borderId="111" xfId="12" applyNumberFormat="1" applyFill="1" applyBorder="1" applyAlignment="1">
      <alignment horizontal="center" vertical="center"/>
    </xf>
    <xf numFmtId="0" fontId="5" fillId="5" borderId="100" xfId="12" applyFill="1" applyBorder="1" applyAlignment="1">
      <alignment horizontal="center" vertical="center"/>
    </xf>
    <xf numFmtId="4" fontId="5" fillId="5" borderId="100" xfId="12" applyNumberFormat="1" applyFill="1" applyBorder="1" applyAlignment="1">
      <alignment horizontal="center" vertical="center"/>
    </xf>
    <xf numFmtId="171" fontId="5" fillId="5" borderId="100" xfId="12" applyNumberFormat="1" applyFill="1" applyBorder="1" applyAlignment="1">
      <alignment horizontal="center" vertical="center"/>
    </xf>
    <xf numFmtId="4" fontId="6" fillId="21" borderId="17" xfId="12" applyNumberFormat="1" applyFont="1" applyFill="1" applyBorder="1" applyAlignment="1">
      <alignment horizontal="center" vertical="center"/>
    </xf>
    <xf numFmtId="0" fontId="29" fillId="2" borderId="1" xfId="37"/>
    <xf numFmtId="0" fontId="2" fillId="2" borderId="1" xfId="37" applyFont="1"/>
    <xf numFmtId="2" fontId="2" fillId="2" borderId="1" xfId="37" applyNumberFormat="1" applyFont="1"/>
    <xf numFmtId="0" fontId="3" fillId="0" borderId="34" xfId="1" applyFont="1" applyFill="1" applyBorder="1" applyAlignment="1">
      <alignment horizontal="center" vertical="center" wrapText="1"/>
    </xf>
    <xf numFmtId="0" fontId="2" fillId="2" borderId="1" xfId="19" applyFont="1" applyAlignment="1">
      <alignment wrapText="1"/>
    </xf>
    <xf numFmtId="0" fontId="60" fillId="30" borderId="190" xfId="0" applyFont="1" applyFill="1" applyBorder="1" applyAlignment="1">
      <alignment horizontal="center" vertical="center" wrapText="1"/>
    </xf>
    <xf numFmtId="0" fontId="60" fillId="30" borderId="191" xfId="0" applyFont="1" applyFill="1" applyBorder="1" applyAlignment="1">
      <alignment horizontal="center" vertical="center" wrapText="1"/>
    </xf>
    <xf numFmtId="0" fontId="60" fillId="30" borderId="192" xfId="0" applyFont="1" applyFill="1" applyBorder="1" applyAlignment="1">
      <alignment horizontal="center" vertical="center" wrapText="1"/>
    </xf>
    <xf numFmtId="0" fontId="4" fillId="0" borderId="193" xfId="0" applyFont="1" applyBorder="1" applyAlignment="1">
      <alignment horizontal="center" vertical="center"/>
    </xf>
    <xf numFmtId="0" fontId="4" fillId="0" borderId="193" xfId="0" applyFont="1" applyBorder="1" applyAlignment="1">
      <alignment horizontal="left" vertical="center" wrapText="1"/>
    </xf>
    <xf numFmtId="171" fontId="4" fillId="0" borderId="193" xfId="0" applyNumberFormat="1" applyFont="1" applyBorder="1" applyAlignment="1">
      <alignment horizontal="right" vertical="center"/>
    </xf>
    <xf numFmtId="0" fontId="4" fillId="0" borderId="194" xfId="0" applyFont="1" applyBorder="1" applyAlignment="1">
      <alignment horizontal="center" vertical="center"/>
    </xf>
    <xf numFmtId="0" fontId="4" fillId="0" borderId="194" xfId="0" applyFont="1" applyBorder="1" applyAlignment="1">
      <alignment horizontal="left" vertical="center" wrapText="1"/>
    </xf>
    <xf numFmtId="171" fontId="4" fillId="0" borderId="194" xfId="0" applyNumberFormat="1" applyFont="1" applyBorder="1" applyAlignment="1">
      <alignment horizontal="right"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indent="1"/>
    </xf>
    <xf numFmtId="171" fontId="4" fillId="0" borderId="1" xfId="0" applyNumberFormat="1" applyFont="1" applyBorder="1" applyAlignment="1">
      <alignment horizontal="right" vertical="center"/>
    </xf>
    <xf numFmtId="0" fontId="4" fillId="0" borderId="195" xfId="0" applyFont="1" applyBorder="1" applyAlignment="1">
      <alignment horizontal="center" vertical="center"/>
    </xf>
    <xf numFmtId="0" fontId="4" fillId="0" borderId="195" xfId="0" applyFont="1" applyBorder="1" applyAlignment="1">
      <alignment horizontal="left" vertical="center" wrapText="1" indent="1"/>
    </xf>
    <xf numFmtId="171" fontId="4" fillId="0" borderId="195" xfId="0" applyNumberFormat="1" applyFont="1" applyBorder="1" applyAlignment="1">
      <alignment horizontal="right" vertical="center"/>
    </xf>
    <xf numFmtId="43" fontId="2" fillId="0" borderId="0" xfId="38" applyFont="1" applyAlignment="1">
      <alignment horizontal="center" wrapText="1"/>
    </xf>
    <xf numFmtId="0" fontId="2" fillId="0" borderId="0" xfId="0" applyFont="1" applyAlignment="1">
      <alignment vertical="center" wrapText="1"/>
    </xf>
    <xf numFmtId="43" fontId="2" fillId="0" borderId="0" xfId="0" applyNumberFormat="1" applyFont="1" applyAlignment="1">
      <alignment horizontal="center" wrapText="1"/>
    </xf>
    <xf numFmtId="0" fontId="61" fillId="0" borderId="0" xfId="0" applyFont="1" applyAlignment="1">
      <alignment wrapText="1"/>
    </xf>
    <xf numFmtId="0" fontId="13" fillId="2" borderId="180" xfId="33" applyFont="1" applyBorder="1"/>
    <xf numFmtId="0" fontId="13" fillId="2" borderId="181" xfId="33" applyFont="1" applyBorder="1"/>
    <xf numFmtId="0" fontId="2" fillId="31" borderId="0" xfId="0" applyFont="1" applyFill="1" applyAlignment="1">
      <alignment wrapText="1"/>
    </xf>
    <xf numFmtId="0" fontId="2" fillId="31" borderId="0" xfId="0" applyFont="1" applyFill="1" applyAlignment="1">
      <alignment vertical="center" wrapText="1"/>
    </xf>
    <xf numFmtId="0" fontId="6" fillId="9" borderId="19" xfId="18" applyFont="1" applyFill="1" applyBorder="1" applyAlignment="1">
      <alignment horizontal="center" vertical="center" wrapText="1"/>
    </xf>
    <xf numFmtId="0" fontId="5" fillId="5" borderId="22" xfId="18" applyFill="1" applyBorder="1" applyAlignment="1">
      <alignment horizontal="center" vertical="center" wrapText="1"/>
    </xf>
    <xf numFmtId="0" fontId="3" fillId="0" borderId="199" xfId="0" applyFont="1" applyBorder="1" applyAlignment="1">
      <alignment horizontal="center" vertical="center"/>
    </xf>
    <xf numFmtId="0" fontId="3" fillId="0" borderId="199" xfId="0" applyFont="1" applyBorder="1" applyAlignment="1">
      <alignment horizontal="center" vertical="center" wrapText="1"/>
    </xf>
    <xf numFmtId="44" fontId="3" fillId="2" borderId="199" xfId="8" applyFont="1" applyFill="1" applyBorder="1" applyAlignment="1">
      <alignment horizontal="center" vertical="center"/>
    </xf>
    <xf numFmtId="9" fontId="3" fillId="2" borderId="199" xfId="3" applyFont="1" applyFill="1" applyBorder="1" applyAlignment="1">
      <alignment horizontal="center" vertical="center"/>
    </xf>
    <xf numFmtId="44" fontId="4" fillId="2" borderId="199" xfId="8" applyFont="1" applyFill="1" applyBorder="1" applyAlignment="1">
      <alignment horizontal="center" vertical="center"/>
    </xf>
    <xf numFmtId="0" fontId="4" fillId="0" borderId="88" xfId="0" applyFont="1" applyBorder="1" applyAlignment="1">
      <alignment horizontal="center" vertical="center"/>
    </xf>
    <xf numFmtId="0" fontId="4" fillId="0" borderId="88" xfId="0" applyFont="1" applyBorder="1" applyAlignment="1">
      <alignment vertical="center"/>
    </xf>
    <xf numFmtId="0" fontId="4" fillId="0" borderId="88" xfId="0" applyFont="1" applyBorder="1" applyAlignment="1">
      <alignment horizontal="center" vertical="center" wrapText="1"/>
    </xf>
    <xf numFmtId="4" fontId="4" fillId="0" borderId="88" xfId="0" applyNumberFormat="1" applyFont="1" applyBorder="1" applyAlignment="1">
      <alignment horizontal="center" vertical="center"/>
    </xf>
    <xf numFmtId="44" fontId="4" fillId="2" borderId="88" xfId="8" applyFont="1" applyFill="1" applyBorder="1" applyAlignment="1">
      <alignment horizontal="center" vertical="center"/>
    </xf>
    <xf numFmtId="10" fontId="4" fillId="2" borderId="88" xfId="3" applyNumberFormat="1" applyFont="1" applyFill="1" applyBorder="1" applyAlignment="1">
      <alignment horizontal="center" vertical="center"/>
    </xf>
    <xf numFmtId="0" fontId="3" fillId="0" borderId="88" xfId="0" applyFont="1" applyBorder="1" applyAlignment="1">
      <alignment horizontal="center" vertical="center"/>
    </xf>
    <xf numFmtId="0" fontId="3" fillId="0" borderId="88" xfId="0" applyFont="1" applyBorder="1" applyAlignment="1">
      <alignment horizontal="center" vertical="center" wrapText="1"/>
    </xf>
    <xf numFmtId="44" fontId="3" fillId="2" borderId="88" xfId="8" applyFont="1" applyFill="1" applyBorder="1" applyAlignment="1">
      <alignment horizontal="center" vertical="center"/>
    </xf>
    <xf numFmtId="9" fontId="3" fillId="2" borderId="88" xfId="3" applyFont="1" applyFill="1" applyBorder="1" applyAlignment="1">
      <alignment horizontal="center" vertical="center"/>
    </xf>
    <xf numFmtId="0" fontId="4" fillId="0" borderId="88" xfId="0" applyFont="1" applyBorder="1" applyAlignment="1">
      <alignment horizontal="justify" vertical="center"/>
    </xf>
    <xf numFmtId="0" fontId="3" fillId="2" borderId="88" xfId="0" applyFont="1" applyFill="1" applyBorder="1" applyAlignment="1">
      <alignment horizontal="center" vertical="center"/>
    </xf>
    <xf numFmtId="0" fontId="3" fillId="2" borderId="88" xfId="0" applyFont="1" applyFill="1" applyBorder="1" applyAlignment="1">
      <alignment horizontal="center" vertical="center" wrapText="1"/>
    </xf>
    <xf numFmtId="0" fontId="4" fillId="2" borderId="88" xfId="0" applyFont="1" applyFill="1" applyBorder="1" applyAlignment="1">
      <alignment horizontal="center" vertical="center"/>
    </xf>
    <xf numFmtId="0" fontId="4" fillId="2" borderId="88" xfId="0" applyFont="1" applyFill="1" applyBorder="1" applyAlignment="1">
      <alignment horizontal="justify" vertical="center"/>
    </xf>
    <xf numFmtId="0" fontId="4" fillId="2" borderId="88" xfId="0" applyFont="1" applyFill="1" applyBorder="1" applyAlignment="1">
      <alignment horizontal="center" vertical="center" wrapText="1"/>
    </xf>
    <xf numFmtId="4" fontId="4" fillId="2" borderId="88" xfId="0" applyNumberFormat="1" applyFont="1" applyFill="1" applyBorder="1" applyAlignment="1">
      <alignment horizontal="center" vertical="center"/>
    </xf>
    <xf numFmtId="0" fontId="2" fillId="0" borderId="76" xfId="0" applyFont="1" applyBorder="1" applyAlignment="1">
      <alignment horizontal="center" vertical="center" wrapText="1"/>
    </xf>
    <xf numFmtId="10" fontId="4" fillId="0" borderId="88" xfId="3" applyNumberFormat="1" applyFont="1" applyFill="1" applyBorder="1" applyAlignment="1">
      <alignment horizontal="center" vertical="center"/>
    </xf>
    <xf numFmtId="44" fontId="4" fillId="0" borderId="88" xfId="8" applyFont="1" applyFill="1" applyBorder="1" applyAlignment="1">
      <alignment horizontal="center" vertical="center"/>
    </xf>
    <xf numFmtId="44" fontId="4" fillId="2" borderId="88" xfId="0" applyNumberFormat="1" applyFont="1" applyFill="1" applyBorder="1" applyAlignment="1">
      <alignment horizontal="right" vertical="center"/>
    </xf>
    <xf numFmtId="0" fontId="4" fillId="2" borderId="200" xfId="0" applyFont="1" applyFill="1" applyBorder="1" applyAlignment="1">
      <alignment horizontal="center" vertical="center"/>
    </xf>
    <xf numFmtId="0" fontId="4" fillId="0" borderId="200" xfId="0" applyFont="1" applyBorder="1" applyAlignment="1">
      <alignment horizontal="center" vertical="center"/>
    </xf>
    <xf numFmtId="0" fontId="4" fillId="2" borderId="200" xfId="0" applyFont="1" applyFill="1" applyBorder="1" applyAlignment="1">
      <alignment horizontal="justify" vertical="center"/>
    </xf>
    <xf numFmtId="0" fontId="4" fillId="2" borderId="200" xfId="0" applyFont="1" applyFill="1" applyBorder="1" applyAlignment="1">
      <alignment horizontal="center" vertical="center" wrapText="1"/>
    </xf>
    <xf numFmtId="4" fontId="4" fillId="2" borderId="200" xfId="0" applyNumberFormat="1" applyFont="1" applyFill="1" applyBorder="1" applyAlignment="1">
      <alignment horizontal="center" vertical="center"/>
    </xf>
    <xf numFmtId="44" fontId="4" fillId="2" borderId="200" xfId="0" applyNumberFormat="1" applyFont="1" applyFill="1" applyBorder="1" applyAlignment="1">
      <alignment horizontal="right" vertical="center"/>
    </xf>
    <xf numFmtId="10" fontId="4" fillId="2" borderId="200" xfId="3" applyNumberFormat="1" applyFont="1" applyFill="1" applyBorder="1" applyAlignment="1">
      <alignment horizontal="center" vertical="center"/>
    </xf>
    <xf numFmtId="44" fontId="4" fillId="2" borderId="200" xfId="8" applyFont="1" applyFill="1" applyBorder="1" applyAlignment="1">
      <alignment horizontal="center" vertical="center"/>
    </xf>
    <xf numFmtId="0" fontId="11" fillId="2" borderId="48" xfId="13" applyFont="1" applyBorder="1" applyAlignment="1">
      <alignment horizontal="center" vertical="center"/>
    </xf>
    <xf numFmtId="0" fontId="0" fillId="2" borderId="1" xfId="36" applyFont="1"/>
    <xf numFmtId="171" fontId="2" fillId="0" borderId="88" xfId="33" applyNumberFormat="1" applyFont="1" applyFill="1" applyBorder="1" applyAlignment="1">
      <alignment horizontal="right" vertical="center"/>
    </xf>
    <xf numFmtId="4" fontId="2" fillId="0" borderId="88" xfId="33" applyNumberFormat="1" applyFont="1" applyFill="1" applyBorder="1" applyAlignment="1">
      <alignment horizontal="center" vertical="center"/>
    </xf>
    <xf numFmtId="0" fontId="2" fillId="0" borderId="88" xfId="33" applyFont="1" applyFill="1" applyBorder="1" applyAlignment="1">
      <alignment horizontal="center" vertical="center"/>
    </xf>
    <xf numFmtId="3" fontId="2" fillId="0" borderId="88" xfId="33" applyNumberFormat="1" applyFont="1" applyFill="1" applyBorder="1" applyAlignment="1">
      <alignment horizontal="center" vertical="center"/>
    </xf>
    <xf numFmtId="0" fontId="2" fillId="2" borderId="180" xfId="33" applyFont="1" applyBorder="1" applyAlignment="1">
      <alignment vertical="center"/>
    </xf>
    <xf numFmtId="0" fontId="5" fillId="2" borderId="188" xfId="30" applyFont="1" applyBorder="1" applyAlignment="1">
      <alignment vertical="center"/>
    </xf>
    <xf numFmtId="0" fontId="5" fillId="2" borderId="189" xfId="30" applyFont="1" applyBorder="1" applyAlignment="1">
      <alignment vertical="center"/>
    </xf>
    <xf numFmtId="43" fontId="6" fillId="22" borderId="17" xfId="12" applyNumberFormat="1" applyFont="1" applyFill="1" applyBorder="1" applyAlignment="1">
      <alignment horizontal="center" vertical="center"/>
    </xf>
    <xf numFmtId="4" fontId="5" fillId="0" borderId="111" xfId="12" applyNumberFormat="1" applyFill="1" applyBorder="1" applyAlignment="1">
      <alignment horizontal="center" vertical="center"/>
    </xf>
    <xf numFmtId="4" fontId="5" fillId="0" borderId="99" xfId="12" applyNumberFormat="1" applyFill="1" applyBorder="1" applyAlignment="1">
      <alignment horizontal="center" vertical="center"/>
    </xf>
    <xf numFmtId="0" fontId="5" fillId="5" borderId="1" xfId="12" applyFill="1" applyAlignment="1">
      <alignment vertical="center" wrapText="1"/>
    </xf>
    <xf numFmtId="0" fontId="6" fillId="5" borderId="10" xfId="12" applyFont="1" applyFill="1" applyBorder="1" applyAlignment="1">
      <alignment vertical="center"/>
    </xf>
    <xf numFmtId="4" fontId="32" fillId="0" borderId="2" xfId="33" applyNumberFormat="1" applyFont="1" applyFill="1" applyBorder="1" applyAlignment="1">
      <alignment vertical="center"/>
    </xf>
    <xf numFmtId="44" fontId="4" fillId="0" borderId="88" xfId="0" applyNumberFormat="1" applyFont="1" applyBorder="1" applyAlignment="1">
      <alignment horizontal="right" vertical="center"/>
    </xf>
    <xf numFmtId="0" fontId="62" fillId="32" borderId="0" xfId="0" applyFont="1" applyFill="1" applyAlignment="1">
      <alignment horizontal="left" vertical="top" wrapText="1"/>
    </xf>
    <xf numFmtId="0" fontId="63" fillId="32" borderId="0" xfId="0" applyFont="1" applyFill="1" applyAlignment="1">
      <alignment horizontal="left" vertical="top" wrapText="1"/>
    </xf>
    <xf numFmtId="0" fontId="62" fillId="32" borderId="201" xfId="0" applyFont="1" applyFill="1" applyBorder="1" applyAlignment="1">
      <alignment horizontal="left" vertical="top" wrapText="1"/>
    </xf>
    <xf numFmtId="0" fontId="62" fillId="32" borderId="201" xfId="0" applyFont="1" applyFill="1" applyBorder="1" applyAlignment="1">
      <alignment horizontal="right" vertical="top" wrapText="1"/>
    </xf>
    <xf numFmtId="0" fontId="62" fillId="32" borderId="201" xfId="0" applyFont="1" applyFill="1" applyBorder="1" applyAlignment="1">
      <alignment horizontal="center" vertical="top" wrapText="1"/>
    </xf>
    <xf numFmtId="0" fontId="64" fillId="33" borderId="201" xfId="0" applyFont="1" applyFill="1" applyBorder="1" applyAlignment="1">
      <alignment horizontal="left" vertical="top" wrapText="1"/>
    </xf>
    <xf numFmtId="0" fontId="64" fillId="33" borderId="201" xfId="0" applyFont="1" applyFill="1" applyBorder="1" applyAlignment="1">
      <alignment horizontal="right" vertical="top" wrapText="1"/>
    </xf>
    <xf numFmtId="0" fontId="64" fillId="33" borderId="201" xfId="0" applyFont="1" applyFill="1" applyBorder="1" applyAlignment="1">
      <alignment horizontal="center" vertical="top" wrapText="1"/>
    </xf>
    <xf numFmtId="205" fontId="64" fillId="33" borderId="201" xfId="0" applyNumberFormat="1" applyFont="1" applyFill="1" applyBorder="1" applyAlignment="1">
      <alignment horizontal="right" vertical="top" wrapText="1"/>
    </xf>
    <xf numFmtId="4" fontId="64" fillId="33" borderId="201" xfId="0" applyNumberFormat="1" applyFont="1" applyFill="1" applyBorder="1" applyAlignment="1">
      <alignment horizontal="right" vertical="top" wrapText="1"/>
    </xf>
    <xf numFmtId="0" fontId="65" fillId="34" borderId="201" xfId="0" applyFont="1" applyFill="1" applyBorder="1" applyAlignment="1">
      <alignment horizontal="left" vertical="top" wrapText="1"/>
    </xf>
    <xf numFmtId="0" fontId="65" fillId="34" borderId="201" xfId="0" applyFont="1" applyFill="1" applyBorder="1" applyAlignment="1">
      <alignment horizontal="right" vertical="top" wrapText="1"/>
    </xf>
    <xf numFmtId="205" fontId="65" fillId="34" borderId="201" xfId="0" applyNumberFormat="1" applyFont="1" applyFill="1" applyBorder="1" applyAlignment="1">
      <alignment horizontal="right" vertical="top" wrapText="1"/>
    </xf>
    <xf numFmtId="171" fontId="65" fillId="34" borderId="201" xfId="0" applyNumberFormat="1" applyFont="1" applyFill="1" applyBorder="1" applyAlignment="1">
      <alignment horizontal="right" vertical="top" wrapText="1"/>
    </xf>
    <xf numFmtId="171" fontId="63" fillId="32" borderId="0" xfId="0" applyNumberFormat="1" applyFont="1" applyFill="1" applyAlignment="1">
      <alignment horizontal="right" vertical="top" wrapText="1"/>
    </xf>
    <xf numFmtId="0" fontId="63" fillId="32" borderId="0" xfId="0" applyFont="1" applyFill="1" applyAlignment="1">
      <alignment horizontal="right" vertical="top" wrapText="1"/>
    </xf>
    <xf numFmtId="0" fontId="65" fillId="32" borderId="0" xfId="0" applyFont="1" applyFill="1" applyAlignment="1">
      <alignment horizontal="right" vertical="top" wrapText="1"/>
    </xf>
    <xf numFmtId="4" fontId="65" fillId="32" borderId="0" xfId="0" applyNumberFormat="1" applyFont="1" applyFill="1" applyAlignment="1">
      <alignment horizontal="right" vertical="top" wrapText="1"/>
    </xf>
    <xf numFmtId="0" fontId="64" fillId="33" borderId="202" xfId="0" applyFont="1" applyFill="1" applyBorder="1" applyAlignment="1">
      <alignment horizontal="left" vertical="top" wrapText="1"/>
    </xf>
    <xf numFmtId="4" fontId="65" fillId="34" borderId="201" xfId="0" applyNumberFormat="1" applyFont="1" applyFill="1" applyBorder="1" applyAlignment="1">
      <alignment horizontal="right" vertical="top" wrapText="1"/>
    </xf>
    <xf numFmtId="0" fontId="65" fillId="34" borderId="201" xfId="0" applyFont="1" applyFill="1" applyBorder="1" applyAlignment="1">
      <alignment horizontal="center" vertical="top" wrapText="1"/>
    </xf>
    <xf numFmtId="0" fontId="65" fillId="35" borderId="201" xfId="0" applyFont="1" applyFill="1" applyBorder="1" applyAlignment="1">
      <alignment horizontal="left" vertical="top" wrapText="1"/>
    </xf>
    <xf numFmtId="0" fontId="65" fillId="35" borderId="201" xfId="0" applyFont="1" applyFill="1" applyBorder="1" applyAlignment="1">
      <alignment horizontal="right" vertical="top" wrapText="1"/>
    </xf>
    <xf numFmtId="205" fontId="65" fillId="35" borderId="201" xfId="0" applyNumberFormat="1" applyFont="1" applyFill="1" applyBorder="1" applyAlignment="1">
      <alignment horizontal="right" vertical="top" wrapText="1"/>
    </xf>
    <xf numFmtId="0" fontId="65" fillId="35" borderId="201" xfId="0" applyFont="1" applyFill="1" applyBorder="1" applyAlignment="1">
      <alignment horizontal="center" vertical="top" wrapText="1"/>
    </xf>
    <xf numFmtId="171" fontId="65" fillId="35" borderId="201" xfId="0" applyNumberFormat="1" applyFont="1" applyFill="1" applyBorder="1" applyAlignment="1">
      <alignment horizontal="right" vertical="top" wrapText="1"/>
    </xf>
    <xf numFmtId="4" fontId="65" fillId="35" borderId="201" xfId="0" applyNumberFormat="1" applyFont="1" applyFill="1" applyBorder="1" applyAlignment="1">
      <alignment horizontal="right" vertical="top" wrapText="1"/>
    </xf>
    <xf numFmtId="0" fontId="8" fillId="30" borderId="198" xfId="0" applyFont="1" applyFill="1" applyBorder="1" applyAlignment="1">
      <alignment horizontal="center" vertical="center" wrapText="1"/>
    </xf>
    <xf numFmtId="0" fontId="8" fillId="30" borderId="197" xfId="0" applyFont="1" applyFill="1" applyBorder="1" applyAlignment="1">
      <alignment horizontal="center" vertical="center" wrapText="1"/>
    </xf>
    <xf numFmtId="0" fontId="8" fillId="30" borderId="196" xfId="0" applyFont="1" applyFill="1" applyBorder="1" applyAlignment="1">
      <alignment horizontal="center" vertical="center" wrapText="1"/>
    </xf>
    <xf numFmtId="2" fontId="2" fillId="0" borderId="193" xfId="0" applyNumberFormat="1" applyFont="1" applyBorder="1" applyAlignment="1">
      <alignment horizontal="center" vertical="center"/>
    </xf>
    <xf numFmtId="0" fontId="2" fillId="0" borderId="193" xfId="0" applyFont="1" applyBorder="1" applyAlignment="1">
      <alignment horizontal="left" vertical="center"/>
    </xf>
    <xf numFmtId="0" fontId="2" fillId="0" borderId="193" xfId="0" applyFont="1" applyBorder="1" applyAlignment="1">
      <alignment horizontal="center" vertical="center"/>
    </xf>
    <xf numFmtId="171" fontId="2" fillId="0" borderId="193" xfId="0" applyNumberFormat="1" applyFont="1" applyBorder="1" applyAlignment="1">
      <alignment horizontal="right" vertical="center"/>
    </xf>
    <xf numFmtId="0" fontId="43" fillId="0" borderId="123" xfId="0" applyFont="1" applyBorder="1" applyAlignment="1">
      <alignment horizontal="left" vertical="center"/>
    </xf>
    <xf numFmtId="203" fontId="2" fillId="0" borderId="0" xfId="38" applyNumberFormat="1" applyFont="1" applyAlignment="1">
      <alignment horizontal="center" vertical="center" wrapText="1"/>
    </xf>
    <xf numFmtId="0" fontId="43" fillId="0" borderId="103" xfId="0" applyFont="1" applyBorder="1" applyAlignment="1">
      <alignment vertical="center"/>
    </xf>
    <xf numFmtId="0" fontId="2" fillId="0" borderId="104" xfId="0" applyFont="1" applyBorder="1" applyAlignment="1">
      <alignment wrapText="1"/>
    </xf>
    <xf numFmtId="0" fontId="2" fillId="0" borderId="105" xfId="0" applyFont="1" applyBorder="1" applyAlignment="1">
      <alignment wrapText="1"/>
    </xf>
    <xf numFmtId="0" fontId="43" fillId="0" borderId="10" xfId="0" applyFont="1" applyBorder="1" applyAlignment="1">
      <alignment vertical="center"/>
    </xf>
    <xf numFmtId="0" fontId="2" fillId="0" borderId="11" xfId="0" applyFont="1" applyBorder="1" applyAlignment="1">
      <alignment wrapText="1"/>
    </xf>
    <xf numFmtId="0" fontId="43" fillId="0" borderId="47" xfId="0" applyFont="1" applyBorder="1" applyAlignment="1">
      <alignment vertical="center"/>
    </xf>
    <xf numFmtId="0" fontId="2" fillId="0" borderId="38" xfId="0" applyFont="1" applyBorder="1" applyAlignment="1">
      <alignment wrapText="1"/>
    </xf>
    <xf numFmtId="192" fontId="43" fillId="0" borderId="208" xfId="0" applyNumberFormat="1" applyFont="1" applyBorder="1" applyAlignment="1">
      <alignment horizontal="center" vertical="center" wrapText="1"/>
    </xf>
    <xf numFmtId="0" fontId="0" fillId="0" borderId="38" xfId="0" applyBorder="1" applyAlignment="1">
      <alignment horizontal="left"/>
    </xf>
    <xf numFmtId="0" fontId="8" fillId="4" borderId="209" xfId="0" applyFont="1" applyFill="1" applyBorder="1" applyAlignment="1">
      <alignment horizontal="center" vertical="center" wrapText="1"/>
    </xf>
    <xf numFmtId="0" fontId="8" fillId="4" borderId="146" xfId="0" applyFont="1" applyFill="1" applyBorder="1" applyAlignment="1">
      <alignment horizontal="center" vertical="center" wrapText="1"/>
    </xf>
    <xf numFmtId="0" fontId="4" fillId="0" borderId="210" xfId="0" applyFont="1" applyBorder="1" applyAlignment="1">
      <alignment horizontal="center" vertical="center"/>
    </xf>
    <xf numFmtId="10" fontId="2" fillId="0" borderId="28" xfId="0" applyNumberFormat="1" applyFont="1" applyBorder="1" applyAlignment="1">
      <alignment horizontal="center" vertical="center" wrapText="1"/>
    </xf>
    <xf numFmtId="10" fontId="2" fillId="0" borderId="153" xfId="0" applyNumberFormat="1" applyFont="1" applyBorder="1" applyAlignment="1">
      <alignment horizontal="center" vertical="center" wrapText="1"/>
    </xf>
    <xf numFmtId="10" fontId="2" fillId="0" borderId="213" xfId="0" applyNumberFormat="1" applyFont="1" applyBorder="1" applyAlignment="1">
      <alignment horizontal="center" vertical="center" wrapText="1"/>
    </xf>
    <xf numFmtId="10" fontId="2" fillId="0" borderId="214" xfId="0" applyNumberFormat="1" applyFont="1" applyBorder="1" applyAlignment="1">
      <alignment horizontal="center" vertical="center" wrapText="1"/>
    </xf>
    <xf numFmtId="0" fontId="4" fillId="0" borderId="88" xfId="8" applyNumberFormat="1" applyFont="1" applyFill="1" applyBorder="1" applyAlignment="1">
      <alignment horizontal="center" vertical="center"/>
    </xf>
    <xf numFmtId="4" fontId="4" fillId="0" borderId="88" xfId="8" applyNumberFormat="1" applyFont="1" applyFill="1" applyBorder="1" applyAlignment="1">
      <alignment horizontal="center" vertical="center"/>
    </xf>
    <xf numFmtId="0" fontId="4" fillId="31" borderId="210" xfId="0" applyFont="1" applyFill="1" applyBorder="1" applyAlignment="1">
      <alignment horizontal="center" vertical="center" wrapText="1"/>
    </xf>
    <xf numFmtId="0" fontId="4" fillId="36" borderId="211" xfId="0" applyFont="1" applyFill="1" applyBorder="1" applyAlignment="1">
      <alignment horizontal="center" vertical="center"/>
    </xf>
    <xf numFmtId="0" fontId="4" fillId="36" borderId="200" xfId="0" applyFont="1" applyFill="1" applyBorder="1" applyAlignment="1">
      <alignment horizontal="justify" vertical="center"/>
    </xf>
    <xf numFmtId="0" fontId="4" fillId="36" borderId="200" xfId="0" applyFont="1" applyFill="1" applyBorder="1" applyAlignment="1">
      <alignment horizontal="center" vertical="center" wrapText="1"/>
    </xf>
    <xf numFmtId="0" fontId="4" fillId="36" borderId="200" xfId="0" applyFont="1" applyFill="1" applyBorder="1" applyAlignment="1">
      <alignment horizontal="center" vertical="center"/>
    </xf>
    <xf numFmtId="4" fontId="4" fillId="36" borderId="200" xfId="0" applyNumberFormat="1" applyFont="1" applyFill="1" applyBorder="1" applyAlignment="1">
      <alignment horizontal="center" vertical="center"/>
    </xf>
    <xf numFmtId="44" fontId="4" fillId="36" borderId="200" xfId="8" applyFont="1" applyFill="1" applyBorder="1" applyAlignment="1">
      <alignment horizontal="center" vertical="center"/>
    </xf>
    <xf numFmtId="10" fontId="4" fillId="36" borderId="200" xfId="3" applyNumberFormat="1" applyFont="1" applyFill="1" applyBorder="1" applyAlignment="1">
      <alignment horizontal="center" vertical="center"/>
    </xf>
    <xf numFmtId="44" fontId="4" fillId="36" borderId="212" xfId="8" applyFont="1" applyFill="1" applyBorder="1" applyAlignment="1">
      <alignment horizontal="center" vertical="center"/>
    </xf>
    <xf numFmtId="10" fontId="2" fillId="36" borderId="32" xfId="0" applyNumberFormat="1" applyFont="1" applyFill="1" applyBorder="1" applyAlignment="1">
      <alignment horizontal="center" vertical="center" wrapText="1"/>
    </xf>
    <xf numFmtId="10" fontId="2" fillId="36" borderId="146" xfId="0" applyNumberFormat="1" applyFont="1" applyFill="1" applyBorder="1" applyAlignment="1">
      <alignment horizontal="center" vertical="center" wrapText="1"/>
    </xf>
    <xf numFmtId="44" fontId="4" fillId="0" borderId="68" xfId="8" applyFont="1" applyFill="1" applyBorder="1" applyAlignment="1">
      <alignment horizontal="center" vertical="center"/>
    </xf>
    <xf numFmtId="44" fontId="4" fillId="0" borderId="89" xfId="8" applyFont="1" applyFill="1" applyBorder="1" applyAlignment="1">
      <alignment horizontal="center" vertical="center"/>
    </xf>
    <xf numFmtId="4" fontId="4" fillId="0" borderId="88" xfId="0" applyNumberFormat="1" applyFont="1" applyBorder="1" applyAlignment="1">
      <alignment horizontal="right" vertical="center"/>
    </xf>
    <xf numFmtId="0" fontId="4" fillId="0" borderId="88" xfId="0" applyFont="1" applyBorder="1" applyAlignment="1">
      <alignment horizontal="right" vertical="center"/>
    </xf>
    <xf numFmtId="0" fontId="65" fillId="32" borderId="0" xfId="0" applyFont="1" applyFill="1" applyAlignment="1">
      <alignment horizontal="left" vertical="top" wrapText="1"/>
    </xf>
    <xf numFmtId="0" fontId="65" fillId="32" borderId="0" xfId="0" applyFont="1" applyFill="1" applyAlignment="1">
      <alignment horizontal="center" vertical="top" wrapText="1"/>
    </xf>
    <xf numFmtId="0" fontId="63" fillId="32" borderId="0" xfId="0" applyFont="1" applyFill="1" applyAlignment="1">
      <alignment horizontal="center" vertical="top" wrapText="1"/>
    </xf>
    <xf numFmtId="0" fontId="43" fillId="0" borderId="117" xfId="0" applyFont="1" applyBorder="1" applyAlignment="1">
      <alignment horizontal="left" vertical="center"/>
    </xf>
    <xf numFmtId="0" fontId="43" fillId="0" borderId="53" xfId="0" applyFont="1" applyBorder="1" applyAlignment="1">
      <alignment horizontal="left" vertical="center"/>
    </xf>
    <xf numFmtId="0" fontId="43" fillId="0" borderId="118" xfId="0" applyFont="1" applyBorder="1" applyAlignment="1">
      <alignment horizontal="left" vertical="center"/>
    </xf>
    <xf numFmtId="0" fontId="47" fillId="0" borderId="4" xfId="0" applyFont="1" applyBorder="1" applyAlignment="1">
      <alignment horizontal="left" vertical="center" wrapText="1"/>
    </xf>
    <xf numFmtId="0" fontId="47" fillId="0" borderId="0" xfId="0" applyFont="1" applyAlignment="1">
      <alignment horizontal="left" vertical="center" wrapText="1"/>
    </xf>
    <xf numFmtId="0" fontId="43" fillId="0" borderId="4" xfId="0" applyFont="1" applyBorder="1" applyAlignment="1">
      <alignment horizontal="left" vertical="top"/>
    </xf>
    <xf numFmtId="0" fontId="43" fillId="0" borderId="5" xfId="0" applyFont="1" applyBorder="1" applyAlignment="1">
      <alignment horizontal="left" vertical="top"/>
    </xf>
    <xf numFmtId="0" fontId="43" fillId="0" borderId="0" xfId="0" applyFont="1" applyAlignment="1">
      <alignment horizontal="left" vertical="top"/>
    </xf>
    <xf numFmtId="0" fontId="43" fillId="0" borderId="54" xfId="0" applyFont="1" applyBorder="1" applyAlignment="1">
      <alignment horizontal="left" vertical="top"/>
    </xf>
    <xf numFmtId="3" fontId="43" fillId="0" borderId="0" xfId="0" applyNumberFormat="1" applyFont="1" applyAlignment="1">
      <alignment horizontal="left" vertical="center" wrapText="1"/>
    </xf>
    <xf numFmtId="0" fontId="43" fillId="0" borderId="0" xfId="0" applyFont="1" applyAlignment="1">
      <alignment horizontal="right" vertical="center"/>
    </xf>
    <xf numFmtId="0" fontId="43" fillId="0" borderId="54" xfId="0" applyFont="1" applyBorder="1" applyAlignment="1">
      <alignment horizontal="right" vertical="center"/>
    </xf>
    <xf numFmtId="0" fontId="43" fillId="0" borderId="177" xfId="0" applyFont="1" applyBorder="1" applyAlignment="1">
      <alignment horizontal="left" vertical="top"/>
    </xf>
    <xf numFmtId="0" fontId="43" fillId="0" borderId="74" xfId="0" applyFont="1" applyBorder="1" applyAlignment="1">
      <alignment horizontal="left" vertical="top"/>
    </xf>
    <xf numFmtId="0" fontId="43" fillId="0" borderId="1" xfId="0" applyFont="1" applyBorder="1" applyAlignment="1">
      <alignment horizontal="left" vertical="top"/>
    </xf>
    <xf numFmtId="0" fontId="43" fillId="0" borderId="112" xfId="0" applyFont="1" applyBorder="1" applyAlignment="1">
      <alignment horizontal="left" vertical="center"/>
    </xf>
    <xf numFmtId="0" fontId="43" fillId="0" borderId="81" xfId="0" applyFont="1" applyBorder="1" applyAlignment="1">
      <alignment horizontal="left" vertical="center"/>
    </xf>
    <xf numFmtId="0" fontId="43" fillId="0" borderId="98" xfId="0" applyFont="1" applyBorder="1" applyAlignment="1">
      <alignment horizontal="left" vertical="center"/>
    </xf>
    <xf numFmtId="0" fontId="43" fillId="0" borderId="154" xfId="0" applyFont="1" applyBorder="1" applyAlignment="1">
      <alignment horizontal="left" vertical="center"/>
    </xf>
    <xf numFmtId="0" fontId="43" fillId="0" borderId="112" xfId="0" applyFont="1" applyBorder="1" applyAlignment="1">
      <alignment horizontal="left" vertical="center" wrapText="1"/>
    </xf>
    <xf numFmtId="0" fontId="43" fillId="0" borderId="81" xfId="0" applyFont="1" applyBorder="1" applyAlignment="1">
      <alignment horizontal="left" vertical="center" wrapText="1"/>
    </xf>
    <xf numFmtId="0" fontId="43" fillId="0" borderId="113" xfId="0" applyFont="1" applyBorder="1" applyAlignment="1">
      <alignment horizontal="left" vertical="center" wrapText="1"/>
    </xf>
    <xf numFmtId="0" fontId="43" fillId="0" borderId="67" xfId="0" applyFont="1" applyBorder="1" applyAlignment="1">
      <alignment horizontal="left" vertical="center" wrapText="1"/>
    </xf>
    <xf numFmtId="192" fontId="43" fillId="0" borderId="115" xfId="0" applyNumberFormat="1" applyFont="1" applyBorder="1" applyAlignment="1">
      <alignment horizontal="left" vertical="center" wrapText="1"/>
    </xf>
    <xf numFmtId="192" fontId="43" fillId="0" borderId="116" xfId="0" applyNumberFormat="1" applyFont="1" applyBorder="1" applyAlignment="1">
      <alignment horizontal="left" vertical="center" wrapText="1"/>
    </xf>
    <xf numFmtId="0" fontId="43" fillId="0" borderId="114" xfId="0" applyFont="1" applyBorder="1" applyAlignment="1">
      <alignment horizontal="left" vertical="top"/>
    </xf>
    <xf numFmtId="0" fontId="43" fillId="0" borderId="115" xfId="0" applyFont="1" applyBorder="1" applyAlignment="1">
      <alignment horizontal="left" vertical="top"/>
    </xf>
    <xf numFmtId="0" fontId="43" fillId="0" borderId="6" xfId="0" applyFont="1" applyBorder="1" applyAlignment="1">
      <alignment horizontal="left" vertical="top"/>
    </xf>
    <xf numFmtId="0" fontId="43" fillId="0" borderId="31" xfId="0" applyFont="1" applyBorder="1" applyAlignment="1">
      <alignment horizontal="left" vertical="top"/>
    </xf>
    <xf numFmtId="0" fontId="57" fillId="4" borderId="37" xfId="0" applyFont="1" applyFill="1" applyBorder="1" applyAlignment="1">
      <alignment horizontal="center" vertical="center"/>
    </xf>
    <xf numFmtId="0" fontId="57" fillId="4" borderId="48" xfId="0" applyFont="1" applyFill="1" applyBorder="1" applyAlignment="1">
      <alignment horizontal="center" vertical="center"/>
    </xf>
    <xf numFmtId="0" fontId="57" fillId="4" borderId="29" xfId="0" applyFont="1" applyFill="1" applyBorder="1" applyAlignment="1">
      <alignment horizontal="center" vertical="center"/>
    </xf>
    <xf numFmtId="0" fontId="55" fillId="3" borderId="121" xfId="0" applyFont="1" applyFill="1" applyBorder="1" applyAlignment="1">
      <alignment horizontal="center" vertical="center"/>
    </xf>
    <xf numFmtId="0" fontId="55" fillId="3" borderId="0" xfId="0" applyFont="1" applyFill="1" applyAlignment="1">
      <alignment horizontal="center" vertical="center"/>
    </xf>
    <xf numFmtId="0" fontId="55" fillId="3" borderId="122" xfId="0" applyFont="1" applyFill="1" applyBorder="1" applyAlignment="1">
      <alignment horizontal="center" vertical="center"/>
    </xf>
    <xf numFmtId="0" fontId="55" fillId="3" borderId="53" xfId="0" applyFont="1" applyFill="1" applyBorder="1" applyAlignment="1">
      <alignment horizontal="center" vertical="center"/>
    </xf>
    <xf numFmtId="0" fontId="55" fillId="3" borderId="54" xfId="0" applyFont="1" applyFill="1" applyBorder="1" applyAlignment="1">
      <alignment horizontal="center" vertical="center"/>
    </xf>
    <xf numFmtId="0" fontId="55" fillId="0" borderId="17" xfId="0" applyFont="1" applyBorder="1" applyAlignment="1">
      <alignment horizontal="left" vertical="center" wrapText="1"/>
    </xf>
    <xf numFmtId="4" fontId="56" fillId="0" borderId="37" xfId="0" applyNumberFormat="1" applyFont="1" applyBorder="1" applyAlignment="1">
      <alignment horizontal="center" vertical="center" wrapText="1"/>
    </xf>
    <xf numFmtId="4" fontId="56" fillId="0" borderId="29" xfId="0" applyNumberFormat="1" applyFont="1" applyBorder="1" applyAlignment="1">
      <alignment horizontal="center" vertical="center" wrapText="1"/>
    </xf>
    <xf numFmtId="0" fontId="57" fillId="4" borderId="37" xfId="0" applyFont="1" applyFill="1" applyBorder="1" applyAlignment="1">
      <alignment horizontal="center" vertical="center" wrapText="1"/>
    </xf>
    <xf numFmtId="0" fontId="57" fillId="4" borderId="48" xfId="0" applyFont="1" applyFill="1" applyBorder="1" applyAlignment="1">
      <alignment horizontal="center" vertical="center" wrapText="1"/>
    </xf>
    <xf numFmtId="0" fontId="57" fillId="4" borderId="29" xfId="0" applyFont="1" applyFill="1" applyBorder="1" applyAlignment="1">
      <alignment horizontal="center" vertical="center" wrapText="1"/>
    </xf>
    <xf numFmtId="44" fontId="57" fillId="4" borderId="17" xfId="0" applyNumberFormat="1" applyFont="1" applyFill="1" applyBorder="1" applyAlignment="1">
      <alignment horizontal="center" vertical="center" wrapText="1"/>
    </xf>
    <xf numFmtId="0" fontId="43" fillId="0" borderId="82" xfId="0" applyFont="1" applyBorder="1" applyAlignment="1">
      <alignment horizontal="left" vertical="center"/>
    </xf>
    <xf numFmtId="0" fontId="47" fillId="0" borderId="5" xfId="0" applyFont="1" applyBorder="1" applyAlignment="1">
      <alignment horizontal="left" vertical="center" wrapText="1"/>
    </xf>
    <xf numFmtId="0" fontId="47" fillId="0" borderId="1" xfId="0" applyFont="1" applyBorder="1" applyAlignment="1">
      <alignment horizontal="left" vertical="center" wrapText="1"/>
    </xf>
    <xf numFmtId="0" fontId="47" fillId="0" borderId="54" xfId="0" applyFont="1" applyBorder="1" applyAlignment="1">
      <alignment horizontal="left" vertical="center" wrapText="1"/>
    </xf>
    <xf numFmtId="0" fontId="43" fillId="0" borderId="3" xfId="0" applyFont="1" applyBorder="1" applyAlignment="1">
      <alignment horizontal="center" vertical="center"/>
    </xf>
    <xf numFmtId="0" fontId="43" fillId="0" borderId="53" xfId="0" applyFont="1" applyBorder="1" applyAlignment="1">
      <alignment horizontal="center" vertical="center"/>
    </xf>
    <xf numFmtId="0" fontId="45" fillId="0" borderId="112" xfId="0" applyFont="1" applyBorder="1" applyAlignment="1">
      <alignment horizontal="left" vertical="center" wrapText="1"/>
    </xf>
    <xf numFmtId="0" fontId="45" fillId="0" borderId="113" xfId="0" applyFont="1" applyBorder="1" applyAlignment="1">
      <alignment horizontal="left" vertical="center" wrapText="1"/>
    </xf>
    <xf numFmtId="3" fontId="43" fillId="0" borderId="1" xfId="0" applyNumberFormat="1" applyFont="1" applyBorder="1" applyAlignment="1">
      <alignment horizontal="left" vertical="center" wrapText="1"/>
    </xf>
    <xf numFmtId="0" fontId="43" fillId="0" borderId="112" xfId="0" applyFont="1" applyBorder="1" applyAlignment="1">
      <alignment horizontal="justify" vertical="center" wrapText="1"/>
    </xf>
    <xf numFmtId="0" fontId="43" fillId="0" borderId="81" xfId="0" applyFont="1" applyBorder="1" applyAlignment="1">
      <alignment horizontal="justify" vertical="center" wrapText="1"/>
    </xf>
    <xf numFmtId="0" fontId="63" fillId="32" borderId="0" xfId="0" applyFont="1" applyFill="1" applyAlignment="1">
      <alignment horizontal="right" vertical="top" wrapText="1"/>
    </xf>
    <xf numFmtId="0" fontId="65" fillId="32" borderId="0" xfId="0" applyFont="1" applyFill="1" applyAlignment="1">
      <alignment horizontal="right" vertical="top" wrapText="1"/>
    </xf>
    <xf numFmtId="0" fontId="63" fillId="32" borderId="0" xfId="0" applyFont="1" applyFill="1" applyAlignment="1">
      <alignment horizontal="left" vertical="top" wrapText="1"/>
    </xf>
    <xf numFmtId="4" fontId="63" fillId="32" borderId="0" xfId="0" applyNumberFormat="1" applyFont="1" applyFill="1" applyAlignment="1">
      <alignment horizontal="right" vertical="top" wrapText="1"/>
    </xf>
    <xf numFmtId="0" fontId="65" fillId="32" borderId="0" xfId="0" applyFont="1" applyFill="1" applyAlignment="1">
      <alignment horizontal="center" vertical="top" wrapText="1"/>
    </xf>
    <xf numFmtId="0" fontId="0" fillId="0" borderId="0" xfId="0"/>
    <xf numFmtId="171" fontId="65" fillId="34" borderId="201" xfId="0" applyNumberFormat="1" applyFont="1" applyFill="1" applyBorder="1" applyAlignment="1">
      <alignment horizontal="right" vertical="top" wrapText="1"/>
    </xf>
    <xf numFmtId="0" fontId="65" fillId="34" borderId="201" xfId="0" applyFont="1" applyFill="1" applyBorder="1" applyAlignment="1">
      <alignment horizontal="left" vertical="top" wrapText="1"/>
    </xf>
    <xf numFmtId="0" fontId="62" fillId="32" borderId="201" xfId="0" applyFont="1" applyFill="1" applyBorder="1" applyAlignment="1">
      <alignment horizontal="right" vertical="top" wrapText="1"/>
    </xf>
    <xf numFmtId="171" fontId="65" fillId="35" borderId="201" xfId="0" applyNumberFormat="1" applyFont="1" applyFill="1" applyBorder="1" applyAlignment="1">
      <alignment horizontal="right" vertical="top" wrapText="1"/>
    </xf>
    <xf numFmtId="0" fontId="65" fillId="35" borderId="201" xfId="0" applyFont="1" applyFill="1" applyBorder="1" applyAlignment="1">
      <alignment horizontal="left" vertical="top" wrapText="1"/>
    </xf>
    <xf numFmtId="0" fontId="62" fillId="32" borderId="201" xfId="0" applyFont="1" applyFill="1" applyBorder="1" applyAlignment="1">
      <alignment horizontal="center" vertical="top" wrapText="1"/>
    </xf>
    <xf numFmtId="0" fontId="62" fillId="32" borderId="201" xfId="0" applyFont="1" applyFill="1" applyBorder="1" applyAlignment="1">
      <alignment horizontal="left" vertical="top" wrapText="1"/>
    </xf>
    <xf numFmtId="0" fontId="64" fillId="33" borderId="201" xfId="0" applyFont="1" applyFill="1" applyBorder="1" applyAlignment="1">
      <alignment horizontal="left" vertical="top" wrapText="1"/>
    </xf>
    <xf numFmtId="0" fontId="62" fillId="32" borderId="0" xfId="0" applyFont="1" applyFill="1" applyAlignment="1">
      <alignment horizontal="center" wrapText="1"/>
    </xf>
    <xf numFmtId="0" fontId="62" fillId="32" borderId="0" xfId="0" applyFont="1" applyFill="1" applyAlignment="1">
      <alignment horizontal="left" vertical="top" wrapText="1"/>
    </xf>
    <xf numFmtId="0" fontId="6" fillId="2" borderId="53" xfId="4" applyFont="1" applyBorder="1" applyAlignment="1">
      <alignment horizontal="center" vertical="center"/>
    </xf>
    <xf numFmtId="0" fontId="6" fillId="2" borderId="1" xfId="4" applyFont="1" applyAlignment="1">
      <alignment horizontal="center" vertical="center"/>
    </xf>
    <xf numFmtId="0" fontId="6" fillId="2" borderId="54" xfId="4" applyFont="1" applyBorder="1" applyAlignment="1">
      <alignment horizontal="center" vertical="center"/>
    </xf>
    <xf numFmtId="0" fontId="43" fillId="0" borderId="30" xfId="0" applyFont="1" applyBorder="1" applyAlignment="1">
      <alignment horizontal="center" vertical="center"/>
    </xf>
    <xf numFmtId="0" fontId="43" fillId="0" borderId="74" xfId="0" applyFont="1" applyBorder="1" applyAlignment="1">
      <alignment horizontal="left" vertical="center"/>
    </xf>
    <xf numFmtId="0" fontId="43" fillId="0" borderId="119" xfId="0" applyFont="1" applyBorder="1" applyAlignment="1">
      <alignment horizontal="left" vertical="center"/>
    </xf>
    <xf numFmtId="0" fontId="45" fillId="0" borderId="93" xfId="0" applyFont="1" applyBorder="1" applyAlignment="1">
      <alignment horizontal="left" vertical="center" wrapText="1"/>
    </xf>
    <xf numFmtId="0" fontId="45" fillId="0" borderId="94" xfId="0" applyFont="1" applyBorder="1" applyAlignment="1">
      <alignment horizontal="left" vertical="center" wrapText="1"/>
    </xf>
    <xf numFmtId="0" fontId="43" fillId="0" borderId="6" xfId="0" applyFont="1" applyBorder="1" applyAlignment="1">
      <alignment horizontal="left" vertical="center" wrapText="1"/>
    </xf>
    <xf numFmtId="0" fontId="47" fillId="0" borderId="4" xfId="0" applyFont="1" applyBorder="1" applyAlignment="1">
      <alignment horizontal="left" vertical="center"/>
    </xf>
    <xf numFmtId="0" fontId="47" fillId="0" borderId="5" xfId="0" applyFont="1" applyBorder="1" applyAlignment="1">
      <alignment horizontal="left" vertical="center"/>
    </xf>
    <xf numFmtId="0" fontId="47" fillId="0" borderId="1" xfId="0" applyFont="1" applyBorder="1" applyAlignment="1">
      <alignment horizontal="left" vertical="center"/>
    </xf>
    <xf numFmtId="0" fontId="47" fillId="0" borderId="54" xfId="0" applyFont="1" applyBorder="1" applyAlignment="1">
      <alignment horizontal="left" vertical="center"/>
    </xf>
    <xf numFmtId="3" fontId="43" fillId="0" borderId="1" xfId="0" applyNumberFormat="1" applyFont="1" applyBorder="1" applyAlignment="1">
      <alignment horizontal="left" vertical="center"/>
    </xf>
    <xf numFmtId="3" fontId="43" fillId="0" borderId="54" xfId="0" applyNumberFormat="1" applyFont="1" applyBorder="1" applyAlignment="1">
      <alignment horizontal="left" vertical="center"/>
    </xf>
    <xf numFmtId="0" fontId="43" fillId="0" borderId="37" xfId="0" applyFont="1" applyBorder="1" applyAlignment="1">
      <alignment horizontal="left" vertical="center" wrapText="1"/>
    </xf>
    <xf numFmtId="0" fontId="43" fillId="0" borderId="48" xfId="0" applyFont="1" applyBorder="1" applyAlignment="1">
      <alignment horizontal="left" vertical="center" wrapText="1"/>
    </xf>
    <xf numFmtId="0" fontId="43" fillId="0" borderId="29" xfId="0" applyFont="1" applyBorder="1" applyAlignment="1">
      <alignment horizontal="left" vertical="center" wrapText="1"/>
    </xf>
    <xf numFmtId="0" fontId="43" fillId="0" borderId="37" xfId="0" applyFont="1" applyBorder="1" applyAlignment="1">
      <alignment horizontal="left" vertical="center"/>
    </xf>
    <xf numFmtId="0" fontId="43" fillId="0" borderId="48" xfId="0" applyFont="1" applyBorder="1" applyAlignment="1">
      <alignment horizontal="left" vertical="center"/>
    </xf>
    <xf numFmtId="0" fontId="43" fillId="0" borderId="29" xfId="0" applyFont="1" applyBorder="1" applyAlignment="1">
      <alignment horizontal="left" vertical="center"/>
    </xf>
    <xf numFmtId="0" fontId="43" fillId="0" borderId="30" xfId="0" applyFont="1" applyBorder="1" applyAlignment="1">
      <alignment horizontal="left" vertical="center"/>
    </xf>
    <xf numFmtId="0" fontId="43" fillId="0" borderId="6" xfId="0" applyFont="1" applyBorder="1" applyAlignment="1">
      <alignment horizontal="left" vertical="center"/>
    </xf>
    <xf numFmtId="0" fontId="43" fillId="0" borderId="31" xfId="0" applyFont="1" applyBorder="1" applyAlignment="1">
      <alignment horizontal="left" vertical="center"/>
    </xf>
    <xf numFmtId="0" fontId="6" fillId="2" borderId="17" xfId="6" applyFont="1" applyBorder="1" applyAlignment="1">
      <alignment horizontal="center" vertical="center" wrapText="1"/>
    </xf>
    <xf numFmtId="4" fontId="6" fillId="2" borderId="17" xfId="6" applyNumberFormat="1" applyFont="1" applyBorder="1" applyAlignment="1">
      <alignment horizontal="center" vertical="center" wrapText="1"/>
    </xf>
    <xf numFmtId="0" fontId="6" fillId="2" borderId="17" xfId="7" applyFont="1" applyBorder="1" applyAlignment="1">
      <alignment horizontal="center" vertical="center"/>
    </xf>
    <xf numFmtId="0" fontId="6" fillId="2" borderId="17" xfId="7" quotePrefix="1" applyFont="1" applyBorder="1" applyAlignment="1">
      <alignment horizontal="left" vertical="center" wrapText="1"/>
    </xf>
    <xf numFmtId="44" fontId="6" fillId="2" borderId="17" xfId="8" quotePrefix="1" applyFont="1" applyFill="1" applyBorder="1" applyAlignment="1">
      <alignment horizontal="center" vertical="center" wrapText="1"/>
    </xf>
    <xf numFmtId="0" fontId="6" fillId="2" borderId="3" xfId="7" quotePrefix="1" applyFont="1" applyBorder="1" applyAlignment="1">
      <alignment horizontal="right" vertical="center"/>
    </xf>
    <xf numFmtId="0" fontId="6" fillId="2" borderId="5" xfId="7" quotePrefix="1" applyFont="1" applyBorder="1" applyAlignment="1">
      <alignment horizontal="right" vertical="center"/>
    </xf>
    <xf numFmtId="0" fontId="6" fillId="2" borderId="30" xfId="7" quotePrefix="1" applyFont="1" applyBorder="1" applyAlignment="1">
      <alignment horizontal="right" vertical="center"/>
    </xf>
    <xf numFmtId="0" fontId="6" fillId="2" borderId="31" xfId="7" quotePrefix="1" applyFont="1" applyBorder="1" applyAlignment="1">
      <alignment horizontal="right" vertical="center"/>
    </xf>
    <xf numFmtId="0" fontId="66" fillId="4" borderId="49" xfId="0" applyFont="1" applyFill="1" applyBorder="1" applyAlignment="1">
      <alignment horizontal="right" vertical="center" wrapText="1"/>
    </xf>
    <xf numFmtId="0" fontId="66" fillId="4" borderId="50" xfId="0" applyFont="1" applyFill="1" applyBorder="1" applyAlignment="1">
      <alignment horizontal="right" vertical="center" wrapText="1"/>
    </xf>
    <xf numFmtId="44" fontId="66" fillId="4" borderId="15" xfId="0" applyNumberFormat="1" applyFont="1" applyFill="1" applyBorder="1" applyAlignment="1">
      <alignment horizontal="center" vertical="center" wrapText="1"/>
    </xf>
    <xf numFmtId="44" fontId="66" fillId="4" borderId="16" xfId="0" applyNumberFormat="1" applyFont="1" applyFill="1" applyBorder="1" applyAlignment="1">
      <alignment horizontal="center" vertical="center" wrapText="1"/>
    </xf>
    <xf numFmtId="0" fontId="47" fillId="0" borderId="104" xfId="0" applyFont="1" applyBorder="1" applyAlignment="1">
      <alignment horizontal="left" vertical="center" wrapText="1"/>
    </xf>
    <xf numFmtId="0" fontId="43" fillId="0" borderId="3" xfId="0" applyFont="1" applyBorder="1" applyAlignment="1">
      <alignment horizontal="left" vertical="center" wrapText="1"/>
    </xf>
    <xf numFmtId="0" fontId="43" fillId="0" borderId="5" xfId="0" applyFont="1" applyBorder="1" applyAlignment="1">
      <alignment horizontal="left" vertical="center" wrapText="1"/>
    </xf>
    <xf numFmtId="0" fontId="43" fillId="0" borderId="207" xfId="0" applyFont="1" applyBorder="1" applyAlignment="1">
      <alignment horizontal="left" vertical="center"/>
    </xf>
    <xf numFmtId="0" fontId="43" fillId="0" borderId="93" xfId="0" applyFont="1" applyBorder="1" applyAlignment="1">
      <alignment horizontal="left" vertical="center"/>
    </xf>
    <xf numFmtId="0" fontId="43" fillId="0" borderId="203" xfId="0" applyFont="1" applyBorder="1" applyAlignment="1">
      <alignment horizontal="left" vertical="center"/>
    </xf>
    <xf numFmtId="0" fontId="43" fillId="0" borderId="47" xfId="0" applyFont="1" applyBorder="1" applyAlignment="1">
      <alignment horizontal="left" vertical="top"/>
    </xf>
    <xf numFmtId="0" fontId="43" fillId="0" borderId="48" xfId="0" applyFont="1" applyBorder="1" applyAlignment="1">
      <alignment horizontal="left" vertical="top"/>
    </xf>
    <xf numFmtId="0" fontId="43" fillId="0" borderId="205" xfId="0" applyFont="1" applyBorder="1" applyAlignment="1">
      <alignment horizontal="left" vertical="center" wrapText="1"/>
    </xf>
    <xf numFmtId="0" fontId="45" fillId="0" borderId="205" xfId="0" applyFont="1" applyBorder="1" applyAlignment="1">
      <alignment horizontal="left" vertical="center" wrapText="1"/>
    </xf>
    <xf numFmtId="0" fontId="43" fillId="0" borderId="12" xfId="0" applyFont="1" applyBorder="1" applyAlignment="1">
      <alignment horizontal="left" vertical="center"/>
    </xf>
    <xf numFmtId="0" fontId="43" fillId="0" borderId="204" xfId="0" applyFont="1" applyBorder="1" applyAlignment="1">
      <alignment horizontal="left" vertical="center" wrapText="1"/>
    </xf>
    <xf numFmtId="0" fontId="43" fillId="0" borderId="74" xfId="0" applyFont="1" applyBorder="1" applyAlignment="1">
      <alignment horizontal="left" vertical="center" wrapText="1"/>
    </xf>
    <xf numFmtId="0" fontId="43" fillId="0" borderId="119" xfId="0" applyFont="1" applyBorder="1" applyAlignment="1">
      <alignment horizontal="left" vertical="center" wrapText="1"/>
    </xf>
    <xf numFmtId="0" fontId="43" fillId="0" borderId="206" xfId="0" applyFont="1" applyBorder="1" applyAlignment="1">
      <alignment horizontal="left" vertical="center" wrapText="1"/>
    </xf>
    <xf numFmtId="0" fontId="43" fillId="0" borderId="93" xfId="0" applyFont="1" applyBorder="1" applyAlignment="1">
      <alignment horizontal="left" vertical="center" wrapText="1"/>
    </xf>
    <xf numFmtId="0" fontId="43" fillId="0" borderId="94" xfId="0" applyFont="1" applyBorder="1" applyAlignment="1">
      <alignment horizontal="left" vertical="center" wrapText="1"/>
    </xf>
    <xf numFmtId="0" fontId="3" fillId="2" borderId="1" xfId="23" applyFont="1" applyAlignment="1">
      <alignment horizontal="center" vertical="center" wrapText="1"/>
    </xf>
    <xf numFmtId="164" fontId="4" fillId="2" borderId="1" xfId="23" applyNumberFormat="1" applyFont="1" applyAlignment="1">
      <alignment horizontal="center" vertical="center" wrapText="1"/>
    </xf>
    <xf numFmtId="165" fontId="7" fillId="2" borderId="7" xfId="2" applyNumberFormat="1" applyFont="1" applyFill="1" applyBorder="1" applyAlignment="1">
      <alignment horizontal="center" vertical="center"/>
    </xf>
    <xf numFmtId="165" fontId="7" fillId="2" borderId="8" xfId="2" applyNumberFormat="1" applyFont="1" applyFill="1" applyBorder="1" applyAlignment="1">
      <alignment horizontal="center" vertical="center"/>
    </xf>
    <xf numFmtId="165" fontId="7" fillId="2" borderId="9" xfId="2" applyNumberFormat="1" applyFont="1" applyFill="1" applyBorder="1" applyAlignment="1">
      <alignment horizontal="center" vertical="center"/>
    </xf>
    <xf numFmtId="0" fontId="58" fillId="5" borderId="103" xfId="14" applyFont="1" applyFill="1" applyBorder="1" applyAlignment="1">
      <alignment horizontal="center" vertical="center"/>
    </xf>
    <xf numFmtId="0" fontId="58" fillId="5" borderId="104" xfId="14" applyFont="1" applyFill="1" applyBorder="1" applyAlignment="1">
      <alignment horizontal="center" vertical="center"/>
    </xf>
    <xf numFmtId="0" fontId="58" fillId="5" borderId="105" xfId="14" applyFont="1" applyFill="1" applyBorder="1" applyAlignment="1">
      <alignment horizontal="center" vertical="center"/>
    </xf>
    <xf numFmtId="0" fontId="58" fillId="5" borderId="10" xfId="14" applyFont="1" applyFill="1" applyBorder="1" applyAlignment="1">
      <alignment horizontal="center" vertical="center"/>
    </xf>
    <xf numFmtId="0" fontId="58" fillId="5" borderId="1" xfId="14" applyFont="1" applyFill="1" applyAlignment="1">
      <alignment horizontal="center" vertical="center"/>
    </xf>
    <xf numFmtId="0" fontId="58" fillId="5" borderId="11" xfId="14" applyFont="1" applyFill="1" applyBorder="1" applyAlignment="1">
      <alignment horizontal="center" vertical="center"/>
    </xf>
    <xf numFmtId="165" fontId="7" fillId="3" borderId="7" xfId="2" applyNumberFormat="1" applyFont="1" applyFill="1" applyBorder="1" applyAlignment="1">
      <alignment horizontal="center" vertical="center"/>
    </xf>
    <xf numFmtId="165" fontId="7" fillId="3" borderId="8" xfId="2" applyNumberFormat="1" applyFont="1" applyFill="1" applyBorder="1" applyAlignment="1">
      <alignment horizontal="center" vertical="center"/>
    </xf>
    <xf numFmtId="165" fontId="7" fillId="3" borderId="9" xfId="2" applyNumberFormat="1" applyFont="1" applyFill="1" applyBorder="1" applyAlignment="1">
      <alignment horizontal="center" vertical="center"/>
    </xf>
    <xf numFmtId="0" fontId="7" fillId="2" borderId="136" xfId="1" applyFont="1" applyBorder="1" applyAlignment="1">
      <alignment horizontal="center" vertical="center"/>
    </xf>
    <xf numFmtId="0" fontId="7" fillId="2" borderId="4" xfId="1" applyFont="1" applyBorder="1" applyAlignment="1">
      <alignment horizontal="center" vertical="center"/>
    </xf>
    <xf numFmtId="0" fontId="7" fillId="2" borderId="147" xfId="1" applyFont="1" applyBorder="1" applyAlignment="1">
      <alignment horizontal="center" vertical="center"/>
    </xf>
    <xf numFmtId="0" fontId="7" fillId="2" borderId="10" xfId="1" applyFont="1" applyBorder="1" applyAlignment="1">
      <alignment horizontal="center" vertical="center"/>
    </xf>
    <xf numFmtId="0" fontId="7" fillId="2" borderId="1" xfId="1" applyFont="1" applyAlignment="1">
      <alignment horizontal="center" vertical="center"/>
    </xf>
    <xf numFmtId="0" fontId="7" fillId="2" borderId="11" xfId="1" applyFont="1" applyBorder="1" applyAlignment="1">
      <alignment horizontal="center" vertical="center"/>
    </xf>
    <xf numFmtId="165" fontId="7" fillId="2" borderId="14" xfId="2" applyNumberFormat="1" applyFont="1" applyFill="1" applyBorder="1" applyAlignment="1">
      <alignment horizontal="center" vertical="center"/>
    </xf>
    <xf numFmtId="165" fontId="7" fillId="2" borderId="15" xfId="2" applyNumberFormat="1" applyFont="1" applyFill="1" applyBorder="1" applyAlignment="1">
      <alignment horizontal="center" vertical="center"/>
    </xf>
    <xf numFmtId="165" fontId="7" fillId="2" borderId="16" xfId="2" applyNumberFormat="1" applyFont="1" applyFill="1" applyBorder="1" applyAlignment="1">
      <alignment horizontal="center" vertical="center"/>
    </xf>
    <xf numFmtId="0" fontId="54" fillId="27" borderId="173" xfId="14" applyFont="1" applyFill="1" applyBorder="1" applyAlignment="1">
      <alignment horizontal="center" vertical="center"/>
    </xf>
    <xf numFmtId="0" fontId="54" fillId="27" borderId="170" xfId="14" applyFont="1" applyFill="1" applyBorder="1" applyAlignment="1">
      <alignment horizontal="center" vertical="center"/>
    </xf>
    <xf numFmtId="0" fontId="54" fillId="27" borderId="174" xfId="14" applyFont="1" applyFill="1" applyBorder="1" applyAlignment="1">
      <alignment horizontal="center" vertical="center"/>
    </xf>
    <xf numFmtId="0" fontId="54" fillId="27" borderId="171" xfId="14" applyFont="1" applyFill="1" applyBorder="1" applyAlignment="1">
      <alignment horizontal="center" vertical="center"/>
    </xf>
    <xf numFmtId="0" fontId="54" fillId="27" borderId="175" xfId="14" applyFont="1" applyFill="1" applyBorder="1" applyAlignment="1">
      <alignment horizontal="center" vertical="center"/>
    </xf>
    <xf numFmtId="0" fontId="54" fillId="27" borderId="176" xfId="14" applyFont="1" applyFill="1" applyBorder="1" applyAlignment="1">
      <alignment horizontal="center" vertical="center"/>
    </xf>
    <xf numFmtId="0" fontId="54" fillId="2" borderId="162" xfId="14" applyFont="1" applyBorder="1" applyAlignment="1">
      <alignment horizontal="center" vertical="center"/>
    </xf>
    <xf numFmtId="0" fontId="54" fillId="2" borderId="163" xfId="14" applyFont="1" applyBorder="1" applyAlignment="1">
      <alignment horizontal="center" vertical="center"/>
    </xf>
    <xf numFmtId="0" fontId="58" fillId="5" borderId="156" xfId="14" applyFont="1" applyFill="1" applyBorder="1" applyAlignment="1">
      <alignment horizontal="center" vertical="center"/>
    </xf>
    <xf numFmtId="0" fontId="58" fillId="5" borderId="157" xfId="14" applyFont="1" applyFill="1" applyBorder="1" applyAlignment="1">
      <alignment horizontal="center" vertical="center"/>
    </xf>
    <xf numFmtId="0" fontId="58" fillId="5" borderId="158" xfId="14" applyFont="1" applyFill="1" applyBorder="1" applyAlignment="1">
      <alignment horizontal="center" vertical="center"/>
    </xf>
    <xf numFmtId="0" fontId="58" fillId="5" borderId="159" xfId="14" applyFont="1" applyFill="1" applyBorder="1" applyAlignment="1">
      <alignment horizontal="center" vertical="center"/>
    </xf>
    <xf numFmtId="0" fontId="58" fillId="5" borderId="160" xfId="14" applyFont="1" applyFill="1" applyBorder="1" applyAlignment="1">
      <alignment horizontal="center" vertical="center"/>
    </xf>
    <xf numFmtId="0" fontId="58" fillId="5" borderId="161" xfId="14" applyFont="1" applyFill="1" applyBorder="1" applyAlignment="1">
      <alignment horizontal="center" vertical="center"/>
    </xf>
    <xf numFmtId="0" fontId="52" fillId="21" borderId="162" xfId="14" applyFont="1" applyFill="1" applyBorder="1" applyAlignment="1">
      <alignment horizontal="center" vertical="center"/>
    </xf>
    <xf numFmtId="0" fontId="52" fillId="21" borderId="163" xfId="14" applyFont="1" applyFill="1" applyBorder="1" applyAlignment="1">
      <alignment horizontal="center" vertical="center"/>
    </xf>
    <xf numFmtId="0" fontId="54" fillId="2" borderId="164" xfId="14" applyFont="1" applyBorder="1" applyAlignment="1">
      <alignment horizontal="center"/>
    </xf>
    <xf numFmtId="0" fontId="54" fillId="2" borderId="165" xfId="14" applyFont="1" applyBorder="1" applyAlignment="1">
      <alignment horizontal="center"/>
    </xf>
    <xf numFmtId="0" fontId="54" fillId="2" borderId="166" xfId="14" applyFont="1" applyBorder="1" applyAlignment="1">
      <alignment horizontal="center" vertical="center"/>
    </xf>
    <xf numFmtId="0" fontId="54" fillId="2" borderId="167" xfId="14" applyFont="1" applyBorder="1" applyAlignment="1">
      <alignment horizontal="center" vertical="center"/>
    </xf>
    <xf numFmtId="0" fontId="54" fillId="27" borderId="168" xfId="14" applyFont="1" applyFill="1" applyBorder="1" applyAlignment="1">
      <alignment horizontal="center" vertical="center"/>
    </xf>
    <xf numFmtId="0" fontId="54" fillId="27" borderId="169" xfId="14" applyFont="1" applyFill="1" applyBorder="1" applyAlignment="1">
      <alignment horizontal="center" vertical="center"/>
    </xf>
    <xf numFmtId="0" fontId="58" fillId="5" borderId="14" xfId="14" applyFont="1" applyFill="1" applyBorder="1" applyAlignment="1">
      <alignment horizontal="center" vertical="center"/>
    </xf>
    <xf numFmtId="0" fontId="58" fillId="5" borderId="15" xfId="14" applyFont="1" applyFill="1" applyBorder="1" applyAlignment="1">
      <alignment horizontal="center" vertical="center"/>
    </xf>
    <xf numFmtId="0" fontId="58" fillId="5" borderId="16" xfId="14" applyFont="1" applyFill="1" applyBorder="1" applyAlignment="1">
      <alignment horizontal="center" vertical="center"/>
    </xf>
    <xf numFmtId="0" fontId="6" fillId="6" borderId="28" xfId="13" applyFont="1" applyFill="1" applyBorder="1" applyAlignment="1">
      <alignment horizontal="center" vertical="center" wrapText="1"/>
    </xf>
    <xf numFmtId="0" fontId="6" fillId="6" borderId="32" xfId="13" applyFont="1" applyFill="1" applyBorder="1" applyAlignment="1">
      <alignment horizontal="center" vertical="center" wrapText="1"/>
    </xf>
    <xf numFmtId="0" fontId="6" fillId="7" borderId="32" xfId="13" applyFont="1" applyFill="1" applyBorder="1" applyAlignment="1">
      <alignment horizontal="center" vertical="center"/>
    </xf>
    <xf numFmtId="0" fontId="6" fillId="7" borderId="32" xfId="13" applyFont="1" applyFill="1" applyBorder="1" applyAlignment="1">
      <alignment horizontal="center" vertical="center" wrapText="1"/>
    </xf>
    <xf numFmtId="4" fontId="6" fillId="7" borderId="32" xfId="13" applyNumberFormat="1" applyFont="1" applyFill="1" applyBorder="1" applyAlignment="1">
      <alignment horizontal="center" vertical="center" wrapText="1"/>
    </xf>
    <xf numFmtId="4" fontId="6" fillId="7" borderId="17" xfId="13" applyNumberFormat="1" applyFont="1" applyFill="1" applyBorder="1" applyAlignment="1">
      <alignment horizontal="center" vertical="center" wrapText="1"/>
    </xf>
    <xf numFmtId="10" fontId="6" fillId="8" borderId="17" xfId="15" applyNumberFormat="1" applyFont="1" applyFill="1" applyBorder="1" applyAlignment="1" applyProtection="1">
      <alignment horizontal="center" vertical="center" wrapText="1"/>
    </xf>
    <xf numFmtId="0" fontId="6" fillId="6" borderId="17" xfId="13" applyFont="1" applyFill="1" applyBorder="1" applyAlignment="1">
      <alignment horizontal="center" vertical="center"/>
    </xf>
    <xf numFmtId="2" fontId="6" fillId="9" borderId="17" xfId="13" applyNumberFormat="1" applyFont="1" applyFill="1" applyBorder="1" applyAlignment="1">
      <alignment horizontal="center" vertical="center"/>
    </xf>
    <xf numFmtId="2" fontId="5" fillId="5" borderId="17" xfId="13" applyNumberFormat="1" applyFont="1" applyFill="1" applyBorder="1" applyAlignment="1">
      <alignment horizontal="center" vertical="center"/>
    </xf>
    <xf numFmtId="0" fontId="5" fillId="5" borderId="17" xfId="13" applyFont="1" applyFill="1" applyBorder="1" applyAlignment="1">
      <alignment horizontal="center" vertical="center"/>
    </xf>
    <xf numFmtId="2" fontId="6" fillId="5" borderId="17" xfId="13" applyNumberFormat="1" applyFont="1" applyFill="1" applyBorder="1" applyAlignment="1">
      <alignment horizontal="center" vertical="center"/>
    </xf>
    <xf numFmtId="2" fontId="5" fillId="2" borderId="37" xfId="13" applyNumberFormat="1" applyFont="1" applyBorder="1" applyAlignment="1">
      <alignment horizontal="center" vertical="center"/>
    </xf>
    <xf numFmtId="2" fontId="5" fillId="2" borderId="29" xfId="13" applyNumberFormat="1" applyFont="1" applyBorder="1" applyAlignment="1">
      <alignment horizontal="center" vertical="center"/>
    </xf>
    <xf numFmtId="0" fontId="6" fillId="7" borderId="17" xfId="13" applyFont="1" applyFill="1" applyBorder="1" applyAlignment="1">
      <alignment horizontal="center" vertical="center"/>
    </xf>
    <xf numFmtId="0" fontId="6" fillId="2" borderId="55" xfId="13" applyFont="1" applyBorder="1" applyAlignment="1">
      <alignment horizontal="center" vertical="center"/>
    </xf>
    <xf numFmtId="172" fontId="6" fillId="2" borderId="17" xfId="13" applyNumberFormat="1" applyFont="1" applyBorder="1" applyAlignment="1">
      <alignment horizontal="center" vertical="center"/>
    </xf>
    <xf numFmtId="0" fontId="5" fillId="2" borderId="17" xfId="13" applyFont="1" applyBorder="1" applyAlignment="1">
      <alignment horizontal="center" vertical="center"/>
    </xf>
    <xf numFmtId="170" fontId="6" fillId="8" borderId="17" xfId="13" applyNumberFormat="1" applyFont="1" applyFill="1" applyBorder="1" applyAlignment="1">
      <alignment horizontal="center" vertical="center"/>
    </xf>
    <xf numFmtId="0" fontId="14" fillId="2" borderId="37" xfId="13" applyFont="1" applyBorder="1" applyAlignment="1">
      <alignment horizontal="center" vertical="center"/>
    </xf>
    <xf numFmtId="4" fontId="5" fillId="5" borderId="17" xfId="13" applyNumberFormat="1" applyFont="1" applyFill="1" applyBorder="1" applyAlignment="1">
      <alignment horizontal="center" vertical="center"/>
    </xf>
    <xf numFmtId="17" fontId="5" fillId="2" borderId="28" xfId="13" applyNumberFormat="1" applyFont="1" applyBorder="1" applyAlignment="1">
      <alignment horizontal="center" vertical="center"/>
    </xf>
    <xf numFmtId="17" fontId="5" fillId="2" borderId="55" xfId="13" applyNumberFormat="1" applyFont="1" applyBorder="1" applyAlignment="1">
      <alignment horizontal="center" vertical="center"/>
    </xf>
    <xf numFmtId="17" fontId="5" fillId="2" borderId="32" xfId="13" applyNumberFormat="1" applyFont="1" applyBorder="1" applyAlignment="1">
      <alignment horizontal="center" vertical="center"/>
    </xf>
    <xf numFmtId="4" fontId="5" fillId="5" borderId="17" xfId="13" applyNumberFormat="1" applyFont="1" applyFill="1" applyBorder="1" applyAlignment="1">
      <alignment horizontal="center"/>
    </xf>
    <xf numFmtId="10" fontId="5" fillId="5" borderId="3" xfId="13" applyNumberFormat="1" applyFont="1" applyFill="1" applyBorder="1" applyAlignment="1">
      <alignment horizontal="center" vertical="center"/>
    </xf>
    <xf numFmtId="10" fontId="5" fillId="5" borderId="5" xfId="13" applyNumberFormat="1" applyFont="1" applyFill="1" applyBorder="1" applyAlignment="1">
      <alignment horizontal="center" vertical="center"/>
    </xf>
    <xf numFmtId="10" fontId="5" fillId="5" borderId="53" xfId="13" applyNumberFormat="1" applyFont="1" applyFill="1" applyBorder="1" applyAlignment="1">
      <alignment horizontal="center" vertical="center"/>
    </xf>
    <xf numFmtId="10" fontId="5" fillId="5" borderId="54" xfId="13" applyNumberFormat="1" applyFont="1" applyFill="1" applyBorder="1" applyAlignment="1">
      <alignment horizontal="center" vertical="center"/>
    </xf>
    <xf numFmtId="10" fontId="5" fillId="5" borderId="30" xfId="13" applyNumberFormat="1" applyFont="1" applyFill="1" applyBorder="1" applyAlignment="1">
      <alignment horizontal="center" vertical="center"/>
    </xf>
    <xf numFmtId="10" fontId="5" fillId="5" borderId="31" xfId="13" applyNumberFormat="1" applyFont="1" applyFill="1" applyBorder="1" applyAlignment="1">
      <alignment horizontal="center" vertical="center"/>
    </xf>
    <xf numFmtId="0" fontId="6" fillId="7" borderId="17" xfId="13" applyFont="1" applyFill="1" applyBorder="1" applyAlignment="1">
      <alignment horizontal="center" vertical="center" wrapText="1"/>
    </xf>
    <xf numFmtId="10" fontId="5" fillId="5" borderId="37" xfId="15" applyNumberFormat="1" applyFont="1" applyFill="1" applyBorder="1" applyAlignment="1" applyProtection="1">
      <alignment horizontal="center" vertical="center"/>
    </xf>
    <xf numFmtId="9" fontId="5" fillId="5" borderId="17" xfId="15" applyFont="1" applyFill="1" applyBorder="1" applyAlignment="1" applyProtection="1">
      <alignment horizontal="center" vertical="center"/>
    </xf>
    <xf numFmtId="4" fontId="5" fillId="5" borderId="37" xfId="13" applyNumberFormat="1" applyFont="1" applyFill="1" applyBorder="1" applyAlignment="1">
      <alignment horizontal="center"/>
    </xf>
    <xf numFmtId="4" fontId="5" fillId="5" borderId="29" xfId="13" applyNumberFormat="1" applyFont="1" applyFill="1" applyBorder="1" applyAlignment="1">
      <alignment horizontal="center"/>
    </xf>
    <xf numFmtId="175" fontId="5" fillId="5" borderId="17" xfId="13" applyNumberFormat="1" applyFont="1" applyFill="1" applyBorder="1" applyAlignment="1">
      <alignment horizontal="center" vertical="center"/>
    </xf>
    <xf numFmtId="0" fontId="14" fillId="2" borderId="28" xfId="13" applyFont="1" applyBorder="1" applyAlignment="1">
      <alignment horizontal="center" vertical="center"/>
    </xf>
    <xf numFmtId="0" fontId="14" fillId="2" borderId="55" xfId="13" applyFont="1" applyBorder="1" applyAlignment="1">
      <alignment horizontal="center" vertical="center"/>
    </xf>
    <xf numFmtId="0" fontId="14" fillId="2" borderId="32" xfId="13" applyFont="1" applyBorder="1" applyAlignment="1">
      <alignment horizontal="center" vertical="center"/>
    </xf>
    <xf numFmtId="4" fontId="6" fillId="9" borderId="17" xfId="13" applyNumberFormat="1" applyFont="1" applyFill="1" applyBorder="1" applyAlignment="1">
      <alignment horizontal="center"/>
    </xf>
    <xf numFmtId="4" fontId="6" fillId="9" borderId="17" xfId="13" applyNumberFormat="1" applyFont="1" applyFill="1" applyBorder="1" applyAlignment="1">
      <alignment horizontal="center" vertical="center" wrapText="1"/>
    </xf>
    <xf numFmtId="4" fontId="5" fillId="2" borderId="17" xfId="13" applyNumberFormat="1" applyFont="1" applyBorder="1" applyAlignment="1">
      <alignment horizontal="center" vertical="center" wrapText="1"/>
    </xf>
    <xf numFmtId="4" fontId="5" fillId="5" borderId="17" xfId="13" applyNumberFormat="1" applyFont="1" applyFill="1" applyBorder="1" applyAlignment="1">
      <alignment horizontal="center" vertical="center" wrapText="1"/>
    </xf>
    <xf numFmtId="0" fontId="11" fillId="2" borderId="48" xfId="13" applyFont="1" applyBorder="1" applyAlignment="1">
      <alignment horizontal="center" vertical="center" wrapText="1"/>
    </xf>
    <xf numFmtId="0" fontId="6" fillId="6" borderId="3" xfId="13" applyFont="1" applyFill="1" applyBorder="1" applyAlignment="1">
      <alignment horizontal="center" vertical="center" wrapText="1"/>
    </xf>
    <xf numFmtId="0" fontId="6" fillId="6" borderId="4" xfId="13" applyFont="1" applyFill="1" applyBorder="1" applyAlignment="1">
      <alignment horizontal="center" vertical="center" wrapText="1"/>
    </xf>
    <xf numFmtId="0" fontId="6" fillId="6" borderId="5" xfId="13" applyFont="1" applyFill="1" applyBorder="1" applyAlignment="1">
      <alignment horizontal="center" vertical="center" wrapText="1"/>
    </xf>
    <xf numFmtId="0" fontId="6" fillId="6" borderId="30" xfId="13" applyFont="1" applyFill="1" applyBorder="1" applyAlignment="1">
      <alignment horizontal="center" vertical="center" wrapText="1"/>
    </xf>
    <xf numFmtId="0" fontId="6" fillId="6" borderId="6" xfId="13" applyFont="1" applyFill="1" applyBorder="1" applyAlignment="1">
      <alignment horizontal="center" vertical="center" wrapText="1"/>
    </xf>
    <xf numFmtId="0" fontId="6" fillId="6" borderId="31" xfId="13" applyFont="1" applyFill="1" applyBorder="1" applyAlignment="1">
      <alignment horizontal="center" vertical="center" wrapText="1"/>
    </xf>
    <xf numFmtId="2" fontId="6" fillId="2" borderId="17" xfId="13" applyNumberFormat="1" applyFont="1" applyBorder="1" applyAlignment="1">
      <alignment horizontal="center" vertical="center"/>
    </xf>
    <xf numFmtId="176" fontId="5" fillId="5" borderId="17" xfId="13" applyNumberFormat="1" applyFont="1" applyFill="1" applyBorder="1" applyAlignment="1">
      <alignment horizontal="center"/>
    </xf>
    <xf numFmtId="0" fontId="3" fillId="2" borderId="3" xfId="18" applyFont="1" applyBorder="1" applyAlignment="1">
      <alignment horizontal="center" vertical="center"/>
    </xf>
    <xf numFmtId="0" fontId="3" fillId="2" borderId="4" xfId="18" applyFont="1" applyBorder="1" applyAlignment="1">
      <alignment horizontal="center" vertical="center"/>
    </xf>
    <xf numFmtId="0" fontId="3" fillId="2" borderId="5" xfId="18" applyFont="1" applyBorder="1" applyAlignment="1">
      <alignment horizontal="center" vertical="center"/>
    </xf>
    <xf numFmtId="0" fontId="3" fillId="2" borderId="30" xfId="18" applyFont="1" applyBorder="1" applyAlignment="1">
      <alignment horizontal="center" vertical="center"/>
    </xf>
    <xf numFmtId="0" fontId="3" fillId="2" borderId="6" xfId="18" applyFont="1" applyBorder="1" applyAlignment="1">
      <alignment horizontal="center" vertical="center"/>
    </xf>
    <xf numFmtId="0" fontId="3" fillId="2" borderId="31" xfId="18" applyFont="1" applyBorder="1" applyAlignment="1">
      <alignment horizontal="center" vertical="center"/>
    </xf>
    <xf numFmtId="17" fontId="7" fillId="5" borderId="3" xfId="19" applyNumberFormat="1" applyFont="1" applyFill="1" applyBorder="1" applyAlignment="1">
      <alignment horizontal="center"/>
    </xf>
    <xf numFmtId="17" fontId="7" fillId="5" borderId="4" xfId="19" applyNumberFormat="1" applyFont="1" applyFill="1" applyBorder="1" applyAlignment="1">
      <alignment horizontal="center"/>
    </xf>
    <xf numFmtId="17" fontId="7" fillId="5" borderId="5" xfId="19" applyNumberFormat="1" applyFont="1" applyFill="1" applyBorder="1" applyAlignment="1">
      <alignment horizontal="center"/>
    </xf>
    <xf numFmtId="165" fontId="7" fillId="2" borderId="103" xfId="2" applyNumberFormat="1" applyFont="1" applyFill="1" applyBorder="1" applyAlignment="1">
      <alignment horizontal="center" vertical="center"/>
    </xf>
    <xf numFmtId="165" fontId="7" fillId="2" borderId="104" xfId="2" applyNumberFormat="1" applyFont="1" applyFill="1" applyBorder="1" applyAlignment="1">
      <alignment horizontal="center" vertical="center"/>
    </xf>
    <xf numFmtId="165" fontId="7" fillId="2" borderId="105" xfId="2" applyNumberFormat="1" applyFont="1" applyFill="1" applyBorder="1" applyAlignment="1">
      <alignment horizontal="center" vertical="center"/>
    </xf>
    <xf numFmtId="0" fontId="2" fillId="2" borderId="7" xfId="23" applyFont="1" applyBorder="1" applyAlignment="1">
      <alignment horizontal="center"/>
    </xf>
    <xf numFmtId="0" fontId="2" fillId="2" borderId="8" xfId="23" applyFont="1" applyBorder="1" applyAlignment="1">
      <alignment horizontal="center"/>
    </xf>
    <xf numFmtId="0" fontId="2" fillId="2" borderId="9" xfId="23" applyFont="1" applyBorder="1" applyAlignment="1">
      <alignment horizontal="center"/>
    </xf>
    <xf numFmtId="0" fontId="8" fillId="4" borderId="49" xfId="23" applyFont="1" applyFill="1" applyBorder="1" applyAlignment="1">
      <alignment horizontal="left" vertical="center" indent="2"/>
    </xf>
    <xf numFmtId="0" fontId="8" fillId="4" borderId="50" xfId="23" applyFont="1" applyFill="1" applyBorder="1" applyAlignment="1">
      <alignment horizontal="left" vertical="center" indent="2"/>
    </xf>
    <xf numFmtId="0" fontId="8" fillId="4" borderId="7" xfId="23" applyFont="1" applyFill="1" applyBorder="1" applyAlignment="1">
      <alignment horizontal="center" vertical="center"/>
    </xf>
    <xf numFmtId="0" fontId="8" fillId="4" borderId="8" xfId="23" applyFont="1" applyFill="1" applyBorder="1" applyAlignment="1">
      <alignment horizontal="center" vertical="center"/>
    </xf>
    <xf numFmtId="0" fontId="8" fillId="4" borderId="9" xfId="23" applyFont="1" applyFill="1" applyBorder="1" applyAlignment="1">
      <alignment horizontal="center" vertical="center"/>
    </xf>
    <xf numFmtId="49" fontId="6" fillId="29" borderId="128" xfId="23" applyNumberFormat="1" applyFont="1" applyFill="1" applyBorder="1" applyAlignment="1">
      <alignment horizontal="center" vertical="center"/>
    </xf>
    <xf numFmtId="49" fontId="6" fillId="29" borderId="132" xfId="23" applyNumberFormat="1" applyFont="1" applyFill="1" applyBorder="1" applyAlignment="1">
      <alignment horizontal="center" vertical="center"/>
    </xf>
    <xf numFmtId="49" fontId="6" fillId="29" borderId="129" xfId="23" applyNumberFormat="1" applyFont="1" applyFill="1" applyBorder="1" applyAlignment="1">
      <alignment horizontal="center" vertical="center"/>
    </xf>
    <xf numFmtId="49" fontId="6" fillId="29" borderId="133" xfId="23" applyNumberFormat="1" applyFont="1" applyFill="1" applyBorder="1" applyAlignment="1">
      <alignment horizontal="center" vertical="center"/>
    </xf>
    <xf numFmtId="49" fontId="6" fillId="29" borderId="130" xfId="23" applyNumberFormat="1" applyFont="1" applyFill="1" applyBorder="1" applyAlignment="1">
      <alignment horizontal="center" vertical="center"/>
    </xf>
    <xf numFmtId="49" fontId="6" fillId="29" borderId="134" xfId="23" applyNumberFormat="1" applyFont="1" applyFill="1" applyBorder="1" applyAlignment="1">
      <alignment horizontal="center" vertical="center"/>
    </xf>
    <xf numFmtId="49" fontId="6" fillId="29" borderId="129" xfId="23" applyNumberFormat="1" applyFont="1" applyFill="1" applyBorder="1" applyAlignment="1">
      <alignment horizontal="center" vertical="center" wrapText="1"/>
    </xf>
    <xf numFmtId="49" fontId="6" fillId="29" borderId="133" xfId="23" applyNumberFormat="1" applyFont="1" applyFill="1" applyBorder="1" applyAlignment="1">
      <alignment horizontal="center" vertical="center" wrapText="1"/>
    </xf>
    <xf numFmtId="49" fontId="6" fillId="29" borderId="131" xfId="23" applyNumberFormat="1" applyFont="1" applyFill="1" applyBorder="1" applyAlignment="1">
      <alignment horizontal="center" vertical="center"/>
    </xf>
    <xf numFmtId="49" fontId="6" fillId="29" borderId="135" xfId="23" applyNumberFormat="1" applyFont="1" applyFill="1" applyBorder="1" applyAlignment="1">
      <alignment horizontal="center" vertical="center"/>
    </xf>
    <xf numFmtId="0" fontId="6" fillId="2" borderId="47" xfId="23" applyFont="1" applyBorder="1" applyAlignment="1">
      <alignment horizontal="center" vertical="center"/>
    </xf>
    <xf numFmtId="0" fontId="6" fillId="2" borderId="48" xfId="23" applyFont="1" applyBorder="1" applyAlignment="1">
      <alignment horizontal="center" vertical="center"/>
    </xf>
    <xf numFmtId="0" fontId="6" fillId="2" borderId="38" xfId="23" applyFont="1" applyBorder="1" applyAlignment="1">
      <alignment horizontal="center" vertical="center"/>
    </xf>
    <xf numFmtId="0" fontId="6" fillId="2" borderId="47" xfId="23" applyFont="1" applyBorder="1" applyAlignment="1">
      <alignment horizontal="left" vertical="center" indent="2"/>
    </xf>
    <xf numFmtId="0" fontId="6" fillId="2" borderId="48" xfId="23" applyFont="1" applyBorder="1" applyAlignment="1">
      <alignment horizontal="left" vertical="center" indent="2"/>
    </xf>
    <xf numFmtId="0" fontId="6" fillId="2" borderId="29" xfId="23" applyFont="1" applyBorder="1" applyAlignment="1">
      <alignment horizontal="left" vertical="center" indent="2"/>
    </xf>
    <xf numFmtId="0" fontId="6" fillId="2" borderId="136" xfId="23" applyFont="1" applyBorder="1" applyAlignment="1">
      <alignment horizontal="left" vertical="center" indent="2"/>
    </xf>
    <xf numFmtId="0" fontId="6" fillId="2" borderId="4" xfId="23" applyFont="1" applyBorder="1" applyAlignment="1">
      <alignment horizontal="left" vertical="center" indent="2"/>
    </xf>
    <xf numFmtId="0" fontId="6" fillId="2" borderId="5" xfId="23" applyFont="1" applyBorder="1" applyAlignment="1">
      <alignment horizontal="left" vertical="center" indent="2"/>
    </xf>
    <xf numFmtId="178" fontId="2" fillId="2" borderId="3" xfId="23" applyNumberFormat="1" applyFont="1" applyBorder="1" applyAlignment="1">
      <alignment horizontal="center" vertical="center"/>
    </xf>
    <xf numFmtId="178" fontId="2" fillId="2" borderId="38" xfId="23" applyNumberFormat="1" applyFont="1" applyBorder="1" applyAlignment="1">
      <alignment horizontal="center" vertical="center"/>
    </xf>
    <xf numFmtId="0" fontId="7" fillId="2" borderId="7" xfId="23" applyFont="1" applyBorder="1" applyAlignment="1">
      <alignment horizontal="center" vertical="center"/>
    </xf>
    <xf numFmtId="0" fontId="7" fillId="2" borderId="9" xfId="23" applyFont="1" applyBorder="1" applyAlignment="1">
      <alignment horizontal="center" vertical="center"/>
    </xf>
    <xf numFmtId="0" fontId="7" fillId="24" borderId="7" xfId="23" applyFont="1" applyFill="1" applyBorder="1" applyAlignment="1">
      <alignment horizontal="left" vertical="center"/>
    </xf>
    <xf numFmtId="0" fontId="7" fillId="24" borderId="8" xfId="23" applyFont="1" applyFill="1" applyBorder="1" applyAlignment="1">
      <alignment horizontal="left" vertical="center"/>
    </xf>
    <xf numFmtId="0" fontId="7" fillId="24" borderId="9" xfId="23" applyFont="1" applyFill="1" applyBorder="1" applyAlignment="1">
      <alignment horizontal="left" vertical="center"/>
    </xf>
    <xf numFmtId="0" fontId="7" fillId="25" borderId="139" xfId="23" applyFont="1" applyFill="1" applyBorder="1" applyAlignment="1">
      <alignment horizontal="center" vertical="center"/>
    </xf>
    <xf numFmtId="0" fontId="7" fillId="25" borderId="140" xfId="23" applyFont="1" applyFill="1" applyBorder="1" applyAlignment="1">
      <alignment horizontal="center" vertical="center"/>
    </xf>
    <xf numFmtId="0" fontId="7" fillId="25" borderId="141" xfId="23" applyFont="1" applyFill="1" applyBorder="1" applyAlignment="1">
      <alignment horizontal="center" vertical="center"/>
    </xf>
    <xf numFmtId="0" fontId="7" fillId="24" borderId="7" xfId="23" applyFont="1" applyFill="1" applyBorder="1" applyAlignment="1">
      <alignment horizontal="center" vertical="center"/>
    </xf>
    <xf numFmtId="0" fontId="7" fillId="24" borderId="8" xfId="23" applyFont="1" applyFill="1" applyBorder="1" applyAlignment="1">
      <alignment horizontal="center" vertical="center"/>
    </xf>
    <xf numFmtId="0" fontId="7" fillId="24" borderId="9" xfId="23" applyFont="1" applyFill="1" applyBorder="1" applyAlignment="1">
      <alignment horizontal="center" vertical="center"/>
    </xf>
    <xf numFmtId="0" fontId="7" fillId="24" borderId="7" xfId="23" applyFont="1" applyFill="1" applyBorder="1" applyAlignment="1">
      <alignment horizontal="left" vertical="center" wrapText="1"/>
    </xf>
    <xf numFmtId="0" fontId="7" fillId="24" borderId="8" xfId="23" applyFont="1" applyFill="1" applyBorder="1" applyAlignment="1">
      <alignment horizontal="left" vertical="center" wrapText="1"/>
    </xf>
    <xf numFmtId="0" fontId="7" fillId="24" borderId="9" xfId="23" applyFont="1" applyFill="1" applyBorder="1" applyAlignment="1">
      <alignment horizontal="left" vertical="center" wrapText="1"/>
    </xf>
    <xf numFmtId="0" fontId="7" fillId="24" borderId="7" xfId="23" applyFont="1" applyFill="1" applyBorder="1" applyAlignment="1">
      <alignment horizontal="center" vertical="center" wrapText="1"/>
    </xf>
    <xf numFmtId="0" fontId="7" fillId="24" borderId="8" xfId="23" applyFont="1" applyFill="1" applyBorder="1" applyAlignment="1">
      <alignment horizontal="center" vertical="center" wrapText="1"/>
    </xf>
    <xf numFmtId="0" fontId="2" fillId="2" borderId="104" xfId="23" applyFont="1" applyBorder="1" applyAlignment="1">
      <alignment horizontal="center" vertical="center"/>
    </xf>
    <xf numFmtId="1" fontId="7" fillId="2" borderId="7" xfId="23" applyNumberFormat="1" applyFont="1" applyBorder="1" applyAlignment="1">
      <alignment horizontal="center" vertical="center"/>
    </xf>
    <xf numFmtId="1" fontId="7" fillId="2" borderId="8" xfId="23" applyNumberFormat="1" applyFont="1" applyBorder="1" applyAlignment="1">
      <alignment horizontal="center" vertical="center"/>
    </xf>
    <xf numFmtId="1" fontId="7" fillId="2" borderId="9" xfId="23" applyNumberFormat="1" applyFont="1" applyBorder="1" applyAlignment="1">
      <alignment horizontal="center" vertical="center"/>
    </xf>
    <xf numFmtId="0" fontId="2" fillId="2" borderId="8" xfId="23" applyFont="1" applyBorder="1" applyAlignment="1">
      <alignment horizontal="center" vertical="center"/>
    </xf>
    <xf numFmtId="0" fontId="7" fillId="2" borderId="8" xfId="23" applyFont="1" applyBorder="1" applyAlignment="1">
      <alignment horizontal="center" vertical="center"/>
    </xf>
    <xf numFmtId="0" fontId="2" fillId="2" borderId="7" xfId="23" applyFont="1" applyBorder="1" applyAlignment="1">
      <alignment horizontal="left" vertical="center" wrapText="1"/>
    </xf>
    <xf numFmtId="0" fontId="2" fillId="2" borderId="8" xfId="23" applyFont="1" applyBorder="1" applyAlignment="1">
      <alignment horizontal="left" vertical="center" wrapText="1"/>
    </xf>
    <xf numFmtId="0" fontId="2" fillId="2" borderId="9" xfId="23" applyFont="1" applyBorder="1" applyAlignment="1">
      <alignment horizontal="left" vertical="center" wrapText="1"/>
    </xf>
    <xf numFmtId="0" fontId="7" fillId="2" borderId="7" xfId="23" applyFont="1" applyBorder="1" applyAlignment="1">
      <alignment horizontal="center" vertical="center" wrapText="1"/>
    </xf>
    <xf numFmtId="0" fontId="7" fillId="2" borderId="8" xfId="23" applyFont="1" applyBorder="1" applyAlignment="1">
      <alignment horizontal="center" vertical="center" wrapText="1"/>
    </xf>
    <xf numFmtId="0" fontId="7" fillId="2" borderId="9" xfId="23" applyFont="1" applyBorder="1" applyAlignment="1">
      <alignment horizontal="center" vertical="center" wrapText="1"/>
    </xf>
    <xf numFmtId="0" fontId="7" fillId="24" borderId="148" xfId="23" applyFont="1" applyFill="1" applyBorder="1" applyAlignment="1">
      <alignment horizontal="center" vertical="center"/>
    </xf>
    <xf numFmtId="0" fontId="7" fillId="24" borderId="149" xfId="23" applyFont="1" applyFill="1" applyBorder="1" applyAlignment="1">
      <alignment horizontal="center" vertical="center"/>
    </xf>
    <xf numFmtId="0" fontId="7" fillId="25" borderId="132" xfId="23" applyFont="1" applyFill="1" applyBorder="1" applyAlignment="1">
      <alignment horizontal="center" vertical="center"/>
    </xf>
    <xf numFmtId="0" fontId="7" fillId="25" borderId="134" xfId="23" applyFont="1" applyFill="1" applyBorder="1" applyAlignment="1">
      <alignment horizontal="center" vertical="center"/>
    </xf>
    <xf numFmtId="0" fontId="7" fillId="25" borderId="135" xfId="23" applyFont="1" applyFill="1" applyBorder="1" applyAlignment="1">
      <alignment horizontal="center" vertical="center"/>
    </xf>
    <xf numFmtId="0" fontId="2" fillId="2" borderId="142" xfId="23" applyFont="1" applyBorder="1" applyAlignment="1">
      <alignment horizontal="center" vertical="center"/>
    </xf>
    <xf numFmtId="0" fontId="2" fillId="2" borderId="140" xfId="23" applyFont="1" applyBorder="1" applyAlignment="1">
      <alignment horizontal="center" vertical="center"/>
    </xf>
    <xf numFmtId="0" fontId="2" fillId="2" borderId="143" xfId="23" applyFont="1" applyBorder="1" applyAlignment="1">
      <alignment horizontal="center" vertical="center"/>
    </xf>
    <xf numFmtId="0" fontId="2" fillId="2" borderId="7" xfId="23" applyFont="1" applyBorder="1" applyAlignment="1">
      <alignment horizontal="center" vertical="center"/>
    </xf>
    <xf numFmtId="0" fontId="2" fillId="2" borderId="9" xfId="23" applyFont="1" applyBorder="1" applyAlignment="1">
      <alignment horizontal="center" vertical="center"/>
    </xf>
    <xf numFmtId="0" fontId="2" fillId="2" borderId="145" xfId="23" applyFont="1" applyBorder="1" applyAlignment="1">
      <alignment horizontal="center" vertical="center"/>
    </xf>
    <xf numFmtId="0" fontId="2" fillId="2" borderId="32" xfId="23" applyFont="1" applyBorder="1" applyAlignment="1">
      <alignment horizontal="center" vertical="center"/>
    </xf>
    <xf numFmtId="0" fontId="2" fillId="2" borderId="146" xfId="23" applyFont="1" applyBorder="1" applyAlignment="1">
      <alignment horizontal="center" vertical="center"/>
    </xf>
    <xf numFmtId="0" fontId="2" fillId="2" borderId="3" xfId="23" applyFont="1" applyBorder="1" applyAlignment="1">
      <alignment horizontal="center" vertical="center"/>
    </xf>
    <xf numFmtId="0" fontId="2" fillId="2" borderId="147" xfId="23" applyFont="1" applyBorder="1" applyAlignment="1">
      <alignment horizontal="center" vertical="center"/>
    </xf>
    <xf numFmtId="0" fontId="2" fillId="2" borderId="53" xfId="23" applyFont="1" applyBorder="1" applyAlignment="1">
      <alignment horizontal="center" vertical="center"/>
    </xf>
    <xf numFmtId="0" fontId="2" fillId="2" borderId="11" xfId="23" applyFont="1" applyBorder="1" applyAlignment="1">
      <alignment horizontal="center" vertical="center"/>
    </xf>
    <xf numFmtId="0" fontId="2" fillId="2" borderId="30" xfId="23" applyFont="1" applyBorder="1" applyAlignment="1">
      <alignment horizontal="center" vertical="center"/>
    </xf>
    <xf numFmtId="0" fontId="2" fillId="2" borderId="13" xfId="23" applyFont="1" applyBorder="1" applyAlignment="1">
      <alignment horizontal="center" vertical="center"/>
    </xf>
    <xf numFmtId="0" fontId="7" fillId="24" borderId="139" xfId="23" applyFont="1" applyFill="1" applyBorder="1" applyAlignment="1">
      <alignment horizontal="center" vertical="center"/>
    </xf>
    <xf numFmtId="0" fontId="7" fillId="24" borderId="140" xfId="23" applyFont="1" applyFill="1" applyBorder="1" applyAlignment="1">
      <alignment horizontal="center" vertical="center"/>
    </xf>
    <xf numFmtId="0" fontId="7" fillId="24" borderId="141" xfId="23" applyFont="1" applyFill="1" applyBorder="1" applyAlignment="1">
      <alignment horizontal="center" vertical="center"/>
    </xf>
    <xf numFmtId="0" fontId="7" fillId="25" borderId="7" xfId="23" applyFont="1" applyFill="1" applyBorder="1" applyAlignment="1">
      <alignment horizontal="center" vertical="center"/>
    </xf>
    <xf numFmtId="0" fontId="7" fillId="25" borderId="8" xfId="23" applyFont="1" applyFill="1" applyBorder="1" applyAlignment="1">
      <alignment horizontal="center" vertical="center"/>
    </xf>
    <xf numFmtId="0" fontId="7" fillId="25" borderId="9" xfId="23" applyFont="1" applyFill="1" applyBorder="1" applyAlignment="1">
      <alignment horizontal="center" vertical="center"/>
    </xf>
    <xf numFmtId="0" fontId="7" fillId="2" borderId="47" xfId="23" applyFont="1" applyBorder="1" applyAlignment="1">
      <alignment horizontal="left" vertical="center"/>
    </xf>
    <xf numFmtId="0" fontId="7" fillId="2" borderId="29" xfId="23" applyFont="1" applyBorder="1" applyAlignment="1">
      <alignment horizontal="left" vertical="center"/>
    </xf>
    <xf numFmtId="2" fontId="7" fillId="2" borderId="37" xfId="23" applyNumberFormat="1" applyFont="1" applyBorder="1" applyAlignment="1">
      <alignment horizontal="center" vertical="center"/>
    </xf>
    <xf numFmtId="2" fontId="7" fillId="2" borderId="38" xfId="23" applyNumberFormat="1" applyFont="1" applyBorder="1" applyAlignment="1">
      <alignment horizontal="center" vertical="center"/>
    </xf>
    <xf numFmtId="0" fontId="7" fillId="2" borderId="49" xfId="23" applyFont="1" applyBorder="1" applyAlignment="1">
      <alignment horizontal="left" vertical="center"/>
    </xf>
    <xf numFmtId="0" fontId="7" fillId="2" borderId="51" xfId="23" applyFont="1" applyBorder="1" applyAlignment="1">
      <alignment horizontal="left" vertical="center"/>
    </xf>
    <xf numFmtId="2" fontId="7" fillId="2" borderId="52" xfId="23" applyNumberFormat="1" applyFont="1" applyBorder="1" applyAlignment="1">
      <alignment horizontal="center" vertical="center"/>
    </xf>
    <xf numFmtId="2" fontId="7" fillId="2" borderId="137" xfId="23" applyNumberFormat="1" applyFont="1" applyBorder="1" applyAlignment="1">
      <alignment horizontal="center" vertical="center"/>
    </xf>
    <xf numFmtId="0" fontId="7" fillId="2" borderId="150" xfId="23" applyFont="1" applyBorder="1" applyAlignment="1">
      <alignment horizontal="left" vertical="center"/>
    </xf>
    <xf numFmtId="0" fontId="7" fillId="2" borderId="151" xfId="23" applyFont="1" applyBorder="1" applyAlignment="1">
      <alignment horizontal="left" vertical="center"/>
    </xf>
    <xf numFmtId="0" fontId="7" fillId="2" borderId="35" xfId="23" applyFont="1" applyBorder="1" applyAlignment="1">
      <alignment horizontal="center" vertical="center"/>
    </xf>
    <xf numFmtId="0" fontId="7" fillId="2" borderId="138" xfId="23" applyFont="1" applyBorder="1" applyAlignment="1">
      <alignment horizontal="center" vertical="center"/>
    </xf>
    <xf numFmtId="0" fontId="7" fillId="2" borderId="12" xfId="23" applyFont="1" applyBorder="1" applyAlignment="1">
      <alignment horizontal="left" vertical="center"/>
    </xf>
    <xf numFmtId="0" fontId="7" fillId="2" borderId="31" xfId="23" applyFont="1" applyBorder="1" applyAlignment="1">
      <alignment horizontal="left" vertical="center"/>
    </xf>
    <xf numFmtId="0" fontId="7" fillId="2" borderId="53" xfId="23" applyFont="1" applyBorder="1" applyAlignment="1">
      <alignment horizontal="center" vertical="center"/>
    </xf>
    <xf numFmtId="0" fontId="7" fillId="2" borderId="11" xfId="23" applyFont="1" applyBorder="1" applyAlignment="1">
      <alignment horizontal="center" vertical="center"/>
    </xf>
    <xf numFmtId="0" fontId="7" fillId="2" borderId="34" xfId="23" applyFont="1" applyBorder="1" applyAlignment="1">
      <alignment horizontal="center" vertical="center"/>
    </xf>
    <xf numFmtId="0" fontId="7" fillId="2" borderId="17" xfId="23" applyFont="1" applyBorder="1" applyAlignment="1">
      <alignment horizontal="center" vertical="center"/>
    </xf>
    <xf numFmtId="0" fontId="7" fillId="25" borderId="14" xfId="23" applyFont="1" applyFill="1" applyBorder="1" applyAlignment="1">
      <alignment horizontal="center" vertical="center"/>
    </xf>
    <xf numFmtId="0" fontId="7" fillId="25" borderId="15" xfId="23" applyFont="1" applyFill="1" applyBorder="1" applyAlignment="1">
      <alignment horizontal="center" vertical="center"/>
    </xf>
    <xf numFmtId="0" fontId="7" fillId="25" borderId="16" xfId="23" applyFont="1" applyFill="1" applyBorder="1" applyAlignment="1">
      <alignment horizontal="center" vertical="center"/>
    </xf>
    <xf numFmtId="0" fontId="7" fillId="24" borderId="103" xfId="23" applyFont="1" applyFill="1" applyBorder="1" applyAlignment="1">
      <alignment horizontal="center" vertical="center"/>
    </xf>
    <xf numFmtId="0" fontId="7" fillId="24" borderId="104" xfId="23" applyFont="1" applyFill="1" applyBorder="1" applyAlignment="1">
      <alignment horizontal="center" vertical="center"/>
    </xf>
    <xf numFmtId="0" fontId="7" fillId="24" borderId="105" xfId="23" applyFont="1" applyFill="1" applyBorder="1" applyAlignment="1">
      <alignment horizontal="center" vertical="center"/>
    </xf>
    <xf numFmtId="0" fontId="2" fillId="2" borderId="34" xfId="23" applyFont="1" applyBorder="1" applyAlignment="1">
      <alignment horizontal="left" vertical="center"/>
    </xf>
    <xf numFmtId="0" fontId="2" fillId="2" borderId="124" xfId="23" applyFont="1" applyBorder="1" applyAlignment="1">
      <alignment horizontal="left" vertical="center"/>
    </xf>
    <xf numFmtId="0" fontId="2" fillId="2" borderId="17" xfId="23" applyFont="1" applyBorder="1" applyAlignment="1">
      <alignment horizontal="left" vertical="center"/>
    </xf>
    <xf numFmtId="0" fontId="2" fillId="2" borderId="107" xfId="23" applyFont="1" applyBorder="1" applyAlignment="1">
      <alignment horizontal="left" vertical="center"/>
    </xf>
    <xf numFmtId="0" fontId="2" fillId="2" borderId="126" xfId="23" applyFont="1" applyBorder="1" applyAlignment="1">
      <alignment horizontal="left" vertical="center"/>
    </xf>
    <xf numFmtId="0" fontId="2" fillId="2" borderId="127" xfId="23" applyFont="1" applyBorder="1" applyAlignment="1">
      <alignment horizontal="left" vertical="center"/>
    </xf>
    <xf numFmtId="0" fontId="22" fillId="23" borderId="37" xfId="33" applyFont="1" applyFill="1" applyBorder="1" applyAlignment="1">
      <alignment horizontal="right"/>
    </xf>
    <xf numFmtId="0" fontId="22" fillId="23" borderId="48" xfId="33" applyFont="1" applyFill="1" applyBorder="1" applyAlignment="1">
      <alignment horizontal="right"/>
    </xf>
    <xf numFmtId="0" fontId="22" fillId="23" borderId="29" xfId="33" applyFont="1" applyFill="1" applyBorder="1" applyAlignment="1">
      <alignment horizontal="right"/>
    </xf>
    <xf numFmtId="0" fontId="22" fillId="23" borderId="30" xfId="33" applyFont="1" applyFill="1" applyBorder="1" applyAlignment="1">
      <alignment horizontal="center" vertical="center"/>
    </xf>
    <xf numFmtId="0" fontId="22" fillId="23" borderId="6" xfId="33" applyFont="1" applyFill="1" applyBorder="1" applyAlignment="1">
      <alignment horizontal="center" vertical="center"/>
    </xf>
    <xf numFmtId="0" fontId="22" fillId="23" borderId="31" xfId="33" applyFont="1" applyFill="1" applyBorder="1" applyAlignment="1">
      <alignment horizontal="center" vertical="center"/>
    </xf>
    <xf numFmtId="0" fontId="34" fillId="3" borderId="17" xfId="33" applyFont="1" applyFill="1" applyBorder="1" applyAlignment="1">
      <alignment horizontal="center" vertical="center" wrapText="1"/>
    </xf>
    <xf numFmtId="0" fontId="30" fillId="2" borderId="17" xfId="26" applyFont="1" applyFill="1" applyBorder="1" applyAlignment="1">
      <alignment horizontal="center" vertical="center" wrapText="1"/>
    </xf>
    <xf numFmtId="0" fontId="30" fillId="2" borderId="126" xfId="25" applyFont="1" applyBorder="1" applyAlignment="1">
      <alignment horizontal="center" vertical="center" wrapText="1"/>
    </xf>
    <xf numFmtId="0" fontId="30" fillId="17" borderId="67" xfId="33" applyFont="1" applyFill="1" applyBorder="1" applyAlignment="1">
      <alignment horizontal="right" vertical="center"/>
    </xf>
    <xf numFmtId="0" fontId="13" fillId="2" borderId="81" xfId="33" applyFont="1" applyBorder="1"/>
    <xf numFmtId="0" fontId="13" fillId="2" borderId="82" xfId="33" applyFont="1" applyBorder="1"/>
    <xf numFmtId="0" fontId="30" fillId="19" borderId="67" xfId="33" applyFont="1" applyFill="1" applyBorder="1" applyAlignment="1">
      <alignment horizontal="right" vertical="center"/>
    </xf>
    <xf numFmtId="0" fontId="31" fillId="2" borderId="1" xfId="33" applyFont="1" applyAlignment="1">
      <alignment vertical="center"/>
    </xf>
    <xf numFmtId="0" fontId="33" fillId="2" borderId="1" xfId="33"/>
    <xf numFmtId="0" fontId="29" fillId="2" borderId="1" xfId="33" applyFont="1" applyAlignment="1">
      <alignment horizontal="left" vertical="center" wrapText="1"/>
    </xf>
    <xf numFmtId="0" fontId="30" fillId="2" borderId="17" xfId="25" applyFont="1" applyBorder="1" applyAlignment="1">
      <alignment horizontal="center" vertical="center" wrapText="1"/>
    </xf>
    <xf numFmtId="0" fontId="29" fillId="2" borderId="67" xfId="33" applyFont="1" applyBorder="1" applyAlignment="1">
      <alignment vertical="center"/>
    </xf>
    <xf numFmtId="0" fontId="30" fillId="18" borderId="67" xfId="33" applyFont="1" applyFill="1" applyBorder="1" applyAlignment="1">
      <alignment vertical="center"/>
    </xf>
    <xf numFmtId="0" fontId="29" fillId="2" borderId="74" xfId="33" applyFont="1" applyBorder="1" applyAlignment="1">
      <alignment horizontal="center" vertical="center"/>
    </xf>
    <xf numFmtId="0" fontId="13" fillId="2" borderId="74" xfId="33" applyFont="1" applyBorder="1"/>
    <xf numFmtId="0" fontId="30" fillId="17" borderId="67" xfId="33" applyFont="1" applyFill="1" applyBorder="1" applyAlignment="1">
      <alignment horizontal="center" vertical="center"/>
    </xf>
    <xf numFmtId="0" fontId="30" fillId="2" borderId="67" xfId="33" applyFont="1" applyBorder="1" applyAlignment="1">
      <alignment vertical="center"/>
    </xf>
    <xf numFmtId="0" fontId="29" fillId="2" borderId="82" xfId="33" applyFont="1" applyBorder="1" applyAlignment="1">
      <alignment vertical="center"/>
    </xf>
    <xf numFmtId="0" fontId="30" fillId="2" borderId="67" xfId="33" applyFont="1" applyBorder="1" applyAlignment="1">
      <alignment horizontal="right" vertical="center"/>
    </xf>
    <xf numFmtId="0" fontId="32" fillId="2" borderId="1" xfId="33" applyFont="1" applyAlignment="1">
      <alignment horizontal="left" vertical="center" wrapText="1"/>
    </xf>
    <xf numFmtId="0" fontId="30" fillId="18" borderId="67" xfId="33" applyFont="1" applyFill="1" applyBorder="1" applyAlignment="1">
      <alignment horizontal="center" vertical="center"/>
    </xf>
    <xf numFmtId="0" fontId="30" fillId="2" borderId="1" xfId="33" applyFont="1" applyAlignment="1">
      <alignment vertical="center"/>
    </xf>
    <xf numFmtId="0" fontId="30" fillId="2" borderId="1" xfId="33" applyFont="1" applyAlignment="1">
      <alignment horizontal="left" vertical="center" wrapText="1"/>
    </xf>
    <xf numFmtId="165" fontId="31" fillId="15" borderId="186" xfId="33" applyNumberFormat="1" applyFont="1" applyFill="1" applyBorder="1" applyAlignment="1">
      <alignment horizontal="center" vertical="center"/>
    </xf>
    <xf numFmtId="0" fontId="13" fillId="2" borderId="79" xfId="33" applyFont="1" applyBorder="1"/>
    <xf numFmtId="0" fontId="13" fillId="2" borderId="187" xfId="33" applyFont="1" applyBorder="1"/>
    <xf numFmtId="0" fontId="29" fillId="2" borderId="1" xfId="33" applyFont="1" applyAlignment="1">
      <alignment horizontal="justify" vertical="center" wrapText="1"/>
    </xf>
    <xf numFmtId="0" fontId="33" fillId="2" borderId="1" xfId="33" applyAlignment="1">
      <alignment horizontal="justify"/>
    </xf>
    <xf numFmtId="0" fontId="30" fillId="2" borderId="182" xfId="33" applyFont="1" applyBorder="1" applyAlignment="1">
      <alignment horizontal="left" vertical="center"/>
    </xf>
    <xf numFmtId="0" fontId="30" fillId="2" borderId="180" xfId="33" applyFont="1" applyBorder="1" applyAlignment="1">
      <alignment horizontal="left" vertical="center"/>
    </xf>
    <xf numFmtId="0" fontId="29" fillId="2" borderId="180" xfId="33" applyFont="1" applyBorder="1" applyAlignment="1">
      <alignment horizontal="left" vertical="center" wrapText="1"/>
    </xf>
    <xf numFmtId="0" fontId="29" fillId="2" borderId="183" xfId="33" applyFont="1" applyBorder="1" applyAlignment="1">
      <alignment horizontal="left" vertical="center" wrapText="1"/>
    </xf>
    <xf numFmtId="0" fontId="30" fillId="2" borderId="184" xfId="33" applyFont="1" applyBorder="1" applyAlignment="1">
      <alignment horizontal="left" vertical="center"/>
    </xf>
    <xf numFmtId="0" fontId="30" fillId="2" borderId="76" xfId="33" applyFont="1" applyBorder="1" applyAlignment="1">
      <alignment horizontal="left" vertical="center"/>
    </xf>
    <xf numFmtId="0" fontId="29" fillId="2" borderId="1" xfId="33" applyFont="1" applyAlignment="1">
      <alignment vertical="center"/>
    </xf>
    <xf numFmtId="165" fontId="31" fillId="2" borderId="78" xfId="33" applyNumberFormat="1" applyFont="1" applyBorder="1" applyAlignment="1">
      <alignment horizontal="center" vertical="center"/>
    </xf>
    <xf numFmtId="0" fontId="13" fillId="2" borderId="80" xfId="33" applyFont="1" applyBorder="1"/>
    <xf numFmtId="0" fontId="31" fillId="2" borderId="1" xfId="33" applyFont="1" applyAlignment="1">
      <alignment horizontal="right" vertical="center"/>
    </xf>
    <xf numFmtId="0" fontId="31" fillId="2" borderId="67" xfId="33" applyFont="1" applyBorder="1" applyAlignment="1">
      <alignment horizontal="right" vertical="center"/>
    </xf>
    <xf numFmtId="0" fontId="31" fillId="2" borderId="75" xfId="33" applyFont="1" applyBorder="1" applyAlignment="1">
      <alignment horizontal="left" vertical="center"/>
    </xf>
    <xf numFmtId="0" fontId="13" fillId="2" borderId="76" xfId="33" applyFont="1" applyBorder="1"/>
    <xf numFmtId="165" fontId="31" fillId="2" borderId="83" xfId="33" applyNumberFormat="1" applyFont="1" applyBorder="1" applyAlignment="1">
      <alignment horizontal="center" vertical="center"/>
    </xf>
    <xf numFmtId="0" fontId="13" fillId="2" borderId="84" xfId="33" applyFont="1" applyBorder="1"/>
    <xf numFmtId="0" fontId="13" fillId="2" borderId="85" xfId="33" applyFont="1" applyBorder="1"/>
    <xf numFmtId="0" fontId="31" fillId="20" borderId="67" xfId="33" applyFont="1" applyFill="1" applyBorder="1" applyAlignment="1">
      <alignment horizontal="right" vertical="center"/>
    </xf>
    <xf numFmtId="0" fontId="31" fillId="2" borderId="179" xfId="33" applyFont="1" applyBorder="1" applyAlignment="1">
      <alignment horizontal="left" vertical="center"/>
    </xf>
    <xf numFmtId="0" fontId="13" fillId="2" borderId="180" xfId="33" applyFont="1" applyBorder="1"/>
    <xf numFmtId="0" fontId="32" fillId="2" borderId="180" xfId="33" applyFont="1" applyBorder="1" applyAlignment="1">
      <alignment horizontal="left" vertical="center" wrapText="1"/>
    </xf>
    <xf numFmtId="0" fontId="13" fillId="2" borderId="181" xfId="33" applyFont="1" applyBorder="1"/>
    <xf numFmtId="0" fontId="7" fillId="2" borderId="97" xfId="33" applyFont="1" applyBorder="1" applyAlignment="1">
      <alignment horizontal="right" vertical="center"/>
    </xf>
    <xf numFmtId="0" fontId="7" fillId="2" borderId="98" xfId="33" applyFont="1" applyBorder="1" applyAlignment="1">
      <alignment horizontal="right" vertical="center"/>
    </xf>
    <xf numFmtId="43" fontId="39" fillId="2" borderId="37" xfId="28" applyFont="1" applyFill="1" applyBorder="1" applyAlignment="1">
      <alignment horizontal="center"/>
    </xf>
    <xf numFmtId="43" fontId="39" fillId="2" borderId="29" xfId="28" applyFont="1" applyFill="1" applyBorder="1" applyAlignment="1">
      <alignment horizontal="center"/>
    </xf>
    <xf numFmtId="10" fontId="7" fillId="2" borderId="37" xfId="33" applyNumberFormat="1" applyFont="1" applyBorder="1" applyAlignment="1">
      <alignment horizontal="center" vertical="center"/>
    </xf>
    <xf numFmtId="10" fontId="7" fillId="2" borderId="95" xfId="33" applyNumberFormat="1" applyFont="1" applyBorder="1" applyAlignment="1">
      <alignment horizontal="center" vertical="center"/>
    </xf>
    <xf numFmtId="0" fontId="7" fillId="22" borderId="37" xfId="33" applyFont="1" applyFill="1" applyBorder="1" applyAlignment="1">
      <alignment horizontal="right" vertical="center"/>
    </xf>
    <xf numFmtId="0" fontId="7" fillId="22" borderId="48" xfId="33" applyFont="1" applyFill="1" applyBorder="1" applyAlignment="1">
      <alignment horizontal="right" vertical="center"/>
    </xf>
    <xf numFmtId="0" fontId="7" fillId="22" borderId="29" xfId="33" applyFont="1" applyFill="1" applyBorder="1" applyAlignment="1">
      <alignment horizontal="right" vertical="center"/>
    </xf>
    <xf numFmtId="43" fontId="39" fillId="22" borderId="37" xfId="28" applyFont="1" applyFill="1" applyBorder="1" applyAlignment="1">
      <alignment horizontal="center"/>
    </xf>
    <xf numFmtId="43" fontId="39" fillId="22" borderId="29" xfId="28" applyFont="1" applyFill="1" applyBorder="1" applyAlignment="1">
      <alignment horizontal="center"/>
    </xf>
    <xf numFmtId="10" fontId="7" fillId="22" borderId="37" xfId="33" applyNumberFormat="1" applyFont="1" applyFill="1" applyBorder="1" applyAlignment="1">
      <alignment horizontal="center" vertical="center"/>
    </xf>
    <xf numFmtId="10" fontId="7" fillId="22" borderId="29" xfId="33" applyNumberFormat="1" applyFont="1" applyFill="1" applyBorder="1" applyAlignment="1">
      <alignment horizontal="center" vertical="center"/>
    </xf>
    <xf numFmtId="0" fontId="7" fillId="21" borderId="37" xfId="33" applyFont="1" applyFill="1" applyBorder="1" applyAlignment="1">
      <alignment horizontal="right" vertical="center"/>
    </xf>
    <xf numFmtId="0" fontId="7" fillId="21" borderId="48" xfId="33" applyFont="1" applyFill="1" applyBorder="1" applyAlignment="1">
      <alignment horizontal="right" vertical="center"/>
    </xf>
    <xf numFmtId="0" fontId="7" fillId="21" borderId="29" xfId="33" applyFont="1" applyFill="1" applyBorder="1" applyAlignment="1">
      <alignment horizontal="right" vertical="center"/>
    </xf>
    <xf numFmtId="43" fontId="7" fillId="21" borderId="37" xfId="28" applyFont="1" applyFill="1" applyBorder="1" applyAlignment="1">
      <alignment horizontal="center" vertical="center" wrapText="1"/>
    </xf>
    <xf numFmtId="43" fontId="7" fillId="21" borderId="29" xfId="28" applyFont="1" applyFill="1" applyBorder="1" applyAlignment="1">
      <alignment horizontal="center" vertical="center" wrapText="1"/>
    </xf>
    <xf numFmtId="4" fontId="7" fillId="21" borderId="48" xfId="33" applyNumberFormat="1" applyFont="1" applyFill="1" applyBorder="1" applyAlignment="1">
      <alignment horizontal="center" vertical="center" wrapText="1"/>
    </xf>
    <xf numFmtId="4" fontId="7" fillId="21" borderId="29" xfId="33" applyNumberFormat="1" applyFont="1" applyFill="1" applyBorder="1" applyAlignment="1">
      <alignment horizontal="center" vertical="center"/>
    </xf>
    <xf numFmtId="0" fontId="7" fillId="2" borderId="37" xfId="33" applyFont="1" applyBorder="1" applyAlignment="1">
      <alignment horizontal="right" vertical="center"/>
    </xf>
    <xf numFmtId="0" fontId="7" fillId="2" borderId="48" xfId="33" applyFont="1" applyBorder="1" applyAlignment="1">
      <alignment horizontal="right" vertical="center"/>
    </xf>
    <xf numFmtId="0" fontId="7" fillId="2" borderId="29" xfId="33" applyFont="1" applyBorder="1" applyAlignment="1">
      <alignment horizontal="right" vertical="center"/>
    </xf>
    <xf numFmtId="44" fontId="7" fillId="2" borderId="3" xfId="27" applyFont="1" applyFill="1" applyBorder="1" applyAlignment="1">
      <alignment horizontal="center" vertical="center" wrapText="1"/>
    </xf>
    <xf numFmtId="44" fontId="7" fillId="2" borderId="4" xfId="27" applyFont="1" applyFill="1" applyBorder="1" applyAlignment="1">
      <alignment horizontal="center" vertical="center" wrapText="1"/>
    </xf>
    <xf numFmtId="4" fontId="7" fillId="2" borderId="37" xfId="33" applyNumberFormat="1" applyFont="1" applyBorder="1" applyAlignment="1">
      <alignment horizontal="center" vertical="center" wrapText="1"/>
    </xf>
    <xf numFmtId="4" fontId="7" fillId="2" borderId="29" xfId="33" applyNumberFormat="1" applyFont="1" applyBorder="1" applyAlignment="1">
      <alignment horizontal="center" vertical="center" wrapText="1"/>
    </xf>
    <xf numFmtId="0" fontId="7" fillId="2" borderId="68" xfId="33" applyFont="1" applyBorder="1" applyAlignment="1">
      <alignment horizontal="right" vertical="center"/>
    </xf>
    <xf numFmtId="0" fontId="7" fillId="2" borderId="93" xfId="33" applyFont="1" applyBorder="1" applyAlignment="1">
      <alignment horizontal="right" vertical="center"/>
    </xf>
    <xf numFmtId="0" fontId="7" fillId="2" borderId="94" xfId="33" applyFont="1" applyBorder="1" applyAlignment="1">
      <alignment horizontal="right" vertical="center"/>
    </xf>
    <xf numFmtId="44" fontId="38" fillId="3" borderId="37" xfId="27" applyFont="1" applyFill="1" applyBorder="1" applyAlignment="1">
      <alignment horizontal="center" vertical="center" wrapText="1"/>
    </xf>
    <xf numFmtId="44" fontId="38" fillId="3" borderId="95" xfId="27" applyFont="1" applyFill="1" applyBorder="1" applyAlignment="1">
      <alignment horizontal="center" vertical="center" wrapText="1"/>
    </xf>
    <xf numFmtId="4" fontId="7" fillId="7" borderId="68" xfId="33" applyNumberFormat="1" applyFont="1" applyFill="1" applyBorder="1" applyAlignment="1">
      <alignment horizontal="center" vertical="center" wrapText="1"/>
    </xf>
    <xf numFmtId="4" fontId="7" fillId="7" borderId="96" xfId="33" applyNumberFormat="1" applyFont="1" applyFill="1" applyBorder="1" applyAlignment="1">
      <alignment horizontal="center" vertical="center"/>
    </xf>
    <xf numFmtId="0" fontId="2" fillId="2" borderId="37" xfId="33" applyFont="1" applyBorder="1" applyAlignment="1">
      <alignment horizontal="right" vertical="center"/>
    </xf>
    <xf numFmtId="0" fontId="2" fillId="2" borderId="48" xfId="33" applyFont="1" applyBorder="1" applyAlignment="1">
      <alignment horizontal="right" vertical="center"/>
    </xf>
    <xf numFmtId="0" fontId="2" fillId="2" borderId="29" xfId="33" applyFont="1" applyBorder="1" applyAlignment="1">
      <alignment horizontal="right" vertical="center"/>
    </xf>
    <xf numFmtId="0" fontId="2" fillId="2" borderId="37" xfId="33" applyFont="1" applyBorder="1" applyAlignment="1">
      <alignment horizontal="center" vertical="center"/>
    </xf>
    <xf numFmtId="0" fontId="2" fillId="2" borderId="29" xfId="33" applyFont="1" applyBorder="1" applyAlignment="1">
      <alignment horizontal="center" vertical="center"/>
    </xf>
    <xf numFmtId="44" fontId="2" fillId="0" borderId="37" xfId="27" applyFont="1" applyFill="1" applyBorder="1" applyAlignment="1">
      <alignment horizontal="center" vertical="center"/>
    </xf>
    <xf numFmtId="44" fontId="2" fillId="0" borderId="29" xfId="27" applyFont="1" applyFill="1" applyBorder="1" applyAlignment="1">
      <alignment horizontal="center" vertical="center"/>
    </xf>
    <xf numFmtId="0" fontId="2" fillId="2" borderId="89" xfId="33" applyFont="1" applyBorder="1" applyAlignment="1">
      <alignment horizontal="left" vertical="center" wrapText="1"/>
    </xf>
    <xf numFmtId="0" fontId="13" fillId="2" borderId="76" xfId="33" applyFont="1" applyBorder="1" applyAlignment="1">
      <alignment wrapText="1"/>
    </xf>
    <xf numFmtId="0" fontId="13" fillId="2" borderId="90" xfId="33" applyFont="1" applyBorder="1" applyAlignment="1">
      <alignment wrapText="1"/>
    </xf>
    <xf numFmtId="3" fontId="2" fillId="2" borderId="89" xfId="33" applyNumberFormat="1" applyFont="1" applyBorder="1" applyAlignment="1">
      <alignment horizontal="center" vertical="center"/>
    </xf>
    <xf numFmtId="3" fontId="2" fillId="2" borderId="90" xfId="33" applyNumberFormat="1" applyFont="1" applyBorder="1" applyAlignment="1">
      <alignment horizontal="center" vertical="center"/>
    </xf>
    <xf numFmtId="171" fontId="2" fillId="2" borderId="89" xfId="33" applyNumberFormat="1" applyFont="1" applyBorder="1" applyAlignment="1">
      <alignment horizontal="center" vertical="center"/>
    </xf>
    <xf numFmtId="171" fontId="2" fillId="2" borderId="90" xfId="33" applyNumberFormat="1" applyFont="1" applyBorder="1" applyAlignment="1">
      <alignment horizontal="center" vertical="center"/>
    </xf>
    <xf numFmtId="0" fontId="7" fillId="20" borderId="67" xfId="33" applyFont="1" applyFill="1" applyBorder="1" applyAlignment="1">
      <alignment vertical="center"/>
    </xf>
    <xf numFmtId="3" fontId="2" fillId="2" borderId="91" xfId="33" applyNumberFormat="1" applyFont="1" applyBorder="1" applyAlignment="1">
      <alignment horizontal="center" vertical="center"/>
    </xf>
    <xf numFmtId="3" fontId="2" fillId="2" borderId="92" xfId="33" applyNumberFormat="1" applyFont="1" applyBorder="1" applyAlignment="1">
      <alignment horizontal="center" vertical="center"/>
    </xf>
    <xf numFmtId="171" fontId="2" fillId="2" borderId="91" xfId="33" applyNumberFormat="1" applyFont="1" applyBorder="1" applyAlignment="1">
      <alignment horizontal="center" vertical="center"/>
    </xf>
    <xf numFmtId="171" fontId="2" fillId="2" borderId="92" xfId="33" applyNumberFormat="1" applyFont="1" applyBorder="1" applyAlignment="1">
      <alignment horizontal="center" vertical="center"/>
    </xf>
    <xf numFmtId="0" fontId="7" fillId="17" borderId="67" xfId="33" applyFont="1" applyFill="1" applyBorder="1" applyAlignment="1">
      <alignment horizontal="right" vertical="center"/>
    </xf>
    <xf numFmtId="0" fontId="7" fillId="17" borderId="67" xfId="33" applyFont="1" applyFill="1" applyBorder="1" applyAlignment="1">
      <alignment horizontal="center" vertical="center" wrapText="1"/>
    </xf>
    <xf numFmtId="0" fontId="7" fillId="17" borderId="82" xfId="33" applyFont="1" applyFill="1" applyBorder="1" applyAlignment="1">
      <alignment horizontal="center" vertical="center" wrapText="1"/>
    </xf>
    <xf numFmtId="171" fontId="7" fillId="17" borderId="67" xfId="33" applyNumberFormat="1" applyFont="1" applyFill="1" applyBorder="1" applyAlignment="1">
      <alignment horizontal="center" vertical="center" wrapText="1"/>
    </xf>
    <xf numFmtId="171" fontId="7" fillId="17" borderId="82" xfId="33" applyNumberFormat="1" applyFont="1" applyFill="1" applyBorder="1" applyAlignment="1">
      <alignment horizontal="center" vertical="center" wrapText="1"/>
    </xf>
    <xf numFmtId="165" fontId="2" fillId="2" borderId="67" xfId="33" applyNumberFormat="1" applyFont="1" applyBorder="1" applyAlignment="1">
      <alignment vertical="center"/>
    </xf>
    <xf numFmtId="165" fontId="2" fillId="2" borderId="67" xfId="33" applyNumberFormat="1" applyFont="1" applyBorder="1" applyAlignment="1">
      <alignment horizontal="left" vertical="center"/>
    </xf>
    <xf numFmtId="0" fontId="2" fillId="2" borderId="1" xfId="33" applyFont="1" applyAlignment="1">
      <alignment horizontal="left" vertical="center" wrapText="1"/>
    </xf>
    <xf numFmtId="0" fontId="2" fillId="2" borderId="1" xfId="33" applyFont="1" applyAlignment="1">
      <alignment vertical="center"/>
    </xf>
    <xf numFmtId="0" fontId="7" fillId="2" borderId="1" xfId="33" applyFont="1" applyAlignment="1">
      <alignment vertical="center"/>
    </xf>
    <xf numFmtId="165" fontId="2" fillId="2" borderId="74" xfId="33" applyNumberFormat="1" applyFont="1" applyBorder="1" applyAlignment="1">
      <alignment horizontal="center" vertical="center"/>
    </xf>
    <xf numFmtId="0" fontId="7" fillId="2" borderId="179" xfId="33" applyFont="1" applyBorder="1" applyAlignment="1">
      <alignment horizontal="left" vertical="center"/>
    </xf>
    <xf numFmtId="165" fontId="7" fillId="15" borderId="78" xfId="33" applyNumberFormat="1" applyFont="1" applyFill="1" applyBorder="1" applyAlignment="1">
      <alignment horizontal="center" vertical="center"/>
    </xf>
    <xf numFmtId="0" fontId="7" fillId="2" borderId="75" xfId="33" applyFont="1" applyBorder="1" applyAlignment="1">
      <alignment horizontal="left" vertical="center"/>
    </xf>
    <xf numFmtId="0" fontId="2" fillId="2" borderId="76" xfId="33" applyFont="1" applyBorder="1" applyAlignment="1">
      <alignment horizontal="left" vertical="center"/>
    </xf>
    <xf numFmtId="0" fontId="13" fillId="2" borderId="77" xfId="33" applyFont="1" applyBorder="1"/>
    <xf numFmtId="180" fontId="2" fillId="2" borderId="76" xfId="33" applyNumberFormat="1" applyFont="1" applyBorder="1" applyAlignment="1">
      <alignment horizontal="left" vertical="center"/>
    </xf>
    <xf numFmtId="0" fontId="5" fillId="5" borderId="1" xfId="12" applyFill="1" applyAlignment="1">
      <alignment vertical="center"/>
    </xf>
    <xf numFmtId="0" fontId="5" fillId="5" borderId="53" xfId="12" applyFill="1" applyBorder="1" applyAlignment="1">
      <alignment vertical="center"/>
    </xf>
    <xf numFmtId="0" fontId="6" fillId="5" borderId="10" xfId="12" applyFont="1" applyFill="1" applyBorder="1" applyAlignment="1">
      <alignment horizontal="left" vertical="center"/>
    </xf>
    <xf numFmtId="0" fontId="6" fillId="5" borderId="1" xfId="12" applyFont="1" applyFill="1" applyAlignment="1">
      <alignment horizontal="left" vertical="center"/>
    </xf>
    <xf numFmtId="0" fontId="6" fillId="5" borderId="11" xfId="12" applyFont="1" applyFill="1" applyBorder="1" applyAlignment="1">
      <alignment horizontal="left" vertical="center"/>
    </xf>
    <xf numFmtId="0" fontId="6" fillId="21" borderId="30" xfId="12" applyFont="1" applyFill="1" applyBorder="1" applyAlignment="1">
      <alignment horizontal="center" vertical="center"/>
    </xf>
    <xf numFmtId="0" fontId="6" fillId="21" borderId="31" xfId="12" applyFont="1" applyFill="1" applyBorder="1" applyAlignment="1">
      <alignment horizontal="center" vertical="center"/>
    </xf>
    <xf numFmtId="0" fontId="6" fillId="21" borderId="30" xfId="12" applyFont="1" applyFill="1" applyBorder="1" applyAlignment="1">
      <alignment horizontal="right" vertical="center"/>
    </xf>
    <xf numFmtId="0" fontId="6" fillId="21" borderId="6" xfId="12" applyFont="1" applyFill="1" applyBorder="1" applyAlignment="1">
      <alignment horizontal="right" vertical="center"/>
    </xf>
    <xf numFmtId="0" fontId="6" fillId="21" borderId="31" xfId="12" applyFont="1" applyFill="1" applyBorder="1" applyAlignment="1">
      <alignment horizontal="right" vertical="center"/>
    </xf>
    <xf numFmtId="0" fontId="6" fillId="21" borderId="37" xfId="12" applyFont="1" applyFill="1" applyBorder="1" applyAlignment="1">
      <alignment horizontal="center" vertical="center"/>
    </xf>
    <xf numFmtId="0" fontId="6" fillId="21" borderId="29" xfId="12" applyFont="1" applyFill="1" applyBorder="1" applyAlignment="1">
      <alignment horizontal="center" vertical="center"/>
    </xf>
    <xf numFmtId="0" fontId="6" fillId="21" borderId="37" xfId="12" applyFont="1" applyFill="1" applyBorder="1" applyAlignment="1">
      <alignment horizontal="right" vertical="center"/>
    </xf>
    <xf numFmtId="0" fontId="6" fillId="21" borderId="48" xfId="12" applyFont="1" applyFill="1" applyBorder="1" applyAlignment="1">
      <alignment horizontal="right" vertical="center"/>
    </xf>
    <xf numFmtId="0" fontId="6" fillId="21" borderId="29" xfId="12" applyFont="1" applyFill="1" applyBorder="1" applyAlignment="1">
      <alignment horizontal="right" vertical="center"/>
    </xf>
    <xf numFmtId="0" fontId="5" fillId="5" borderId="4" xfId="12" applyFill="1" applyBorder="1" applyAlignment="1">
      <alignment horizontal="center" vertical="center"/>
    </xf>
    <xf numFmtId="0" fontId="5" fillId="5" borderId="99" xfId="12" applyFill="1" applyBorder="1" applyAlignment="1">
      <alignment horizontal="center" vertical="center"/>
    </xf>
    <xf numFmtId="0" fontId="5" fillId="5" borderId="99" xfId="12" applyFill="1" applyBorder="1" applyAlignment="1">
      <alignment vertical="center" wrapText="1"/>
    </xf>
    <xf numFmtId="0" fontId="5" fillId="5" borderId="101" xfId="12" applyFill="1" applyBorder="1" applyAlignment="1">
      <alignment horizontal="center" vertical="center"/>
    </xf>
    <xf numFmtId="0" fontId="5" fillId="5" borderId="101" xfId="12" applyFill="1" applyBorder="1" applyAlignment="1">
      <alignment vertical="center" wrapText="1"/>
    </xf>
    <xf numFmtId="0" fontId="5" fillId="5" borderId="111" xfId="12" applyFill="1" applyBorder="1" applyAlignment="1">
      <alignment vertical="center" wrapText="1"/>
    </xf>
    <xf numFmtId="4" fontId="5" fillId="5" borderId="99" xfId="12" applyNumberFormat="1" applyFill="1" applyBorder="1" applyAlignment="1">
      <alignment horizontal="center" vertical="center"/>
    </xf>
    <xf numFmtId="165" fontId="6" fillId="21" borderId="17" xfId="12" applyNumberFormat="1" applyFont="1" applyFill="1" applyBorder="1" applyAlignment="1">
      <alignment horizontal="center" vertical="center"/>
    </xf>
    <xf numFmtId="165" fontId="6" fillId="21" borderId="28" xfId="12" applyNumberFormat="1" applyFont="1" applyFill="1" applyBorder="1" applyAlignment="1">
      <alignment horizontal="center" vertical="center"/>
    </xf>
    <xf numFmtId="0" fontId="6" fillId="21" borderId="3" xfId="12" applyFont="1" applyFill="1" applyBorder="1" applyAlignment="1">
      <alignment horizontal="center" vertical="center"/>
    </xf>
    <xf numFmtId="0" fontId="6" fillId="21" borderId="4" xfId="12" applyFont="1" applyFill="1" applyBorder="1" applyAlignment="1">
      <alignment horizontal="center" vertical="center"/>
    </xf>
    <xf numFmtId="0" fontId="6" fillId="21" borderId="5" xfId="12" applyFont="1" applyFill="1" applyBorder="1" applyAlignment="1">
      <alignment horizontal="center" vertical="center"/>
    </xf>
    <xf numFmtId="0" fontId="5" fillId="5" borderId="102" xfId="12" applyFill="1" applyBorder="1" applyAlignment="1">
      <alignment horizontal="center" vertical="center"/>
    </xf>
    <xf numFmtId="0" fontId="5" fillId="5" borderId="102" xfId="12" applyFill="1" applyBorder="1" applyAlignment="1">
      <alignment vertical="center" wrapText="1"/>
    </xf>
    <xf numFmtId="0" fontId="6" fillId="21" borderId="17" xfId="12" applyFont="1" applyFill="1" applyBorder="1" applyAlignment="1">
      <alignment horizontal="center" vertical="center"/>
    </xf>
    <xf numFmtId="0" fontId="6" fillId="21" borderId="28" xfId="12" applyFont="1" applyFill="1" applyBorder="1" applyAlignment="1">
      <alignment horizontal="center" vertical="center"/>
    </xf>
    <xf numFmtId="165" fontId="6" fillId="21" borderId="17" xfId="12" applyNumberFormat="1" applyFont="1" applyFill="1" applyBorder="1" applyAlignment="1">
      <alignment horizontal="center" vertical="center" wrapText="1"/>
    </xf>
    <xf numFmtId="165" fontId="6" fillId="21" borderId="28" xfId="12" applyNumberFormat="1" applyFont="1" applyFill="1" applyBorder="1" applyAlignment="1">
      <alignment horizontal="center" vertical="center" wrapText="1"/>
    </xf>
    <xf numFmtId="0" fontId="6" fillId="21" borderId="48" xfId="12" applyFont="1" applyFill="1" applyBorder="1" applyAlignment="1">
      <alignment horizontal="center" vertical="center"/>
    </xf>
    <xf numFmtId="0" fontId="6" fillId="21" borderId="17" xfId="12" applyFont="1" applyFill="1" applyBorder="1" applyAlignment="1">
      <alignment horizontal="justify" vertical="center" wrapText="1"/>
    </xf>
    <xf numFmtId="165" fontId="5" fillId="5" borderId="17" xfId="12" applyNumberFormat="1" applyFill="1" applyBorder="1" applyAlignment="1">
      <alignment vertical="center"/>
    </xf>
    <xf numFmtId="165" fontId="5" fillId="5" borderId="17" xfId="12" applyNumberFormat="1" applyFill="1" applyBorder="1" applyAlignment="1">
      <alignment horizontal="justify" vertical="center"/>
    </xf>
    <xf numFmtId="4" fontId="5" fillId="5" borderId="101" xfId="12" applyNumberFormat="1" applyFill="1" applyBorder="1" applyAlignment="1">
      <alignment horizontal="center" vertical="center"/>
    </xf>
    <xf numFmtId="0" fontId="5" fillId="5" borderId="54" xfId="12" applyFill="1" applyBorder="1" applyAlignment="1">
      <alignment vertical="center"/>
    </xf>
    <xf numFmtId="0" fontId="6" fillId="21" borderId="17" xfId="12" applyFont="1" applyFill="1" applyBorder="1" applyAlignment="1">
      <alignment horizontal="center" vertical="center" wrapText="1"/>
    </xf>
    <xf numFmtId="0" fontId="5" fillId="5" borderId="10" xfId="12" applyFill="1" applyBorder="1" applyAlignment="1">
      <alignment horizontal="left" vertical="center" wrapText="1"/>
    </xf>
    <xf numFmtId="0" fontId="5" fillId="5" borderId="1" xfId="12" applyFill="1" applyAlignment="1">
      <alignment horizontal="left" vertical="center" wrapText="1"/>
    </xf>
    <xf numFmtId="0" fontId="5" fillId="5" borderId="11" xfId="12" applyFill="1" applyBorder="1" applyAlignment="1">
      <alignment horizontal="left" vertical="center" wrapText="1"/>
    </xf>
    <xf numFmtId="0" fontId="5" fillId="5" borderId="99" xfId="12" applyFill="1" applyBorder="1" applyAlignment="1">
      <alignment horizontal="justify" vertical="center"/>
    </xf>
    <xf numFmtId="0" fontId="5" fillId="5" borderId="99" xfId="12" applyFill="1" applyBorder="1" applyAlignment="1">
      <alignment horizontal="justify" vertical="center" wrapText="1"/>
    </xf>
    <xf numFmtId="0" fontId="5" fillId="5" borderId="101" xfId="12" applyFill="1" applyBorder="1" applyAlignment="1">
      <alignment horizontal="justify" vertical="center"/>
    </xf>
    <xf numFmtId="4" fontId="5" fillId="5" borderId="111" xfId="12" applyNumberFormat="1" applyFill="1" applyBorder="1" applyAlignment="1">
      <alignment horizontal="center" vertical="center"/>
    </xf>
    <xf numFmtId="0" fontId="6" fillId="22" borderId="17" xfId="12" applyFont="1" applyFill="1" applyBorder="1" applyAlignment="1">
      <alignment horizontal="center" vertical="center"/>
    </xf>
    <xf numFmtId="0" fontId="5" fillId="5" borderId="102" xfId="12" applyFill="1" applyBorder="1" applyAlignment="1">
      <alignment horizontal="justify" vertical="center"/>
    </xf>
    <xf numFmtId="185" fontId="5" fillId="2" borderId="65" xfId="30" quotePrefix="1" applyNumberFormat="1" applyFont="1" applyBorder="1" applyAlignment="1">
      <alignment horizontal="justify" vertical="center" wrapText="1"/>
    </xf>
    <xf numFmtId="185" fontId="5" fillId="2" borderId="65" xfId="30" applyNumberFormat="1" applyFont="1" applyBorder="1" applyAlignment="1">
      <alignment horizontal="justify" vertical="center" wrapText="1"/>
    </xf>
    <xf numFmtId="185" fontId="5" fillId="2" borderId="44" xfId="30" applyNumberFormat="1" applyFont="1" applyBorder="1" applyAlignment="1">
      <alignment horizontal="justify" vertical="center" wrapText="1"/>
    </xf>
    <xf numFmtId="180" fontId="5" fillId="2" borderId="65" xfId="30" applyNumberFormat="1" applyFont="1" applyBorder="1" applyAlignment="1">
      <alignment horizontal="justify" vertical="center" wrapText="1"/>
    </xf>
    <xf numFmtId="180" fontId="5" fillId="2" borderId="44" xfId="30" applyNumberFormat="1" applyFont="1" applyBorder="1" applyAlignment="1">
      <alignment horizontal="justify" vertical="center" wrapText="1"/>
    </xf>
    <xf numFmtId="165" fontId="6" fillId="9" borderId="7" xfId="30" applyNumberFormat="1" applyFont="1" applyFill="1" applyBorder="1" applyAlignment="1">
      <alignment horizontal="center" vertical="center"/>
    </xf>
    <xf numFmtId="165" fontId="6" fillId="9" borderId="8" xfId="30" applyNumberFormat="1" applyFont="1" applyFill="1" applyBorder="1" applyAlignment="1">
      <alignment horizontal="center" vertical="center"/>
    </xf>
    <xf numFmtId="165" fontId="6" fillId="9" borderId="9" xfId="30" applyNumberFormat="1" applyFont="1" applyFill="1" applyBorder="1" applyAlignment="1">
      <alignment horizontal="center" vertical="center"/>
    </xf>
    <xf numFmtId="0" fontId="6" fillId="21" borderId="36" xfId="12" applyFont="1" applyFill="1" applyBorder="1" applyAlignment="1">
      <alignment horizontal="center" vertical="center"/>
    </xf>
    <xf numFmtId="0" fontId="6" fillId="21" borderId="107" xfId="12" applyFont="1" applyFill="1" applyBorder="1" applyAlignment="1">
      <alignment horizontal="center" vertical="center"/>
    </xf>
    <xf numFmtId="0" fontId="6" fillId="21" borderId="17" xfId="12" applyFont="1" applyFill="1" applyBorder="1" applyAlignment="1">
      <alignment horizontal="right" vertical="center"/>
    </xf>
    <xf numFmtId="0" fontId="5" fillId="5" borderId="100" xfId="12" applyFill="1" applyBorder="1" applyAlignment="1">
      <alignment horizontal="center" vertical="center"/>
    </xf>
    <xf numFmtId="4" fontId="5" fillId="0" borderId="99" xfId="12" applyNumberFormat="1" applyFill="1" applyBorder="1" applyAlignment="1">
      <alignment horizontal="center" vertical="center"/>
    </xf>
    <xf numFmtId="0" fontId="5" fillId="5" borderId="111" xfId="12" applyFill="1" applyBorder="1" applyAlignment="1">
      <alignment horizontal="center" vertical="center"/>
    </xf>
    <xf numFmtId="180" fontId="5" fillId="2" borderId="65" xfId="30" quotePrefix="1" applyNumberFormat="1" applyFont="1" applyBorder="1" applyAlignment="1">
      <alignment horizontal="justify" vertical="center" wrapText="1"/>
    </xf>
    <xf numFmtId="0" fontId="5" fillId="2" borderId="65" xfId="30" applyFont="1" applyBorder="1" applyAlignment="1">
      <alignment horizontal="justify" vertical="center"/>
    </xf>
    <xf numFmtId="0" fontId="5" fillId="2" borderId="44" xfId="30" applyFont="1" applyBorder="1" applyAlignment="1">
      <alignment horizontal="justify" vertical="center"/>
    </xf>
    <xf numFmtId="171" fontId="4" fillId="0" borderId="194" xfId="0" applyNumberFormat="1" applyFont="1" applyBorder="1" applyAlignment="1">
      <alignment horizontal="right" vertical="center"/>
    </xf>
  </cellXfs>
  <cellStyles count="39">
    <cellStyle name="Moeda 2" xfId="8" xr:uid="{00000000-0005-0000-0000-000000000000}"/>
    <cellStyle name="Moeda 2 14" xfId="21" xr:uid="{00000000-0005-0000-0000-000001000000}"/>
    <cellStyle name="Moeda 3" xfId="27" xr:uid="{00000000-0005-0000-0000-000002000000}"/>
    <cellStyle name="Normal" xfId="0" builtinId="0"/>
    <cellStyle name="Normal 10" xfId="33" xr:uid="{00000000-0005-0000-0000-000004000000}"/>
    <cellStyle name="Normal 11" xfId="36" xr:uid="{00000000-0005-0000-0000-000005000000}"/>
    <cellStyle name="Normal 12" xfId="37" xr:uid="{00000000-0005-0000-0000-000006000000}"/>
    <cellStyle name="Normal 12 2 2" xfId="13" xr:uid="{00000000-0005-0000-0000-000007000000}"/>
    <cellStyle name="Normal 14 2 2" xfId="14" xr:uid="{00000000-0005-0000-0000-000008000000}"/>
    <cellStyle name="Normal 14 9" xfId="7" xr:uid="{00000000-0005-0000-0000-000009000000}"/>
    <cellStyle name="Normal 2" xfId="23" xr:uid="{00000000-0005-0000-0000-00000A000000}"/>
    <cellStyle name="Normal 2 2 2 2" xfId="6" xr:uid="{00000000-0005-0000-0000-00000B000000}"/>
    <cellStyle name="Normal 2 2 2 7" xfId="20" xr:uid="{00000000-0005-0000-0000-00000C000000}"/>
    <cellStyle name="Normal 2 2 3 2 2" xfId="30" xr:uid="{00000000-0005-0000-0000-00000D000000}"/>
    <cellStyle name="Normal 3" xfId="24" xr:uid="{00000000-0005-0000-0000-00000E000000}"/>
    <cellStyle name="Normal 30" xfId="26" xr:uid="{00000000-0005-0000-0000-00000F000000}"/>
    <cellStyle name="Normal 33" xfId="25" xr:uid="{00000000-0005-0000-0000-000010000000}"/>
    <cellStyle name="Normal 4" xfId="18" xr:uid="{00000000-0005-0000-0000-000011000000}"/>
    <cellStyle name="Normal 4 2" xfId="5" xr:uid="{00000000-0005-0000-0000-000012000000}"/>
    <cellStyle name="Normal 46 2 3" xfId="12" xr:uid="{00000000-0005-0000-0000-000013000000}"/>
    <cellStyle name="Normal 5" xfId="35" xr:uid="{00000000-0005-0000-0000-000014000000}"/>
    <cellStyle name="Normal 6" xfId="19" xr:uid="{00000000-0005-0000-0000-000015000000}"/>
    <cellStyle name="Normal 7" xfId="11" xr:uid="{00000000-0005-0000-0000-000016000000}"/>
    <cellStyle name="Normal 8" xfId="34" xr:uid="{00000000-0005-0000-0000-000017000000}"/>
    <cellStyle name="Normal 9" xfId="1" xr:uid="{00000000-0005-0000-0000-000018000000}"/>
    <cellStyle name="Normal_5ª Altproj-Boa Viagem" xfId="17" xr:uid="{00000000-0005-0000-0000-000019000000}"/>
    <cellStyle name="Normal_Planilha Fevereiro" xfId="4" xr:uid="{00000000-0005-0000-0000-00001A000000}"/>
    <cellStyle name="Porcentagem" xfId="22" builtinId="5"/>
    <cellStyle name="Porcentagem 2" xfId="3" xr:uid="{00000000-0005-0000-0000-00001C000000}"/>
    <cellStyle name="Porcentagem 2 15" xfId="15" xr:uid="{00000000-0005-0000-0000-00001D000000}"/>
    <cellStyle name="Porcentagem 2 2" xfId="9" xr:uid="{00000000-0005-0000-0000-00001E000000}"/>
    <cellStyle name="Porcentagem 2 6 2 2" xfId="32" xr:uid="{00000000-0005-0000-0000-00001F000000}"/>
    <cellStyle name="Porcentagem 3" xfId="10" xr:uid="{00000000-0005-0000-0000-000020000000}"/>
    <cellStyle name="Porcentagem 4" xfId="29" xr:uid="{00000000-0005-0000-0000-000021000000}"/>
    <cellStyle name="Vírgula" xfId="38" builtinId="3"/>
    <cellStyle name="Vírgula 2" xfId="28" xr:uid="{00000000-0005-0000-0000-000023000000}"/>
    <cellStyle name="Vírgula 2 19 2" xfId="31" xr:uid="{00000000-0005-0000-0000-000024000000}"/>
    <cellStyle name="Vírgula 2 26" xfId="16" xr:uid="{00000000-0005-0000-0000-000025000000}"/>
    <cellStyle name="Vírgula 3 2" xfId="2" xr:uid="{00000000-0005-0000-0000-000026000000}"/>
  </cellStyles>
  <dxfs count="6">
    <dxf>
      <font>
        <color rgb="FF9C0006"/>
      </font>
      <fill>
        <patternFill>
          <bgColor rgb="FFFFC7CE"/>
        </patternFill>
      </fill>
    </dxf>
    <dxf>
      <fill>
        <patternFill>
          <bgColor theme="0" tint="-0.34998626667073579"/>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1.jpeg"/><Relationship Id="rId5" Type="http://schemas.openxmlformats.org/officeDocument/2006/relationships/image" Target="../media/image7.png"/><Relationship Id="rId4" Type="http://schemas.openxmlformats.org/officeDocument/2006/relationships/image" Target="../media/image6.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8" Type="http://schemas.openxmlformats.org/officeDocument/2006/relationships/image" Target="../media/image2.jpeg"/><Relationship Id="rId3" Type="http://schemas.openxmlformats.org/officeDocument/2006/relationships/image" Target="../media/image10.png"/><Relationship Id="rId7" Type="http://schemas.openxmlformats.org/officeDocument/2006/relationships/image" Target="../media/image1.jpe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3.emf"/><Relationship Id="rId5" Type="http://schemas.openxmlformats.org/officeDocument/2006/relationships/image" Target="../media/image12.png"/><Relationship Id="rId4" Type="http://schemas.openxmlformats.org/officeDocument/2006/relationships/image" Target="../media/image11.png"/></Relationships>
</file>

<file path=xl/drawings/_rels/drawing17.xml.rels><?xml version="1.0" encoding="UTF-8" standalone="yes"?>
<Relationships xmlns="http://schemas.openxmlformats.org/package/2006/relationships"><Relationship Id="rId8" Type="http://schemas.openxmlformats.org/officeDocument/2006/relationships/image" Target="../media/image21.emf"/><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png"/><Relationship Id="rId1" Type="http://schemas.openxmlformats.org/officeDocument/2006/relationships/image" Target="../media/image14.png"/><Relationship Id="rId6" Type="http://schemas.openxmlformats.org/officeDocument/2006/relationships/image" Target="../media/image19.png"/><Relationship Id="rId11" Type="http://schemas.openxmlformats.org/officeDocument/2006/relationships/image" Target="../media/image2.jpeg"/><Relationship Id="rId5" Type="http://schemas.openxmlformats.org/officeDocument/2006/relationships/image" Target="../media/image18.png"/><Relationship Id="rId10" Type="http://schemas.openxmlformats.org/officeDocument/2006/relationships/image" Target="../media/image1.jpeg"/><Relationship Id="rId4" Type="http://schemas.openxmlformats.org/officeDocument/2006/relationships/image" Target="../media/image17.png"/><Relationship Id="rId9" Type="http://schemas.openxmlformats.org/officeDocument/2006/relationships/image" Target="../media/image22.emf"/></Relationships>
</file>

<file path=xl/drawings/_rels/drawing1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image" Target="../media/image23.png"/><Relationship Id="rId4" Type="http://schemas.openxmlformats.org/officeDocument/2006/relationships/image" Target="../media/image2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jpeg"/><Relationship Id="rId1" Type="http://schemas.openxmlformats.org/officeDocument/2006/relationships/image" Target="../media/image23.png"/><Relationship Id="rId6" Type="http://schemas.openxmlformats.org/officeDocument/2006/relationships/image" Target="../media/image24.png"/><Relationship Id="rId5" Type="http://schemas.openxmlformats.org/officeDocument/2006/relationships/image" Target="../media/image26.png"/><Relationship Id="rId4" Type="http://schemas.openxmlformats.org/officeDocument/2006/relationships/image" Target="../media/image2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1</xdr:col>
      <xdr:colOff>104140</xdr:colOff>
      <xdr:row>1</xdr:row>
      <xdr:rowOff>77153</xdr:rowOff>
    </xdr:from>
    <xdr:to>
      <xdr:col>1</xdr:col>
      <xdr:colOff>741680</xdr:colOff>
      <xdr:row>4</xdr:row>
      <xdr:rowOff>15377</xdr:rowOff>
    </xdr:to>
    <xdr:pic>
      <xdr:nvPicPr>
        <xdr:cNvPr id="2" name="Picture 1" descr="image00001">
          <a:extLst>
            <a:ext uri="{FF2B5EF4-FFF2-40B4-BE49-F238E27FC236}">
              <a16:creationId xmlns:a16="http://schemas.microsoft.com/office/drawing/2014/main" id="{C96AAE6D-DFDF-4DF4-90EE-24FEE76401E0}"/>
            </a:ext>
          </a:extLst>
        </xdr:cNvPr>
        <xdr:cNvPicPr>
          <a:picLocks noChangeAspect="1"/>
        </xdr:cNvPicPr>
      </xdr:nvPicPr>
      <xdr:blipFill rotWithShape="1">
        <a:blip xmlns:r="http://schemas.openxmlformats.org/officeDocument/2006/relationships" r:embed="rId1"/>
        <a:srcRect t="8653" b="12020"/>
        <a:stretch/>
      </xdr:blipFill>
      <xdr:spPr>
        <a:xfrm>
          <a:off x="199390" y="258128"/>
          <a:ext cx="641350" cy="484959"/>
        </a:xfrm>
        <a:prstGeom prst="rect">
          <a:avLst/>
        </a:prstGeom>
      </xdr:spPr>
    </xdr:pic>
    <xdr:clientData/>
  </xdr:twoCellAnchor>
  <xdr:twoCellAnchor editAs="oneCell">
    <xdr:from>
      <xdr:col>10</xdr:col>
      <xdr:colOff>83547</xdr:colOff>
      <xdr:row>1</xdr:row>
      <xdr:rowOff>137496</xdr:rowOff>
    </xdr:from>
    <xdr:to>
      <xdr:col>11</xdr:col>
      <xdr:colOff>511622</xdr:colOff>
      <xdr:row>3</xdr:row>
      <xdr:rowOff>136008</xdr:rowOff>
    </xdr:to>
    <xdr:pic>
      <xdr:nvPicPr>
        <xdr:cNvPr id="3" name="Figura53">
          <a:extLst>
            <a:ext uri="{FF2B5EF4-FFF2-40B4-BE49-F238E27FC236}">
              <a16:creationId xmlns:a16="http://schemas.microsoft.com/office/drawing/2014/main" id="{A9D9B166-CA3D-453C-94B5-512ED6F9E11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6065247" y="318471"/>
          <a:ext cx="1060535" cy="36427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58254</xdr:colOff>
      <xdr:row>0</xdr:row>
      <xdr:rowOff>100410</xdr:rowOff>
    </xdr:from>
    <xdr:to>
      <xdr:col>0</xdr:col>
      <xdr:colOff>684364</xdr:colOff>
      <xdr:row>3</xdr:row>
      <xdr:rowOff>53531</xdr:rowOff>
    </xdr:to>
    <xdr:pic>
      <xdr:nvPicPr>
        <xdr:cNvPr id="4" name="Picture 1" descr="image00001">
          <a:extLst>
            <a:ext uri="{FF2B5EF4-FFF2-40B4-BE49-F238E27FC236}">
              <a16:creationId xmlns:a16="http://schemas.microsoft.com/office/drawing/2014/main" id="{C360662F-0A6F-4324-84A5-0AE49D8ECF76}"/>
            </a:ext>
          </a:extLst>
        </xdr:cNvPr>
        <xdr:cNvPicPr>
          <a:picLocks noChangeAspect="1"/>
        </xdr:cNvPicPr>
      </xdr:nvPicPr>
      <xdr:blipFill rotWithShape="1">
        <a:blip xmlns:r="http://schemas.openxmlformats.org/officeDocument/2006/relationships" r:embed="rId1"/>
        <a:srcRect t="8419" b="11817"/>
        <a:stretch/>
      </xdr:blipFill>
      <xdr:spPr>
        <a:xfrm>
          <a:off x="58254" y="100410"/>
          <a:ext cx="633730" cy="459851"/>
        </a:xfrm>
        <a:prstGeom prst="rect">
          <a:avLst/>
        </a:prstGeom>
      </xdr:spPr>
    </xdr:pic>
    <xdr:clientData/>
  </xdr:twoCellAnchor>
  <xdr:twoCellAnchor editAs="oneCell">
    <xdr:from>
      <xdr:col>8</xdr:col>
      <xdr:colOff>1103399</xdr:colOff>
      <xdr:row>0</xdr:row>
      <xdr:rowOff>59324</xdr:rowOff>
    </xdr:from>
    <xdr:to>
      <xdr:col>9</xdr:col>
      <xdr:colOff>1107251</xdr:colOff>
      <xdr:row>3</xdr:row>
      <xdr:rowOff>73949</xdr:rowOff>
    </xdr:to>
    <xdr:pic>
      <xdr:nvPicPr>
        <xdr:cNvPr id="5" name="Figura53">
          <a:extLst>
            <a:ext uri="{FF2B5EF4-FFF2-40B4-BE49-F238E27FC236}">
              <a16:creationId xmlns:a16="http://schemas.microsoft.com/office/drawing/2014/main" id="{56E94AFD-3337-4E98-805B-65715822A8E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619124" y="59324"/>
          <a:ext cx="1242102" cy="5289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86157</xdr:colOff>
      <xdr:row>0</xdr:row>
      <xdr:rowOff>96600</xdr:rowOff>
    </xdr:from>
    <xdr:to>
      <xdr:col>0</xdr:col>
      <xdr:colOff>701285</xdr:colOff>
      <xdr:row>3</xdr:row>
      <xdr:rowOff>57341</xdr:rowOff>
    </xdr:to>
    <xdr:pic>
      <xdr:nvPicPr>
        <xdr:cNvPr id="2" name="Picture 1" descr="image00001">
          <a:extLst>
            <a:ext uri="{FF2B5EF4-FFF2-40B4-BE49-F238E27FC236}">
              <a16:creationId xmlns:a16="http://schemas.microsoft.com/office/drawing/2014/main" id="{E19883DA-6E6F-48B7-B428-90E6FCE4B507}"/>
            </a:ext>
          </a:extLst>
        </xdr:cNvPr>
        <xdr:cNvPicPr>
          <a:picLocks noChangeAspect="1"/>
        </xdr:cNvPicPr>
      </xdr:nvPicPr>
      <xdr:blipFill rotWithShape="1">
        <a:blip xmlns:r="http://schemas.openxmlformats.org/officeDocument/2006/relationships" r:embed="rId1"/>
        <a:srcRect t="8419" b="11817"/>
        <a:stretch/>
      </xdr:blipFill>
      <xdr:spPr>
        <a:xfrm>
          <a:off x="86157" y="96600"/>
          <a:ext cx="632273" cy="461196"/>
        </a:xfrm>
        <a:prstGeom prst="rect">
          <a:avLst/>
        </a:prstGeom>
      </xdr:spPr>
    </xdr:pic>
    <xdr:clientData/>
  </xdr:twoCellAnchor>
  <xdr:twoCellAnchor editAs="oneCell">
    <xdr:from>
      <xdr:col>13</xdr:col>
      <xdr:colOff>1043898</xdr:colOff>
      <xdr:row>0</xdr:row>
      <xdr:rowOff>55514</xdr:rowOff>
    </xdr:from>
    <xdr:to>
      <xdr:col>14</xdr:col>
      <xdr:colOff>973679</xdr:colOff>
      <xdr:row>3</xdr:row>
      <xdr:rowOff>73949</xdr:rowOff>
    </xdr:to>
    <xdr:pic>
      <xdr:nvPicPr>
        <xdr:cNvPr id="3" name="Figura53">
          <a:extLst>
            <a:ext uri="{FF2B5EF4-FFF2-40B4-BE49-F238E27FC236}">
              <a16:creationId xmlns:a16="http://schemas.microsoft.com/office/drawing/2014/main" id="{2A8D8744-6E27-479C-9CA2-EE2EED067F4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7213986" y="55514"/>
          <a:ext cx="1184840" cy="5227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121119</xdr:colOff>
      <xdr:row>0</xdr:row>
      <xdr:rowOff>92790</xdr:rowOff>
    </xdr:from>
    <xdr:to>
      <xdr:col>0</xdr:col>
      <xdr:colOff>745324</xdr:colOff>
      <xdr:row>3</xdr:row>
      <xdr:rowOff>53531</xdr:rowOff>
    </xdr:to>
    <xdr:pic>
      <xdr:nvPicPr>
        <xdr:cNvPr id="4" name="Picture 1" descr="image00001">
          <a:extLst>
            <a:ext uri="{FF2B5EF4-FFF2-40B4-BE49-F238E27FC236}">
              <a16:creationId xmlns:a16="http://schemas.microsoft.com/office/drawing/2014/main" id="{00DCBEB9-C9C7-4AE8-9ED0-BDCA2BAD0CA0}"/>
            </a:ext>
          </a:extLst>
        </xdr:cNvPr>
        <xdr:cNvPicPr>
          <a:picLocks noChangeAspect="1"/>
        </xdr:cNvPicPr>
      </xdr:nvPicPr>
      <xdr:blipFill rotWithShape="1">
        <a:blip xmlns:r="http://schemas.openxmlformats.org/officeDocument/2006/relationships" r:embed="rId1"/>
        <a:srcRect t="8419" b="11817"/>
        <a:stretch/>
      </xdr:blipFill>
      <xdr:spPr>
        <a:xfrm>
          <a:off x="121119" y="92790"/>
          <a:ext cx="629920" cy="475091"/>
        </a:xfrm>
        <a:prstGeom prst="rect">
          <a:avLst/>
        </a:prstGeom>
      </xdr:spPr>
    </xdr:pic>
    <xdr:clientData/>
  </xdr:twoCellAnchor>
  <xdr:twoCellAnchor editAs="oneCell">
    <xdr:from>
      <xdr:col>9</xdr:col>
      <xdr:colOff>196619</xdr:colOff>
      <xdr:row>0</xdr:row>
      <xdr:rowOff>59324</xdr:rowOff>
    </xdr:from>
    <xdr:to>
      <xdr:col>10</xdr:col>
      <xdr:colOff>872936</xdr:colOff>
      <xdr:row>3</xdr:row>
      <xdr:rowOff>73949</xdr:rowOff>
    </xdr:to>
    <xdr:pic>
      <xdr:nvPicPr>
        <xdr:cNvPr id="5" name="Figura53">
          <a:extLst>
            <a:ext uri="{FF2B5EF4-FFF2-40B4-BE49-F238E27FC236}">
              <a16:creationId xmlns:a16="http://schemas.microsoft.com/office/drawing/2014/main" id="{FB724837-B39B-43DD-BE6D-CBD5B05DA7AB}"/>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3274444" y="59324"/>
          <a:ext cx="1285917" cy="5289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58254</xdr:colOff>
      <xdr:row>0</xdr:row>
      <xdr:rowOff>100410</xdr:rowOff>
    </xdr:from>
    <xdr:to>
      <xdr:col>0</xdr:col>
      <xdr:colOff>684364</xdr:colOff>
      <xdr:row>3</xdr:row>
      <xdr:rowOff>53531</xdr:rowOff>
    </xdr:to>
    <xdr:pic>
      <xdr:nvPicPr>
        <xdr:cNvPr id="4" name="Picture 1" descr="image00001">
          <a:extLst>
            <a:ext uri="{FF2B5EF4-FFF2-40B4-BE49-F238E27FC236}">
              <a16:creationId xmlns:a16="http://schemas.microsoft.com/office/drawing/2014/main" id="{FA080801-9596-444B-B34D-625CBC5C0B7D}"/>
            </a:ext>
          </a:extLst>
        </xdr:cNvPr>
        <xdr:cNvPicPr>
          <a:picLocks noChangeAspect="1"/>
        </xdr:cNvPicPr>
      </xdr:nvPicPr>
      <xdr:blipFill rotWithShape="1">
        <a:blip xmlns:r="http://schemas.openxmlformats.org/officeDocument/2006/relationships" r:embed="rId1"/>
        <a:srcRect t="8419" b="11817"/>
        <a:stretch/>
      </xdr:blipFill>
      <xdr:spPr>
        <a:xfrm>
          <a:off x="54444" y="96600"/>
          <a:ext cx="629920" cy="475091"/>
        </a:xfrm>
        <a:prstGeom prst="rect">
          <a:avLst/>
        </a:prstGeom>
      </xdr:spPr>
    </xdr:pic>
    <xdr:clientData/>
  </xdr:twoCellAnchor>
  <xdr:twoCellAnchor editAs="oneCell">
    <xdr:from>
      <xdr:col>8</xdr:col>
      <xdr:colOff>1112924</xdr:colOff>
      <xdr:row>0</xdr:row>
      <xdr:rowOff>55514</xdr:rowOff>
    </xdr:from>
    <xdr:to>
      <xdr:col>9</xdr:col>
      <xdr:colOff>1124396</xdr:colOff>
      <xdr:row>3</xdr:row>
      <xdr:rowOff>73949</xdr:rowOff>
    </xdr:to>
    <xdr:pic>
      <xdr:nvPicPr>
        <xdr:cNvPr id="5" name="Figura53">
          <a:extLst>
            <a:ext uri="{FF2B5EF4-FFF2-40B4-BE49-F238E27FC236}">
              <a16:creationId xmlns:a16="http://schemas.microsoft.com/office/drawing/2014/main" id="{DE9E4BB6-9338-4DAB-A019-206DE89838E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630554" y="59324"/>
          <a:ext cx="1247817" cy="52897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171450</xdr:colOff>
      <xdr:row>0</xdr:row>
      <xdr:rowOff>186417</xdr:rowOff>
    </xdr:from>
    <xdr:to>
      <xdr:col>0</xdr:col>
      <xdr:colOff>820420</xdr:colOff>
      <xdr:row>3</xdr:row>
      <xdr:rowOff>75383</xdr:rowOff>
    </xdr:to>
    <xdr:pic>
      <xdr:nvPicPr>
        <xdr:cNvPr id="2" name="Picture 1" descr="image00001">
          <a:extLst>
            <a:ext uri="{FF2B5EF4-FFF2-40B4-BE49-F238E27FC236}">
              <a16:creationId xmlns:a16="http://schemas.microsoft.com/office/drawing/2014/main" id="{77CCF722-A278-4731-BEF2-9A3C565C2D51}"/>
            </a:ext>
          </a:extLst>
        </xdr:cNvPr>
        <xdr:cNvPicPr>
          <a:picLocks noChangeAspect="1"/>
        </xdr:cNvPicPr>
      </xdr:nvPicPr>
      <xdr:blipFill rotWithShape="1">
        <a:blip xmlns:r="http://schemas.openxmlformats.org/officeDocument/2006/relationships" r:embed="rId1"/>
        <a:srcRect t="8653" b="12020"/>
        <a:stretch/>
      </xdr:blipFill>
      <xdr:spPr>
        <a:xfrm>
          <a:off x="167640" y="184512"/>
          <a:ext cx="652780" cy="414746"/>
        </a:xfrm>
        <a:prstGeom prst="rect">
          <a:avLst/>
        </a:prstGeom>
      </xdr:spPr>
    </xdr:pic>
    <xdr:clientData/>
  </xdr:twoCellAnchor>
  <xdr:twoCellAnchor editAs="oneCell">
    <xdr:from>
      <xdr:col>11</xdr:col>
      <xdr:colOff>187869</xdr:colOff>
      <xdr:row>1</xdr:row>
      <xdr:rowOff>0</xdr:rowOff>
    </xdr:from>
    <xdr:to>
      <xdr:col>12</xdr:col>
      <xdr:colOff>340535</xdr:colOff>
      <xdr:row>3</xdr:row>
      <xdr:rowOff>92673</xdr:rowOff>
    </xdr:to>
    <xdr:pic>
      <xdr:nvPicPr>
        <xdr:cNvPr id="3" name="Figura53">
          <a:extLst>
            <a:ext uri="{FF2B5EF4-FFF2-40B4-BE49-F238E27FC236}">
              <a16:creationId xmlns:a16="http://schemas.microsoft.com/office/drawing/2014/main" id="{DA5FF74F-3BA1-4883-9C71-CA406AC5F90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6979194" y="171450"/>
          <a:ext cx="1048016" cy="4355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142875</xdr:colOff>
      <xdr:row>0</xdr:row>
      <xdr:rowOff>176892</xdr:rowOff>
    </xdr:from>
    <xdr:to>
      <xdr:col>0</xdr:col>
      <xdr:colOff>778510</xdr:colOff>
      <xdr:row>3</xdr:row>
      <xdr:rowOff>60143</xdr:rowOff>
    </xdr:to>
    <xdr:pic>
      <xdr:nvPicPr>
        <xdr:cNvPr id="2" name="Picture 1" descr="image00001">
          <a:extLst>
            <a:ext uri="{FF2B5EF4-FFF2-40B4-BE49-F238E27FC236}">
              <a16:creationId xmlns:a16="http://schemas.microsoft.com/office/drawing/2014/main" id="{0EEE4D34-9826-44F7-8F5F-44B53D2A2B8A}"/>
            </a:ext>
          </a:extLst>
        </xdr:cNvPr>
        <xdr:cNvPicPr>
          <a:picLocks noChangeAspect="1"/>
        </xdr:cNvPicPr>
      </xdr:nvPicPr>
      <xdr:blipFill rotWithShape="1">
        <a:blip xmlns:r="http://schemas.openxmlformats.org/officeDocument/2006/relationships" r:embed="rId1"/>
        <a:srcRect t="8653" b="12020"/>
        <a:stretch/>
      </xdr:blipFill>
      <xdr:spPr>
        <a:xfrm>
          <a:off x="142875" y="176892"/>
          <a:ext cx="641350" cy="426176"/>
        </a:xfrm>
        <a:prstGeom prst="rect">
          <a:avLst/>
        </a:prstGeom>
      </xdr:spPr>
    </xdr:pic>
    <xdr:clientData/>
  </xdr:twoCellAnchor>
  <xdr:twoCellAnchor editAs="oneCell">
    <xdr:from>
      <xdr:col>1</xdr:col>
      <xdr:colOff>1195614</xdr:colOff>
      <xdr:row>0</xdr:row>
      <xdr:rowOff>161925</xdr:rowOff>
    </xdr:from>
    <xdr:to>
      <xdr:col>1</xdr:col>
      <xdr:colOff>2228390</xdr:colOff>
      <xdr:row>3</xdr:row>
      <xdr:rowOff>54573</xdr:rowOff>
    </xdr:to>
    <xdr:pic>
      <xdr:nvPicPr>
        <xdr:cNvPr id="3" name="Figura53">
          <a:extLst>
            <a:ext uri="{FF2B5EF4-FFF2-40B4-BE49-F238E27FC236}">
              <a16:creationId xmlns:a16="http://schemas.microsoft.com/office/drawing/2014/main" id="{6DCCE98B-34F8-41CC-BC13-EEB8CA731E0E}"/>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4891314" y="161925"/>
          <a:ext cx="1042301" cy="42604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171450</xdr:colOff>
      <xdr:row>0</xdr:row>
      <xdr:rowOff>186417</xdr:rowOff>
    </xdr:from>
    <xdr:to>
      <xdr:col>0</xdr:col>
      <xdr:colOff>820420</xdr:colOff>
      <xdr:row>3</xdr:row>
      <xdr:rowOff>56333</xdr:rowOff>
    </xdr:to>
    <xdr:pic>
      <xdr:nvPicPr>
        <xdr:cNvPr id="2" name="Picture 1" descr="image00001">
          <a:extLst>
            <a:ext uri="{FF2B5EF4-FFF2-40B4-BE49-F238E27FC236}">
              <a16:creationId xmlns:a16="http://schemas.microsoft.com/office/drawing/2014/main" id="{8B635685-E73A-46DC-99E7-3794A0236EDC}"/>
            </a:ext>
          </a:extLst>
        </xdr:cNvPr>
        <xdr:cNvPicPr>
          <a:picLocks noChangeAspect="1"/>
        </xdr:cNvPicPr>
      </xdr:nvPicPr>
      <xdr:blipFill rotWithShape="1">
        <a:blip xmlns:r="http://schemas.openxmlformats.org/officeDocument/2006/relationships" r:embed="rId1"/>
        <a:srcRect t="8653" b="12020"/>
        <a:stretch/>
      </xdr:blipFill>
      <xdr:spPr>
        <a:xfrm>
          <a:off x="171450" y="186417"/>
          <a:ext cx="641350" cy="426176"/>
        </a:xfrm>
        <a:prstGeom prst="rect">
          <a:avLst/>
        </a:prstGeom>
      </xdr:spPr>
    </xdr:pic>
    <xdr:clientData/>
  </xdr:twoCellAnchor>
  <xdr:twoCellAnchor editAs="oneCell">
    <xdr:from>
      <xdr:col>1</xdr:col>
      <xdr:colOff>1224189</xdr:colOff>
      <xdr:row>0</xdr:row>
      <xdr:rowOff>171450</xdr:rowOff>
    </xdr:from>
    <xdr:to>
      <xdr:col>1</xdr:col>
      <xdr:colOff>2268395</xdr:colOff>
      <xdr:row>3</xdr:row>
      <xdr:rowOff>58383</xdr:rowOff>
    </xdr:to>
    <xdr:pic>
      <xdr:nvPicPr>
        <xdr:cNvPr id="3" name="Figura53">
          <a:extLst>
            <a:ext uri="{FF2B5EF4-FFF2-40B4-BE49-F238E27FC236}">
              <a16:creationId xmlns:a16="http://schemas.microsoft.com/office/drawing/2014/main" id="{4C02238C-53D9-4BE9-B0DA-EE727AC4E92D}"/>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4919889" y="171450"/>
          <a:ext cx="1042301" cy="42604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167640</xdr:colOff>
      <xdr:row>1</xdr:row>
      <xdr:rowOff>3537</xdr:rowOff>
    </xdr:from>
    <xdr:to>
      <xdr:col>0</xdr:col>
      <xdr:colOff>816610</xdr:colOff>
      <xdr:row>3</xdr:row>
      <xdr:rowOff>60143</xdr:rowOff>
    </xdr:to>
    <xdr:pic>
      <xdr:nvPicPr>
        <xdr:cNvPr id="2" name="Picture 1" descr="image00001">
          <a:extLst>
            <a:ext uri="{FF2B5EF4-FFF2-40B4-BE49-F238E27FC236}">
              <a16:creationId xmlns:a16="http://schemas.microsoft.com/office/drawing/2014/main" id="{9F6EAAC6-CDA3-43C2-BD90-9F374E41D24A}"/>
            </a:ext>
          </a:extLst>
        </xdr:cNvPr>
        <xdr:cNvPicPr>
          <a:picLocks noChangeAspect="1"/>
        </xdr:cNvPicPr>
      </xdr:nvPicPr>
      <xdr:blipFill rotWithShape="1">
        <a:blip xmlns:r="http://schemas.openxmlformats.org/officeDocument/2006/relationships" r:embed="rId1"/>
        <a:srcRect t="8653" b="12020"/>
        <a:stretch/>
      </xdr:blipFill>
      <xdr:spPr>
        <a:xfrm>
          <a:off x="167640" y="171177"/>
          <a:ext cx="652780" cy="410936"/>
        </a:xfrm>
        <a:prstGeom prst="rect">
          <a:avLst/>
        </a:prstGeom>
      </xdr:spPr>
    </xdr:pic>
    <xdr:clientData/>
  </xdr:twoCellAnchor>
  <xdr:twoCellAnchor editAs="oneCell">
    <xdr:from>
      <xdr:col>0</xdr:col>
      <xdr:colOff>171450</xdr:colOff>
      <xdr:row>0</xdr:row>
      <xdr:rowOff>186417</xdr:rowOff>
    </xdr:from>
    <xdr:to>
      <xdr:col>0</xdr:col>
      <xdr:colOff>816610</xdr:colOff>
      <xdr:row>3</xdr:row>
      <xdr:rowOff>56333</xdr:rowOff>
    </xdr:to>
    <xdr:pic>
      <xdr:nvPicPr>
        <xdr:cNvPr id="4" name="Picture 1" descr="image00001">
          <a:extLst>
            <a:ext uri="{FF2B5EF4-FFF2-40B4-BE49-F238E27FC236}">
              <a16:creationId xmlns:a16="http://schemas.microsoft.com/office/drawing/2014/main" id="{BF5FD9D9-A760-4C01-9445-A9533620BB1C}"/>
            </a:ext>
          </a:extLst>
        </xdr:cNvPr>
        <xdr:cNvPicPr>
          <a:picLocks noChangeAspect="1"/>
        </xdr:cNvPicPr>
      </xdr:nvPicPr>
      <xdr:blipFill rotWithShape="1">
        <a:blip xmlns:r="http://schemas.openxmlformats.org/officeDocument/2006/relationships" r:embed="rId1"/>
        <a:srcRect t="8653" b="12020"/>
        <a:stretch/>
      </xdr:blipFill>
      <xdr:spPr>
        <a:xfrm>
          <a:off x="167640" y="184512"/>
          <a:ext cx="648970" cy="414746"/>
        </a:xfrm>
        <a:prstGeom prst="rect">
          <a:avLst/>
        </a:prstGeom>
      </xdr:spPr>
    </xdr:pic>
    <xdr:clientData/>
  </xdr:twoCellAnchor>
  <xdr:twoCellAnchor editAs="oneCell">
    <xdr:from>
      <xdr:col>13</xdr:col>
      <xdr:colOff>99285</xdr:colOff>
      <xdr:row>1</xdr:row>
      <xdr:rowOff>0</xdr:rowOff>
    </xdr:from>
    <xdr:to>
      <xdr:col>13</xdr:col>
      <xdr:colOff>1145396</xdr:colOff>
      <xdr:row>3</xdr:row>
      <xdr:rowOff>73623</xdr:rowOff>
    </xdr:to>
    <xdr:pic>
      <xdr:nvPicPr>
        <xdr:cNvPr id="5" name="Figura53">
          <a:extLst>
            <a:ext uri="{FF2B5EF4-FFF2-40B4-BE49-F238E27FC236}">
              <a16:creationId xmlns:a16="http://schemas.microsoft.com/office/drawing/2014/main" id="{5F18D9DA-278E-4C5A-9EDF-E5E42CB3F7F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735150" y="180975"/>
          <a:ext cx="1046111" cy="43938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167640</xdr:colOff>
      <xdr:row>1</xdr:row>
      <xdr:rowOff>3537</xdr:rowOff>
    </xdr:from>
    <xdr:to>
      <xdr:col>0</xdr:col>
      <xdr:colOff>820420</xdr:colOff>
      <xdr:row>3</xdr:row>
      <xdr:rowOff>56333</xdr:rowOff>
    </xdr:to>
    <xdr:pic>
      <xdr:nvPicPr>
        <xdr:cNvPr id="2" name="Picture 1" descr="image00001">
          <a:extLst>
            <a:ext uri="{FF2B5EF4-FFF2-40B4-BE49-F238E27FC236}">
              <a16:creationId xmlns:a16="http://schemas.microsoft.com/office/drawing/2014/main" id="{1CF33CF7-8FA0-4382-9F05-7F46DA55237A}"/>
            </a:ext>
          </a:extLst>
        </xdr:cNvPr>
        <xdr:cNvPicPr>
          <a:picLocks noChangeAspect="1"/>
        </xdr:cNvPicPr>
      </xdr:nvPicPr>
      <xdr:blipFill rotWithShape="1">
        <a:blip xmlns:r="http://schemas.openxmlformats.org/officeDocument/2006/relationships" r:embed="rId1"/>
        <a:srcRect t="8653" b="12020"/>
        <a:stretch/>
      </xdr:blipFill>
      <xdr:spPr>
        <a:xfrm>
          <a:off x="167640" y="186417"/>
          <a:ext cx="652780" cy="418556"/>
        </a:xfrm>
        <a:prstGeom prst="rect">
          <a:avLst/>
        </a:prstGeom>
      </xdr:spPr>
    </xdr:pic>
    <xdr:clientData/>
  </xdr:twoCellAnchor>
  <xdr:twoCellAnchor editAs="oneCell">
    <xdr:from>
      <xdr:col>0</xdr:col>
      <xdr:colOff>171450</xdr:colOff>
      <xdr:row>0</xdr:row>
      <xdr:rowOff>186417</xdr:rowOff>
    </xdr:from>
    <xdr:to>
      <xdr:col>0</xdr:col>
      <xdr:colOff>820420</xdr:colOff>
      <xdr:row>3</xdr:row>
      <xdr:rowOff>60143</xdr:rowOff>
    </xdr:to>
    <xdr:pic>
      <xdr:nvPicPr>
        <xdr:cNvPr id="3" name="Picture 1" descr="image00001">
          <a:extLst>
            <a:ext uri="{FF2B5EF4-FFF2-40B4-BE49-F238E27FC236}">
              <a16:creationId xmlns:a16="http://schemas.microsoft.com/office/drawing/2014/main" id="{36F4D141-99C9-4BF4-9577-278F83B7050A}"/>
            </a:ext>
          </a:extLst>
        </xdr:cNvPr>
        <xdr:cNvPicPr>
          <a:picLocks noChangeAspect="1"/>
        </xdr:cNvPicPr>
      </xdr:nvPicPr>
      <xdr:blipFill rotWithShape="1">
        <a:blip xmlns:r="http://schemas.openxmlformats.org/officeDocument/2006/relationships" r:embed="rId1"/>
        <a:srcRect t="8653" b="12020"/>
        <a:stretch/>
      </xdr:blipFill>
      <xdr:spPr>
        <a:xfrm>
          <a:off x="171450" y="186417"/>
          <a:ext cx="648970" cy="414746"/>
        </a:xfrm>
        <a:prstGeom prst="rect">
          <a:avLst/>
        </a:prstGeom>
      </xdr:spPr>
    </xdr:pic>
    <xdr:clientData/>
  </xdr:twoCellAnchor>
  <xdr:twoCellAnchor editAs="oneCell">
    <xdr:from>
      <xdr:col>13</xdr:col>
      <xdr:colOff>99285</xdr:colOff>
      <xdr:row>1</xdr:row>
      <xdr:rowOff>0</xdr:rowOff>
    </xdr:from>
    <xdr:to>
      <xdr:col>13</xdr:col>
      <xdr:colOff>1145396</xdr:colOff>
      <xdr:row>3</xdr:row>
      <xdr:rowOff>73623</xdr:rowOff>
    </xdr:to>
    <xdr:pic>
      <xdr:nvPicPr>
        <xdr:cNvPr id="4" name="Figura53">
          <a:extLst>
            <a:ext uri="{FF2B5EF4-FFF2-40B4-BE49-F238E27FC236}">
              <a16:creationId xmlns:a16="http://schemas.microsoft.com/office/drawing/2014/main" id="{819AB4F4-D7BD-441F-9EC6-B15637AA9D2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733245" y="182880"/>
          <a:ext cx="1046111" cy="43938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167640</xdr:colOff>
      <xdr:row>1</xdr:row>
      <xdr:rowOff>3537</xdr:rowOff>
    </xdr:from>
    <xdr:to>
      <xdr:col>0</xdr:col>
      <xdr:colOff>816610</xdr:colOff>
      <xdr:row>3</xdr:row>
      <xdr:rowOff>60143</xdr:rowOff>
    </xdr:to>
    <xdr:pic>
      <xdr:nvPicPr>
        <xdr:cNvPr id="2" name="Picture 1" descr="image00001">
          <a:extLst>
            <a:ext uri="{FF2B5EF4-FFF2-40B4-BE49-F238E27FC236}">
              <a16:creationId xmlns:a16="http://schemas.microsoft.com/office/drawing/2014/main" id="{97C6982F-FCDD-4C71-9C18-1D190052F2ED}"/>
            </a:ext>
          </a:extLst>
        </xdr:cNvPr>
        <xdr:cNvPicPr>
          <a:picLocks noChangeAspect="1"/>
        </xdr:cNvPicPr>
      </xdr:nvPicPr>
      <xdr:blipFill rotWithShape="1">
        <a:blip xmlns:r="http://schemas.openxmlformats.org/officeDocument/2006/relationships" r:embed="rId1"/>
        <a:srcRect t="8653" b="12020"/>
        <a:stretch/>
      </xdr:blipFill>
      <xdr:spPr>
        <a:xfrm>
          <a:off x="167640" y="186417"/>
          <a:ext cx="652780" cy="418556"/>
        </a:xfrm>
        <a:prstGeom prst="rect">
          <a:avLst/>
        </a:prstGeom>
      </xdr:spPr>
    </xdr:pic>
    <xdr:clientData/>
  </xdr:twoCellAnchor>
  <xdr:twoCellAnchor editAs="oneCell">
    <xdr:from>
      <xdr:col>0</xdr:col>
      <xdr:colOff>171450</xdr:colOff>
      <xdr:row>0</xdr:row>
      <xdr:rowOff>186417</xdr:rowOff>
    </xdr:from>
    <xdr:to>
      <xdr:col>0</xdr:col>
      <xdr:colOff>816610</xdr:colOff>
      <xdr:row>3</xdr:row>
      <xdr:rowOff>56333</xdr:rowOff>
    </xdr:to>
    <xdr:pic>
      <xdr:nvPicPr>
        <xdr:cNvPr id="3" name="Picture 1" descr="image00001">
          <a:extLst>
            <a:ext uri="{FF2B5EF4-FFF2-40B4-BE49-F238E27FC236}">
              <a16:creationId xmlns:a16="http://schemas.microsoft.com/office/drawing/2014/main" id="{B7DC061A-12B7-4F5B-A24C-5D9E2E462F9C}"/>
            </a:ext>
          </a:extLst>
        </xdr:cNvPr>
        <xdr:cNvPicPr>
          <a:picLocks noChangeAspect="1"/>
        </xdr:cNvPicPr>
      </xdr:nvPicPr>
      <xdr:blipFill rotWithShape="1">
        <a:blip xmlns:r="http://schemas.openxmlformats.org/officeDocument/2006/relationships" r:embed="rId1"/>
        <a:srcRect t="8653" b="12020"/>
        <a:stretch/>
      </xdr:blipFill>
      <xdr:spPr>
        <a:xfrm>
          <a:off x="171450" y="186417"/>
          <a:ext cx="648970" cy="414746"/>
        </a:xfrm>
        <a:prstGeom prst="rect">
          <a:avLst/>
        </a:prstGeom>
      </xdr:spPr>
    </xdr:pic>
    <xdr:clientData/>
  </xdr:twoCellAnchor>
  <xdr:twoCellAnchor editAs="oneCell">
    <xdr:from>
      <xdr:col>13</xdr:col>
      <xdr:colOff>99285</xdr:colOff>
      <xdr:row>1</xdr:row>
      <xdr:rowOff>0</xdr:rowOff>
    </xdr:from>
    <xdr:to>
      <xdr:col>13</xdr:col>
      <xdr:colOff>1145396</xdr:colOff>
      <xdr:row>3</xdr:row>
      <xdr:rowOff>73623</xdr:rowOff>
    </xdr:to>
    <xdr:pic>
      <xdr:nvPicPr>
        <xdr:cNvPr id="4" name="Figura53">
          <a:extLst>
            <a:ext uri="{FF2B5EF4-FFF2-40B4-BE49-F238E27FC236}">
              <a16:creationId xmlns:a16="http://schemas.microsoft.com/office/drawing/2014/main" id="{4CCB93E6-B191-4902-BB31-3D4CDCB061F8}"/>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733245" y="182880"/>
          <a:ext cx="1046111" cy="43938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167640</xdr:colOff>
      <xdr:row>1</xdr:row>
      <xdr:rowOff>3537</xdr:rowOff>
    </xdr:from>
    <xdr:to>
      <xdr:col>0</xdr:col>
      <xdr:colOff>820420</xdr:colOff>
      <xdr:row>3</xdr:row>
      <xdr:rowOff>56333</xdr:rowOff>
    </xdr:to>
    <xdr:pic>
      <xdr:nvPicPr>
        <xdr:cNvPr id="2" name="Picture 1" descr="image00001">
          <a:extLst>
            <a:ext uri="{FF2B5EF4-FFF2-40B4-BE49-F238E27FC236}">
              <a16:creationId xmlns:a16="http://schemas.microsoft.com/office/drawing/2014/main" id="{D4F9D173-A2E4-4233-AC08-D3FF1B80AE7F}"/>
            </a:ext>
          </a:extLst>
        </xdr:cNvPr>
        <xdr:cNvPicPr>
          <a:picLocks noChangeAspect="1"/>
        </xdr:cNvPicPr>
      </xdr:nvPicPr>
      <xdr:blipFill rotWithShape="1">
        <a:blip xmlns:r="http://schemas.openxmlformats.org/officeDocument/2006/relationships" r:embed="rId1"/>
        <a:srcRect t="8653" b="12020"/>
        <a:stretch/>
      </xdr:blipFill>
      <xdr:spPr>
        <a:xfrm>
          <a:off x="167640" y="186417"/>
          <a:ext cx="652780" cy="418556"/>
        </a:xfrm>
        <a:prstGeom prst="rect">
          <a:avLst/>
        </a:prstGeom>
      </xdr:spPr>
    </xdr:pic>
    <xdr:clientData/>
  </xdr:twoCellAnchor>
  <xdr:twoCellAnchor editAs="oneCell">
    <xdr:from>
      <xdr:col>0</xdr:col>
      <xdr:colOff>171450</xdr:colOff>
      <xdr:row>0</xdr:row>
      <xdr:rowOff>186417</xdr:rowOff>
    </xdr:from>
    <xdr:to>
      <xdr:col>0</xdr:col>
      <xdr:colOff>820420</xdr:colOff>
      <xdr:row>3</xdr:row>
      <xdr:rowOff>60143</xdr:rowOff>
    </xdr:to>
    <xdr:pic>
      <xdr:nvPicPr>
        <xdr:cNvPr id="3" name="Picture 1" descr="image00001">
          <a:extLst>
            <a:ext uri="{FF2B5EF4-FFF2-40B4-BE49-F238E27FC236}">
              <a16:creationId xmlns:a16="http://schemas.microsoft.com/office/drawing/2014/main" id="{9D8E3B66-8EDD-4483-8728-AD897C50C8D3}"/>
            </a:ext>
          </a:extLst>
        </xdr:cNvPr>
        <xdr:cNvPicPr>
          <a:picLocks noChangeAspect="1"/>
        </xdr:cNvPicPr>
      </xdr:nvPicPr>
      <xdr:blipFill rotWithShape="1">
        <a:blip xmlns:r="http://schemas.openxmlformats.org/officeDocument/2006/relationships" r:embed="rId1"/>
        <a:srcRect t="8653" b="12020"/>
        <a:stretch/>
      </xdr:blipFill>
      <xdr:spPr>
        <a:xfrm>
          <a:off x="171450" y="186417"/>
          <a:ext cx="648970" cy="414746"/>
        </a:xfrm>
        <a:prstGeom prst="rect">
          <a:avLst/>
        </a:prstGeom>
      </xdr:spPr>
    </xdr:pic>
    <xdr:clientData/>
  </xdr:twoCellAnchor>
  <xdr:twoCellAnchor editAs="oneCell">
    <xdr:from>
      <xdr:col>13</xdr:col>
      <xdr:colOff>99285</xdr:colOff>
      <xdr:row>1</xdr:row>
      <xdr:rowOff>0</xdr:rowOff>
    </xdr:from>
    <xdr:to>
      <xdr:col>13</xdr:col>
      <xdr:colOff>1145396</xdr:colOff>
      <xdr:row>3</xdr:row>
      <xdr:rowOff>73623</xdr:rowOff>
    </xdr:to>
    <xdr:pic>
      <xdr:nvPicPr>
        <xdr:cNvPr id="4" name="Figura53">
          <a:extLst>
            <a:ext uri="{FF2B5EF4-FFF2-40B4-BE49-F238E27FC236}">
              <a16:creationId xmlns:a16="http://schemas.microsoft.com/office/drawing/2014/main" id="{2DC1D017-2052-4E5E-BF75-6DBA1F9D0DB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778965" y="182880"/>
          <a:ext cx="1046111" cy="43938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8</xdr:col>
      <xdr:colOff>312965</xdr:colOff>
      <xdr:row>8</xdr:row>
      <xdr:rowOff>13620</xdr:rowOff>
    </xdr:from>
    <xdr:to>
      <xdr:col>17</xdr:col>
      <xdr:colOff>440055</xdr:colOff>
      <xdr:row>21</xdr:row>
      <xdr:rowOff>25694</xdr:rowOff>
    </xdr:to>
    <xdr:pic>
      <xdr:nvPicPr>
        <xdr:cNvPr id="2" name="Imagem 1">
          <a:extLst>
            <a:ext uri="{FF2B5EF4-FFF2-40B4-BE49-F238E27FC236}">
              <a16:creationId xmlns:a16="http://schemas.microsoft.com/office/drawing/2014/main" id="{88F27F6E-996C-4020-B17D-764568D0DD99}"/>
            </a:ext>
          </a:extLst>
        </xdr:cNvPr>
        <xdr:cNvPicPr>
          <a:picLocks noChangeAspect="1"/>
        </xdr:cNvPicPr>
      </xdr:nvPicPr>
      <xdr:blipFill>
        <a:blip xmlns:r="http://schemas.openxmlformats.org/officeDocument/2006/relationships" r:embed="rId1"/>
        <a:stretch>
          <a:fillRect/>
        </a:stretch>
      </xdr:blipFill>
      <xdr:spPr>
        <a:xfrm>
          <a:off x="10226585" y="592740"/>
          <a:ext cx="5786845" cy="2758427"/>
        </a:xfrm>
        <a:prstGeom prst="rect">
          <a:avLst/>
        </a:prstGeom>
      </xdr:spPr>
    </xdr:pic>
    <xdr:clientData/>
  </xdr:twoCellAnchor>
  <xdr:twoCellAnchor editAs="oneCell">
    <xdr:from>
      <xdr:col>8</xdr:col>
      <xdr:colOff>312965</xdr:colOff>
      <xdr:row>22</xdr:row>
      <xdr:rowOff>149678</xdr:rowOff>
    </xdr:from>
    <xdr:to>
      <xdr:col>17</xdr:col>
      <xdr:colOff>434802</xdr:colOff>
      <xdr:row>38</xdr:row>
      <xdr:rowOff>116204</xdr:rowOff>
    </xdr:to>
    <xdr:pic>
      <xdr:nvPicPr>
        <xdr:cNvPr id="3" name="Imagem 2">
          <a:extLst>
            <a:ext uri="{FF2B5EF4-FFF2-40B4-BE49-F238E27FC236}">
              <a16:creationId xmlns:a16="http://schemas.microsoft.com/office/drawing/2014/main" id="{B21C6B8B-4E70-446B-B9B3-7447D51FDE66}"/>
            </a:ext>
          </a:extLst>
        </xdr:cNvPr>
        <xdr:cNvPicPr>
          <a:picLocks noChangeAspect="1"/>
        </xdr:cNvPicPr>
      </xdr:nvPicPr>
      <xdr:blipFill>
        <a:blip xmlns:r="http://schemas.openxmlformats.org/officeDocument/2006/relationships" r:embed="rId2"/>
        <a:stretch>
          <a:fillRect/>
        </a:stretch>
      </xdr:blipFill>
      <xdr:spPr>
        <a:xfrm>
          <a:off x="10226585" y="3075758"/>
          <a:ext cx="5773972" cy="2709726"/>
        </a:xfrm>
        <a:prstGeom prst="rect">
          <a:avLst/>
        </a:prstGeom>
      </xdr:spPr>
    </xdr:pic>
    <xdr:clientData/>
  </xdr:twoCellAnchor>
  <xdr:twoCellAnchor editAs="oneCell">
    <xdr:from>
      <xdr:col>8</xdr:col>
      <xdr:colOff>326572</xdr:colOff>
      <xdr:row>37</xdr:row>
      <xdr:rowOff>54428</xdr:rowOff>
    </xdr:from>
    <xdr:to>
      <xdr:col>19</xdr:col>
      <xdr:colOff>360443</xdr:colOff>
      <xdr:row>56</xdr:row>
      <xdr:rowOff>15512</xdr:rowOff>
    </xdr:to>
    <xdr:pic>
      <xdr:nvPicPr>
        <xdr:cNvPr id="4" name="Imagem 3">
          <a:extLst>
            <a:ext uri="{FF2B5EF4-FFF2-40B4-BE49-F238E27FC236}">
              <a16:creationId xmlns:a16="http://schemas.microsoft.com/office/drawing/2014/main" id="{082500BB-3484-413D-BCED-F452EAFBB3C6}"/>
            </a:ext>
          </a:extLst>
        </xdr:cNvPr>
        <xdr:cNvPicPr>
          <a:picLocks noChangeAspect="1"/>
        </xdr:cNvPicPr>
      </xdr:nvPicPr>
      <xdr:blipFill>
        <a:blip xmlns:r="http://schemas.openxmlformats.org/officeDocument/2006/relationships" r:embed="rId3"/>
        <a:stretch>
          <a:fillRect/>
        </a:stretch>
      </xdr:blipFill>
      <xdr:spPr>
        <a:xfrm>
          <a:off x="10240192" y="5495108"/>
          <a:ext cx="6956641" cy="3211014"/>
        </a:xfrm>
        <a:prstGeom prst="rect">
          <a:avLst/>
        </a:prstGeom>
      </xdr:spPr>
    </xdr:pic>
    <xdr:clientData/>
  </xdr:twoCellAnchor>
  <xdr:twoCellAnchor editAs="oneCell">
    <xdr:from>
      <xdr:col>8</xdr:col>
      <xdr:colOff>367393</xdr:colOff>
      <xdr:row>54</xdr:row>
      <xdr:rowOff>13606</xdr:rowOff>
    </xdr:from>
    <xdr:to>
      <xdr:col>18</xdr:col>
      <xdr:colOff>378941</xdr:colOff>
      <xdr:row>71</xdr:row>
      <xdr:rowOff>53612</xdr:rowOff>
    </xdr:to>
    <xdr:pic>
      <xdr:nvPicPr>
        <xdr:cNvPr id="5" name="Imagem 4">
          <a:extLst>
            <a:ext uri="{FF2B5EF4-FFF2-40B4-BE49-F238E27FC236}">
              <a16:creationId xmlns:a16="http://schemas.microsoft.com/office/drawing/2014/main" id="{CDB667DE-0579-4B8D-AAB0-BBE61037B888}"/>
            </a:ext>
          </a:extLst>
        </xdr:cNvPr>
        <xdr:cNvPicPr>
          <a:picLocks noChangeAspect="1"/>
        </xdr:cNvPicPr>
      </xdr:nvPicPr>
      <xdr:blipFill>
        <a:blip xmlns:r="http://schemas.openxmlformats.org/officeDocument/2006/relationships" r:embed="rId4"/>
        <a:stretch>
          <a:fillRect/>
        </a:stretch>
      </xdr:blipFill>
      <xdr:spPr>
        <a:xfrm>
          <a:off x="10281013" y="8304166"/>
          <a:ext cx="6301858" cy="2954656"/>
        </a:xfrm>
        <a:prstGeom prst="rect">
          <a:avLst/>
        </a:prstGeom>
      </xdr:spPr>
    </xdr:pic>
    <xdr:clientData/>
  </xdr:twoCellAnchor>
  <xdr:twoCellAnchor editAs="oneCell">
    <xdr:from>
      <xdr:col>8</xdr:col>
      <xdr:colOff>381001</xdr:colOff>
      <xdr:row>69</xdr:row>
      <xdr:rowOff>136071</xdr:rowOff>
    </xdr:from>
    <xdr:to>
      <xdr:col>19</xdr:col>
      <xdr:colOff>473477</xdr:colOff>
      <xdr:row>89</xdr:row>
      <xdr:rowOff>19050</xdr:rowOff>
    </xdr:to>
    <xdr:pic>
      <xdr:nvPicPr>
        <xdr:cNvPr id="6" name="Imagem 5">
          <a:extLst>
            <a:ext uri="{FF2B5EF4-FFF2-40B4-BE49-F238E27FC236}">
              <a16:creationId xmlns:a16="http://schemas.microsoft.com/office/drawing/2014/main" id="{91A109A1-4960-4EBE-845F-DACD39C3CDDA}"/>
            </a:ext>
          </a:extLst>
        </xdr:cNvPr>
        <xdr:cNvPicPr>
          <a:picLocks noChangeAspect="1"/>
        </xdr:cNvPicPr>
      </xdr:nvPicPr>
      <xdr:blipFill>
        <a:blip xmlns:r="http://schemas.openxmlformats.org/officeDocument/2006/relationships" r:embed="rId5"/>
        <a:stretch>
          <a:fillRect/>
        </a:stretch>
      </xdr:blipFill>
      <xdr:spPr>
        <a:xfrm>
          <a:off x="10294621" y="10941231"/>
          <a:ext cx="7011436" cy="3311979"/>
        </a:xfrm>
        <a:prstGeom prst="rect">
          <a:avLst/>
        </a:prstGeom>
      </xdr:spPr>
    </xdr:pic>
    <xdr:clientData/>
  </xdr:twoCellAnchor>
  <xdr:twoCellAnchor editAs="oneCell">
    <xdr:from>
      <xdr:col>0</xdr:col>
      <xdr:colOff>167640</xdr:colOff>
      <xdr:row>1</xdr:row>
      <xdr:rowOff>3537</xdr:rowOff>
    </xdr:from>
    <xdr:to>
      <xdr:col>0</xdr:col>
      <xdr:colOff>820420</xdr:colOff>
      <xdr:row>3</xdr:row>
      <xdr:rowOff>92528</xdr:rowOff>
    </xdr:to>
    <xdr:pic>
      <xdr:nvPicPr>
        <xdr:cNvPr id="7" name="Picture 1" descr="image00001">
          <a:extLst>
            <a:ext uri="{FF2B5EF4-FFF2-40B4-BE49-F238E27FC236}">
              <a16:creationId xmlns:a16="http://schemas.microsoft.com/office/drawing/2014/main" id="{D1984EEB-DC83-47BF-92C3-F5DE2CC57453}"/>
            </a:ext>
          </a:extLst>
        </xdr:cNvPr>
        <xdr:cNvPicPr>
          <a:picLocks noChangeAspect="1"/>
        </xdr:cNvPicPr>
      </xdr:nvPicPr>
      <xdr:blipFill rotWithShape="1">
        <a:blip xmlns:r="http://schemas.openxmlformats.org/officeDocument/2006/relationships" r:embed="rId6"/>
        <a:srcRect t="8653" b="12020"/>
        <a:stretch/>
      </xdr:blipFill>
      <xdr:spPr>
        <a:xfrm>
          <a:off x="171450" y="174987"/>
          <a:ext cx="645160" cy="418556"/>
        </a:xfrm>
        <a:prstGeom prst="rect">
          <a:avLst/>
        </a:prstGeom>
      </xdr:spPr>
    </xdr:pic>
    <xdr:clientData/>
  </xdr:twoCellAnchor>
  <xdr:twoCellAnchor editAs="oneCell">
    <xdr:from>
      <xdr:col>5</xdr:col>
      <xdr:colOff>2316705</xdr:colOff>
      <xdr:row>1</xdr:row>
      <xdr:rowOff>0</xdr:rowOff>
    </xdr:from>
    <xdr:to>
      <xdr:col>6</xdr:col>
      <xdr:colOff>248141</xdr:colOff>
      <xdr:row>3</xdr:row>
      <xdr:rowOff>98388</xdr:rowOff>
    </xdr:to>
    <xdr:pic>
      <xdr:nvPicPr>
        <xdr:cNvPr id="8" name="Figura53">
          <a:extLst>
            <a:ext uri="{FF2B5EF4-FFF2-40B4-BE49-F238E27FC236}">
              <a16:creationId xmlns:a16="http://schemas.microsoft.com/office/drawing/2014/main" id="{38A4AC2E-3D17-4215-B156-B1934D3B1A05}"/>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a:ext>
          </a:extLst>
        </a:blip>
        <a:srcRect l="39430" r="1"/>
        <a:stretch/>
      </xdr:blipFill>
      <xdr:spPr bwMode="auto">
        <a:xfrm>
          <a:off x="8191725" y="171450"/>
          <a:ext cx="1025156" cy="43938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167640</xdr:colOff>
      <xdr:row>1</xdr:row>
      <xdr:rowOff>3537</xdr:rowOff>
    </xdr:from>
    <xdr:to>
      <xdr:col>0</xdr:col>
      <xdr:colOff>820420</xdr:colOff>
      <xdr:row>3</xdr:row>
      <xdr:rowOff>79193</xdr:rowOff>
    </xdr:to>
    <xdr:pic>
      <xdr:nvPicPr>
        <xdr:cNvPr id="3" name="Picture 1" descr="image00001">
          <a:extLst>
            <a:ext uri="{FF2B5EF4-FFF2-40B4-BE49-F238E27FC236}">
              <a16:creationId xmlns:a16="http://schemas.microsoft.com/office/drawing/2014/main" id="{9466EAD5-06A9-4BC4-AF28-243587031671}"/>
            </a:ext>
          </a:extLst>
        </xdr:cNvPr>
        <xdr:cNvPicPr>
          <a:picLocks noChangeAspect="1"/>
        </xdr:cNvPicPr>
      </xdr:nvPicPr>
      <xdr:blipFill rotWithShape="1">
        <a:blip xmlns:r="http://schemas.openxmlformats.org/officeDocument/2006/relationships" r:embed="rId1"/>
        <a:srcRect t="8653" b="12020"/>
        <a:stretch/>
      </xdr:blipFill>
      <xdr:spPr>
        <a:xfrm>
          <a:off x="167640" y="174987"/>
          <a:ext cx="652780" cy="418556"/>
        </a:xfrm>
        <a:prstGeom prst="rect">
          <a:avLst/>
        </a:prstGeom>
      </xdr:spPr>
    </xdr:pic>
    <xdr:clientData/>
  </xdr:twoCellAnchor>
  <xdr:twoCellAnchor editAs="oneCell">
    <xdr:from>
      <xdr:col>6</xdr:col>
      <xdr:colOff>64995</xdr:colOff>
      <xdr:row>1</xdr:row>
      <xdr:rowOff>0</xdr:rowOff>
    </xdr:from>
    <xdr:to>
      <xdr:col>6</xdr:col>
      <xdr:colOff>1084436</xdr:colOff>
      <xdr:row>3</xdr:row>
      <xdr:rowOff>92673</xdr:rowOff>
    </xdr:to>
    <xdr:pic>
      <xdr:nvPicPr>
        <xdr:cNvPr id="4" name="Figura53">
          <a:extLst>
            <a:ext uri="{FF2B5EF4-FFF2-40B4-BE49-F238E27FC236}">
              <a16:creationId xmlns:a16="http://schemas.microsoft.com/office/drawing/2014/main" id="{39F6CF95-7CDA-4860-9CA9-C26B1CC2454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0342470" y="171450"/>
          <a:ext cx="1027061" cy="4355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171450</xdr:colOff>
      <xdr:row>1</xdr:row>
      <xdr:rowOff>3537</xdr:rowOff>
    </xdr:from>
    <xdr:to>
      <xdr:col>0</xdr:col>
      <xdr:colOff>816610</xdr:colOff>
      <xdr:row>3</xdr:row>
      <xdr:rowOff>79193</xdr:rowOff>
    </xdr:to>
    <xdr:pic>
      <xdr:nvPicPr>
        <xdr:cNvPr id="2" name="Picture 1" descr="image00001">
          <a:extLst>
            <a:ext uri="{FF2B5EF4-FFF2-40B4-BE49-F238E27FC236}">
              <a16:creationId xmlns:a16="http://schemas.microsoft.com/office/drawing/2014/main" id="{8A46B73D-361D-4897-A1FF-7EF1EFE28129}"/>
            </a:ext>
          </a:extLst>
        </xdr:cNvPr>
        <xdr:cNvPicPr>
          <a:picLocks noChangeAspect="1"/>
        </xdr:cNvPicPr>
      </xdr:nvPicPr>
      <xdr:blipFill rotWithShape="1">
        <a:blip xmlns:r="http://schemas.openxmlformats.org/officeDocument/2006/relationships" r:embed="rId1"/>
        <a:srcRect t="8653" b="12020"/>
        <a:stretch/>
      </xdr:blipFill>
      <xdr:spPr>
        <a:xfrm>
          <a:off x="171450" y="171625"/>
          <a:ext cx="648970" cy="411833"/>
        </a:xfrm>
        <a:prstGeom prst="rect">
          <a:avLst/>
        </a:prstGeom>
      </xdr:spPr>
    </xdr:pic>
    <xdr:clientData/>
  </xdr:twoCellAnchor>
  <xdr:twoCellAnchor editAs="oneCell">
    <xdr:from>
      <xdr:col>6</xdr:col>
      <xdr:colOff>195206</xdr:colOff>
      <xdr:row>1</xdr:row>
      <xdr:rowOff>0</xdr:rowOff>
    </xdr:from>
    <xdr:to>
      <xdr:col>6</xdr:col>
      <xdr:colOff>1196830</xdr:colOff>
      <xdr:row>3</xdr:row>
      <xdr:rowOff>92673</xdr:rowOff>
    </xdr:to>
    <xdr:pic>
      <xdr:nvPicPr>
        <xdr:cNvPr id="3" name="Figura53">
          <a:extLst>
            <a:ext uri="{FF2B5EF4-FFF2-40B4-BE49-F238E27FC236}">
              <a16:creationId xmlns:a16="http://schemas.microsoft.com/office/drawing/2014/main" id="{D1CEE067-DF8A-4FAC-9580-5926E25F04D6}"/>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7972088" y="168088"/>
          <a:ext cx="1009244" cy="4288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14</xdr:col>
      <xdr:colOff>374195</xdr:colOff>
      <xdr:row>24</xdr:row>
      <xdr:rowOff>10342</xdr:rowOff>
    </xdr:from>
    <xdr:to>
      <xdr:col>26</xdr:col>
      <xdr:colOff>17077</xdr:colOff>
      <xdr:row>30</xdr:row>
      <xdr:rowOff>478981</xdr:rowOff>
    </xdr:to>
    <xdr:pic>
      <xdr:nvPicPr>
        <xdr:cNvPr id="2" name="Imagem 1">
          <a:extLst>
            <a:ext uri="{FF2B5EF4-FFF2-40B4-BE49-F238E27FC236}">
              <a16:creationId xmlns:a16="http://schemas.microsoft.com/office/drawing/2014/main" id="{BCE0B96F-859A-446B-80D7-6D7BE1CD3E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33895" y="6997882"/>
          <a:ext cx="7192397" cy="2074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238124</xdr:colOff>
      <xdr:row>50</xdr:row>
      <xdr:rowOff>160931</xdr:rowOff>
    </xdr:from>
    <xdr:to>
      <xdr:col>5</xdr:col>
      <xdr:colOff>1848392</xdr:colOff>
      <xdr:row>55</xdr:row>
      <xdr:rowOff>286223</xdr:rowOff>
    </xdr:to>
    <xdr:pic>
      <xdr:nvPicPr>
        <xdr:cNvPr id="3" name="Imagem 2">
          <a:extLst>
            <a:ext uri="{FF2B5EF4-FFF2-40B4-BE49-F238E27FC236}">
              <a16:creationId xmlns:a16="http://schemas.microsoft.com/office/drawing/2014/main" id="{DA3A8245-DB5C-4E67-AEB0-CC112AF5C4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48824" y="14882771"/>
          <a:ext cx="3823878" cy="1262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190499</xdr:colOff>
      <xdr:row>55</xdr:row>
      <xdr:rowOff>376237</xdr:rowOff>
    </xdr:from>
    <xdr:to>
      <xdr:col>6</xdr:col>
      <xdr:colOff>92935</xdr:colOff>
      <xdr:row>66</xdr:row>
      <xdr:rowOff>39461</xdr:rowOff>
    </xdr:to>
    <xdr:pic>
      <xdr:nvPicPr>
        <xdr:cNvPr id="4" name="Imagem 3">
          <a:extLst>
            <a:ext uri="{FF2B5EF4-FFF2-40B4-BE49-F238E27FC236}">
              <a16:creationId xmlns:a16="http://schemas.microsoft.com/office/drawing/2014/main" id="{205638CE-A73C-4ADD-9A78-1FBA6B9E6A5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01199" y="16241077"/>
          <a:ext cx="4363946" cy="2446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191619</xdr:colOff>
      <xdr:row>70</xdr:row>
      <xdr:rowOff>303120</xdr:rowOff>
    </xdr:from>
    <xdr:to>
      <xdr:col>6</xdr:col>
      <xdr:colOff>1145480</xdr:colOff>
      <xdr:row>75</xdr:row>
      <xdr:rowOff>307729</xdr:rowOff>
    </xdr:to>
    <xdr:pic>
      <xdr:nvPicPr>
        <xdr:cNvPr id="5" name="Imagem 4">
          <a:extLst>
            <a:ext uri="{FF2B5EF4-FFF2-40B4-BE49-F238E27FC236}">
              <a16:creationId xmlns:a16="http://schemas.microsoft.com/office/drawing/2014/main" id="{DA84A684-D292-436A-B964-726C7737D7C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602319" y="19848420"/>
          <a:ext cx="5411561" cy="11952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86744</xdr:colOff>
      <xdr:row>76</xdr:row>
      <xdr:rowOff>119062</xdr:rowOff>
    </xdr:from>
    <xdr:to>
      <xdr:col>5</xdr:col>
      <xdr:colOff>2150810</xdr:colOff>
      <xdr:row>83</xdr:row>
      <xdr:rowOff>136724</xdr:rowOff>
    </xdr:to>
    <xdr:pic>
      <xdr:nvPicPr>
        <xdr:cNvPr id="6" name="Imagem 5">
          <a:extLst>
            <a:ext uri="{FF2B5EF4-FFF2-40B4-BE49-F238E27FC236}">
              <a16:creationId xmlns:a16="http://schemas.microsoft.com/office/drawing/2014/main" id="{4B2BCCA6-F2E0-4A08-A8C2-BBFB062D8E31}"/>
            </a:ext>
          </a:extLst>
        </xdr:cNvPr>
        <xdr:cNvPicPr>
          <a:picLocks noChangeAspect="1"/>
        </xdr:cNvPicPr>
      </xdr:nvPicPr>
      <xdr:blipFill>
        <a:blip xmlns:r="http://schemas.openxmlformats.org/officeDocument/2006/relationships" r:embed="rId5"/>
        <a:stretch>
          <a:fillRect/>
        </a:stretch>
      </xdr:blipFill>
      <xdr:spPr>
        <a:xfrm>
          <a:off x="9497444" y="21234082"/>
          <a:ext cx="4294821" cy="1640723"/>
        </a:xfrm>
        <a:prstGeom prst="rect">
          <a:avLst/>
        </a:prstGeom>
      </xdr:spPr>
    </xdr:pic>
    <xdr:clientData/>
  </xdr:twoCellAnchor>
  <xdr:twoCellAnchor>
    <xdr:from>
      <xdr:col>4</xdr:col>
      <xdr:colOff>693964</xdr:colOff>
      <xdr:row>79</xdr:row>
      <xdr:rowOff>285750</xdr:rowOff>
    </xdr:from>
    <xdr:to>
      <xdr:col>4</xdr:col>
      <xdr:colOff>2013857</xdr:colOff>
      <xdr:row>81</xdr:row>
      <xdr:rowOff>54427</xdr:rowOff>
    </xdr:to>
    <xdr:sp macro="" textlink="">
      <xdr:nvSpPr>
        <xdr:cNvPr id="7" name="Retângulo 6">
          <a:extLst>
            <a:ext uri="{FF2B5EF4-FFF2-40B4-BE49-F238E27FC236}">
              <a16:creationId xmlns:a16="http://schemas.microsoft.com/office/drawing/2014/main" id="{12A8E527-A25A-4AFA-AAF5-3C9953B6F8A1}"/>
            </a:ext>
          </a:extLst>
        </xdr:cNvPr>
        <xdr:cNvSpPr/>
      </xdr:nvSpPr>
      <xdr:spPr>
        <a:xfrm>
          <a:off x="10104664" y="22063710"/>
          <a:ext cx="1319893" cy="25635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4</xdr:col>
      <xdr:colOff>217715</xdr:colOff>
      <xdr:row>24</xdr:row>
      <xdr:rowOff>163285</xdr:rowOff>
    </xdr:from>
    <xdr:to>
      <xdr:col>7</xdr:col>
      <xdr:colOff>514895</xdr:colOff>
      <xdr:row>30</xdr:row>
      <xdr:rowOff>551137</xdr:rowOff>
    </xdr:to>
    <xdr:pic>
      <xdr:nvPicPr>
        <xdr:cNvPr id="8" name="Imagem 7">
          <a:extLst>
            <a:ext uri="{FF2B5EF4-FFF2-40B4-BE49-F238E27FC236}">
              <a16:creationId xmlns:a16="http://schemas.microsoft.com/office/drawing/2014/main" id="{8ABB2AEB-AEBD-4B68-AA04-1821775E099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628415" y="7150825"/>
          <a:ext cx="6976110" cy="1989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119062</xdr:colOff>
      <xdr:row>61</xdr:row>
      <xdr:rowOff>142875</xdr:rowOff>
    </xdr:from>
    <xdr:to>
      <xdr:col>6</xdr:col>
      <xdr:colOff>226219</xdr:colOff>
      <xdr:row>63</xdr:row>
      <xdr:rowOff>47625</xdr:rowOff>
    </xdr:to>
    <xdr:sp macro="" textlink="">
      <xdr:nvSpPr>
        <xdr:cNvPr id="9" name="Retângulo 8">
          <a:extLst>
            <a:ext uri="{FF2B5EF4-FFF2-40B4-BE49-F238E27FC236}">
              <a16:creationId xmlns:a16="http://schemas.microsoft.com/office/drawing/2014/main" id="{0825D6B9-F1C8-4DE7-BA8E-E56B994C594C}"/>
            </a:ext>
          </a:extLst>
        </xdr:cNvPr>
        <xdr:cNvSpPr/>
      </xdr:nvSpPr>
      <xdr:spPr>
        <a:xfrm>
          <a:off x="9529762" y="17600295"/>
          <a:ext cx="4557237" cy="39243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0</xdr:col>
      <xdr:colOff>167640</xdr:colOff>
      <xdr:row>1</xdr:row>
      <xdr:rowOff>3537</xdr:rowOff>
    </xdr:from>
    <xdr:to>
      <xdr:col>0</xdr:col>
      <xdr:colOff>820420</xdr:colOff>
      <xdr:row>3</xdr:row>
      <xdr:rowOff>36330</xdr:rowOff>
    </xdr:to>
    <xdr:pic>
      <xdr:nvPicPr>
        <xdr:cNvPr id="10" name="Picture 1" descr="image00001">
          <a:extLst>
            <a:ext uri="{FF2B5EF4-FFF2-40B4-BE49-F238E27FC236}">
              <a16:creationId xmlns:a16="http://schemas.microsoft.com/office/drawing/2014/main" id="{10A6569B-3AB5-42FF-9650-6FD3071FCB53}"/>
            </a:ext>
          </a:extLst>
        </xdr:cNvPr>
        <xdr:cNvPicPr>
          <a:picLocks noChangeAspect="1"/>
        </xdr:cNvPicPr>
      </xdr:nvPicPr>
      <xdr:blipFill rotWithShape="1">
        <a:blip xmlns:r="http://schemas.openxmlformats.org/officeDocument/2006/relationships" r:embed="rId7"/>
        <a:srcRect t="8653" b="12020"/>
        <a:stretch/>
      </xdr:blipFill>
      <xdr:spPr>
        <a:xfrm>
          <a:off x="171450" y="174987"/>
          <a:ext cx="645160" cy="418556"/>
        </a:xfrm>
        <a:prstGeom prst="rect">
          <a:avLst/>
        </a:prstGeom>
      </xdr:spPr>
    </xdr:pic>
    <xdr:clientData/>
  </xdr:twoCellAnchor>
  <xdr:twoCellAnchor editAs="oneCell">
    <xdr:from>
      <xdr:col>6</xdr:col>
      <xdr:colOff>1719488</xdr:colOff>
      <xdr:row>1</xdr:row>
      <xdr:rowOff>0</xdr:rowOff>
    </xdr:from>
    <xdr:to>
      <xdr:col>7</xdr:col>
      <xdr:colOff>549608</xdr:colOff>
      <xdr:row>3</xdr:row>
      <xdr:rowOff>53620</xdr:rowOff>
    </xdr:to>
    <xdr:pic>
      <xdr:nvPicPr>
        <xdr:cNvPr id="11" name="Figura53">
          <a:extLst>
            <a:ext uri="{FF2B5EF4-FFF2-40B4-BE49-F238E27FC236}">
              <a16:creationId xmlns:a16="http://schemas.microsoft.com/office/drawing/2014/main" id="{F5246E0E-17BA-432D-8B7A-F66D8A40A9C6}"/>
            </a:ext>
          </a:extLst>
        </xdr:cNvPr>
        <xdr:cNvPicPr>
          <a:picLocks noChangeAspect="1"/>
        </xdr:cNvPicPr>
      </xdr:nvPicPr>
      <xdr:blipFill rotWithShape="1">
        <a:blip xmlns:r="http://schemas.openxmlformats.org/officeDocument/2006/relationships" r:embed="rId8">
          <a:extLst>
            <a:ext uri="{28A0092B-C50C-407E-A947-70E740481C1C}">
              <a14:useLocalDpi xmlns:a14="http://schemas.microsoft.com/office/drawing/2010/main"/>
            </a:ext>
          </a:extLst>
        </a:blip>
        <a:srcRect l="39430" r="1"/>
        <a:stretch/>
      </xdr:blipFill>
      <xdr:spPr bwMode="auto">
        <a:xfrm>
          <a:off x="15590269" y="166688"/>
          <a:ext cx="1045159" cy="43081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205068</xdr:colOff>
      <xdr:row>29</xdr:row>
      <xdr:rowOff>53789</xdr:rowOff>
    </xdr:from>
    <xdr:to>
      <xdr:col>15</xdr:col>
      <xdr:colOff>250786</xdr:colOff>
      <xdr:row>43</xdr:row>
      <xdr:rowOff>473</xdr:rowOff>
    </xdr:to>
    <xdr:pic>
      <xdr:nvPicPr>
        <xdr:cNvPr id="2" name="Imagem 1">
          <a:extLst>
            <a:ext uri="{FF2B5EF4-FFF2-40B4-BE49-F238E27FC236}">
              <a16:creationId xmlns:a16="http://schemas.microsoft.com/office/drawing/2014/main" id="{B585EAAB-8E0F-4B0A-9A59-E8FB40C409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47088" y="7910009"/>
          <a:ext cx="6328408" cy="4067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68796</xdr:colOff>
      <xdr:row>43</xdr:row>
      <xdr:rowOff>9404</xdr:rowOff>
    </xdr:from>
    <xdr:to>
      <xdr:col>29</xdr:col>
      <xdr:colOff>148806</xdr:colOff>
      <xdr:row>47</xdr:row>
      <xdr:rowOff>365024</xdr:rowOff>
    </xdr:to>
    <xdr:pic>
      <xdr:nvPicPr>
        <xdr:cNvPr id="3" name="Imagem 2">
          <a:extLst>
            <a:ext uri="{FF2B5EF4-FFF2-40B4-BE49-F238E27FC236}">
              <a16:creationId xmlns:a16="http://schemas.microsoft.com/office/drawing/2014/main" id="{319CDA51-39DD-45D4-B6A9-D28D1DCA8E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303456" y="11980424"/>
          <a:ext cx="5739765" cy="1330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489857</xdr:colOff>
      <xdr:row>48</xdr:row>
      <xdr:rowOff>136780</xdr:rowOff>
    </xdr:from>
    <xdr:to>
      <xdr:col>14</xdr:col>
      <xdr:colOff>136760</xdr:colOff>
      <xdr:row>53</xdr:row>
      <xdr:rowOff>57470</xdr:rowOff>
    </xdr:to>
    <xdr:pic>
      <xdr:nvPicPr>
        <xdr:cNvPr id="4" name="Imagem 3">
          <a:extLst>
            <a:ext uri="{FF2B5EF4-FFF2-40B4-BE49-F238E27FC236}">
              <a16:creationId xmlns:a16="http://schemas.microsoft.com/office/drawing/2014/main" id="{9FE1DB79-6B33-43CF-8191-AA9BDCE7AE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31877" y="13464160"/>
          <a:ext cx="5312373" cy="1126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448235</xdr:colOff>
      <xdr:row>53</xdr:row>
      <xdr:rowOff>66618</xdr:rowOff>
    </xdr:from>
    <xdr:to>
      <xdr:col>13</xdr:col>
      <xdr:colOff>360158</xdr:colOff>
      <xdr:row>71</xdr:row>
      <xdr:rowOff>148732</xdr:rowOff>
    </xdr:to>
    <xdr:pic>
      <xdr:nvPicPr>
        <xdr:cNvPr id="5" name="Imagem 4">
          <a:extLst>
            <a:ext uri="{FF2B5EF4-FFF2-40B4-BE49-F238E27FC236}">
              <a16:creationId xmlns:a16="http://schemas.microsoft.com/office/drawing/2014/main" id="{C3EAC49D-6BA3-41A8-A2C6-BF7C45A6642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990255" y="14605578"/>
          <a:ext cx="4943028" cy="35225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317607</xdr:colOff>
      <xdr:row>59</xdr:row>
      <xdr:rowOff>145116</xdr:rowOff>
    </xdr:from>
    <xdr:to>
      <xdr:col>18</xdr:col>
      <xdr:colOff>269981</xdr:colOff>
      <xdr:row>64</xdr:row>
      <xdr:rowOff>39252</xdr:rowOff>
    </xdr:to>
    <xdr:pic>
      <xdr:nvPicPr>
        <xdr:cNvPr id="6" name="Imagem 5">
          <a:extLst>
            <a:ext uri="{FF2B5EF4-FFF2-40B4-BE49-F238E27FC236}">
              <a16:creationId xmlns:a16="http://schemas.microsoft.com/office/drawing/2014/main" id="{DB19C295-8DC2-4590-A9B0-4ACDE8B50B5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858347" y="16063296"/>
          <a:ext cx="3377564" cy="753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466045</xdr:colOff>
      <xdr:row>7</xdr:row>
      <xdr:rowOff>168684</xdr:rowOff>
    </xdr:from>
    <xdr:to>
      <xdr:col>17</xdr:col>
      <xdr:colOff>453724</xdr:colOff>
      <xdr:row>15</xdr:row>
      <xdr:rowOff>282564</xdr:rowOff>
    </xdr:to>
    <xdr:pic>
      <xdr:nvPicPr>
        <xdr:cNvPr id="7" name="Imagem 6">
          <a:extLst>
            <a:ext uri="{FF2B5EF4-FFF2-40B4-BE49-F238E27FC236}">
              <a16:creationId xmlns:a16="http://schemas.microsoft.com/office/drawing/2014/main" id="{66F75E18-2380-451B-98B5-888B9B59C40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008065" y="1852704"/>
          <a:ext cx="7529574" cy="2466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163687</xdr:colOff>
      <xdr:row>0</xdr:row>
      <xdr:rowOff>100949</xdr:rowOff>
    </xdr:from>
    <xdr:to>
      <xdr:col>30</xdr:col>
      <xdr:colOff>573801</xdr:colOff>
      <xdr:row>9</xdr:row>
      <xdr:rowOff>208894</xdr:rowOff>
    </xdr:to>
    <xdr:pic>
      <xdr:nvPicPr>
        <xdr:cNvPr id="8" name="Imagem 7">
          <a:extLst>
            <a:ext uri="{FF2B5EF4-FFF2-40B4-BE49-F238E27FC236}">
              <a16:creationId xmlns:a16="http://schemas.microsoft.com/office/drawing/2014/main" id="{2F76120F-C159-4E59-A78D-F62F6A797676}"/>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744116" y="100949"/>
          <a:ext cx="7322542" cy="19873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394610</xdr:colOff>
      <xdr:row>17</xdr:row>
      <xdr:rowOff>108859</xdr:rowOff>
    </xdr:from>
    <xdr:to>
      <xdr:col>17</xdr:col>
      <xdr:colOff>441416</xdr:colOff>
      <xdr:row>27</xdr:row>
      <xdr:rowOff>41703</xdr:rowOff>
    </xdr:to>
    <xdr:pic>
      <xdr:nvPicPr>
        <xdr:cNvPr id="9" name="Imagem 8">
          <a:extLst>
            <a:ext uri="{FF2B5EF4-FFF2-40B4-BE49-F238E27FC236}">
              <a16:creationId xmlns:a16="http://schemas.microsoft.com/office/drawing/2014/main" id="{F4F9ECE9-54A4-4EAD-B749-590D7233B3F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936630" y="4779919"/>
          <a:ext cx="7592511" cy="2782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68035</xdr:colOff>
      <xdr:row>43</xdr:row>
      <xdr:rowOff>54429</xdr:rowOff>
    </xdr:from>
    <xdr:to>
      <xdr:col>15</xdr:col>
      <xdr:colOff>132261</xdr:colOff>
      <xdr:row>48</xdr:row>
      <xdr:rowOff>134792</xdr:rowOff>
    </xdr:to>
    <xdr:pic>
      <xdr:nvPicPr>
        <xdr:cNvPr id="10" name="Imagem 9">
          <a:extLst>
            <a:ext uri="{FF2B5EF4-FFF2-40B4-BE49-F238E27FC236}">
              <a16:creationId xmlns:a16="http://schemas.microsoft.com/office/drawing/2014/main" id="{45F00938-3ADD-4DC0-A77C-31923DEBC521}"/>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234895" y="12025449"/>
          <a:ext cx="5723981" cy="1429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167640</xdr:colOff>
      <xdr:row>1</xdr:row>
      <xdr:rowOff>3537</xdr:rowOff>
    </xdr:from>
    <xdr:to>
      <xdr:col>0</xdr:col>
      <xdr:colOff>820420</xdr:colOff>
      <xdr:row>3</xdr:row>
      <xdr:rowOff>17825</xdr:rowOff>
    </xdr:to>
    <xdr:pic>
      <xdr:nvPicPr>
        <xdr:cNvPr id="11" name="Picture 1" descr="image00001">
          <a:extLst>
            <a:ext uri="{FF2B5EF4-FFF2-40B4-BE49-F238E27FC236}">
              <a16:creationId xmlns:a16="http://schemas.microsoft.com/office/drawing/2014/main" id="{BA0C883C-37EE-4FE9-82D5-5147ECCFCCF8}"/>
            </a:ext>
          </a:extLst>
        </xdr:cNvPr>
        <xdr:cNvPicPr>
          <a:picLocks noChangeAspect="1"/>
        </xdr:cNvPicPr>
      </xdr:nvPicPr>
      <xdr:blipFill rotWithShape="1">
        <a:blip xmlns:r="http://schemas.openxmlformats.org/officeDocument/2006/relationships" r:embed="rId10"/>
        <a:srcRect t="8653" b="12020"/>
        <a:stretch/>
      </xdr:blipFill>
      <xdr:spPr>
        <a:xfrm>
          <a:off x="171450" y="194037"/>
          <a:ext cx="645160" cy="413793"/>
        </a:xfrm>
        <a:prstGeom prst="rect">
          <a:avLst/>
        </a:prstGeom>
      </xdr:spPr>
    </xdr:pic>
    <xdr:clientData/>
  </xdr:twoCellAnchor>
  <xdr:twoCellAnchor editAs="oneCell">
    <xdr:from>
      <xdr:col>17</xdr:col>
      <xdr:colOff>373455</xdr:colOff>
      <xdr:row>1</xdr:row>
      <xdr:rowOff>0</xdr:rowOff>
    </xdr:from>
    <xdr:to>
      <xdr:col>18</xdr:col>
      <xdr:colOff>511493</xdr:colOff>
      <xdr:row>3</xdr:row>
      <xdr:rowOff>54165</xdr:rowOff>
    </xdr:to>
    <xdr:pic>
      <xdr:nvPicPr>
        <xdr:cNvPr id="12" name="Figura53">
          <a:extLst>
            <a:ext uri="{FF2B5EF4-FFF2-40B4-BE49-F238E27FC236}">
              <a16:creationId xmlns:a16="http://schemas.microsoft.com/office/drawing/2014/main" id="{2B72E721-BFD9-4A76-BE76-997A2172BC43}"/>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a:ext>
          </a:extLst>
        </a:blip>
        <a:srcRect l="39430" r="1"/>
        <a:stretch/>
      </xdr:blipFill>
      <xdr:spPr bwMode="auto">
        <a:xfrm>
          <a:off x="16416276" y="312964"/>
          <a:ext cx="1053527" cy="44659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78105</xdr:colOff>
      <xdr:row>1</xdr:row>
      <xdr:rowOff>3537</xdr:rowOff>
    </xdr:from>
    <xdr:to>
      <xdr:col>0</xdr:col>
      <xdr:colOff>727075</xdr:colOff>
      <xdr:row>3</xdr:row>
      <xdr:rowOff>54428</xdr:rowOff>
    </xdr:to>
    <xdr:pic>
      <xdr:nvPicPr>
        <xdr:cNvPr id="2" name="Picture 1" descr="image00001">
          <a:extLst>
            <a:ext uri="{FF2B5EF4-FFF2-40B4-BE49-F238E27FC236}">
              <a16:creationId xmlns:a16="http://schemas.microsoft.com/office/drawing/2014/main" id="{50D3685A-A1E6-48DD-9A82-3CD91AC6F348}"/>
            </a:ext>
          </a:extLst>
        </xdr:cNvPr>
        <xdr:cNvPicPr>
          <a:picLocks noChangeAspect="1"/>
        </xdr:cNvPicPr>
      </xdr:nvPicPr>
      <xdr:blipFill rotWithShape="1">
        <a:blip xmlns:r="http://schemas.openxmlformats.org/officeDocument/2006/relationships" r:embed="rId1"/>
        <a:srcRect t="8653" b="12020"/>
        <a:stretch/>
      </xdr:blipFill>
      <xdr:spPr>
        <a:xfrm>
          <a:off x="78105" y="174987"/>
          <a:ext cx="648970" cy="393791"/>
        </a:xfrm>
        <a:prstGeom prst="rect">
          <a:avLst/>
        </a:prstGeom>
      </xdr:spPr>
    </xdr:pic>
    <xdr:clientData/>
  </xdr:twoCellAnchor>
  <xdr:twoCellAnchor editAs="oneCell">
    <xdr:from>
      <xdr:col>7</xdr:col>
      <xdr:colOff>134139</xdr:colOff>
      <xdr:row>1</xdr:row>
      <xdr:rowOff>0</xdr:rowOff>
    </xdr:from>
    <xdr:to>
      <xdr:col>7</xdr:col>
      <xdr:colOff>1120924</xdr:colOff>
      <xdr:row>3</xdr:row>
      <xdr:rowOff>60288</xdr:rowOff>
    </xdr:to>
    <xdr:pic>
      <xdr:nvPicPr>
        <xdr:cNvPr id="3" name="Figura53">
          <a:extLst>
            <a:ext uri="{FF2B5EF4-FFF2-40B4-BE49-F238E27FC236}">
              <a16:creationId xmlns:a16="http://schemas.microsoft.com/office/drawing/2014/main" id="{952CE673-5A3F-43CA-B3CC-C316C4CD58C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2164214" y="171450"/>
          <a:ext cx="986785" cy="40318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167640</xdr:colOff>
      <xdr:row>1</xdr:row>
      <xdr:rowOff>3537</xdr:rowOff>
    </xdr:from>
    <xdr:to>
      <xdr:col>2</xdr:col>
      <xdr:colOff>226060</xdr:colOff>
      <xdr:row>3</xdr:row>
      <xdr:rowOff>1088</xdr:rowOff>
    </xdr:to>
    <xdr:pic>
      <xdr:nvPicPr>
        <xdr:cNvPr id="3" name="Picture 1" descr="image00001">
          <a:extLst>
            <a:ext uri="{FF2B5EF4-FFF2-40B4-BE49-F238E27FC236}">
              <a16:creationId xmlns:a16="http://schemas.microsoft.com/office/drawing/2014/main" id="{3BAD9BDA-E75B-47D6-BAFF-C6E9AE25E07A}"/>
            </a:ext>
          </a:extLst>
        </xdr:cNvPr>
        <xdr:cNvPicPr>
          <a:picLocks noChangeAspect="1"/>
        </xdr:cNvPicPr>
      </xdr:nvPicPr>
      <xdr:blipFill rotWithShape="1">
        <a:blip xmlns:r="http://schemas.openxmlformats.org/officeDocument/2006/relationships" r:embed="rId1"/>
        <a:srcRect t="8653" b="12020"/>
        <a:stretch/>
      </xdr:blipFill>
      <xdr:spPr>
        <a:xfrm>
          <a:off x="171450" y="174987"/>
          <a:ext cx="645160" cy="418556"/>
        </a:xfrm>
        <a:prstGeom prst="rect">
          <a:avLst/>
        </a:prstGeom>
      </xdr:spPr>
    </xdr:pic>
    <xdr:clientData/>
  </xdr:twoCellAnchor>
  <xdr:twoCellAnchor editAs="oneCell">
    <xdr:from>
      <xdr:col>12</xdr:col>
      <xdr:colOff>113545</xdr:colOff>
      <xdr:row>1</xdr:row>
      <xdr:rowOff>0</xdr:rowOff>
    </xdr:from>
    <xdr:to>
      <xdr:col>13</xdr:col>
      <xdr:colOff>495764</xdr:colOff>
      <xdr:row>3</xdr:row>
      <xdr:rowOff>16473</xdr:rowOff>
    </xdr:to>
    <xdr:pic>
      <xdr:nvPicPr>
        <xdr:cNvPr id="4" name="Figura53">
          <a:extLst>
            <a:ext uri="{FF2B5EF4-FFF2-40B4-BE49-F238E27FC236}">
              <a16:creationId xmlns:a16="http://schemas.microsoft.com/office/drawing/2014/main" id="{4E3580F7-094D-4083-B7E8-984504D916B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5377358" y="166688"/>
          <a:ext cx="977531" cy="40937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167640</xdr:colOff>
      <xdr:row>1</xdr:row>
      <xdr:rowOff>3537</xdr:rowOff>
    </xdr:from>
    <xdr:to>
      <xdr:col>2</xdr:col>
      <xdr:colOff>226060</xdr:colOff>
      <xdr:row>3</xdr:row>
      <xdr:rowOff>20138</xdr:rowOff>
    </xdr:to>
    <xdr:pic>
      <xdr:nvPicPr>
        <xdr:cNvPr id="2" name="Picture 1" descr="image00001">
          <a:extLst>
            <a:ext uri="{FF2B5EF4-FFF2-40B4-BE49-F238E27FC236}">
              <a16:creationId xmlns:a16="http://schemas.microsoft.com/office/drawing/2014/main" id="{6E8FEC5B-721B-43D1-A8E5-D38FF25389A2}"/>
            </a:ext>
          </a:extLst>
        </xdr:cNvPr>
        <xdr:cNvPicPr>
          <a:picLocks noChangeAspect="1"/>
        </xdr:cNvPicPr>
      </xdr:nvPicPr>
      <xdr:blipFill rotWithShape="1">
        <a:blip xmlns:r="http://schemas.openxmlformats.org/officeDocument/2006/relationships" r:embed="rId1"/>
        <a:srcRect t="8653" b="12020"/>
        <a:stretch/>
      </xdr:blipFill>
      <xdr:spPr>
        <a:xfrm>
          <a:off x="628650" y="174987"/>
          <a:ext cx="645160" cy="384266"/>
        </a:xfrm>
        <a:prstGeom prst="rect">
          <a:avLst/>
        </a:prstGeom>
      </xdr:spPr>
    </xdr:pic>
    <xdr:clientData/>
  </xdr:twoCellAnchor>
  <xdr:twoCellAnchor editAs="oneCell">
    <xdr:from>
      <xdr:col>8</xdr:col>
      <xdr:colOff>569326</xdr:colOff>
      <xdr:row>1</xdr:row>
      <xdr:rowOff>0</xdr:rowOff>
    </xdr:from>
    <xdr:to>
      <xdr:col>9</xdr:col>
      <xdr:colOff>323848</xdr:colOff>
      <xdr:row>3</xdr:row>
      <xdr:rowOff>22188</xdr:rowOff>
    </xdr:to>
    <xdr:pic>
      <xdr:nvPicPr>
        <xdr:cNvPr id="3" name="Figura53">
          <a:extLst>
            <a:ext uri="{FF2B5EF4-FFF2-40B4-BE49-F238E27FC236}">
              <a16:creationId xmlns:a16="http://schemas.microsoft.com/office/drawing/2014/main" id="{CB1EA487-B4F2-4DB5-A1DF-78A9949B452F}"/>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3320920" y="190500"/>
          <a:ext cx="960387" cy="40318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167640</xdr:colOff>
      <xdr:row>2</xdr:row>
      <xdr:rowOff>3537</xdr:rowOff>
    </xdr:from>
    <xdr:to>
      <xdr:col>2</xdr:col>
      <xdr:colOff>226060</xdr:colOff>
      <xdr:row>4</xdr:row>
      <xdr:rowOff>35378</xdr:rowOff>
    </xdr:to>
    <xdr:pic>
      <xdr:nvPicPr>
        <xdr:cNvPr id="2" name="Picture 1" descr="image00001">
          <a:extLst>
            <a:ext uri="{FF2B5EF4-FFF2-40B4-BE49-F238E27FC236}">
              <a16:creationId xmlns:a16="http://schemas.microsoft.com/office/drawing/2014/main" id="{9FA211E4-73FA-4A39-A38D-34CFD23D6714}"/>
            </a:ext>
          </a:extLst>
        </xdr:cNvPr>
        <xdr:cNvPicPr>
          <a:picLocks noChangeAspect="1"/>
        </xdr:cNvPicPr>
      </xdr:nvPicPr>
      <xdr:blipFill rotWithShape="1">
        <a:blip xmlns:r="http://schemas.openxmlformats.org/officeDocument/2006/relationships" r:embed="rId1"/>
        <a:srcRect t="8653" b="12020"/>
        <a:stretch/>
      </xdr:blipFill>
      <xdr:spPr>
        <a:xfrm>
          <a:off x="628650" y="194037"/>
          <a:ext cx="645160" cy="393791"/>
        </a:xfrm>
        <a:prstGeom prst="rect">
          <a:avLst/>
        </a:prstGeom>
      </xdr:spPr>
    </xdr:pic>
    <xdr:clientData/>
  </xdr:twoCellAnchor>
  <xdr:twoCellAnchor editAs="oneCell">
    <xdr:from>
      <xdr:col>18</xdr:col>
      <xdr:colOff>753264</xdr:colOff>
      <xdr:row>2</xdr:row>
      <xdr:rowOff>0</xdr:rowOff>
    </xdr:from>
    <xdr:to>
      <xdr:col>19</xdr:col>
      <xdr:colOff>473223</xdr:colOff>
      <xdr:row>4</xdr:row>
      <xdr:rowOff>37428</xdr:rowOff>
    </xdr:to>
    <xdr:pic>
      <xdr:nvPicPr>
        <xdr:cNvPr id="3" name="Figura53">
          <a:extLst>
            <a:ext uri="{FF2B5EF4-FFF2-40B4-BE49-F238E27FC236}">
              <a16:creationId xmlns:a16="http://schemas.microsoft.com/office/drawing/2014/main" id="{EAA98664-FF3D-4164-9F35-D982593EAA5F}"/>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21381693" y="353786"/>
          <a:ext cx="993316" cy="39121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857250</xdr:colOff>
      <xdr:row>132</xdr:row>
      <xdr:rowOff>23811</xdr:rowOff>
    </xdr:from>
    <xdr:to>
      <xdr:col>4</xdr:col>
      <xdr:colOff>133960</xdr:colOff>
      <xdr:row>135</xdr:row>
      <xdr:rowOff>282570</xdr:rowOff>
    </xdr:to>
    <xdr:pic>
      <xdr:nvPicPr>
        <xdr:cNvPr id="2" name="Imagem 1">
          <a:extLst>
            <a:ext uri="{FF2B5EF4-FFF2-40B4-BE49-F238E27FC236}">
              <a16:creationId xmlns:a16="http://schemas.microsoft.com/office/drawing/2014/main" id="{B5A3AA4E-A79F-4FFA-99F9-9E5960B4A44E}"/>
            </a:ext>
          </a:extLst>
        </xdr:cNvPr>
        <xdr:cNvPicPr>
          <a:picLocks noChangeAspect="1"/>
        </xdr:cNvPicPr>
      </xdr:nvPicPr>
      <xdr:blipFill rotWithShape="1">
        <a:blip xmlns:r="http://schemas.openxmlformats.org/officeDocument/2006/relationships" r:embed="rId1"/>
        <a:srcRect l="65436" t="48346" r="23582" b="44329"/>
        <a:stretch/>
      </xdr:blipFill>
      <xdr:spPr>
        <a:xfrm>
          <a:off x="2967990" y="30671451"/>
          <a:ext cx="2035150" cy="1013140"/>
        </a:xfrm>
        <a:prstGeom prst="rect">
          <a:avLst/>
        </a:prstGeom>
      </xdr:spPr>
    </xdr:pic>
    <xdr:clientData/>
  </xdr:twoCellAnchor>
  <xdr:twoCellAnchor editAs="oneCell">
    <xdr:from>
      <xdr:col>1</xdr:col>
      <xdr:colOff>132533</xdr:colOff>
      <xdr:row>1</xdr:row>
      <xdr:rowOff>48168</xdr:rowOff>
    </xdr:from>
    <xdr:to>
      <xdr:col>1</xdr:col>
      <xdr:colOff>781503</xdr:colOff>
      <xdr:row>2</xdr:row>
      <xdr:rowOff>131444</xdr:rowOff>
    </xdr:to>
    <xdr:pic>
      <xdr:nvPicPr>
        <xdr:cNvPr id="5" name="Picture 1" descr="image00001">
          <a:extLst>
            <a:ext uri="{FF2B5EF4-FFF2-40B4-BE49-F238E27FC236}">
              <a16:creationId xmlns:a16="http://schemas.microsoft.com/office/drawing/2014/main" id="{DB4D8020-A4C6-4A13-BFCB-0FA7286DD97C}"/>
            </a:ext>
          </a:extLst>
        </xdr:cNvPr>
        <xdr:cNvPicPr>
          <a:picLocks noChangeAspect="1"/>
        </xdr:cNvPicPr>
      </xdr:nvPicPr>
      <xdr:blipFill rotWithShape="1">
        <a:blip xmlns:r="http://schemas.openxmlformats.org/officeDocument/2006/relationships" r:embed="rId2"/>
        <a:srcRect t="8653" b="12020"/>
        <a:stretch/>
      </xdr:blipFill>
      <xdr:spPr>
        <a:xfrm>
          <a:off x="595176" y="225061"/>
          <a:ext cx="648970" cy="396240"/>
        </a:xfrm>
        <a:prstGeom prst="rect">
          <a:avLst/>
        </a:prstGeom>
      </xdr:spPr>
    </xdr:pic>
    <xdr:clientData/>
  </xdr:twoCellAnchor>
  <xdr:twoCellAnchor editAs="oneCell">
    <xdr:from>
      <xdr:col>12</xdr:col>
      <xdr:colOff>1122009</xdr:colOff>
      <xdr:row>1</xdr:row>
      <xdr:rowOff>79737</xdr:rowOff>
    </xdr:from>
    <xdr:to>
      <xdr:col>13</xdr:col>
      <xdr:colOff>930687</xdr:colOff>
      <xdr:row>3</xdr:row>
      <xdr:rowOff>2865</xdr:rowOff>
    </xdr:to>
    <xdr:pic>
      <xdr:nvPicPr>
        <xdr:cNvPr id="6" name="Figura53">
          <a:extLst>
            <a:ext uri="{FF2B5EF4-FFF2-40B4-BE49-F238E27FC236}">
              <a16:creationId xmlns:a16="http://schemas.microsoft.com/office/drawing/2014/main" id="{5AE8220A-CE1D-4400-A23D-54F3EB06E0B9}"/>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a:ext>
          </a:extLst>
        </a:blip>
        <a:srcRect l="39430" r="1"/>
        <a:stretch/>
      </xdr:blipFill>
      <xdr:spPr bwMode="auto">
        <a:xfrm>
          <a:off x="15817723" y="256630"/>
          <a:ext cx="1019714" cy="40754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688248</xdr:colOff>
      <xdr:row>143</xdr:row>
      <xdr:rowOff>239213</xdr:rowOff>
    </xdr:from>
    <xdr:to>
      <xdr:col>6</xdr:col>
      <xdr:colOff>474345</xdr:colOff>
      <xdr:row>149</xdr:row>
      <xdr:rowOff>151449</xdr:rowOff>
    </xdr:to>
    <xdr:pic>
      <xdr:nvPicPr>
        <xdr:cNvPr id="4" name="Imagem 3">
          <a:extLst>
            <a:ext uri="{FF2B5EF4-FFF2-40B4-BE49-F238E27FC236}">
              <a16:creationId xmlns:a16="http://schemas.microsoft.com/office/drawing/2014/main" id="{CCB58404-9A04-4F16-9C6C-A182934C9EF1}"/>
            </a:ext>
          </a:extLst>
        </xdr:cNvPr>
        <xdr:cNvPicPr>
          <a:picLocks noChangeAspect="1"/>
        </xdr:cNvPicPr>
      </xdr:nvPicPr>
      <xdr:blipFill>
        <a:blip xmlns:r="http://schemas.openxmlformats.org/officeDocument/2006/relationships" r:embed="rId4"/>
        <a:stretch>
          <a:fillRect/>
        </a:stretch>
      </xdr:blipFill>
      <xdr:spPr>
        <a:xfrm>
          <a:off x="1150891" y="33345392"/>
          <a:ext cx="6498228" cy="138180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857250</xdr:colOff>
      <xdr:row>127</xdr:row>
      <xdr:rowOff>23811</xdr:rowOff>
    </xdr:from>
    <xdr:to>
      <xdr:col>4</xdr:col>
      <xdr:colOff>115001</xdr:colOff>
      <xdr:row>130</xdr:row>
      <xdr:rowOff>321216</xdr:rowOff>
    </xdr:to>
    <xdr:pic>
      <xdr:nvPicPr>
        <xdr:cNvPr id="2" name="Imagem 1">
          <a:extLst>
            <a:ext uri="{FF2B5EF4-FFF2-40B4-BE49-F238E27FC236}">
              <a16:creationId xmlns:a16="http://schemas.microsoft.com/office/drawing/2014/main" id="{FD338CAA-4F8A-4DB7-A59A-493DD66988F8}"/>
            </a:ext>
          </a:extLst>
        </xdr:cNvPr>
        <xdr:cNvPicPr>
          <a:picLocks noChangeAspect="1"/>
        </xdr:cNvPicPr>
      </xdr:nvPicPr>
      <xdr:blipFill rotWithShape="1">
        <a:blip xmlns:r="http://schemas.openxmlformats.org/officeDocument/2006/relationships" r:embed="rId1"/>
        <a:srcRect l="65436" t="48346" r="23582" b="44329"/>
        <a:stretch/>
      </xdr:blipFill>
      <xdr:spPr>
        <a:xfrm>
          <a:off x="2967990" y="32065911"/>
          <a:ext cx="2023811" cy="1040355"/>
        </a:xfrm>
        <a:prstGeom prst="rect">
          <a:avLst/>
        </a:prstGeom>
      </xdr:spPr>
    </xdr:pic>
    <xdr:clientData/>
  </xdr:twoCellAnchor>
  <xdr:twoCellAnchor editAs="oneCell">
    <xdr:from>
      <xdr:col>1</xdr:col>
      <xdr:colOff>132533</xdr:colOff>
      <xdr:row>1</xdr:row>
      <xdr:rowOff>48168</xdr:rowOff>
    </xdr:from>
    <xdr:to>
      <xdr:col>1</xdr:col>
      <xdr:colOff>777693</xdr:colOff>
      <xdr:row>2</xdr:row>
      <xdr:rowOff>135254</xdr:rowOff>
    </xdr:to>
    <xdr:pic>
      <xdr:nvPicPr>
        <xdr:cNvPr id="4" name="Picture 1" descr="image00001">
          <a:extLst>
            <a:ext uri="{FF2B5EF4-FFF2-40B4-BE49-F238E27FC236}">
              <a16:creationId xmlns:a16="http://schemas.microsoft.com/office/drawing/2014/main" id="{B6DDB7FE-B42A-4792-B2EB-3DD85CFBEFDA}"/>
            </a:ext>
          </a:extLst>
        </xdr:cNvPr>
        <xdr:cNvPicPr>
          <a:picLocks noChangeAspect="1"/>
        </xdr:cNvPicPr>
      </xdr:nvPicPr>
      <xdr:blipFill rotWithShape="1">
        <a:blip xmlns:r="http://schemas.openxmlformats.org/officeDocument/2006/relationships" r:embed="rId2"/>
        <a:srcRect t="8653" b="12020"/>
        <a:stretch/>
      </xdr:blipFill>
      <xdr:spPr>
        <a:xfrm>
          <a:off x="593543" y="221523"/>
          <a:ext cx="645160" cy="395696"/>
        </a:xfrm>
        <a:prstGeom prst="rect">
          <a:avLst/>
        </a:prstGeom>
      </xdr:spPr>
    </xdr:pic>
    <xdr:clientData/>
  </xdr:twoCellAnchor>
  <xdr:twoCellAnchor editAs="oneCell">
    <xdr:from>
      <xdr:col>12</xdr:col>
      <xdr:colOff>736929</xdr:colOff>
      <xdr:row>1</xdr:row>
      <xdr:rowOff>79737</xdr:rowOff>
    </xdr:from>
    <xdr:to>
      <xdr:col>13</xdr:col>
      <xdr:colOff>549689</xdr:colOff>
      <xdr:row>3</xdr:row>
      <xdr:rowOff>2865</xdr:rowOff>
    </xdr:to>
    <xdr:pic>
      <xdr:nvPicPr>
        <xdr:cNvPr id="5" name="Figura53">
          <a:extLst>
            <a:ext uri="{FF2B5EF4-FFF2-40B4-BE49-F238E27FC236}">
              <a16:creationId xmlns:a16="http://schemas.microsoft.com/office/drawing/2014/main" id="{16C4E787-EFAB-4D31-AB1F-87053396DF7D}"/>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a:ext>
          </a:extLst>
        </a:blip>
        <a:srcRect l="39430" r="1"/>
        <a:stretch/>
      </xdr:blipFill>
      <xdr:spPr bwMode="auto">
        <a:xfrm>
          <a:off x="15432643" y="256630"/>
          <a:ext cx="1016176" cy="41298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16</xdr:col>
      <xdr:colOff>639127</xdr:colOff>
      <xdr:row>1</xdr:row>
      <xdr:rowOff>122872</xdr:rowOff>
    </xdr:from>
    <xdr:to>
      <xdr:col>31</xdr:col>
      <xdr:colOff>54223</xdr:colOff>
      <xdr:row>54</xdr:row>
      <xdr:rowOff>0</xdr:rowOff>
    </xdr:to>
    <xdr:pic>
      <xdr:nvPicPr>
        <xdr:cNvPr id="6" name="Imagem 5">
          <a:extLst>
            <a:ext uri="{FF2B5EF4-FFF2-40B4-BE49-F238E27FC236}">
              <a16:creationId xmlns:a16="http://schemas.microsoft.com/office/drawing/2014/main" id="{B30A111C-CDB2-E0E2-7383-8D2CBA48DC1B}"/>
            </a:ext>
          </a:extLst>
        </xdr:cNvPr>
        <xdr:cNvPicPr>
          <a:picLocks noChangeAspect="1"/>
        </xdr:cNvPicPr>
      </xdr:nvPicPr>
      <xdr:blipFill>
        <a:blip xmlns:r="http://schemas.openxmlformats.org/officeDocument/2006/relationships" r:embed="rId4"/>
        <a:stretch>
          <a:fillRect/>
        </a:stretch>
      </xdr:blipFill>
      <xdr:spPr>
        <a:xfrm>
          <a:off x="18393727" y="313372"/>
          <a:ext cx="9968796" cy="13288328"/>
        </a:xfrm>
        <a:prstGeom prst="rect">
          <a:avLst/>
        </a:prstGeom>
      </xdr:spPr>
    </xdr:pic>
    <xdr:clientData/>
  </xdr:twoCellAnchor>
  <xdr:twoCellAnchor editAs="oneCell">
    <xdr:from>
      <xdr:col>32</xdr:col>
      <xdr:colOff>266699</xdr:colOff>
      <xdr:row>1</xdr:row>
      <xdr:rowOff>114300</xdr:rowOff>
    </xdr:from>
    <xdr:to>
      <xdr:col>49</xdr:col>
      <xdr:colOff>0</xdr:colOff>
      <xdr:row>53</xdr:row>
      <xdr:rowOff>228600</xdr:rowOff>
    </xdr:to>
    <xdr:pic>
      <xdr:nvPicPr>
        <xdr:cNvPr id="7" name="Imagem 6">
          <a:extLst>
            <a:ext uri="{FF2B5EF4-FFF2-40B4-BE49-F238E27FC236}">
              <a16:creationId xmlns:a16="http://schemas.microsoft.com/office/drawing/2014/main" id="{527AB44B-23B2-7839-55B6-84DE4D143EDF}"/>
            </a:ext>
          </a:extLst>
        </xdr:cNvPr>
        <xdr:cNvPicPr>
          <a:picLocks noChangeAspect="1"/>
        </xdr:cNvPicPr>
      </xdr:nvPicPr>
      <xdr:blipFill>
        <a:blip xmlns:r="http://schemas.openxmlformats.org/officeDocument/2006/relationships" r:embed="rId5"/>
        <a:stretch>
          <a:fillRect/>
        </a:stretch>
      </xdr:blipFill>
      <xdr:spPr>
        <a:xfrm>
          <a:off x="29222699" y="304800"/>
          <a:ext cx="10744201" cy="13258800"/>
        </a:xfrm>
        <a:prstGeom prst="rect">
          <a:avLst/>
        </a:prstGeom>
      </xdr:spPr>
    </xdr:pic>
    <xdr:clientData/>
  </xdr:twoCellAnchor>
  <xdr:twoCellAnchor editAs="oneCell">
    <xdr:from>
      <xdr:col>1</xdr:col>
      <xdr:colOff>605790</xdr:colOff>
      <xdr:row>139</xdr:row>
      <xdr:rowOff>97156</xdr:rowOff>
    </xdr:from>
    <xdr:to>
      <xdr:col>6</xdr:col>
      <xdr:colOff>533400</xdr:colOff>
      <xdr:row>145</xdr:row>
      <xdr:rowOff>22602</xdr:rowOff>
    </xdr:to>
    <xdr:pic>
      <xdr:nvPicPr>
        <xdr:cNvPr id="8" name="Imagem 7">
          <a:extLst>
            <a:ext uri="{FF2B5EF4-FFF2-40B4-BE49-F238E27FC236}">
              <a16:creationId xmlns:a16="http://schemas.microsoft.com/office/drawing/2014/main" id="{EA995EBD-4C5C-0BB5-5342-BED71ABB3B7D}"/>
            </a:ext>
          </a:extLst>
        </xdr:cNvPr>
        <xdr:cNvPicPr>
          <a:picLocks noChangeAspect="1"/>
        </xdr:cNvPicPr>
      </xdr:nvPicPr>
      <xdr:blipFill>
        <a:blip xmlns:r="http://schemas.openxmlformats.org/officeDocument/2006/relationships" r:embed="rId6"/>
        <a:stretch>
          <a:fillRect/>
        </a:stretch>
      </xdr:blipFill>
      <xdr:spPr>
        <a:xfrm>
          <a:off x="1062990" y="34949131"/>
          <a:ext cx="6642735" cy="1411346"/>
        </a:xfrm>
        <a:prstGeom prst="rect">
          <a:avLst/>
        </a:prstGeom>
      </xdr:spPr>
    </xdr:pic>
    <xdr:clientData/>
  </xdr:twoCellAnchor>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26"/>
  <sheetViews>
    <sheetView tabSelected="1" workbookViewId="0">
      <selection activeCell="S17" sqref="S17"/>
    </sheetView>
  </sheetViews>
  <sheetFormatPr defaultColWidth="8.85546875" defaultRowHeight="15" x14ac:dyDescent="0.25"/>
  <cols>
    <col min="1" max="1" width="1.42578125" style="258" customWidth="1"/>
    <col min="2" max="2" width="11.85546875" style="258" customWidth="1"/>
    <col min="3" max="3" width="6.5703125" style="258" customWidth="1"/>
    <col min="4" max="4" width="7.5703125" style="258" customWidth="1"/>
    <col min="5" max="5" width="7.140625" style="258" customWidth="1"/>
    <col min="6" max="6" width="26.140625" style="258" customWidth="1"/>
    <col min="7" max="7" width="6.85546875" style="258" customWidth="1"/>
    <col min="8" max="8" width="5.140625" style="258" customWidth="1"/>
    <col min="9" max="9" width="4.28515625" style="258" customWidth="1"/>
    <col min="10" max="10" width="10.28515625" style="258" customWidth="1"/>
    <col min="11" max="11" width="9.140625" style="258" customWidth="1"/>
    <col min="12" max="12" width="10.140625" style="258" customWidth="1"/>
    <col min="13" max="16384" width="8.85546875" style="258"/>
  </cols>
  <sheetData>
    <row r="1" spans="2:12" x14ac:dyDescent="0.25">
      <c r="B1" s="684"/>
      <c r="C1" s="684"/>
      <c r="D1" s="684"/>
      <c r="E1" s="684"/>
      <c r="F1" s="684"/>
      <c r="G1" s="684"/>
      <c r="H1" s="684"/>
      <c r="I1" s="684"/>
      <c r="J1" s="684"/>
      <c r="K1" s="684"/>
      <c r="L1" s="684"/>
    </row>
    <row r="2" spans="2:12" x14ac:dyDescent="0.25">
      <c r="B2" s="957"/>
      <c r="C2" s="960" t="str">
        <f>'ORÇAMENTO_SEM DESONERAÇÃO'!B1</f>
        <v>DEPARTAMENTO DE ESTRADAS DE RODAGEM DE PERNAMBUCO
DIRETORIA DE PLANEJAMENTO E PROJETOS
RELATÓRIO SINTÉTICO DO ORÇAMENTO</v>
      </c>
      <c r="D2" s="960"/>
      <c r="E2" s="960"/>
      <c r="F2" s="960"/>
      <c r="G2" s="960"/>
      <c r="H2" s="962"/>
      <c r="I2" s="962"/>
      <c r="J2" s="962"/>
      <c r="K2" s="962"/>
      <c r="L2" s="963"/>
    </row>
    <row r="3" spans="2:12" x14ac:dyDescent="0.25">
      <c r="B3" s="958"/>
      <c r="C3" s="961"/>
      <c r="D3" s="961"/>
      <c r="E3" s="961"/>
      <c r="F3" s="961"/>
      <c r="G3" s="961"/>
      <c r="H3" s="964"/>
      <c r="I3" s="964"/>
      <c r="J3" s="964"/>
      <c r="K3" s="964"/>
      <c r="L3" s="262"/>
    </row>
    <row r="4" spans="2:12" x14ac:dyDescent="0.25">
      <c r="B4" s="958"/>
      <c r="C4" s="961"/>
      <c r="D4" s="961"/>
      <c r="E4" s="961"/>
      <c r="F4" s="961"/>
      <c r="G4" s="961"/>
      <c r="H4" s="964"/>
      <c r="I4" s="964"/>
      <c r="J4" s="964"/>
      <c r="K4" s="964"/>
      <c r="L4" s="965"/>
    </row>
    <row r="5" spans="2:12" x14ac:dyDescent="0.25">
      <c r="B5" s="958"/>
      <c r="C5" s="966" t="str">
        <f>'ORÇAMENTO_SEM DESONERAÇÃO'!B4</f>
        <v>Setor: DIRETORIA DE PLANEJAMENTO E PROJETOS</v>
      </c>
      <c r="D5" s="966"/>
      <c r="E5" s="966"/>
      <c r="F5" s="966"/>
      <c r="G5" s="964"/>
      <c r="H5" s="964"/>
      <c r="I5" s="964"/>
      <c r="J5" s="967"/>
      <c r="K5" s="967"/>
      <c r="L5" s="968"/>
    </row>
    <row r="6" spans="2:12" ht="4.9000000000000004" customHeight="1" x14ac:dyDescent="0.25">
      <c r="B6" s="959"/>
      <c r="C6" s="969"/>
      <c r="D6" s="970"/>
      <c r="E6" s="970"/>
      <c r="F6" s="970"/>
      <c r="G6" s="970"/>
      <c r="H6" s="970"/>
      <c r="I6" s="970"/>
      <c r="J6" s="971"/>
      <c r="K6" s="971"/>
      <c r="L6" s="965"/>
    </row>
    <row r="7" spans="2:12" x14ac:dyDescent="0.25">
      <c r="B7" s="972" t="str">
        <f>'ORÇAMENTO_SEM DESONERAÇÃO'!A6</f>
        <v>Serviço: Recuperação e/ou Reforço Estrutural de OAEs</v>
      </c>
      <c r="C7" s="973"/>
      <c r="D7" s="973"/>
      <c r="E7" s="973"/>
      <c r="F7" s="973"/>
      <c r="G7" s="973"/>
      <c r="H7" s="973"/>
      <c r="I7" s="973"/>
      <c r="J7" s="957" t="str">
        <f>'ORÇAMENTO_SEM DESONERAÇÃO'!I6</f>
        <v>Ano: 2026</v>
      </c>
      <c r="K7" s="974"/>
      <c r="L7" s="975"/>
    </row>
    <row r="8" spans="2:12" ht="30" customHeight="1" x14ac:dyDescent="0.25">
      <c r="B8" s="976" t="str">
        <f>'ORÇAMENTO_SEM DESONERAÇÃO'!A7</f>
        <v>Orçamento: Recuperação e/ou Reforço Estrutural de Obras de Arte Especiais (Pontes, Viadutos, Passarelas e Afins) Sob Jurisdição do Departamento de Estradas de Rodagem do Estado de Pernambuco</v>
      </c>
      <c r="C8" s="977"/>
      <c r="D8" s="977"/>
      <c r="E8" s="977"/>
      <c r="F8" s="977"/>
      <c r="G8" s="977"/>
      <c r="H8" s="977"/>
      <c r="I8" s="977"/>
      <c r="J8" s="976" t="str">
        <f>'ORÇAMENTO_SEM DESONERAÇÃO'!I7</f>
        <v>Rodovia:</v>
      </c>
      <c r="K8" s="977"/>
      <c r="L8" s="978"/>
    </row>
    <row r="9" spans="2:12" x14ac:dyDescent="0.25">
      <c r="B9" s="976" t="str">
        <f>'ORÇAMENTO_SEM DESONERAÇÃO'!A8</f>
        <v>Trecho: Do 1º ao 8 Distrito rodoviário</v>
      </c>
      <c r="C9" s="977"/>
      <c r="D9" s="977"/>
      <c r="E9" s="977"/>
      <c r="F9" s="977"/>
      <c r="G9" s="977"/>
      <c r="H9" s="977"/>
      <c r="I9" s="977"/>
      <c r="J9" s="976" t="str">
        <f>'ORÇAMENTO_SEM DESONERAÇÃO'!I8</f>
        <v>Extensão:</v>
      </c>
      <c r="K9" s="977"/>
      <c r="L9" s="978"/>
    </row>
    <row r="10" spans="2:12" x14ac:dyDescent="0.25">
      <c r="B10" s="976" t="str">
        <f>'ORÇAMENTO_SEM DESONERAÇÃO'!A9</f>
        <v>BDI: 23,89 % (Geral) e 17,51% (Diferenciado)</v>
      </c>
      <c r="C10" s="977"/>
      <c r="D10" s="977"/>
      <c r="E10" s="977"/>
      <c r="F10" s="977"/>
      <c r="G10" s="979" t="str">
        <f>'ORÇAMENTO_SEM DESONERAÇÃO'!G9</f>
        <v>Data Base: JAN/2026</v>
      </c>
      <c r="H10" s="977"/>
      <c r="I10" s="977"/>
      <c r="J10" s="689" t="s">
        <v>1270</v>
      </c>
      <c r="K10" s="980">
        <f>SUM(K26)</f>
        <v>118047079.05000001</v>
      </c>
      <c r="L10" s="981"/>
    </row>
    <row r="11" spans="2:12" ht="4.9000000000000004" customHeight="1" x14ac:dyDescent="0.25">
      <c r="B11" s="982"/>
      <c r="C11" s="983"/>
      <c r="D11" s="983"/>
      <c r="E11" s="983"/>
      <c r="F11" s="983"/>
      <c r="G11" s="983"/>
      <c r="H11" s="983"/>
      <c r="I11" s="983"/>
      <c r="J11" s="984"/>
      <c r="K11" s="984"/>
      <c r="L11" s="985"/>
    </row>
    <row r="12" spans="2:12" ht="25.15" customHeight="1" x14ac:dyDescent="0.25">
      <c r="B12" s="986" t="s">
        <v>1661</v>
      </c>
      <c r="C12" s="987"/>
      <c r="D12" s="987"/>
      <c r="E12" s="987"/>
      <c r="F12" s="987"/>
      <c r="G12" s="987"/>
      <c r="H12" s="987"/>
      <c r="I12" s="987"/>
      <c r="J12" s="987"/>
      <c r="K12" s="987"/>
      <c r="L12" s="988"/>
    </row>
    <row r="13" spans="2:12" x14ac:dyDescent="0.25">
      <c r="B13" s="685" t="s">
        <v>1662</v>
      </c>
      <c r="C13" s="989" t="s">
        <v>1083</v>
      </c>
      <c r="D13" s="990"/>
      <c r="E13" s="990"/>
      <c r="F13" s="990"/>
      <c r="G13" s="990"/>
      <c r="H13" s="990"/>
      <c r="I13" s="991"/>
      <c r="J13" s="686" t="s">
        <v>149</v>
      </c>
      <c r="K13" s="992" t="s">
        <v>1663</v>
      </c>
      <c r="L13" s="993"/>
    </row>
    <row r="14" spans="2:12" x14ac:dyDescent="0.25">
      <c r="B14" s="687">
        <v>1</v>
      </c>
      <c r="C14" s="994" t="str">
        <f>VLOOKUP(B14,'ORÇAMENTO_SEM DESONERAÇÃO'!$A$12:J128,3,0)</f>
        <v>INSTALAÇÃO DO CANTEIRO DA OBRAS</v>
      </c>
      <c r="D14" s="994"/>
      <c r="E14" s="994"/>
      <c r="F14" s="994"/>
      <c r="G14" s="994"/>
      <c r="H14" s="994"/>
      <c r="I14" s="994"/>
      <c r="J14" s="688">
        <f t="shared" ref="J14:J25" si="0">K14/$K$26</f>
        <v>1.2943633186830637E-2</v>
      </c>
      <c r="K14" s="995">
        <f>VLOOKUP(B14,'ORÇAMENTO_SEM DESONERAÇÃO'!$A$12:J128,10,0)</f>
        <v>1527958.0899999999</v>
      </c>
      <c r="L14" s="996"/>
    </row>
    <row r="15" spans="2:12" ht="14.45" customHeight="1" x14ac:dyDescent="0.25">
      <c r="B15" s="687">
        <v>2</v>
      </c>
      <c r="C15" s="994" t="str">
        <f>VLOOKUP(B15,'ORÇAMENTO_SEM DESONERAÇÃO'!$A$12:J129,3,0)</f>
        <v>ADMINISTRAÇÃO LOCAL DA OBRA</v>
      </c>
      <c r="D15" s="994"/>
      <c r="E15" s="994"/>
      <c r="F15" s="994"/>
      <c r="G15" s="994"/>
      <c r="H15" s="994"/>
      <c r="I15" s="994"/>
      <c r="J15" s="688">
        <f t="shared" si="0"/>
        <v>2.8412882529514818E-2</v>
      </c>
      <c r="K15" s="995">
        <f>VLOOKUP(B15,'ORÇAMENTO_SEM DESONERAÇÃO'!$A$12:J129,10,0)</f>
        <v>3354057.79</v>
      </c>
      <c r="L15" s="996"/>
    </row>
    <row r="16" spans="2:12" ht="14.45" customHeight="1" x14ac:dyDescent="0.25">
      <c r="B16" s="687">
        <v>3</v>
      </c>
      <c r="C16" s="994" t="str">
        <f>VLOOKUP(B16,'ORÇAMENTO_SEM DESONERAÇÃO'!$A$12:J130,3,0)</f>
        <v>MOBILIZAÇÃO E DESMOBILIZAÇÃO</v>
      </c>
      <c r="D16" s="994"/>
      <c r="E16" s="994"/>
      <c r="F16" s="994"/>
      <c r="G16" s="994"/>
      <c r="H16" s="994"/>
      <c r="I16" s="994"/>
      <c r="J16" s="688">
        <f t="shared" si="0"/>
        <v>8.5067331447876251E-4</v>
      </c>
      <c r="K16" s="995">
        <f>VLOOKUP(B16,'ORÇAMENTO_SEM DESONERAÇÃO'!$A$12:J130,10,0)</f>
        <v>100419.5</v>
      </c>
      <c r="L16" s="996"/>
    </row>
    <row r="17" spans="2:12" ht="14.45" customHeight="1" x14ac:dyDescent="0.25">
      <c r="B17" s="687">
        <v>4</v>
      </c>
      <c r="C17" s="994" t="str">
        <f>VLOOKUP(B17,'ORÇAMENTO_SEM DESONERAÇÃO'!$A$12:J131,3,0)</f>
        <v>INFRAESTRUTURA</v>
      </c>
      <c r="D17" s="994"/>
      <c r="E17" s="994"/>
      <c r="F17" s="994"/>
      <c r="G17" s="994"/>
      <c r="H17" s="994"/>
      <c r="I17" s="994"/>
      <c r="J17" s="688">
        <f t="shared" si="0"/>
        <v>0.26601477141759061</v>
      </c>
      <c r="K17" s="995">
        <f>VLOOKUP(B17,'ORÇAMENTO_SEM DESONERAÇÃO'!$A$12:J131,10,0)</f>
        <v>31402266.75</v>
      </c>
      <c r="L17" s="996"/>
    </row>
    <row r="18" spans="2:12" ht="14.45" customHeight="1" x14ac:dyDescent="0.25">
      <c r="B18" s="687">
        <v>5</v>
      </c>
      <c r="C18" s="994" t="str">
        <f>VLOOKUP(B18,'ORÇAMENTO_SEM DESONERAÇÃO'!$A$12:J132,3,0)</f>
        <v>MESOESTRUTURA</v>
      </c>
      <c r="D18" s="994"/>
      <c r="E18" s="994"/>
      <c r="F18" s="994"/>
      <c r="G18" s="994"/>
      <c r="H18" s="994"/>
      <c r="I18" s="994"/>
      <c r="J18" s="688">
        <f t="shared" si="0"/>
        <v>0.20959825655254108</v>
      </c>
      <c r="K18" s="995">
        <f>VLOOKUP(B18,'ORÇAMENTO_SEM DESONERAÇÃO'!$A$12:J132,10,0)</f>
        <v>24742461.960000001</v>
      </c>
      <c r="L18" s="996"/>
    </row>
    <row r="19" spans="2:12" ht="14.45" customHeight="1" x14ac:dyDescent="0.25">
      <c r="B19" s="687">
        <v>6</v>
      </c>
      <c r="C19" s="994" t="str">
        <f>VLOOKUP(B19,'ORÇAMENTO_SEM DESONERAÇÃO'!$A$12:J133,3,0)</f>
        <v>TABULEIRO</v>
      </c>
      <c r="D19" s="994"/>
      <c r="E19" s="994"/>
      <c r="F19" s="994"/>
      <c r="G19" s="994"/>
      <c r="H19" s="994"/>
      <c r="I19" s="994"/>
      <c r="J19" s="688">
        <f t="shared" si="0"/>
        <v>0.27430825684627558</v>
      </c>
      <c r="K19" s="995">
        <f>VLOOKUP(B19,'ORÇAMENTO_SEM DESONERAÇÃO'!$A$12:J133,10,0)</f>
        <v>32381288.48</v>
      </c>
      <c r="L19" s="996"/>
    </row>
    <row r="20" spans="2:12" ht="14.45" customHeight="1" x14ac:dyDescent="0.25">
      <c r="B20" s="687">
        <v>7</v>
      </c>
      <c r="C20" s="994" t="str">
        <f>VLOOKUP(B20,'ORÇAMENTO_SEM DESONERAÇÃO'!$A$12:J134,3,0)</f>
        <v>JUNTA DE DILATAÇÃO</v>
      </c>
      <c r="D20" s="994"/>
      <c r="E20" s="994"/>
      <c r="F20" s="994"/>
      <c r="G20" s="994"/>
      <c r="H20" s="994"/>
      <c r="I20" s="994"/>
      <c r="J20" s="688">
        <f t="shared" si="0"/>
        <v>1.6122186294790831E-2</v>
      </c>
      <c r="K20" s="995">
        <f>VLOOKUP(B20,'ORÇAMENTO_SEM DESONERAÇÃO'!$A$12:J134,10,0)</f>
        <v>1903177</v>
      </c>
      <c r="L20" s="996"/>
    </row>
    <row r="21" spans="2:12" ht="14.45" customHeight="1" x14ac:dyDescent="0.25">
      <c r="B21" s="687">
        <v>8</v>
      </c>
      <c r="C21" s="994" t="str">
        <f>VLOOKUP(B21,'ORÇAMENTO_SEM DESONERAÇÃO'!$A$12:J135,3,0)</f>
        <v>ELEMENTOS DIVERSOS</v>
      </c>
      <c r="D21" s="994"/>
      <c r="E21" s="994"/>
      <c r="F21" s="994"/>
      <c r="G21" s="994"/>
      <c r="H21" s="994"/>
      <c r="I21" s="994"/>
      <c r="J21" s="688">
        <f t="shared" si="0"/>
        <v>1.9025351733173611E-2</v>
      </c>
      <c r="K21" s="995">
        <f>VLOOKUP(B21,'ORÇAMENTO_SEM DESONERAÇÃO'!$A$12:J135,10,0)</f>
        <v>2245887.2000000002</v>
      </c>
      <c r="L21" s="996"/>
    </row>
    <row r="22" spans="2:12" ht="14.45" customHeight="1" x14ac:dyDescent="0.25">
      <c r="B22" s="687">
        <v>9</v>
      </c>
      <c r="C22" s="994" t="str">
        <f>VLOOKUP(B22,'ORÇAMENTO_SEM DESONERAÇÃO'!$A$12:J136,3,0)</f>
        <v>TRATAMENTO DE FISSURAS</v>
      </c>
      <c r="D22" s="994"/>
      <c r="E22" s="994"/>
      <c r="F22" s="994"/>
      <c r="G22" s="994"/>
      <c r="H22" s="994"/>
      <c r="I22" s="994"/>
      <c r="J22" s="688">
        <f t="shared" si="0"/>
        <v>4.0628281856669958E-3</v>
      </c>
      <c r="K22" s="995">
        <f>VLOOKUP(B22,'ORÇAMENTO_SEM DESONERAÇÃO'!$A$12:J136,10,0)</f>
        <v>479605</v>
      </c>
      <c r="L22" s="996"/>
    </row>
    <row r="23" spans="2:12" ht="14.45" customHeight="1" x14ac:dyDescent="0.25">
      <c r="B23" s="687">
        <v>10</v>
      </c>
      <c r="C23" s="994" t="str">
        <f>VLOOKUP(B23,'ORÇAMENTO_SEM DESONERAÇÃO'!$A$12:J137,3,0)</f>
        <v>PLATAFORMA DE TRABALHO</v>
      </c>
      <c r="D23" s="994"/>
      <c r="E23" s="994"/>
      <c r="F23" s="994"/>
      <c r="G23" s="994"/>
      <c r="H23" s="994"/>
      <c r="I23" s="994"/>
      <c r="J23" s="688">
        <f t="shared" si="0"/>
        <v>7.3157693265261683E-2</v>
      </c>
      <c r="K23" s="995">
        <f>VLOOKUP(B23,'ORÇAMENTO_SEM DESONERAÇÃO'!$A$12:J137,10,0)</f>
        <v>8636052</v>
      </c>
      <c r="L23" s="996"/>
    </row>
    <row r="24" spans="2:12" ht="14.45" customHeight="1" x14ac:dyDescent="0.25">
      <c r="B24" s="687">
        <v>11</v>
      </c>
      <c r="C24" s="994" t="str">
        <f>VLOOKUP(B24,'ORÇAMENTO_SEM DESONERAÇÃO'!$A$12:J138,3,0)</f>
        <v>TRANSPORTES</v>
      </c>
      <c r="D24" s="994"/>
      <c r="E24" s="994"/>
      <c r="F24" s="994"/>
      <c r="G24" s="994"/>
      <c r="H24" s="994"/>
      <c r="I24" s="994"/>
      <c r="J24" s="688">
        <f t="shared" si="0"/>
        <v>2.3973113801497317E-2</v>
      </c>
      <c r="K24" s="995">
        <f>VLOOKUP(B24,'ORÇAMENTO_SEM DESONERAÇÃO'!$A$12:J138,10,0)</f>
        <v>2829956.06</v>
      </c>
      <c r="L24" s="996"/>
    </row>
    <row r="25" spans="2:12" ht="14.45" customHeight="1" x14ac:dyDescent="0.25">
      <c r="B25" s="687">
        <v>12</v>
      </c>
      <c r="C25" s="994" t="str">
        <f>VLOOKUP(B25,'ORÇAMENTO_SEM DESONERAÇÃO'!$A$12:J139,3,0)</f>
        <v>PAVIMENTAÇÃO</v>
      </c>
      <c r="D25" s="994"/>
      <c r="E25" s="994"/>
      <c r="F25" s="994"/>
      <c r="G25" s="994"/>
      <c r="H25" s="994"/>
      <c r="I25" s="994"/>
      <c r="J25" s="688">
        <f t="shared" si="0"/>
        <v>7.1530352872377995E-2</v>
      </c>
      <c r="K25" s="995">
        <f>VLOOKUP(B25,'ORÇAMENTO_SEM DESONERAÇÃO'!$A$12:J139,10,0)</f>
        <v>8443949.2200000007</v>
      </c>
      <c r="L25" s="996"/>
    </row>
    <row r="26" spans="2:12" ht="25.15" customHeight="1" x14ac:dyDescent="0.25">
      <c r="B26" s="997" t="s">
        <v>1664</v>
      </c>
      <c r="C26" s="998"/>
      <c r="D26" s="998"/>
      <c r="E26" s="998"/>
      <c r="F26" s="998"/>
      <c r="G26" s="998"/>
      <c r="H26" s="998"/>
      <c r="I26" s="999"/>
      <c r="J26" s="690">
        <f>SUM(J14:J25)</f>
        <v>0.99999999999999989</v>
      </c>
      <c r="K26" s="1000">
        <f>SUM(K14:L25)</f>
        <v>118047079.05000001</v>
      </c>
      <c r="L26" s="1000"/>
    </row>
  </sheetData>
  <mergeCells count="48">
    <mergeCell ref="C16:I16"/>
    <mergeCell ref="C17:I17"/>
    <mergeCell ref="C18:I18"/>
    <mergeCell ref="C19:I19"/>
    <mergeCell ref="C20:I20"/>
    <mergeCell ref="K16:L16"/>
    <mergeCell ref="K17:L17"/>
    <mergeCell ref="K18:L18"/>
    <mergeCell ref="K19:L19"/>
    <mergeCell ref="K20:L20"/>
    <mergeCell ref="C24:I24"/>
    <mergeCell ref="K24:L24"/>
    <mergeCell ref="C25:I25"/>
    <mergeCell ref="K25:L25"/>
    <mergeCell ref="B26:I26"/>
    <mergeCell ref="K26:L26"/>
    <mergeCell ref="C21:I21"/>
    <mergeCell ref="K21:L21"/>
    <mergeCell ref="C22:I22"/>
    <mergeCell ref="K22:L22"/>
    <mergeCell ref="C23:I23"/>
    <mergeCell ref="K23:L23"/>
    <mergeCell ref="C13:I13"/>
    <mergeCell ref="K13:L13"/>
    <mergeCell ref="C14:I14"/>
    <mergeCell ref="K14:L14"/>
    <mergeCell ref="C15:I15"/>
    <mergeCell ref="K15:L15"/>
    <mergeCell ref="B10:F10"/>
    <mergeCell ref="G10:I10"/>
    <mergeCell ref="K10:L10"/>
    <mergeCell ref="B11:L11"/>
    <mergeCell ref="B12:L12"/>
    <mergeCell ref="B7:I7"/>
    <mergeCell ref="J7:L7"/>
    <mergeCell ref="B8:I8"/>
    <mergeCell ref="J8:L8"/>
    <mergeCell ref="B9:I9"/>
    <mergeCell ref="J9:L9"/>
    <mergeCell ref="B2:B6"/>
    <mergeCell ref="C2:G4"/>
    <mergeCell ref="H2:L2"/>
    <mergeCell ref="H3:K3"/>
    <mergeCell ref="H4:L4"/>
    <mergeCell ref="C5:F5"/>
    <mergeCell ref="G5:I5"/>
    <mergeCell ref="J5:L5"/>
    <mergeCell ref="C6:L6"/>
  </mergeCells>
  <printOptions horizontalCentered="1"/>
  <pageMargins left="0.51181102362204722" right="0.51181102362204722" top="0.78740157480314965" bottom="0.78740157480314965"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N133"/>
  <sheetViews>
    <sheetView view="pageBreakPreview" topLeftCell="A104" zoomScale="60" zoomScaleNormal="100" workbookViewId="0">
      <selection activeCell="G16" sqref="G16"/>
    </sheetView>
  </sheetViews>
  <sheetFormatPr defaultColWidth="8.85546875" defaultRowHeight="12.75" x14ac:dyDescent="0.2"/>
  <cols>
    <col min="1" max="1" width="11.28515625" style="283" customWidth="1"/>
    <col min="2" max="2" width="13.7109375" style="283" bestFit="1" customWidth="1"/>
    <col min="3" max="3" width="74.7109375" style="169" customWidth="1"/>
    <col min="4" max="4" width="19.42578125" style="281" bestFit="1" customWidth="1"/>
    <col min="5" max="5" width="10" style="281" bestFit="1" customWidth="1"/>
    <col min="6" max="6" width="12.42578125" style="281" customWidth="1"/>
    <col min="7" max="7" width="17.7109375" style="281" customWidth="1"/>
    <col min="8" max="8" width="8.5703125" style="257" customWidth="1"/>
    <col min="9" max="9" width="18.140625" style="281" customWidth="1"/>
    <col min="10" max="10" width="18.28515625" style="281" customWidth="1"/>
    <col min="11" max="11" width="8.85546875" style="169"/>
    <col min="12" max="12" width="17.28515625" style="169" customWidth="1"/>
    <col min="13" max="13" width="12.28515625" style="169" bestFit="1" customWidth="1"/>
    <col min="14" max="14" width="16.42578125" style="169" customWidth="1"/>
    <col min="15" max="16384" width="8.85546875" style="169"/>
  </cols>
  <sheetData>
    <row r="1" spans="1:12" ht="13.15" customHeight="1" x14ac:dyDescent="0.2">
      <c r="A1" s="1005"/>
      <c r="B1" s="960" t="s">
        <v>1271</v>
      </c>
      <c r="C1" s="960"/>
      <c r="D1" s="960"/>
      <c r="E1" s="960"/>
      <c r="F1" s="960"/>
      <c r="G1" s="960"/>
      <c r="H1" s="960"/>
      <c r="I1" s="960"/>
      <c r="J1" s="1002"/>
    </row>
    <row r="2" spans="1:12" x14ac:dyDescent="0.2">
      <c r="A2" s="1006"/>
      <c r="B2" s="1003"/>
      <c r="C2" s="1003"/>
      <c r="D2" s="1003"/>
      <c r="E2" s="1003"/>
      <c r="F2" s="1003"/>
      <c r="G2" s="1003"/>
      <c r="H2" s="1003"/>
      <c r="I2" s="1003"/>
      <c r="J2" s="1004"/>
    </row>
    <row r="3" spans="1:12" x14ac:dyDescent="0.2">
      <c r="A3" s="1006"/>
      <c r="B3" s="1003"/>
      <c r="C3" s="1003"/>
      <c r="D3" s="1003"/>
      <c r="E3" s="1003"/>
      <c r="F3" s="1003"/>
      <c r="G3" s="1003"/>
      <c r="H3" s="1003"/>
      <c r="I3" s="1003"/>
      <c r="J3" s="1004"/>
    </row>
    <row r="4" spans="1:12" ht="13.15" customHeight="1" x14ac:dyDescent="0.2">
      <c r="A4" s="1006"/>
      <c r="B4" s="1009" t="s">
        <v>1272</v>
      </c>
      <c r="C4" s="1009"/>
      <c r="D4" s="1009"/>
      <c r="E4" s="1009"/>
      <c r="F4" s="1009"/>
      <c r="G4" s="1009"/>
      <c r="H4" s="1009"/>
      <c r="I4" s="1009"/>
      <c r="J4" s="262"/>
    </row>
    <row r="5" spans="1:12" ht="13.15" customHeight="1" x14ac:dyDescent="0.2">
      <c r="A5" s="1006"/>
      <c r="B5" s="269"/>
      <c r="C5" s="263"/>
      <c r="D5" s="269"/>
      <c r="E5" s="269"/>
      <c r="F5" s="269"/>
      <c r="G5" s="269"/>
      <c r="H5" s="269"/>
      <c r="I5" s="269"/>
      <c r="J5" s="262"/>
    </row>
    <row r="6" spans="1:12" s="258" customFormat="1" ht="15" customHeight="1" x14ac:dyDescent="0.25">
      <c r="A6" s="972" t="s">
        <v>1274</v>
      </c>
      <c r="B6" s="973"/>
      <c r="C6" s="973"/>
      <c r="D6" s="973"/>
      <c r="E6" s="973"/>
      <c r="F6" s="973"/>
      <c r="G6" s="973"/>
      <c r="H6" s="266"/>
      <c r="I6" s="957" t="s">
        <v>5884</v>
      </c>
      <c r="J6" s="975"/>
    </row>
    <row r="7" spans="1:12" s="258" customFormat="1" ht="15" x14ac:dyDescent="0.25">
      <c r="A7" s="1010" t="s">
        <v>1273</v>
      </c>
      <c r="B7" s="1011"/>
      <c r="C7" s="1011"/>
      <c r="D7" s="1011"/>
      <c r="E7" s="1011"/>
      <c r="F7" s="1011"/>
      <c r="G7" s="1011"/>
      <c r="H7" s="264"/>
      <c r="I7" s="976" t="s">
        <v>1276</v>
      </c>
      <c r="J7" s="978"/>
      <c r="L7" s="259"/>
    </row>
    <row r="8" spans="1:12" s="258" customFormat="1" ht="15" customHeight="1" x14ac:dyDescent="0.25">
      <c r="A8" s="976" t="s">
        <v>1277</v>
      </c>
      <c r="B8" s="977"/>
      <c r="C8" s="977"/>
      <c r="D8" s="977"/>
      <c r="E8" s="977"/>
      <c r="F8" s="977"/>
      <c r="G8" s="977"/>
      <c r="H8" s="265"/>
      <c r="I8" s="1007" t="s">
        <v>1275</v>
      </c>
      <c r="J8" s="1008"/>
      <c r="L8" s="260"/>
    </row>
    <row r="9" spans="1:12" s="258" customFormat="1" ht="15" customHeight="1" x14ac:dyDescent="0.25">
      <c r="A9" s="972" t="s">
        <v>1269</v>
      </c>
      <c r="B9" s="973"/>
      <c r="C9" s="973"/>
      <c r="D9" s="973"/>
      <c r="E9" s="973"/>
      <c r="F9" s="1001"/>
      <c r="G9" s="979" t="s">
        <v>5885</v>
      </c>
      <c r="H9" s="978"/>
      <c r="I9" s="591" t="s">
        <v>1270</v>
      </c>
      <c r="J9" s="592">
        <f>VALOR_TOTAL</f>
        <v>118047079.05000001</v>
      </c>
      <c r="K9" s="261"/>
      <c r="L9" s="261"/>
    </row>
    <row r="10" spans="1:12" s="258" customFormat="1" ht="5.85" customHeight="1" x14ac:dyDescent="0.25">
      <c r="A10" s="982"/>
      <c r="B10" s="983"/>
      <c r="C10" s="983"/>
      <c r="D10" s="983"/>
      <c r="E10" s="983"/>
      <c r="F10" s="983"/>
      <c r="G10" s="983"/>
      <c r="H10" s="983"/>
      <c r="I10" s="984"/>
      <c r="J10" s="985"/>
    </row>
    <row r="11" spans="1:12" ht="27" customHeight="1" x14ac:dyDescent="0.2">
      <c r="A11" s="267" t="s">
        <v>1</v>
      </c>
      <c r="B11" s="267" t="s">
        <v>2</v>
      </c>
      <c r="C11" s="267" t="s">
        <v>4</v>
      </c>
      <c r="D11" s="267" t="s">
        <v>3</v>
      </c>
      <c r="E11" s="267" t="s">
        <v>1267</v>
      </c>
      <c r="F11" s="267" t="s">
        <v>1266</v>
      </c>
      <c r="G11" s="267" t="s">
        <v>222</v>
      </c>
      <c r="H11" s="268" t="s">
        <v>220</v>
      </c>
      <c r="I11" s="267" t="s">
        <v>221</v>
      </c>
      <c r="J11" s="267" t="s">
        <v>7</v>
      </c>
    </row>
    <row r="12" spans="1:12" x14ac:dyDescent="0.2">
      <c r="A12" s="835">
        <v>1</v>
      </c>
      <c r="B12" s="835"/>
      <c r="C12" s="835" t="s">
        <v>1280</v>
      </c>
      <c r="D12" s="836"/>
      <c r="E12" s="835"/>
      <c r="F12" s="835"/>
      <c r="G12" s="837"/>
      <c r="H12" s="838"/>
      <c r="I12" s="839" t="str">
        <f>IFERROR(ROUND(IF(G12="","",G12*(1+H12)),2),"")</f>
        <v/>
      </c>
      <c r="J12" s="837">
        <f>SUM(J13:J14)</f>
        <v>1527958.0899999999</v>
      </c>
    </row>
    <row r="13" spans="1:12" x14ac:dyDescent="0.2">
      <c r="A13" s="840" t="s">
        <v>8</v>
      </c>
      <c r="B13" s="840" t="s">
        <v>165</v>
      </c>
      <c r="C13" s="841" t="s">
        <v>1281</v>
      </c>
      <c r="D13" s="842" t="s">
        <v>217</v>
      </c>
      <c r="E13" s="840" t="s">
        <v>218</v>
      </c>
      <c r="F13" s="843">
        <v>7</v>
      </c>
      <c r="G13" s="859">
        <f>'CP004 - CANTEIRO PRINCIPAL'!D152</f>
        <v>130033.23178200002</v>
      </c>
      <c r="H13" s="845">
        <f>'BDI_SEM DESON.'!$B$45</f>
        <v>0.2389</v>
      </c>
      <c r="I13" s="844">
        <f t="shared" ref="I13:I76" si="0">IFERROR(ROUND(IF(G13="","",G13*(1+H13)),2),"")</f>
        <v>161098.17000000001</v>
      </c>
      <c r="J13" s="844">
        <f>TRUNC(F13*I13,2)</f>
        <v>1127687.19</v>
      </c>
      <c r="L13" s="703"/>
    </row>
    <row r="14" spans="1:12" x14ac:dyDescent="0.2">
      <c r="A14" s="840" t="s">
        <v>9</v>
      </c>
      <c r="B14" s="840" t="s">
        <v>165</v>
      </c>
      <c r="C14" s="841" t="s">
        <v>1588</v>
      </c>
      <c r="D14" s="842" t="s">
        <v>217</v>
      </c>
      <c r="E14" s="840" t="s">
        <v>218</v>
      </c>
      <c r="F14" s="843">
        <v>10</v>
      </c>
      <c r="G14" s="859">
        <f>'CP003 - CANTEIRO DE APOIO'!D157</f>
        <v>32308.574508000005</v>
      </c>
      <c r="H14" s="845">
        <f>'BDI_SEM DESON.'!$B$45</f>
        <v>0.2389</v>
      </c>
      <c r="I14" s="844">
        <f t="shared" si="0"/>
        <v>40027.089999999997</v>
      </c>
      <c r="J14" s="844">
        <f>TRUNC(F14*I14,2)</f>
        <v>400270.9</v>
      </c>
    </row>
    <row r="15" spans="1:12" x14ac:dyDescent="0.2">
      <c r="A15" s="846">
        <v>2</v>
      </c>
      <c r="B15" s="846"/>
      <c r="C15" s="846" t="s">
        <v>10</v>
      </c>
      <c r="D15" s="847"/>
      <c r="E15" s="846"/>
      <c r="F15" s="846"/>
      <c r="G15" s="848"/>
      <c r="H15" s="849"/>
      <c r="I15" s="844" t="str">
        <f t="shared" si="0"/>
        <v/>
      </c>
      <c r="J15" s="848">
        <f>ROUND(J16,2)</f>
        <v>3354057.79</v>
      </c>
    </row>
    <row r="16" spans="1:12" x14ac:dyDescent="0.2">
      <c r="A16" s="840" t="s">
        <v>34</v>
      </c>
      <c r="B16" s="840" t="s">
        <v>1282</v>
      </c>
      <c r="C16" s="841" t="s">
        <v>1586</v>
      </c>
      <c r="D16" s="842" t="s">
        <v>217</v>
      </c>
      <c r="E16" s="840" t="s">
        <v>218</v>
      </c>
      <c r="F16" s="843">
        <v>1</v>
      </c>
      <c r="G16" s="844">
        <f>'CP001 - Adm Local'!I224</f>
        <v>2707286.94</v>
      </c>
      <c r="H16" s="845">
        <f>'BDI_SEM DESON.'!$B$45</f>
        <v>0.2389</v>
      </c>
      <c r="I16" s="844">
        <f t="shared" si="0"/>
        <v>3354057.79</v>
      </c>
      <c r="J16" s="844">
        <f>TRUNC(F16*I16,2)</f>
        <v>3354057.79</v>
      </c>
    </row>
    <row r="17" spans="1:14" x14ac:dyDescent="0.2">
      <c r="A17" s="846">
        <v>3</v>
      </c>
      <c r="B17" s="846"/>
      <c r="C17" s="846" t="s">
        <v>1283</v>
      </c>
      <c r="D17" s="847"/>
      <c r="E17" s="846"/>
      <c r="F17" s="846"/>
      <c r="G17" s="848"/>
      <c r="H17" s="849"/>
      <c r="I17" s="844" t="str">
        <f t="shared" si="0"/>
        <v/>
      </c>
      <c r="J17" s="848">
        <f>ROUND(SUM(J18:J18),2)</f>
        <v>100419.5</v>
      </c>
    </row>
    <row r="18" spans="1:14" x14ac:dyDescent="0.2">
      <c r="A18" s="840" t="s">
        <v>865</v>
      </c>
      <c r="B18" s="840" t="s">
        <v>1284</v>
      </c>
      <c r="C18" s="850" t="s">
        <v>1587</v>
      </c>
      <c r="D18" s="842" t="s">
        <v>217</v>
      </c>
      <c r="E18" s="840" t="s">
        <v>218</v>
      </c>
      <c r="F18" s="843">
        <v>1</v>
      </c>
      <c r="G18" s="844">
        <f>'CP002 - Mob. e Desmob'!P135</f>
        <v>81055.369999999981</v>
      </c>
      <c r="H18" s="845">
        <f>'BDI_SEM DESON.'!$B$45</f>
        <v>0.2389</v>
      </c>
      <c r="I18" s="844">
        <f t="shared" si="0"/>
        <v>100419.5</v>
      </c>
      <c r="J18" s="844">
        <f>TRUNC(F18*I18,2)</f>
        <v>100419.5</v>
      </c>
    </row>
    <row r="19" spans="1:14" x14ac:dyDescent="0.2">
      <c r="A19" s="851">
        <v>4</v>
      </c>
      <c r="B19" s="846"/>
      <c r="C19" s="846" t="s">
        <v>35</v>
      </c>
      <c r="D19" s="852"/>
      <c r="E19" s="851"/>
      <c r="F19" s="851"/>
      <c r="G19" s="848"/>
      <c r="H19" s="849"/>
      <c r="I19" s="844" t="str">
        <f t="shared" si="0"/>
        <v/>
      </c>
      <c r="J19" s="848">
        <f>ROUND(SUM(J20:J39),2)</f>
        <v>31402266.75</v>
      </c>
    </row>
    <row r="20" spans="1:14" x14ac:dyDescent="0.2">
      <c r="A20" s="853" t="s">
        <v>874</v>
      </c>
      <c r="B20" s="840">
        <v>4805767</v>
      </c>
      <c r="C20" s="854" t="s">
        <v>37</v>
      </c>
      <c r="D20" s="855" t="s">
        <v>1285</v>
      </c>
      <c r="E20" s="853" t="s">
        <v>38</v>
      </c>
      <c r="F20" s="856">
        <v>5760</v>
      </c>
      <c r="G20" s="844">
        <v>83.28</v>
      </c>
      <c r="H20" s="845">
        <f>'BDI_SEM DESON.'!$B$45</f>
        <v>0.2389</v>
      </c>
      <c r="I20" s="844">
        <f t="shared" si="0"/>
        <v>103.18</v>
      </c>
      <c r="J20" s="844">
        <f>TRUNC(F20*I20,2)</f>
        <v>594316.80000000005</v>
      </c>
    </row>
    <row r="21" spans="1:14" x14ac:dyDescent="0.2">
      <c r="A21" s="853" t="s">
        <v>1288</v>
      </c>
      <c r="B21" s="840">
        <v>4815671</v>
      </c>
      <c r="C21" s="854" t="s">
        <v>40</v>
      </c>
      <c r="D21" s="855" t="s">
        <v>1285</v>
      </c>
      <c r="E21" s="853" t="s">
        <v>38</v>
      </c>
      <c r="F21" s="856">
        <v>5760</v>
      </c>
      <c r="G21" s="844">
        <v>19.34</v>
      </c>
      <c r="H21" s="845">
        <f>'BDI_SEM DESON.'!$B$45</f>
        <v>0.2389</v>
      </c>
      <c r="I21" s="844">
        <f t="shared" si="0"/>
        <v>23.96</v>
      </c>
      <c r="J21" s="844">
        <f t="shared" ref="J21:J84" si="1">TRUNC(F21*I21,2)</f>
        <v>138009.60000000001</v>
      </c>
    </row>
    <row r="22" spans="1:14" ht="25.5" x14ac:dyDescent="0.2">
      <c r="A22" s="840" t="s">
        <v>1289</v>
      </c>
      <c r="B22" s="840">
        <v>1505879</v>
      </c>
      <c r="C22" s="850" t="s">
        <v>42</v>
      </c>
      <c r="D22" s="842" t="s">
        <v>1285</v>
      </c>
      <c r="E22" s="840" t="s">
        <v>38</v>
      </c>
      <c r="F22" s="843">
        <v>62989.24</v>
      </c>
      <c r="G22" s="859">
        <v>272.35000000000002</v>
      </c>
      <c r="H22" s="858">
        <f>'BDI_SEM DESON.'!$B$45</f>
        <v>0.2389</v>
      </c>
      <c r="I22" s="859">
        <f t="shared" si="0"/>
        <v>337.41</v>
      </c>
      <c r="J22" s="859">
        <f>TRUNC(F22*I22,2)</f>
        <v>21253199.460000001</v>
      </c>
      <c r="M22" s="920"/>
      <c r="N22" s="283"/>
    </row>
    <row r="23" spans="1:14" x14ac:dyDescent="0.2">
      <c r="A23" s="840" t="s">
        <v>1290</v>
      </c>
      <c r="B23" s="840">
        <v>3806415</v>
      </c>
      <c r="C23" s="850" t="s">
        <v>44</v>
      </c>
      <c r="D23" s="842" t="s">
        <v>1285</v>
      </c>
      <c r="E23" s="840" t="s">
        <v>38</v>
      </c>
      <c r="F23" s="843">
        <v>960</v>
      </c>
      <c r="G23" s="859">
        <v>723.71</v>
      </c>
      <c r="H23" s="858">
        <f>'BDI_SEM DESON.'!$B$45</f>
        <v>0.2389</v>
      </c>
      <c r="I23" s="859">
        <f t="shared" si="0"/>
        <v>896.6</v>
      </c>
      <c r="J23" s="859">
        <f t="shared" si="1"/>
        <v>860736</v>
      </c>
    </row>
    <row r="24" spans="1:14" x14ac:dyDescent="0.2">
      <c r="A24" s="840" t="s">
        <v>1291</v>
      </c>
      <c r="B24" s="840">
        <v>3806414</v>
      </c>
      <c r="C24" s="850" t="s">
        <v>45</v>
      </c>
      <c r="D24" s="842" t="s">
        <v>1285</v>
      </c>
      <c r="E24" s="840" t="s">
        <v>38</v>
      </c>
      <c r="F24" s="843">
        <v>480</v>
      </c>
      <c r="G24" s="859">
        <v>882.27</v>
      </c>
      <c r="H24" s="858">
        <f>'BDI_SEM DESON.'!$B$45</f>
        <v>0.2389</v>
      </c>
      <c r="I24" s="859">
        <f t="shared" si="0"/>
        <v>1093.04</v>
      </c>
      <c r="J24" s="859">
        <f t="shared" si="1"/>
        <v>524659.19999999995</v>
      </c>
      <c r="N24" s="703"/>
    </row>
    <row r="25" spans="1:14" x14ac:dyDescent="0.2">
      <c r="A25" s="840" t="s">
        <v>1292</v>
      </c>
      <c r="B25" s="840">
        <v>3806413</v>
      </c>
      <c r="C25" s="850" t="s">
        <v>46</v>
      </c>
      <c r="D25" s="842" t="s">
        <v>1285</v>
      </c>
      <c r="E25" s="840" t="s">
        <v>47</v>
      </c>
      <c r="F25" s="843">
        <v>9600</v>
      </c>
      <c r="G25" s="859">
        <v>24.87</v>
      </c>
      <c r="H25" s="858">
        <f>'BDI_SEM DESON.'!$B$45</f>
        <v>0.2389</v>
      </c>
      <c r="I25" s="859">
        <f t="shared" si="0"/>
        <v>30.81</v>
      </c>
      <c r="J25" s="859">
        <f t="shared" si="1"/>
        <v>295776</v>
      </c>
    </row>
    <row r="26" spans="1:14" x14ac:dyDescent="0.2">
      <c r="A26" s="840" t="s">
        <v>1293</v>
      </c>
      <c r="B26" s="840">
        <v>4915639</v>
      </c>
      <c r="C26" s="850" t="s">
        <v>48</v>
      </c>
      <c r="D26" s="842" t="s">
        <v>1285</v>
      </c>
      <c r="E26" s="840" t="s">
        <v>47</v>
      </c>
      <c r="F26" s="843">
        <v>9600</v>
      </c>
      <c r="G26" s="859">
        <v>4.75</v>
      </c>
      <c r="H26" s="858">
        <f>'BDI_SEM DESON.'!$B$45</f>
        <v>0.2389</v>
      </c>
      <c r="I26" s="859">
        <f t="shared" si="0"/>
        <v>5.88</v>
      </c>
      <c r="J26" s="859">
        <f t="shared" si="1"/>
        <v>56448</v>
      </c>
    </row>
    <row r="27" spans="1:14" x14ac:dyDescent="0.2">
      <c r="A27" s="840" t="s">
        <v>1294</v>
      </c>
      <c r="B27" s="840">
        <v>407819</v>
      </c>
      <c r="C27" s="850" t="s">
        <v>49</v>
      </c>
      <c r="D27" s="842" t="s">
        <v>1285</v>
      </c>
      <c r="E27" s="840" t="s">
        <v>50</v>
      </c>
      <c r="F27" s="843">
        <v>96000</v>
      </c>
      <c r="G27" s="859">
        <v>12.59</v>
      </c>
      <c r="H27" s="858">
        <f>'BDI_SEM DESON.'!$B$45</f>
        <v>0.2389</v>
      </c>
      <c r="I27" s="859">
        <f t="shared" si="0"/>
        <v>15.6</v>
      </c>
      <c r="J27" s="859">
        <f t="shared" si="1"/>
        <v>1497600</v>
      </c>
    </row>
    <row r="28" spans="1:14" ht="25.5" x14ac:dyDescent="0.2">
      <c r="A28" s="840" t="s">
        <v>1295</v>
      </c>
      <c r="B28" s="840">
        <v>2419703</v>
      </c>
      <c r="C28" s="850" t="s">
        <v>51</v>
      </c>
      <c r="D28" s="842" t="s">
        <v>1285</v>
      </c>
      <c r="E28" s="840" t="s">
        <v>47</v>
      </c>
      <c r="F28" s="843">
        <v>9600</v>
      </c>
      <c r="G28" s="859">
        <v>14.69</v>
      </c>
      <c r="H28" s="858">
        <f>'BDI_SEM DESON.'!$B$45</f>
        <v>0.2389</v>
      </c>
      <c r="I28" s="859">
        <f t="shared" si="0"/>
        <v>18.2</v>
      </c>
      <c r="J28" s="859">
        <f t="shared" si="1"/>
        <v>174720</v>
      </c>
    </row>
    <row r="29" spans="1:14" x14ac:dyDescent="0.2">
      <c r="A29" s="840" t="s">
        <v>1296</v>
      </c>
      <c r="B29" s="840">
        <v>3806402</v>
      </c>
      <c r="C29" s="850" t="s">
        <v>52</v>
      </c>
      <c r="D29" s="842" t="s">
        <v>1285</v>
      </c>
      <c r="E29" s="840" t="s">
        <v>47</v>
      </c>
      <c r="F29" s="843">
        <v>9600</v>
      </c>
      <c r="G29" s="859">
        <v>2.87</v>
      </c>
      <c r="H29" s="858">
        <f>'BDI_SEM DESON.'!$B$45</f>
        <v>0.2389</v>
      </c>
      <c r="I29" s="859">
        <f t="shared" si="0"/>
        <v>3.56</v>
      </c>
      <c r="J29" s="859">
        <f t="shared" si="1"/>
        <v>34176</v>
      </c>
    </row>
    <row r="30" spans="1:14" x14ac:dyDescent="0.2">
      <c r="A30" s="840" t="s">
        <v>1297</v>
      </c>
      <c r="B30" s="840">
        <v>2407972</v>
      </c>
      <c r="C30" s="850" t="s">
        <v>53</v>
      </c>
      <c r="D30" s="842" t="s">
        <v>1285</v>
      </c>
      <c r="E30" s="840" t="s">
        <v>50</v>
      </c>
      <c r="F30" s="843">
        <v>19286.400000000001</v>
      </c>
      <c r="G30" s="859">
        <v>70.739999999999995</v>
      </c>
      <c r="H30" s="858">
        <f>'BDI_SEM DESON.'!$B$45</f>
        <v>0.2389</v>
      </c>
      <c r="I30" s="859">
        <f t="shared" si="0"/>
        <v>87.64</v>
      </c>
      <c r="J30" s="859">
        <f t="shared" si="1"/>
        <v>1690260.09</v>
      </c>
    </row>
    <row r="31" spans="1:14" ht="25.5" x14ac:dyDescent="0.2">
      <c r="A31" s="840" t="s">
        <v>1298</v>
      </c>
      <c r="B31" s="840">
        <v>3108015</v>
      </c>
      <c r="C31" s="850" t="s">
        <v>54</v>
      </c>
      <c r="D31" s="842" t="s">
        <v>1285</v>
      </c>
      <c r="E31" s="840" t="s">
        <v>47</v>
      </c>
      <c r="F31" s="843">
        <v>10560</v>
      </c>
      <c r="G31" s="859">
        <v>178.74</v>
      </c>
      <c r="H31" s="858">
        <f>'BDI_SEM DESON.'!$B$45</f>
        <v>0.2389</v>
      </c>
      <c r="I31" s="859">
        <f t="shared" si="0"/>
        <v>221.44</v>
      </c>
      <c r="J31" s="859">
        <f t="shared" si="1"/>
        <v>2338406.3999999999</v>
      </c>
    </row>
    <row r="32" spans="1:14" ht="25.5" x14ac:dyDescent="0.2">
      <c r="A32" s="840" t="s">
        <v>1299</v>
      </c>
      <c r="B32" s="840">
        <v>1106057</v>
      </c>
      <c r="C32" s="850" t="s">
        <v>55</v>
      </c>
      <c r="D32" s="842" t="s">
        <v>1285</v>
      </c>
      <c r="E32" s="840" t="s">
        <v>38</v>
      </c>
      <c r="F32" s="843">
        <v>48</v>
      </c>
      <c r="G32" s="859">
        <v>453.59</v>
      </c>
      <c r="H32" s="858">
        <f>'BDI_SEM DESON.'!$B$45</f>
        <v>0.2389</v>
      </c>
      <c r="I32" s="859">
        <f t="shared" si="0"/>
        <v>561.95000000000005</v>
      </c>
      <c r="J32" s="859">
        <f t="shared" si="1"/>
        <v>26973.599999999999</v>
      </c>
    </row>
    <row r="33" spans="1:10" ht="25.5" x14ac:dyDescent="0.2">
      <c r="A33" s="840" t="s">
        <v>1300</v>
      </c>
      <c r="B33" s="840">
        <v>1207723</v>
      </c>
      <c r="C33" s="850" t="s">
        <v>56</v>
      </c>
      <c r="D33" s="842" t="s">
        <v>1285</v>
      </c>
      <c r="E33" s="840" t="s">
        <v>38</v>
      </c>
      <c r="F33" s="843">
        <v>672</v>
      </c>
      <c r="G33" s="859">
        <v>1437.15</v>
      </c>
      <c r="H33" s="858">
        <f>'BDI_SEM DESON.'!$B$45</f>
        <v>0.2389</v>
      </c>
      <c r="I33" s="859">
        <f t="shared" si="0"/>
        <v>1780.49</v>
      </c>
      <c r="J33" s="859">
        <f t="shared" si="1"/>
        <v>1196489.28</v>
      </c>
    </row>
    <row r="34" spans="1:10" ht="25.5" x14ac:dyDescent="0.2">
      <c r="A34" s="840" t="s">
        <v>1301</v>
      </c>
      <c r="B34" s="840">
        <v>1106280</v>
      </c>
      <c r="C34" s="850" t="s">
        <v>57</v>
      </c>
      <c r="D34" s="842" t="s">
        <v>1285</v>
      </c>
      <c r="E34" s="840" t="s">
        <v>38</v>
      </c>
      <c r="F34" s="843">
        <v>192</v>
      </c>
      <c r="G34" s="859">
        <v>472.39</v>
      </c>
      <c r="H34" s="858">
        <f>'BDI_SEM DESON.'!$B$45</f>
        <v>0.2389</v>
      </c>
      <c r="I34" s="859">
        <f t="shared" si="0"/>
        <v>585.24</v>
      </c>
      <c r="J34" s="859">
        <f t="shared" si="1"/>
        <v>112366.08</v>
      </c>
    </row>
    <row r="35" spans="1:10" ht="25.5" x14ac:dyDescent="0.2">
      <c r="A35" s="840" t="s">
        <v>1302</v>
      </c>
      <c r="B35" s="840">
        <v>1106061</v>
      </c>
      <c r="C35" s="850" t="s">
        <v>58</v>
      </c>
      <c r="D35" s="842" t="s">
        <v>1285</v>
      </c>
      <c r="E35" s="840" t="s">
        <v>38</v>
      </c>
      <c r="F35" s="843">
        <v>192</v>
      </c>
      <c r="G35" s="859">
        <v>66.400000000000006</v>
      </c>
      <c r="H35" s="858">
        <f>'BDI_SEM DESON.'!$B$45</f>
        <v>0.2389</v>
      </c>
      <c r="I35" s="859">
        <f t="shared" si="0"/>
        <v>82.26</v>
      </c>
      <c r="J35" s="859">
        <f t="shared" si="1"/>
        <v>15793.92</v>
      </c>
    </row>
    <row r="36" spans="1:10" x14ac:dyDescent="0.2">
      <c r="A36" s="840" t="s">
        <v>1303</v>
      </c>
      <c r="B36" s="840">
        <v>1100657</v>
      </c>
      <c r="C36" s="850" t="s">
        <v>59</v>
      </c>
      <c r="D36" s="842" t="s">
        <v>1285</v>
      </c>
      <c r="E36" s="840" t="s">
        <v>38</v>
      </c>
      <c r="F36" s="843">
        <v>192</v>
      </c>
      <c r="G36" s="859">
        <v>3.6</v>
      </c>
      <c r="H36" s="858">
        <f>'BDI_SEM DESON.'!$B$45</f>
        <v>0.2389</v>
      </c>
      <c r="I36" s="859">
        <f t="shared" si="0"/>
        <v>4.46</v>
      </c>
      <c r="J36" s="859">
        <f t="shared" si="1"/>
        <v>856.32</v>
      </c>
    </row>
    <row r="37" spans="1:10" ht="25.5" x14ac:dyDescent="0.2">
      <c r="A37" s="840" t="s">
        <v>1304</v>
      </c>
      <c r="B37" s="840">
        <v>1108118</v>
      </c>
      <c r="C37" s="850" t="s">
        <v>60</v>
      </c>
      <c r="D37" s="842" t="s">
        <v>1285</v>
      </c>
      <c r="E37" s="840" t="s">
        <v>38</v>
      </c>
      <c r="F37" s="843">
        <v>96</v>
      </c>
      <c r="G37" s="859">
        <v>504.76</v>
      </c>
      <c r="H37" s="858">
        <f>'BDI_SEM DESON.'!$B$45</f>
        <v>0.2389</v>
      </c>
      <c r="I37" s="859">
        <f t="shared" si="0"/>
        <v>625.35</v>
      </c>
      <c r="J37" s="859">
        <f t="shared" si="1"/>
        <v>60033.599999999999</v>
      </c>
    </row>
    <row r="38" spans="1:10" ht="25.5" x14ac:dyDescent="0.2">
      <c r="A38" s="840" t="s">
        <v>1305</v>
      </c>
      <c r="B38" s="840">
        <v>1106165</v>
      </c>
      <c r="C38" s="850" t="s">
        <v>61</v>
      </c>
      <c r="D38" s="842" t="s">
        <v>1285</v>
      </c>
      <c r="E38" s="840" t="s">
        <v>38</v>
      </c>
      <c r="F38" s="843">
        <v>960</v>
      </c>
      <c r="G38" s="859">
        <v>399.22</v>
      </c>
      <c r="H38" s="858">
        <f>'BDI_SEM DESON.'!$B$45</f>
        <v>0.2389</v>
      </c>
      <c r="I38" s="859">
        <f t="shared" si="0"/>
        <v>494.59</v>
      </c>
      <c r="J38" s="859">
        <f t="shared" si="1"/>
        <v>474806.4</v>
      </c>
    </row>
    <row r="39" spans="1:10" x14ac:dyDescent="0.2">
      <c r="A39" s="853" t="s">
        <v>1306</v>
      </c>
      <c r="B39" s="840">
        <v>3808043</v>
      </c>
      <c r="C39" s="854" t="s">
        <v>62</v>
      </c>
      <c r="D39" s="855" t="s">
        <v>1285</v>
      </c>
      <c r="E39" s="853" t="s">
        <v>47</v>
      </c>
      <c r="F39" s="856">
        <v>9600</v>
      </c>
      <c r="G39" s="844">
        <v>4.76</v>
      </c>
      <c r="H39" s="845">
        <f>'BDI_SEM DESON.'!$B$45</f>
        <v>0.2389</v>
      </c>
      <c r="I39" s="844">
        <f t="shared" si="0"/>
        <v>5.9</v>
      </c>
      <c r="J39" s="844">
        <f t="shared" si="1"/>
        <v>56640</v>
      </c>
    </row>
    <row r="40" spans="1:10" x14ac:dyDescent="0.2">
      <c r="A40" s="851">
        <v>5</v>
      </c>
      <c r="B40" s="857"/>
      <c r="C40" s="846" t="s">
        <v>64</v>
      </c>
      <c r="D40" s="852"/>
      <c r="E40" s="851"/>
      <c r="F40" s="851"/>
      <c r="G40" s="848"/>
      <c r="H40" s="849"/>
      <c r="I40" s="844" t="str">
        <f t="shared" si="0"/>
        <v/>
      </c>
      <c r="J40" s="848">
        <f>ROUND(SUM(J41:J62),2)</f>
        <v>24742461.960000001</v>
      </c>
    </row>
    <row r="41" spans="1:10" x14ac:dyDescent="0.2">
      <c r="A41" s="853" t="s">
        <v>1307</v>
      </c>
      <c r="B41" s="840">
        <v>3806415</v>
      </c>
      <c r="C41" s="854" t="s">
        <v>44</v>
      </c>
      <c r="D41" s="855" t="s">
        <v>1285</v>
      </c>
      <c r="E41" s="853" t="s">
        <v>38</v>
      </c>
      <c r="F41" s="856">
        <v>1920</v>
      </c>
      <c r="G41" s="844">
        <v>723.71</v>
      </c>
      <c r="H41" s="845">
        <f>'BDI_SEM DESON.'!$B$45</f>
        <v>0.2389</v>
      </c>
      <c r="I41" s="844">
        <f t="shared" si="0"/>
        <v>896.6</v>
      </c>
      <c r="J41" s="844">
        <f t="shared" si="1"/>
        <v>1721472</v>
      </c>
    </row>
    <row r="42" spans="1:10" x14ac:dyDescent="0.2">
      <c r="A42" s="853" t="s">
        <v>1308</v>
      </c>
      <c r="B42" s="840">
        <v>3806414</v>
      </c>
      <c r="C42" s="854" t="s">
        <v>45</v>
      </c>
      <c r="D42" s="855" t="s">
        <v>1285</v>
      </c>
      <c r="E42" s="853" t="s">
        <v>38</v>
      </c>
      <c r="F42" s="856">
        <v>960</v>
      </c>
      <c r="G42" s="844">
        <v>882.27</v>
      </c>
      <c r="H42" s="845">
        <f>'BDI_SEM DESON.'!$B$45</f>
        <v>0.2389</v>
      </c>
      <c r="I42" s="844">
        <f t="shared" si="0"/>
        <v>1093.04</v>
      </c>
      <c r="J42" s="844">
        <f t="shared" si="1"/>
        <v>1049318.3999999999</v>
      </c>
    </row>
    <row r="43" spans="1:10" x14ac:dyDescent="0.2">
      <c r="A43" s="853" t="s">
        <v>1309</v>
      </c>
      <c r="B43" s="840">
        <v>3806413</v>
      </c>
      <c r="C43" s="854" t="s">
        <v>46</v>
      </c>
      <c r="D43" s="855" t="s">
        <v>1285</v>
      </c>
      <c r="E43" s="853" t="s">
        <v>47</v>
      </c>
      <c r="F43" s="856">
        <v>19200</v>
      </c>
      <c r="G43" s="844">
        <v>24.87</v>
      </c>
      <c r="H43" s="845">
        <f>'BDI_SEM DESON.'!$B$45</f>
        <v>0.2389</v>
      </c>
      <c r="I43" s="844">
        <f t="shared" si="0"/>
        <v>30.81</v>
      </c>
      <c r="J43" s="844">
        <f t="shared" si="1"/>
        <v>591552</v>
      </c>
    </row>
    <row r="44" spans="1:10" x14ac:dyDescent="0.2">
      <c r="A44" s="853" t="s">
        <v>1310</v>
      </c>
      <c r="B44" s="840">
        <v>4915639</v>
      </c>
      <c r="C44" s="854" t="s">
        <v>48</v>
      </c>
      <c r="D44" s="855" t="s">
        <v>1285</v>
      </c>
      <c r="E44" s="853" t="s">
        <v>47</v>
      </c>
      <c r="F44" s="856">
        <v>19200</v>
      </c>
      <c r="G44" s="844">
        <v>4.75</v>
      </c>
      <c r="H44" s="845">
        <f>'BDI_SEM DESON.'!$B$45</f>
        <v>0.2389</v>
      </c>
      <c r="I44" s="844">
        <f t="shared" si="0"/>
        <v>5.88</v>
      </c>
      <c r="J44" s="844">
        <f t="shared" si="1"/>
        <v>112896</v>
      </c>
    </row>
    <row r="45" spans="1:10" x14ac:dyDescent="0.2">
      <c r="A45" s="853" t="s">
        <v>1311</v>
      </c>
      <c r="B45" s="840">
        <v>407819</v>
      </c>
      <c r="C45" s="854" t="s">
        <v>49</v>
      </c>
      <c r="D45" s="842" t="s">
        <v>1285</v>
      </c>
      <c r="E45" s="840" t="s">
        <v>50</v>
      </c>
      <c r="F45" s="843">
        <v>192000</v>
      </c>
      <c r="G45" s="859">
        <v>12.59</v>
      </c>
      <c r="H45" s="858">
        <f>'BDI_SEM DESON.'!$B$45</f>
        <v>0.2389</v>
      </c>
      <c r="I45" s="859">
        <f t="shared" si="0"/>
        <v>15.6</v>
      </c>
      <c r="J45" s="844">
        <f t="shared" si="1"/>
        <v>2995200</v>
      </c>
    </row>
    <row r="46" spans="1:10" x14ac:dyDescent="0.2">
      <c r="A46" s="853" t="s">
        <v>1312</v>
      </c>
      <c r="B46" s="840">
        <v>1608019</v>
      </c>
      <c r="C46" s="854" t="s">
        <v>65</v>
      </c>
      <c r="D46" s="842" t="s">
        <v>1285</v>
      </c>
      <c r="E46" s="840" t="s">
        <v>66</v>
      </c>
      <c r="F46" s="843">
        <v>3840</v>
      </c>
      <c r="G46" s="859">
        <v>20.99</v>
      </c>
      <c r="H46" s="858">
        <f>'BDI_SEM DESON.'!$B$45</f>
        <v>0.2389</v>
      </c>
      <c r="I46" s="859">
        <f t="shared" si="0"/>
        <v>26</v>
      </c>
      <c r="J46" s="844">
        <f t="shared" si="1"/>
        <v>99840</v>
      </c>
    </row>
    <row r="47" spans="1:10" x14ac:dyDescent="0.2">
      <c r="A47" s="853" t="s">
        <v>1313</v>
      </c>
      <c r="B47" s="840">
        <v>1608025</v>
      </c>
      <c r="C47" s="854" t="s">
        <v>67</v>
      </c>
      <c r="D47" s="842" t="s">
        <v>1285</v>
      </c>
      <c r="E47" s="840" t="s">
        <v>66</v>
      </c>
      <c r="F47" s="843">
        <v>3840</v>
      </c>
      <c r="G47" s="859">
        <v>40.299999999999997</v>
      </c>
      <c r="H47" s="858">
        <f>'BDI_SEM DESON.'!$B$45</f>
        <v>0.2389</v>
      </c>
      <c r="I47" s="859">
        <f t="shared" si="0"/>
        <v>49.93</v>
      </c>
      <c r="J47" s="844">
        <f t="shared" si="1"/>
        <v>191731.20000000001</v>
      </c>
    </row>
    <row r="48" spans="1:10" x14ac:dyDescent="0.2">
      <c r="A48" s="853" t="s">
        <v>1314</v>
      </c>
      <c r="B48" s="840">
        <v>2407972</v>
      </c>
      <c r="C48" s="854" t="s">
        <v>53</v>
      </c>
      <c r="D48" s="842" t="s">
        <v>1285</v>
      </c>
      <c r="E48" s="840" t="s">
        <v>50</v>
      </c>
      <c r="F48" s="843">
        <v>38803.199999999997</v>
      </c>
      <c r="G48" s="859">
        <v>70.739999999999995</v>
      </c>
      <c r="H48" s="858">
        <f>'BDI_SEM DESON.'!$B$45</f>
        <v>0.2389</v>
      </c>
      <c r="I48" s="859">
        <f t="shared" si="0"/>
        <v>87.64</v>
      </c>
      <c r="J48" s="844">
        <f t="shared" si="1"/>
        <v>3400712.44</v>
      </c>
    </row>
    <row r="49" spans="1:10" ht="25.5" x14ac:dyDescent="0.2">
      <c r="A49" s="853" t="s">
        <v>1315</v>
      </c>
      <c r="B49" s="840">
        <v>2419703</v>
      </c>
      <c r="C49" s="854" t="s">
        <v>51</v>
      </c>
      <c r="D49" s="842" t="s">
        <v>1285</v>
      </c>
      <c r="E49" s="840" t="s">
        <v>47</v>
      </c>
      <c r="F49" s="843">
        <v>19200</v>
      </c>
      <c r="G49" s="859">
        <v>14.69</v>
      </c>
      <c r="H49" s="858">
        <f>'BDI_SEM DESON.'!$B$45</f>
        <v>0.2389</v>
      </c>
      <c r="I49" s="859">
        <f t="shared" si="0"/>
        <v>18.2</v>
      </c>
      <c r="J49" s="844">
        <f t="shared" si="1"/>
        <v>349440</v>
      </c>
    </row>
    <row r="50" spans="1:10" x14ac:dyDescent="0.2">
      <c r="A50" s="853" t="s">
        <v>1316</v>
      </c>
      <c r="B50" s="840">
        <v>3806402</v>
      </c>
      <c r="C50" s="854" t="s">
        <v>52</v>
      </c>
      <c r="D50" s="842" t="s">
        <v>1285</v>
      </c>
      <c r="E50" s="840" t="s">
        <v>47</v>
      </c>
      <c r="F50" s="843">
        <v>19200</v>
      </c>
      <c r="G50" s="859">
        <v>2.87</v>
      </c>
      <c r="H50" s="858">
        <f>'BDI_SEM DESON.'!$B$45</f>
        <v>0.2389</v>
      </c>
      <c r="I50" s="859">
        <f t="shared" si="0"/>
        <v>3.56</v>
      </c>
      <c r="J50" s="844">
        <f t="shared" si="1"/>
        <v>68352</v>
      </c>
    </row>
    <row r="51" spans="1:10" ht="25.5" x14ac:dyDescent="0.2">
      <c r="A51" s="853" t="s">
        <v>1317</v>
      </c>
      <c r="B51" s="840">
        <v>3108015</v>
      </c>
      <c r="C51" s="854" t="s">
        <v>54</v>
      </c>
      <c r="D51" s="842" t="s">
        <v>1285</v>
      </c>
      <c r="E51" s="840" t="s">
        <v>47</v>
      </c>
      <c r="F51" s="843">
        <v>21120</v>
      </c>
      <c r="G51" s="859">
        <v>178.74</v>
      </c>
      <c r="H51" s="858">
        <f>'BDI_SEM DESON.'!$B$45</f>
        <v>0.2389</v>
      </c>
      <c r="I51" s="859">
        <f t="shared" si="0"/>
        <v>221.44</v>
      </c>
      <c r="J51" s="844">
        <f t="shared" si="1"/>
        <v>4676812.7999999998</v>
      </c>
    </row>
    <row r="52" spans="1:10" ht="25.5" x14ac:dyDescent="0.2">
      <c r="A52" s="853" t="s">
        <v>1318</v>
      </c>
      <c r="B52" s="840">
        <v>1207723</v>
      </c>
      <c r="C52" s="854" t="s">
        <v>56</v>
      </c>
      <c r="D52" s="842" t="s">
        <v>1285</v>
      </c>
      <c r="E52" s="840" t="s">
        <v>38</v>
      </c>
      <c r="F52" s="843">
        <v>1152</v>
      </c>
      <c r="G52" s="859">
        <v>1437.15</v>
      </c>
      <c r="H52" s="858">
        <f>'BDI_SEM DESON.'!$B$45</f>
        <v>0.2389</v>
      </c>
      <c r="I52" s="859">
        <f t="shared" si="0"/>
        <v>1780.49</v>
      </c>
      <c r="J52" s="844">
        <f t="shared" si="1"/>
        <v>2051124.48</v>
      </c>
    </row>
    <row r="53" spans="1:10" ht="25.5" x14ac:dyDescent="0.2">
      <c r="A53" s="853" t="s">
        <v>1319</v>
      </c>
      <c r="B53" s="840">
        <v>1106282</v>
      </c>
      <c r="C53" s="854" t="s">
        <v>1286</v>
      </c>
      <c r="D53" s="842" t="s">
        <v>1285</v>
      </c>
      <c r="E53" s="840" t="s">
        <v>38</v>
      </c>
      <c r="F53" s="843">
        <v>384</v>
      </c>
      <c r="G53" s="859">
        <v>537.02</v>
      </c>
      <c r="H53" s="858">
        <f>'BDI_SEM DESON.'!$B$45</f>
        <v>0.2389</v>
      </c>
      <c r="I53" s="859">
        <f t="shared" si="0"/>
        <v>665.31</v>
      </c>
      <c r="J53" s="844">
        <f t="shared" si="1"/>
        <v>255479.04000000001</v>
      </c>
    </row>
    <row r="54" spans="1:10" ht="25.5" x14ac:dyDescent="0.2">
      <c r="A54" s="853" t="s">
        <v>1320</v>
      </c>
      <c r="B54" s="840">
        <v>1106061</v>
      </c>
      <c r="C54" s="854" t="s">
        <v>58</v>
      </c>
      <c r="D54" s="842" t="s">
        <v>1285</v>
      </c>
      <c r="E54" s="840" t="s">
        <v>38</v>
      </c>
      <c r="F54" s="843">
        <v>384</v>
      </c>
      <c r="G54" s="859">
        <v>66.400000000000006</v>
      </c>
      <c r="H54" s="858">
        <f>'BDI_SEM DESON.'!$B$45</f>
        <v>0.2389</v>
      </c>
      <c r="I54" s="859">
        <f t="shared" si="0"/>
        <v>82.26</v>
      </c>
      <c r="J54" s="844">
        <f t="shared" si="1"/>
        <v>31587.84</v>
      </c>
    </row>
    <row r="55" spans="1:10" x14ac:dyDescent="0.2">
      <c r="A55" s="853" t="s">
        <v>1321</v>
      </c>
      <c r="B55" s="840">
        <v>1100657</v>
      </c>
      <c r="C55" s="854" t="s">
        <v>59</v>
      </c>
      <c r="D55" s="842" t="s">
        <v>1285</v>
      </c>
      <c r="E55" s="840" t="s">
        <v>38</v>
      </c>
      <c r="F55" s="843">
        <v>384</v>
      </c>
      <c r="G55" s="859">
        <v>3.6</v>
      </c>
      <c r="H55" s="858">
        <f>'BDI_SEM DESON.'!$B$45</f>
        <v>0.2389</v>
      </c>
      <c r="I55" s="859">
        <f t="shared" si="0"/>
        <v>4.46</v>
      </c>
      <c r="J55" s="844">
        <f t="shared" si="1"/>
        <v>1712.64</v>
      </c>
    </row>
    <row r="56" spans="1:10" ht="25.5" x14ac:dyDescent="0.2">
      <c r="A56" s="853" t="s">
        <v>1322</v>
      </c>
      <c r="B56" s="840">
        <v>1109680</v>
      </c>
      <c r="C56" s="854" t="s">
        <v>68</v>
      </c>
      <c r="D56" s="842" t="s">
        <v>1285</v>
      </c>
      <c r="E56" s="840" t="s">
        <v>38</v>
      </c>
      <c r="F56" s="843">
        <v>384</v>
      </c>
      <c r="G56" s="859">
        <v>3996.55</v>
      </c>
      <c r="H56" s="858">
        <f>'BDI_SEM DESON.'!$B$45</f>
        <v>0.2389</v>
      </c>
      <c r="I56" s="859">
        <f t="shared" si="0"/>
        <v>4951.33</v>
      </c>
      <c r="J56" s="844">
        <f t="shared" si="1"/>
        <v>1901310.72</v>
      </c>
    </row>
    <row r="57" spans="1:10" ht="25.5" x14ac:dyDescent="0.2">
      <c r="A57" s="853" t="s">
        <v>1323</v>
      </c>
      <c r="B57" s="840">
        <v>3806418</v>
      </c>
      <c r="C57" s="854" t="s">
        <v>69</v>
      </c>
      <c r="D57" s="842" t="s">
        <v>1285</v>
      </c>
      <c r="E57" s="840" t="s">
        <v>70</v>
      </c>
      <c r="F57" s="843">
        <v>40</v>
      </c>
      <c r="G57" s="859">
        <v>107.6</v>
      </c>
      <c r="H57" s="858">
        <f>'BDI_SEM DESON.'!$B$45</f>
        <v>0.2389</v>
      </c>
      <c r="I57" s="859">
        <f t="shared" si="0"/>
        <v>133.31</v>
      </c>
      <c r="J57" s="844">
        <f t="shared" si="1"/>
        <v>5332.4</v>
      </c>
    </row>
    <row r="58" spans="1:10" ht="25.5" x14ac:dyDescent="0.2">
      <c r="A58" s="853" t="s">
        <v>1324</v>
      </c>
      <c r="B58" s="840">
        <v>307731</v>
      </c>
      <c r="C58" s="854" t="s">
        <v>71</v>
      </c>
      <c r="D58" s="855" t="s">
        <v>1285</v>
      </c>
      <c r="E58" s="853" t="s">
        <v>72</v>
      </c>
      <c r="F58" s="856">
        <v>3600</v>
      </c>
      <c r="G58" s="844">
        <v>153.25</v>
      </c>
      <c r="H58" s="845">
        <f>'BDI_SEM DESON.'!$B$45</f>
        <v>0.2389</v>
      </c>
      <c r="I58" s="844">
        <f t="shared" si="0"/>
        <v>189.86</v>
      </c>
      <c r="J58" s="844">
        <f t="shared" si="1"/>
        <v>683496</v>
      </c>
    </row>
    <row r="59" spans="1:10" x14ac:dyDescent="0.2">
      <c r="A59" s="853" t="s">
        <v>1325</v>
      </c>
      <c r="B59" s="840">
        <v>1608144</v>
      </c>
      <c r="C59" s="854" t="s">
        <v>73</v>
      </c>
      <c r="D59" s="855" t="s">
        <v>1285</v>
      </c>
      <c r="E59" s="853" t="s">
        <v>66</v>
      </c>
      <c r="F59" s="856">
        <v>7200</v>
      </c>
      <c r="G59" s="844">
        <v>103.7</v>
      </c>
      <c r="H59" s="845">
        <f>'BDI_SEM DESON.'!$B$45</f>
        <v>0.2389</v>
      </c>
      <c r="I59" s="844">
        <f t="shared" si="0"/>
        <v>128.47</v>
      </c>
      <c r="J59" s="844">
        <f t="shared" si="1"/>
        <v>924984</v>
      </c>
    </row>
    <row r="60" spans="1:10" ht="25.5" x14ac:dyDescent="0.2">
      <c r="A60" s="853" t="s">
        <v>1326</v>
      </c>
      <c r="B60" s="840">
        <v>5605882</v>
      </c>
      <c r="C60" s="854" t="s">
        <v>74</v>
      </c>
      <c r="D60" s="855" t="s">
        <v>1285</v>
      </c>
      <c r="E60" s="853" t="s">
        <v>66</v>
      </c>
      <c r="F60" s="856">
        <v>3600</v>
      </c>
      <c r="G60" s="844">
        <v>392.39</v>
      </c>
      <c r="H60" s="845">
        <f>'BDI_SEM DESON.'!$B$45</f>
        <v>0.2389</v>
      </c>
      <c r="I60" s="844">
        <f t="shared" si="0"/>
        <v>486.13</v>
      </c>
      <c r="J60" s="844">
        <f t="shared" si="1"/>
        <v>1750068</v>
      </c>
    </row>
    <row r="61" spans="1:10" ht="38.25" x14ac:dyDescent="0.2">
      <c r="A61" s="853" t="s">
        <v>1327</v>
      </c>
      <c r="B61" s="840">
        <v>5605945</v>
      </c>
      <c r="C61" s="854" t="s">
        <v>75</v>
      </c>
      <c r="D61" s="855" t="s">
        <v>1285</v>
      </c>
      <c r="E61" s="853" t="s">
        <v>70</v>
      </c>
      <c r="F61" s="856">
        <v>2400</v>
      </c>
      <c r="G61" s="844">
        <v>594.20000000000005</v>
      </c>
      <c r="H61" s="845">
        <f>'BDI_SEM DESON.'!$B$45</f>
        <v>0.2389</v>
      </c>
      <c r="I61" s="844">
        <f t="shared" si="0"/>
        <v>736.15</v>
      </c>
      <c r="J61" s="844">
        <f t="shared" si="1"/>
        <v>1766760</v>
      </c>
    </row>
    <row r="62" spans="1:10" x14ac:dyDescent="0.2">
      <c r="A62" s="853" t="s">
        <v>1328</v>
      </c>
      <c r="B62" s="840">
        <v>3808043</v>
      </c>
      <c r="C62" s="854" t="s">
        <v>62</v>
      </c>
      <c r="D62" s="855" t="s">
        <v>1285</v>
      </c>
      <c r="E62" s="853" t="s">
        <v>47</v>
      </c>
      <c r="F62" s="856">
        <v>19200</v>
      </c>
      <c r="G62" s="844">
        <v>4.76</v>
      </c>
      <c r="H62" s="845">
        <f>'BDI_SEM DESON.'!$B$45</f>
        <v>0.2389</v>
      </c>
      <c r="I62" s="844">
        <f t="shared" si="0"/>
        <v>5.9</v>
      </c>
      <c r="J62" s="844">
        <f t="shared" si="1"/>
        <v>113280</v>
      </c>
    </row>
    <row r="63" spans="1:10" x14ac:dyDescent="0.2">
      <c r="A63" s="851">
        <v>6</v>
      </c>
      <c r="B63" s="846"/>
      <c r="C63" s="846" t="s">
        <v>77</v>
      </c>
      <c r="D63" s="852"/>
      <c r="E63" s="851"/>
      <c r="F63" s="851"/>
      <c r="G63" s="848"/>
      <c r="H63" s="849"/>
      <c r="I63" s="844" t="str">
        <f t="shared" si="0"/>
        <v/>
      </c>
      <c r="J63" s="848">
        <f>ROUND(SUM(J64:J80),2)</f>
        <v>32381288.48</v>
      </c>
    </row>
    <row r="64" spans="1:10" x14ac:dyDescent="0.2">
      <c r="A64" s="853" t="s">
        <v>1329</v>
      </c>
      <c r="B64" s="840">
        <v>3806415</v>
      </c>
      <c r="C64" s="854" t="s">
        <v>44</v>
      </c>
      <c r="D64" s="855" t="s">
        <v>1285</v>
      </c>
      <c r="E64" s="853" t="s">
        <v>38</v>
      </c>
      <c r="F64" s="856">
        <v>3200</v>
      </c>
      <c r="G64" s="844">
        <v>723.71</v>
      </c>
      <c r="H64" s="845">
        <f>'BDI_SEM DESON.'!$B$45</f>
        <v>0.2389</v>
      </c>
      <c r="I64" s="844">
        <f t="shared" si="0"/>
        <v>896.6</v>
      </c>
      <c r="J64" s="844">
        <f t="shared" si="1"/>
        <v>2869120</v>
      </c>
    </row>
    <row r="65" spans="1:10" x14ac:dyDescent="0.2">
      <c r="A65" s="853" t="s">
        <v>1330</v>
      </c>
      <c r="B65" s="840">
        <v>3806414</v>
      </c>
      <c r="C65" s="850" t="s">
        <v>45</v>
      </c>
      <c r="D65" s="855" t="s">
        <v>1285</v>
      </c>
      <c r="E65" s="853" t="s">
        <v>38</v>
      </c>
      <c r="F65" s="856">
        <v>1600</v>
      </c>
      <c r="G65" s="844">
        <v>882.27</v>
      </c>
      <c r="H65" s="845">
        <f>'BDI_SEM DESON.'!$B$45</f>
        <v>0.2389</v>
      </c>
      <c r="I65" s="844">
        <f t="shared" si="0"/>
        <v>1093.04</v>
      </c>
      <c r="J65" s="844">
        <f t="shared" si="1"/>
        <v>1748864</v>
      </c>
    </row>
    <row r="66" spans="1:10" x14ac:dyDescent="0.2">
      <c r="A66" s="853" t="s">
        <v>1331</v>
      </c>
      <c r="B66" s="840">
        <v>3806413</v>
      </c>
      <c r="C66" s="850" t="s">
        <v>46</v>
      </c>
      <c r="D66" s="855" t="s">
        <v>1285</v>
      </c>
      <c r="E66" s="853" t="s">
        <v>47</v>
      </c>
      <c r="F66" s="856">
        <v>32000</v>
      </c>
      <c r="G66" s="844">
        <v>24.87</v>
      </c>
      <c r="H66" s="845">
        <f>'BDI_SEM DESON.'!$B$45</f>
        <v>0.2389</v>
      </c>
      <c r="I66" s="844">
        <f t="shared" si="0"/>
        <v>30.81</v>
      </c>
      <c r="J66" s="844">
        <f t="shared" si="1"/>
        <v>985920</v>
      </c>
    </row>
    <row r="67" spans="1:10" x14ac:dyDescent="0.2">
      <c r="A67" s="853" t="s">
        <v>1332</v>
      </c>
      <c r="B67" s="840">
        <v>4915639</v>
      </c>
      <c r="C67" s="850" t="s">
        <v>48</v>
      </c>
      <c r="D67" s="855" t="s">
        <v>1285</v>
      </c>
      <c r="E67" s="853" t="s">
        <v>47</v>
      </c>
      <c r="F67" s="856">
        <v>32000</v>
      </c>
      <c r="G67" s="844">
        <v>4.75</v>
      </c>
      <c r="H67" s="845">
        <f>'BDI_SEM DESON.'!$B$45</f>
        <v>0.2389</v>
      </c>
      <c r="I67" s="844">
        <f t="shared" si="0"/>
        <v>5.88</v>
      </c>
      <c r="J67" s="844">
        <f t="shared" si="1"/>
        <v>188160</v>
      </c>
    </row>
    <row r="68" spans="1:10" x14ac:dyDescent="0.2">
      <c r="A68" s="853" t="s">
        <v>1333</v>
      </c>
      <c r="B68" s="840">
        <v>407819</v>
      </c>
      <c r="C68" s="850" t="s">
        <v>49</v>
      </c>
      <c r="D68" s="855" t="s">
        <v>1285</v>
      </c>
      <c r="E68" s="853" t="s">
        <v>50</v>
      </c>
      <c r="F68" s="856">
        <v>320000</v>
      </c>
      <c r="G68" s="844">
        <v>12.59</v>
      </c>
      <c r="H68" s="845">
        <f>'BDI_SEM DESON.'!$B$45</f>
        <v>0.2389</v>
      </c>
      <c r="I68" s="844">
        <f t="shared" si="0"/>
        <v>15.6</v>
      </c>
      <c r="J68" s="844">
        <f t="shared" si="1"/>
        <v>4992000</v>
      </c>
    </row>
    <row r="69" spans="1:10" x14ac:dyDescent="0.2">
      <c r="A69" s="853" t="s">
        <v>1334</v>
      </c>
      <c r="B69" s="840">
        <v>1608025</v>
      </c>
      <c r="C69" s="850" t="s">
        <v>67</v>
      </c>
      <c r="D69" s="855" t="s">
        <v>1285</v>
      </c>
      <c r="E69" s="853" t="s">
        <v>66</v>
      </c>
      <c r="F69" s="856">
        <v>12800</v>
      </c>
      <c r="G69" s="844">
        <v>40.299999999999997</v>
      </c>
      <c r="H69" s="845">
        <f>'BDI_SEM DESON.'!$B$45</f>
        <v>0.2389</v>
      </c>
      <c r="I69" s="844">
        <f t="shared" si="0"/>
        <v>49.93</v>
      </c>
      <c r="J69" s="844">
        <f t="shared" si="1"/>
        <v>639104</v>
      </c>
    </row>
    <row r="70" spans="1:10" x14ac:dyDescent="0.2">
      <c r="A70" s="853" t="s">
        <v>1335</v>
      </c>
      <c r="B70" s="840">
        <v>2407972</v>
      </c>
      <c r="C70" s="850" t="s">
        <v>53</v>
      </c>
      <c r="D70" s="855" t="s">
        <v>1285</v>
      </c>
      <c r="E70" s="853" t="s">
        <v>50</v>
      </c>
      <c r="F70" s="856">
        <v>64672</v>
      </c>
      <c r="G70" s="844">
        <v>70.739999999999995</v>
      </c>
      <c r="H70" s="845">
        <f>'BDI_SEM DESON.'!$B$45</f>
        <v>0.2389</v>
      </c>
      <c r="I70" s="844">
        <f t="shared" si="0"/>
        <v>87.64</v>
      </c>
      <c r="J70" s="844">
        <f t="shared" si="1"/>
        <v>5667854.0800000001</v>
      </c>
    </row>
    <row r="71" spans="1:10" ht="25.5" x14ac:dyDescent="0.2">
      <c r="A71" s="853" t="s">
        <v>1336</v>
      </c>
      <c r="B71" s="840">
        <v>2419703</v>
      </c>
      <c r="C71" s="850" t="s">
        <v>51</v>
      </c>
      <c r="D71" s="855" t="s">
        <v>1285</v>
      </c>
      <c r="E71" s="840" t="s">
        <v>47</v>
      </c>
      <c r="F71" s="843">
        <v>32000</v>
      </c>
      <c r="G71" s="859">
        <v>14.69</v>
      </c>
      <c r="H71" s="858">
        <f>'BDI_SEM DESON.'!$B$45</f>
        <v>0.2389</v>
      </c>
      <c r="I71" s="859">
        <f t="shared" si="0"/>
        <v>18.2</v>
      </c>
      <c r="J71" s="844">
        <f t="shared" si="1"/>
        <v>582400</v>
      </c>
    </row>
    <row r="72" spans="1:10" x14ac:dyDescent="0.2">
      <c r="A72" s="853" t="s">
        <v>1337</v>
      </c>
      <c r="B72" s="840">
        <v>3806402</v>
      </c>
      <c r="C72" s="850" t="s">
        <v>52</v>
      </c>
      <c r="D72" s="855" t="s">
        <v>1285</v>
      </c>
      <c r="E72" s="840" t="s">
        <v>47</v>
      </c>
      <c r="F72" s="843">
        <v>32000</v>
      </c>
      <c r="G72" s="859">
        <v>2.87</v>
      </c>
      <c r="H72" s="858">
        <f>'BDI_SEM DESON.'!$B$45</f>
        <v>0.2389</v>
      </c>
      <c r="I72" s="859">
        <f t="shared" si="0"/>
        <v>3.56</v>
      </c>
      <c r="J72" s="844">
        <f t="shared" si="1"/>
        <v>113920</v>
      </c>
    </row>
    <row r="73" spans="1:10" ht="25.5" x14ac:dyDescent="0.2">
      <c r="A73" s="853" t="s">
        <v>1338</v>
      </c>
      <c r="B73" s="840">
        <v>3108015</v>
      </c>
      <c r="C73" s="850" t="s">
        <v>54</v>
      </c>
      <c r="D73" s="855" t="s">
        <v>1285</v>
      </c>
      <c r="E73" s="840" t="s">
        <v>47</v>
      </c>
      <c r="F73" s="843">
        <v>35200</v>
      </c>
      <c r="G73" s="859">
        <v>178.74</v>
      </c>
      <c r="H73" s="858">
        <f>'BDI_SEM DESON.'!$B$45</f>
        <v>0.2389</v>
      </c>
      <c r="I73" s="859">
        <f t="shared" si="0"/>
        <v>221.44</v>
      </c>
      <c r="J73" s="844">
        <f t="shared" si="1"/>
        <v>7794688</v>
      </c>
    </row>
    <row r="74" spans="1:10" x14ac:dyDescent="0.2">
      <c r="A74" s="853" t="s">
        <v>1339</v>
      </c>
      <c r="B74" s="840">
        <v>1207725</v>
      </c>
      <c r="C74" s="850" t="s">
        <v>78</v>
      </c>
      <c r="D74" s="855" t="s">
        <v>1285</v>
      </c>
      <c r="E74" s="840" t="s">
        <v>38</v>
      </c>
      <c r="F74" s="843">
        <v>960</v>
      </c>
      <c r="G74" s="859">
        <v>2156.66</v>
      </c>
      <c r="H74" s="858">
        <f>'BDI_SEM DESON.'!$B$45</f>
        <v>0.2389</v>
      </c>
      <c r="I74" s="859">
        <f t="shared" si="0"/>
        <v>2671.89</v>
      </c>
      <c r="J74" s="844">
        <f t="shared" si="1"/>
        <v>2565014.4</v>
      </c>
    </row>
    <row r="75" spans="1:10" ht="25.5" x14ac:dyDescent="0.2">
      <c r="A75" s="853" t="s">
        <v>1340</v>
      </c>
      <c r="B75" s="840">
        <v>1207723</v>
      </c>
      <c r="C75" s="850" t="s">
        <v>56</v>
      </c>
      <c r="D75" s="855" t="s">
        <v>1285</v>
      </c>
      <c r="E75" s="840" t="s">
        <v>38</v>
      </c>
      <c r="F75" s="843">
        <v>1920</v>
      </c>
      <c r="G75" s="859">
        <v>1437.15</v>
      </c>
      <c r="H75" s="858">
        <f>'BDI_SEM DESON.'!$B$45</f>
        <v>0.2389</v>
      </c>
      <c r="I75" s="859">
        <f t="shared" si="0"/>
        <v>1780.49</v>
      </c>
      <c r="J75" s="844">
        <f t="shared" si="1"/>
        <v>3418540.8</v>
      </c>
    </row>
    <row r="76" spans="1:10" ht="25.5" x14ac:dyDescent="0.2">
      <c r="A76" s="853" t="s">
        <v>1341</v>
      </c>
      <c r="B76" s="840">
        <v>1106280</v>
      </c>
      <c r="C76" s="850" t="s">
        <v>57</v>
      </c>
      <c r="D76" s="855" t="s">
        <v>1285</v>
      </c>
      <c r="E76" s="840" t="s">
        <v>38</v>
      </c>
      <c r="F76" s="843">
        <v>320</v>
      </c>
      <c r="G76" s="859">
        <v>472.39</v>
      </c>
      <c r="H76" s="858">
        <f>'BDI_SEM DESON.'!$B$45</f>
        <v>0.2389</v>
      </c>
      <c r="I76" s="859">
        <f t="shared" si="0"/>
        <v>585.24</v>
      </c>
      <c r="J76" s="844">
        <f t="shared" si="1"/>
        <v>187276.79999999999</v>
      </c>
    </row>
    <row r="77" spans="1:10" ht="25.5" x14ac:dyDescent="0.2">
      <c r="A77" s="853" t="s">
        <v>1342</v>
      </c>
      <c r="B77" s="840">
        <v>1106061</v>
      </c>
      <c r="C77" s="850" t="s">
        <v>58</v>
      </c>
      <c r="D77" s="855" t="s">
        <v>1285</v>
      </c>
      <c r="E77" s="840" t="s">
        <v>38</v>
      </c>
      <c r="F77" s="843">
        <v>320</v>
      </c>
      <c r="G77" s="859">
        <v>66.400000000000006</v>
      </c>
      <c r="H77" s="858">
        <f>'BDI_SEM DESON.'!$B$45</f>
        <v>0.2389</v>
      </c>
      <c r="I77" s="859">
        <f t="shared" ref="I77:I128" si="2">IFERROR(ROUND(IF(G77="","",G77*(1+H77)),2),"")</f>
        <v>82.26</v>
      </c>
      <c r="J77" s="844">
        <f t="shared" si="1"/>
        <v>26323.200000000001</v>
      </c>
    </row>
    <row r="78" spans="1:10" x14ac:dyDescent="0.2">
      <c r="A78" s="853" t="s">
        <v>1343</v>
      </c>
      <c r="B78" s="840">
        <v>1100657</v>
      </c>
      <c r="C78" s="854" t="s">
        <v>59</v>
      </c>
      <c r="D78" s="855" t="s">
        <v>1285</v>
      </c>
      <c r="E78" s="853" t="s">
        <v>38</v>
      </c>
      <c r="F78" s="856">
        <v>320</v>
      </c>
      <c r="G78" s="844">
        <v>3.6</v>
      </c>
      <c r="H78" s="845">
        <f>'BDI_SEM DESON.'!$B$45</f>
        <v>0.2389</v>
      </c>
      <c r="I78" s="844">
        <f t="shared" si="2"/>
        <v>4.46</v>
      </c>
      <c r="J78" s="844">
        <f t="shared" si="1"/>
        <v>1427.2</v>
      </c>
    </row>
    <row r="79" spans="1:10" x14ac:dyDescent="0.2">
      <c r="A79" s="853" t="s">
        <v>1344</v>
      </c>
      <c r="B79" s="840">
        <v>3806420</v>
      </c>
      <c r="C79" s="854" t="s">
        <v>79</v>
      </c>
      <c r="D79" s="855" t="s">
        <v>1285</v>
      </c>
      <c r="E79" s="853" t="s">
        <v>70</v>
      </c>
      <c r="F79" s="856">
        <v>80</v>
      </c>
      <c r="G79" s="844">
        <v>4155.66</v>
      </c>
      <c r="H79" s="845">
        <f>'BDI_SEM DESON.'!$B$45</f>
        <v>0.2389</v>
      </c>
      <c r="I79" s="844">
        <f t="shared" si="2"/>
        <v>5148.45</v>
      </c>
      <c r="J79" s="844">
        <f t="shared" si="1"/>
        <v>411876</v>
      </c>
    </row>
    <row r="80" spans="1:10" x14ac:dyDescent="0.2">
      <c r="A80" s="853" t="s">
        <v>1345</v>
      </c>
      <c r="B80" s="840">
        <v>3808043</v>
      </c>
      <c r="C80" s="854" t="s">
        <v>62</v>
      </c>
      <c r="D80" s="855" t="s">
        <v>1285</v>
      </c>
      <c r="E80" s="853" t="s">
        <v>47</v>
      </c>
      <c r="F80" s="856">
        <v>32000</v>
      </c>
      <c r="G80" s="844">
        <v>4.76</v>
      </c>
      <c r="H80" s="845">
        <f>'BDI_SEM DESON.'!$B$45</f>
        <v>0.2389</v>
      </c>
      <c r="I80" s="844">
        <f t="shared" si="2"/>
        <v>5.9</v>
      </c>
      <c r="J80" s="844">
        <f t="shared" si="1"/>
        <v>188800</v>
      </c>
    </row>
    <row r="81" spans="1:10" x14ac:dyDescent="0.2">
      <c r="A81" s="851">
        <v>7</v>
      </c>
      <c r="B81" s="846"/>
      <c r="C81" s="846" t="s">
        <v>80</v>
      </c>
      <c r="D81" s="852"/>
      <c r="E81" s="851"/>
      <c r="F81" s="851"/>
      <c r="G81" s="848"/>
      <c r="H81" s="849"/>
      <c r="I81" s="844" t="str">
        <f t="shared" si="2"/>
        <v/>
      </c>
      <c r="J81" s="848">
        <f>ROUND(SUM(J82:J87),2)</f>
        <v>1903177</v>
      </c>
    </row>
    <row r="82" spans="1:10" ht="25.5" x14ac:dyDescent="0.2">
      <c r="A82" s="853" t="s">
        <v>1346</v>
      </c>
      <c r="B82" s="840">
        <v>5213424</v>
      </c>
      <c r="C82" s="854" t="s">
        <v>81</v>
      </c>
      <c r="D82" s="855" t="s">
        <v>1285</v>
      </c>
      <c r="E82" s="853" t="s">
        <v>47</v>
      </c>
      <c r="F82" s="856">
        <v>681.25</v>
      </c>
      <c r="G82" s="844">
        <v>629.33000000000004</v>
      </c>
      <c r="H82" s="845">
        <f>'BDI_SEM DESON.'!$B$45</f>
        <v>0.2389</v>
      </c>
      <c r="I82" s="844">
        <f t="shared" si="2"/>
        <v>779.68</v>
      </c>
      <c r="J82" s="844">
        <f t="shared" si="1"/>
        <v>531157</v>
      </c>
    </row>
    <row r="83" spans="1:10" x14ac:dyDescent="0.2">
      <c r="A83" s="853" t="s">
        <v>1347</v>
      </c>
      <c r="B83" s="840">
        <v>3806406</v>
      </c>
      <c r="C83" s="854" t="s">
        <v>82</v>
      </c>
      <c r="D83" s="855" t="s">
        <v>1285</v>
      </c>
      <c r="E83" s="853" t="s">
        <v>66</v>
      </c>
      <c r="F83" s="856">
        <v>4000</v>
      </c>
      <c r="G83" s="844">
        <v>7.18</v>
      </c>
      <c r="H83" s="845">
        <f>'BDI_SEM DESON.'!$B$45</f>
        <v>0.2389</v>
      </c>
      <c r="I83" s="844">
        <f t="shared" si="2"/>
        <v>8.9</v>
      </c>
      <c r="J83" s="844">
        <f t="shared" si="1"/>
        <v>35600</v>
      </c>
    </row>
    <row r="84" spans="1:10" ht="25.5" x14ac:dyDescent="0.2">
      <c r="A84" s="853" t="s">
        <v>1348</v>
      </c>
      <c r="B84" s="840">
        <v>307084</v>
      </c>
      <c r="C84" s="854" t="s">
        <v>83</v>
      </c>
      <c r="D84" s="855" t="s">
        <v>1285</v>
      </c>
      <c r="E84" s="853" t="s">
        <v>66</v>
      </c>
      <c r="F84" s="856">
        <v>4000</v>
      </c>
      <c r="G84" s="844">
        <v>34.54</v>
      </c>
      <c r="H84" s="845">
        <f>'BDI_SEM DESON.'!$B$45</f>
        <v>0.2389</v>
      </c>
      <c r="I84" s="844">
        <f t="shared" si="2"/>
        <v>42.79</v>
      </c>
      <c r="J84" s="844">
        <f t="shared" si="1"/>
        <v>171160</v>
      </c>
    </row>
    <row r="85" spans="1:10" x14ac:dyDescent="0.2">
      <c r="A85" s="853" t="s">
        <v>1349</v>
      </c>
      <c r="B85" s="840">
        <v>3806409</v>
      </c>
      <c r="C85" s="854" t="s">
        <v>84</v>
      </c>
      <c r="D85" s="855" t="s">
        <v>1285</v>
      </c>
      <c r="E85" s="853" t="s">
        <v>66</v>
      </c>
      <c r="F85" s="856">
        <v>4000</v>
      </c>
      <c r="G85" s="844">
        <v>68.260000000000005</v>
      </c>
      <c r="H85" s="845">
        <f>'BDI_SEM DESON.'!$B$45</f>
        <v>0.2389</v>
      </c>
      <c r="I85" s="844">
        <f t="shared" si="2"/>
        <v>84.57</v>
      </c>
      <c r="J85" s="844">
        <f t="shared" ref="J85:J128" si="3">TRUNC(F85*I85,2)</f>
        <v>338280</v>
      </c>
    </row>
    <row r="86" spans="1:10" ht="25.5" x14ac:dyDescent="0.2">
      <c r="A86" s="853" t="s">
        <v>1350</v>
      </c>
      <c r="B86" s="840">
        <v>307733</v>
      </c>
      <c r="C86" s="854" t="s">
        <v>85</v>
      </c>
      <c r="D86" s="855" t="s">
        <v>1285</v>
      </c>
      <c r="E86" s="853" t="s">
        <v>66</v>
      </c>
      <c r="F86" s="856">
        <v>2000</v>
      </c>
      <c r="G86" s="844">
        <v>299.22000000000003</v>
      </c>
      <c r="H86" s="845">
        <f>'BDI_SEM DESON.'!$B$45</f>
        <v>0.2389</v>
      </c>
      <c r="I86" s="844">
        <f t="shared" si="2"/>
        <v>370.7</v>
      </c>
      <c r="J86" s="844">
        <f t="shared" si="3"/>
        <v>741400</v>
      </c>
    </row>
    <row r="87" spans="1:10" x14ac:dyDescent="0.2">
      <c r="A87" s="853" t="s">
        <v>1351</v>
      </c>
      <c r="B87" s="840">
        <v>3815602</v>
      </c>
      <c r="C87" s="854" t="s">
        <v>86</v>
      </c>
      <c r="D87" s="855" t="s">
        <v>1285</v>
      </c>
      <c r="E87" s="853" t="s">
        <v>66</v>
      </c>
      <c r="F87" s="856">
        <v>2000</v>
      </c>
      <c r="G87" s="844">
        <v>34.54</v>
      </c>
      <c r="H87" s="845">
        <f>'BDI_SEM DESON.'!$B$45</f>
        <v>0.2389</v>
      </c>
      <c r="I87" s="844">
        <f t="shared" si="2"/>
        <v>42.79</v>
      </c>
      <c r="J87" s="844">
        <f t="shared" si="3"/>
        <v>85580</v>
      </c>
    </row>
    <row r="88" spans="1:10" x14ac:dyDescent="0.2">
      <c r="A88" s="851">
        <v>8</v>
      </c>
      <c r="B88" s="846"/>
      <c r="C88" s="846" t="s">
        <v>87</v>
      </c>
      <c r="D88" s="852"/>
      <c r="E88" s="851"/>
      <c r="F88" s="851"/>
      <c r="G88" s="848"/>
      <c r="H88" s="849"/>
      <c r="I88" s="844" t="str">
        <f t="shared" si="2"/>
        <v/>
      </c>
      <c r="J88" s="848">
        <f>ROUND(SUM(J89:J94),2)</f>
        <v>2245887.2000000002</v>
      </c>
    </row>
    <row r="89" spans="1:10" x14ac:dyDescent="0.2">
      <c r="A89" s="853" t="s">
        <v>1352</v>
      </c>
      <c r="B89" s="840">
        <v>2015642</v>
      </c>
      <c r="C89" s="854" t="s">
        <v>88</v>
      </c>
      <c r="D89" s="855" t="s">
        <v>1285</v>
      </c>
      <c r="E89" s="853" t="s">
        <v>66</v>
      </c>
      <c r="F89" s="856">
        <v>800</v>
      </c>
      <c r="G89" s="844">
        <v>139.58000000000001</v>
      </c>
      <c r="H89" s="845">
        <f>'BDI_SEM DESON.'!$B$45</f>
        <v>0.2389</v>
      </c>
      <c r="I89" s="844">
        <f t="shared" si="2"/>
        <v>172.93</v>
      </c>
      <c r="J89" s="844">
        <f t="shared" si="3"/>
        <v>138344</v>
      </c>
    </row>
    <row r="90" spans="1:10" ht="25.5" x14ac:dyDescent="0.2">
      <c r="A90" s="853" t="s">
        <v>1353</v>
      </c>
      <c r="B90" s="840">
        <v>3815644</v>
      </c>
      <c r="C90" s="854" t="s">
        <v>89</v>
      </c>
      <c r="D90" s="855" t="s">
        <v>1285</v>
      </c>
      <c r="E90" s="853" t="s">
        <v>70</v>
      </c>
      <c r="F90" s="856">
        <v>800</v>
      </c>
      <c r="G90" s="844">
        <v>97.94</v>
      </c>
      <c r="H90" s="845">
        <f>'BDI_SEM DESON.'!$B$45</f>
        <v>0.2389</v>
      </c>
      <c r="I90" s="844">
        <f t="shared" si="2"/>
        <v>121.34</v>
      </c>
      <c r="J90" s="844">
        <f t="shared" si="3"/>
        <v>97072</v>
      </c>
    </row>
    <row r="91" spans="1:10" x14ac:dyDescent="0.2">
      <c r="A91" s="853" t="s">
        <v>1354</v>
      </c>
      <c r="B91" s="840">
        <v>3816118</v>
      </c>
      <c r="C91" s="854" t="s">
        <v>1287</v>
      </c>
      <c r="D91" s="855" t="s">
        <v>1285</v>
      </c>
      <c r="E91" s="853" t="s">
        <v>66</v>
      </c>
      <c r="F91" s="856">
        <v>2640</v>
      </c>
      <c r="G91" s="844">
        <v>97.69</v>
      </c>
      <c r="H91" s="845">
        <f>'BDI_SEM DESON.'!$B$45</f>
        <v>0.2389</v>
      </c>
      <c r="I91" s="844">
        <f t="shared" si="2"/>
        <v>121.03</v>
      </c>
      <c r="J91" s="844">
        <f t="shared" si="3"/>
        <v>319519.2</v>
      </c>
    </row>
    <row r="92" spans="1:10" x14ac:dyDescent="0.2">
      <c r="A92" s="853" t="s">
        <v>1355</v>
      </c>
      <c r="B92" s="840">
        <v>3815706</v>
      </c>
      <c r="C92" s="854" t="s">
        <v>90</v>
      </c>
      <c r="D92" s="855" t="s">
        <v>1285</v>
      </c>
      <c r="E92" s="853" t="s">
        <v>66</v>
      </c>
      <c r="F92" s="856">
        <v>8800</v>
      </c>
      <c r="G92" s="844">
        <v>134.47</v>
      </c>
      <c r="H92" s="845">
        <f>'BDI_SEM DESON.'!$B$45</f>
        <v>0.2389</v>
      </c>
      <c r="I92" s="844">
        <f t="shared" si="2"/>
        <v>166.59</v>
      </c>
      <c r="J92" s="844">
        <f t="shared" si="3"/>
        <v>1465992</v>
      </c>
    </row>
    <row r="93" spans="1:10" ht="25.5" x14ac:dyDescent="0.2">
      <c r="A93" s="853" t="s">
        <v>1356</v>
      </c>
      <c r="B93" s="840">
        <v>3713828</v>
      </c>
      <c r="C93" s="854" t="s">
        <v>91</v>
      </c>
      <c r="D93" s="855" t="s">
        <v>1285</v>
      </c>
      <c r="E93" s="853" t="s">
        <v>66</v>
      </c>
      <c r="F93" s="856">
        <v>750</v>
      </c>
      <c r="G93" s="844">
        <v>237.89</v>
      </c>
      <c r="H93" s="845">
        <f>'BDI_SEM DESON.'!$B$45</f>
        <v>0.2389</v>
      </c>
      <c r="I93" s="844">
        <f t="shared" si="2"/>
        <v>294.72000000000003</v>
      </c>
      <c r="J93" s="844">
        <f t="shared" si="3"/>
        <v>221040</v>
      </c>
    </row>
    <row r="94" spans="1:10" x14ac:dyDescent="0.2">
      <c r="A94" s="853" t="s">
        <v>1357</v>
      </c>
      <c r="B94" s="840">
        <v>4915744</v>
      </c>
      <c r="C94" s="854" t="s">
        <v>92</v>
      </c>
      <c r="D94" s="855" t="s">
        <v>1285</v>
      </c>
      <c r="E94" s="853" t="s">
        <v>47</v>
      </c>
      <c r="F94" s="856">
        <v>4000</v>
      </c>
      <c r="G94" s="844">
        <v>0.79</v>
      </c>
      <c r="H94" s="845">
        <f>'BDI_SEM DESON.'!$B$45</f>
        <v>0.2389</v>
      </c>
      <c r="I94" s="844">
        <f t="shared" si="2"/>
        <v>0.98</v>
      </c>
      <c r="J94" s="844">
        <f t="shared" si="3"/>
        <v>3920</v>
      </c>
    </row>
    <row r="95" spans="1:10" x14ac:dyDescent="0.2">
      <c r="A95" s="851">
        <v>9</v>
      </c>
      <c r="B95" s="846"/>
      <c r="C95" s="846" t="s">
        <v>93</v>
      </c>
      <c r="D95" s="852"/>
      <c r="E95" s="851"/>
      <c r="F95" s="851"/>
      <c r="G95" s="848"/>
      <c r="H95" s="849"/>
      <c r="I95" s="844" t="str">
        <f t="shared" si="2"/>
        <v/>
      </c>
      <c r="J95" s="848">
        <f>ROUND(SUM(J96:J100),2)</f>
        <v>479605</v>
      </c>
    </row>
    <row r="96" spans="1:10" ht="25.5" x14ac:dyDescent="0.2">
      <c r="A96" s="853" t="s">
        <v>1358</v>
      </c>
      <c r="B96" s="840">
        <v>4915650</v>
      </c>
      <c r="C96" s="854" t="s">
        <v>94</v>
      </c>
      <c r="D96" s="855" t="s">
        <v>1285</v>
      </c>
      <c r="E96" s="853" t="s">
        <v>50</v>
      </c>
      <c r="F96" s="856">
        <v>500</v>
      </c>
      <c r="G96" s="844">
        <v>283.83</v>
      </c>
      <c r="H96" s="845">
        <f>'BDI_SEM DESON.'!$B$45</f>
        <v>0.2389</v>
      </c>
      <c r="I96" s="844">
        <f t="shared" si="2"/>
        <v>351.64</v>
      </c>
      <c r="J96" s="844">
        <f t="shared" si="3"/>
        <v>175820</v>
      </c>
    </row>
    <row r="97" spans="1:13" ht="38.25" x14ac:dyDescent="0.2">
      <c r="A97" s="853" t="s">
        <v>1359</v>
      </c>
      <c r="B97" s="840">
        <v>4915645</v>
      </c>
      <c r="C97" s="854" t="s">
        <v>95</v>
      </c>
      <c r="D97" s="855" t="s">
        <v>1285</v>
      </c>
      <c r="E97" s="853" t="s">
        <v>50</v>
      </c>
      <c r="F97" s="856">
        <v>500</v>
      </c>
      <c r="G97" s="844">
        <v>201.09</v>
      </c>
      <c r="H97" s="845">
        <f>'BDI_SEM DESON.'!$B$45</f>
        <v>0.2389</v>
      </c>
      <c r="I97" s="844">
        <f t="shared" si="2"/>
        <v>249.13</v>
      </c>
      <c r="J97" s="844">
        <f t="shared" si="3"/>
        <v>124565</v>
      </c>
    </row>
    <row r="98" spans="1:13" ht="25.5" x14ac:dyDescent="0.2">
      <c r="A98" s="853" t="s">
        <v>1360</v>
      </c>
      <c r="B98" s="840">
        <v>4915653</v>
      </c>
      <c r="C98" s="854" t="s">
        <v>96</v>
      </c>
      <c r="D98" s="855" t="s">
        <v>1285</v>
      </c>
      <c r="E98" s="853" t="s">
        <v>50</v>
      </c>
      <c r="F98" s="856">
        <v>1000</v>
      </c>
      <c r="G98" s="844">
        <v>68.72</v>
      </c>
      <c r="H98" s="845">
        <f>'BDI_SEM DESON.'!$B$45</f>
        <v>0.2389</v>
      </c>
      <c r="I98" s="844">
        <f t="shared" si="2"/>
        <v>85.14</v>
      </c>
      <c r="J98" s="844">
        <f t="shared" si="3"/>
        <v>85140</v>
      </c>
    </row>
    <row r="99" spans="1:13" ht="25.5" x14ac:dyDescent="0.2">
      <c r="A99" s="853" t="s">
        <v>1361</v>
      </c>
      <c r="B99" s="840">
        <v>4915652</v>
      </c>
      <c r="C99" s="854" t="s">
        <v>97</v>
      </c>
      <c r="D99" s="855" t="s">
        <v>1285</v>
      </c>
      <c r="E99" s="853" t="s">
        <v>70</v>
      </c>
      <c r="F99" s="856">
        <v>4000</v>
      </c>
      <c r="G99" s="844">
        <v>8.14</v>
      </c>
      <c r="H99" s="845">
        <f>'BDI_SEM DESON.'!$B$45</f>
        <v>0.2389</v>
      </c>
      <c r="I99" s="844">
        <f t="shared" si="2"/>
        <v>10.08</v>
      </c>
      <c r="J99" s="844">
        <f t="shared" si="3"/>
        <v>40320</v>
      </c>
    </row>
    <row r="100" spans="1:13" ht="25.5" x14ac:dyDescent="0.2">
      <c r="A100" s="853" t="s">
        <v>1362</v>
      </c>
      <c r="B100" s="840">
        <v>4915651</v>
      </c>
      <c r="C100" s="854" t="s">
        <v>98</v>
      </c>
      <c r="D100" s="855" t="s">
        <v>1285</v>
      </c>
      <c r="E100" s="853" t="s">
        <v>70</v>
      </c>
      <c r="F100" s="856">
        <v>4000</v>
      </c>
      <c r="G100" s="844">
        <v>10.85</v>
      </c>
      <c r="H100" s="845">
        <f>'BDI_SEM DESON.'!$B$45</f>
        <v>0.2389</v>
      </c>
      <c r="I100" s="844">
        <f t="shared" si="2"/>
        <v>13.44</v>
      </c>
      <c r="J100" s="844">
        <f t="shared" si="3"/>
        <v>53760</v>
      </c>
    </row>
    <row r="101" spans="1:13" x14ac:dyDescent="0.2">
      <c r="A101" s="851">
        <v>10</v>
      </c>
      <c r="B101" s="846"/>
      <c r="C101" s="846" t="s">
        <v>100</v>
      </c>
      <c r="D101" s="852"/>
      <c r="E101" s="851"/>
      <c r="F101" s="851"/>
      <c r="G101" s="848"/>
      <c r="H101" s="849"/>
      <c r="I101" s="844" t="str">
        <f t="shared" si="2"/>
        <v/>
      </c>
      <c r="J101" s="848">
        <f>ROUND(SUM(J102:J105),2)</f>
        <v>8636052</v>
      </c>
    </row>
    <row r="102" spans="1:13" ht="38.25" x14ac:dyDescent="0.2">
      <c r="A102" s="853" t="s">
        <v>1363</v>
      </c>
      <c r="B102" s="840">
        <v>2106235</v>
      </c>
      <c r="C102" s="854" t="s">
        <v>101</v>
      </c>
      <c r="D102" s="855" t="s">
        <v>1285</v>
      </c>
      <c r="E102" s="853" t="s">
        <v>38</v>
      </c>
      <c r="F102" s="856">
        <v>96000</v>
      </c>
      <c r="G102" s="844">
        <v>3.42</v>
      </c>
      <c r="H102" s="845">
        <f>'BDI_SEM DESON.'!$B$45</f>
        <v>0.2389</v>
      </c>
      <c r="I102" s="844">
        <f t="shared" si="2"/>
        <v>4.24</v>
      </c>
      <c r="J102" s="844">
        <f t="shared" si="3"/>
        <v>407040</v>
      </c>
    </row>
    <row r="103" spans="1:13" ht="25.5" x14ac:dyDescent="0.2">
      <c r="A103" s="853" t="s">
        <v>1364</v>
      </c>
      <c r="B103" s="840">
        <v>3816197</v>
      </c>
      <c r="C103" s="854" t="s">
        <v>102</v>
      </c>
      <c r="D103" s="855" t="s">
        <v>1285</v>
      </c>
      <c r="E103" s="853" t="s">
        <v>38</v>
      </c>
      <c r="F103" s="856">
        <v>57600</v>
      </c>
      <c r="G103" s="844">
        <v>74.19</v>
      </c>
      <c r="H103" s="845">
        <f>'BDI_SEM DESON.'!$B$45</f>
        <v>0.2389</v>
      </c>
      <c r="I103" s="844">
        <f t="shared" si="2"/>
        <v>91.91</v>
      </c>
      <c r="J103" s="844">
        <f t="shared" si="3"/>
        <v>5294016</v>
      </c>
    </row>
    <row r="104" spans="1:13" ht="25.5" x14ac:dyDescent="0.2">
      <c r="A104" s="853" t="s">
        <v>1365</v>
      </c>
      <c r="B104" s="840">
        <v>3806410</v>
      </c>
      <c r="C104" s="854" t="s">
        <v>103</v>
      </c>
      <c r="D104" s="855" t="s">
        <v>1285</v>
      </c>
      <c r="E104" s="853" t="s">
        <v>47</v>
      </c>
      <c r="F104" s="856">
        <v>32000</v>
      </c>
      <c r="G104" s="844">
        <v>67.75</v>
      </c>
      <c r="H104" s="845">
        <f>'BDI_SEM DESON.'!$B$45</f>
        <v>0.2389</v>
      </c>
      <c r="I104" s="844">
        <f t="shared" si="2"/>
        <v>83.94</v>
      </c>
      <c r="J104" s="844">
        <f t="shared" si="3"/>
        <v>2686080</v>
      </c>
    </row>
    <row r="105" spans="1:13" ht="25.5" x14ac:dyDescent="0.2">
      <c r="A105" s="853" t="s">
        <v>1366</v>
      </c>
      <c r="B105" s="840">
        <v>3808207</v>
      </c>
      <c r="C105" s="854" t="s">
        <v>104</v>
      </c>
      <c r="D105" s="855" t="s">
        <v>1285</v>
      </c>
      <c r="E105" s="853" t="s">
        <v>66</v>
      </c>
      <c r="F105" s="856">
        <v>1200</v>
      </c>
      <c r="G105" s="844">
        <v>167.43</v>
      </c>
      <c r="H105" s="845">
        <f>'BDI_SEM DESON.'!$B$45</f>
        <v>0.2389</v>
      </c>
      <c r="I105" s="844">
        <f t="shared" si="2"/>
        <v>207.43</v>
      </c>
      <c r="J105" s="844">
        <f t="shared" si="3"/>
        <v>248916</v>
      </c>
    </row>
    <row r="106" spans="1:13" x14ac:dyDescent="0.2">
      <c r="A106" s="851">
        <v>11</v>
      </c>
      <c r="B106" s="846"/>
      <c r="C106" s="846" t="s">
        <v>106</v>
      </c>
      <c r="D106" s="852"/>
      <c r="E106" s="851"/>
      <c r="F106" s="851"/>
      <c r="G106" s="848"/>
      <c r="H106" s="849"/>
      <c r="I106" s="844" t="str">
        <f t="shared" si="2"/>
        <v/>
      </c>
      <c r="J106" s="848">
        <f>ROUND(SUM(J107:J108),2)</f>
        <v>2829956.06</v>
      </c>
    </row>
    <row r="107" spans="1:13" ht="25.5" x14ac:dyDescent="0.2">
      <c r="A107" s="853" t="s">
        <v>1367</v>
      </c>
      <c r="B107" s="840">
        <v>5915433</v>
      </c>
      <c r="C107" s="854" t="s">
        <v>107</v>
      </c>
      <c r="D107" s="855" t="s">
        <v>1285</v>
      </c>
      <c r="E107" s="853" t="s">
        <v>108</v>
      </c>
      <c r="F107" s="856">
        <v>27268.799999999999</v>
      </c>
      <c r="G107" s="844">
        <v>38.159999999999997</v>
      </c>
      <c r="H107" s="845">
        <f>'BDI_SEM DESON.'!$B$45</f>
        <v>0.2389</v>
      </c>
      <c r="I107" s="844">
        <f t="shared" si="2"/>
        <v>47.28</v>
      </c>
      <c r="J107" s="844">
        <f t="shared" si="3"/>
        <v>1289268.8600000001</v>
      </c>
    </row>
    <row r="108" spans="1:13" x14ac:dyDescent="0.2">
      <c r="A108" s="853" t="s">
        <v>1368</v>
      </c>
      <c r="B108" s="840">
        <v>5914344</v>
      </c>
      <c r="C108" s="854" t="s">
        <v>109</v>
      </c>
      <c r="D108" s="855" t="s">
        <v>1285</v>
      </c>
      <c r="E108" s="853" t="s">
        <v>110</v>
      </c>
      <c r="F108" s="856">
        <v>1363440</v>
      </c>
      <c r="G108" s="844">
        <v>0.91</v>
      </c>
      <c r="H108" s="845">
        <f>'BDI_SEM DESON.'!$B$45</f>
        <v>0.2389</v>
      </c>
      <c r="I108" s="844">
        <f t="shared" si="2"/>
        <v>1.1299999999999999</v>
      </c>
      <c r="J108" s="844">
        <f t="shared" si="3"/>
        <v>1540687.2</v>
      </c>
    </row>
    <row r="109" spans="1:13" x14ac:dyDescent="0.2">
      <c r="A109" s="851">
        <v>12</v>
      </c>
      <c r="B109" s="846"/>
      <c r="C109" s="846" t="s">
        <v>112</v>
      </c>
      <c r="D109" s="852"/>
      <c r="E109" s="851"/>
      <c r="F109" s="851"/>
      <c r="G109" s="848"/>
      <c r="H109" s="845"/>
      <c r="I109" s="844" t="str">
        <f t="shared" si="2"/>
        <v/>
      </c>
      <c r="J109" s="848">
        <f>ROUND(SUM(J110:J128),2)</f>
        <v>8443949.2200000007</v>
      </c>
    </row>
    <row r="110" spans="1:13" ht="25.5" x14ac:dyDescent="0.2">
      <c r="A110" s="840" t="s">
        <v>1369</v>
      </c>
      <c r="B110" s="840">
        <v>4011484</v>
      </c>
      <c r="C110" s="850" t="s">
        <v>6043</v>
      </c>
      <c r="D110" s="842" t="s">
        <v>1285</v>
      </c>
      <c r="E110" s="840" t="s">
        <v>114</v>
      </c>
      <c r="F110" s="843">
        <v>8158.08</v>
      </c>
      <c r="G110" s="859">
        <v>94.87</v>
      </c>
      <c r="H110" s="858">
        <f>'BDI_SEM DESON.'!$B$45</f>
        <v>0.2389</v>
      </c>
      <c r="I110" s="859">
        <f t="shared" si="2"/>
        <v>117.53</v>
      </c>
      <c r="J110" s="859">
        <f t="shared" si="3"/>
        <v>958819.14</v>
      </c>
      <c r="K110" s="828"/>
    </row>
    <row r="111" spans="1:13" x14ac:dyDescent="0.2">
      <c r="A111" s="840" t="s">
        <v>1370</v>
      </c>
      <c r="B111" s="840">
        <v>4011276</v>
      </c>
      <c r="C111" s="850" t="s">
        <v>6044</v>
      </c>
      <c r="D111" s="842" t="s">
        <v>1285</v>
      </c>
      <c r="E111" s="840" t="s">
        <v>114</v>
      </c>
      <c r="F111" s="843">
        <v>423.79199999999997</v>
      </c>
      <c r="G111" s="859">
        <v>18.23</v>
      </c>
      <c r="H111" s="858">
        <f>'BDI_SEM DESON.'!$B$45</f>
        <v>0.2389</v>
      </c>
      <c r="I111" s="859">
        <f t="shared" si="2"/>
        <v>22.59</v>
      </c>
      <c r="J111" s="859">
        <f t="shared" si="3"/>
        <v>9573.4599999999991</v>
      </c>
    </row>
    <row r="112" spans="1:13" ht="25.5" x14ac:dyDescent="0.2">
      <c r="A112" s="840" t="s">
        <v>1371</v>
      </c>
      <c r="B112" s="840" t="s">
        <v>116</v>
      </c>
      <c r="C112" s="850" t="s">
        <v>117</v>
      </c>
      <c r="D112" s="842" t="s">
        <v>23</v>
      </c>
      <c r="E112" s="840" t="s">
        <v>114</v>
      </c>
      <c r="F112" s="843">
        <v>423.79199999999997</v>
      </c>
      <c r="G112" s="859">
        <v>519.04</v>
      </c>
      <c r="H112" s="858">
        <f>'BDI_SEM DESON.'!$B$45</f>
        <v>0.2389</v>
      </c>
      <c r="I112" s="859">
        <f t="shared" si="2"/>
        <v>643.04</v>
      </c>
      <c r="J112" s="859">
        <f t="shared" si="3"/>
        <v>272515.20000000001</v>
      </c>
      <c r="K112" s="828"/>
      <c r="L112" s="826" t="s">
        <v>5883</v>
      </c>
      <c r="M112" s="826">
        <v>241.39</v>
      </c>
    </row>
    <row r="113" spans="1:13" x14ac:dyDescent="0.2">
      <c r="A113" s="840" t="s">
        <v>1372</v>
      </c>
      <c r="B113" s="840">
        <v>4011212</v>
      </c>
      <c r="C113" s="850" t="s">
        <v>118</v>
      </c>
      <c r="D113" s="842" t="s">
        <v>1285</v>
      </c>
      <c r="E113" s="840" t="s">
        <v>47</v>
      </c>
      <c r="F113" s="843">
        <v>43144.800000000003</v>
      </c>
      <c r="G113" s="859">
        <v>0.08</v>
      </c>
      <c r="H113" s="858">
        <f>'BDI_SEM DESON.'!$B$45</f>
        <v>0.2389</v>
      </c>
      <c r="I113" s="859">
        <f t="shared" si="2"/>
        <v>0.1</v>
      </c>
      <c r="J113" s="859">
        <f t="shared" si="3"/>
        <v>4314.4799999999996</v>
      </c>
      <c r="L113" s="826"/>
      <c r="M113" s="826"/>
    </row>
    <row r="114" spans="1:13" s="831" customFormat="1" x14ac:dyDescent="0.2">
      <c r="A114" s="840" t="s">
        <v>1373</v>
      </c>
      <c r="B114" s="840">
        <v>4011352</v>
      </c>
      <c r="C114" s="850" t="s">
        <v>5891</v>
      </c>
      <c r="D114" s="842" t="s">
        <v>1285</v>
      </c>
      <c r="E114" s="840" t="s">
        <v>47</v>
      </c>
      <c r="F114" s="843">
        <v>2354.4</v>
      </c>
      <c r="G114" s="859">
        <v>0.61</v>
      </c>
      <c r="H114" s="858">
        <f>'BDI_SEM DESON.'!$B$45</f>
        <v>0.2389</v>
      </c>
      <c r="I114" s="859">
        <f t="shared" si="2"/>
        <v>0.76</v>
      </c>
      <c r="J114" s="859">
        <f t="shared" si="3"/>
        <v>1789.34</v>
      </c>
      <c r="L114" s="832"/>
      <c r="M114" s="832"/>
    </row>
    <row r="115" spans="1:13" x14ac:dyDescent="0.2">
      <c r="A115" s="840" t="s">
        <v>1374</v>
      </c>
      <c r="B115" s="840">
        <v>4011353</v>
      </c>
      <c r="C115" s="850" t="s">
        <v>120</v>
      </c>
      <c r="D115" s="842" t="s">
        <v>1285</v>
      </c>
      <c r="E115" s="840" t="s">
        <v>47</v>
      </c>
      <c r="F115" s="843">
        <v>81580.800000000003</v>
      </c>
      <c r="G115" s="859">
        <v>0.42</v>
      </c>
      <c r="H115" s="858">
        <f>'BDI_SEM DESON.'!$B$45</f>
        <v>0.2389</v>
      </c>
      <c r="I115" s="859">
        <f t="shared" si="2"/>
        <v>0.52</v>
      </c>
      <c r="J115" s="859">
        <f t="shared" si="3"/>
        <v>42422.01</v>
      </c>
      <c r="L115" s="826"/>
      <c r="M115" s="826"/>
    </row>
    <row r="116" spans="1:13" x14ac:dyDescent="0.2">
      <c r="A116" s="840" t="s">
        <v>1375</v>
      </c>
      <c r="B116" s="840">
        <v>4011463</v>
      </c>
      <c r="C116" s="850" t="s">
        <v>6045</v>
      </c>
      <c r="D116" s="842" t="s">
        <v>1285</v>
      </c>
      <c r="E116" s="840" t="s">
        <v>122</v>
      </c>
      <c r="F116" s="843">
        <v>5177.3760000000002</v>
      </c>
      <c r="G116" s="859">
        <v>190.68</v>
      </c>
      <c r="H116" s="858">
        <f>'BDI_SEM DESON.'!$B$45</f>
        <v>0.2389</v>
      </c>
      <c r="I116" s="859">
        <f t="shared" si="2"/>
        <v>236.23</v>
      </c>
      <c r="J116" s="859">
        <f t="shared" si="3"/>
        <v>1223051.53</v>
      </c>
      <c r="L116" s="826"/>
      <c r="M116" s="826"/>
    </row>
    <row r="117" spans="1:13" ht="25.5" x14ac:dyDescent="0.2">
      <c r="A117" s="840" t="s">
        <v>1376</v>
      </c>
      <c r="B117" s="840">
        <v>4011372</v>
      </c>
      <c r="C117" s="850" t="s">
        <v>6046</v>
      </c>
      <c r="D117" s="842" t="s">
        <v>1285</v>
      </c>
      <c r="E117" s="840" t="s">
        <v>124</v>
      </c>
      <c r="F117" s="843">
        <v>40790.400000000001</v>
      </c>
      <c r="G117" s="859">
        <v>6.76</v>
      </c>
      <c r="H117" s="858">
        <f>'BDI_SEM DESON.'!$B$45</f>
        <v>0.2389</v>
      </c>
      <c r="I117" s="859">
        <f t="shared" si="2"/>
        <v>8.3699999999999992</v>
      </c>
      <c r="J117" s="859">
        <f t="shared" si="3"/>
        <v>341415.64</v>
      </c>
      <c r="L117" s="826" t="s">
        <v>5882</v>
      </c>
      <c r="M117" s="826">
        <v>6.96</v>
      </c>
    </row>
    <row r="118" spans="1:13" ht="25.5" x14ac:dyDescent="0.2">
      <c r="A118" s="840" t="s">
        <v>1377</v>
      </c>
      <c r="B118" s="840" t="s">
        <v>125</v>
      </c>
      <c r="C118" s="850" t="s">
        <v>126</v>
      </c>
      <c r="D118" s="842" t="s">
        <v>23</v>
      </c>
      <c r="E118" s="840" t="s">
        <v>47</v>
      </c>
      <c r="F118" s="843">
        <v>7765.8149999999996</v>
      </c>
      <c r="G118" s="859">
        <v>83.72</v>
      </c>
      <c r="H118" s="858">
        <f>'BDI_SEM DESON.'!$B$45</f>
        <v>0.2389</v>
      </c>
      <c r="I118" s="859">
        <f t="shared" si="2"/>
        <v>103.72</v>
      </c>
      <c r="J118" s="859">
        <f t="shared" si="3"/>
        <v>805470.33</v>
      </c>
      <c r="L118" s="826" t="s">
        <v>5882</v>
      </c>
      <c r="M118" s="826">
        <v>81.91</v>
      </c>
    </row>
    <row r="119" spans="1:13" ht="25.5" x14ac:dyDescent="0.2">
      <c r="A119" s="840" t="s">
        <v>1378</v>
      </c>
      <c r="B119" s="840">
        <v>2003379</v>
      </c>
      <c r="C119" s="850" t="s">
        <v>127</v>
      </c>
      <c r="D119" s="842" t="s">
        <v>23</v>
      </c>
      <c r="E119" s="840" t="s">
        <v>128</v>
      </c>
      <c r="F119" s="843">
        <v>6212.7</v>
      </c>
      <c r="G119" s="859">
        <v>34.54</v>
      </c>
      <c r="H119" s="858">
        <f>'BDI_SEM DESON.'!$B$45</f>
        <v>0.2389</v>
      </c>
      <c r="I119" s="859">
        <f t="shared" si="2"/>
        <v>42.79</v>
      </c>
      <c r="J119" s="859">
        <f t="shared" si="3"/>
        <v>265841.43</v>
      </c>
    </row>
    <row r="120" spans="1:13" x14ac:dyDescent="0.2">
      <c r="A120" s="840" t="s">
        <v>1379</v>
      </c>
      <c r="B120" s="840">
        <v>5502978</v>
      </c>
      <c r="C120" s="850" t="s">
        <v>129</v>
      </c>
      <c r="D120" s="842" t="s">
        <v>1285</v>
      </c>
      <c r="E120" s="840" t="s">
        <v>38</v>
      </c>
      <c r="F120" s="843">
        <v>1553.1</v>
      </c>
      <c r="G120" s="859">
        <v>5.72</v>
      </c>
      <c r="H120" s="858">
        <f>'BDI_SEM DESON.'!$B$45</f>
        <v>0.2389</v>
      </c>
      <c r="I120" s="859">
        <f t="shared" si="2"/>
        <v>7.09</v>
      </c>
      <c r="J120" s="859">
        <f t="shared" si="3"/>
        <v>11011.47</v>
      </c>
    </row>
    <row r="121" spans="1:13" ht="25.5" x14ac:dyDescent="0.2">
      <c r="A121" s="840" t="s">
        <v>1380</v>
      </c>
      <c r="B121" s="840" t="s">
        <v>130</v>
      </c>
      <c r="C121" s="850" t="s">
        <v>6041</v>
      </c>
      <c r="D121" s="842" t="s">
        <v>23</v>
      </c>
      <c r="E121" s="840" t="s">
        <v>108</v>
      </c>
      <c r="F121" s="843">
        <v>2.8140000000000001</v>
      </c>
      <c r="G121" s="884">
        <f>TRUNC(EAI!M39,2)</f>
        <v>2619.87</v>
      </c>
      <c r="H121" s="858">
        <f>'BDI_SEM DESON.'!$B$45</f>
        <v>0.2389</v>
      </c>
      <c r="I121" s="859">
        <f>IFERROR(ROUND(IF(G121="","",G121*(1+H121)),2),"")</f>
        <v>3245.76</v>
      </c>
      <c r="J121" s="859">
        <f>TRUNC(F121*I121,2)</f>
        <v>9133.56</v>
      </c>
    </row>
    <row r="122" spans="1:13" ht="25.5" x14ac:dyDescent="0.2">
      <c r="A122" s="840" t="s">
        <v>1381</v>
      </c>
      <c r="B122" s="840" t="s">
        <v>132</v>
      </c>
      <c r="C122" s="850" t="s">
        <v>133</v>
      </c>
      <c r="D122" s="842" t="s">
        <v>23</v>
      </c>
      <c r="E122" s="840" t="s">
        <v>108</v>
      </c>
      <c r="F122" s="843">
        <v>19.413</v>
      </c>
      <c r="G122" s="884">
        <f>'RR-1C'!M39</f>
        <v>3588.71</v>
      </c>
      <c r="H122" s="858">
        <f>'BDI_SEM DESON.'!$B$45</f>
        <v>0.2389</v>
      </c>
      <c r="I122" s="859">
        <f>IFERROR(ROUND(IF(G122="","",G122*(1+H122)),2),"")</f>
        <v>4446.05</v>
      </c>
      <c r="J122" s="859">
        <f t="shared" si="3"/>
        <v>86311.16</v>
      </c>
    </row>
    <row r="123" spans="1:13" ht="25.5" x14ac:dyDescent="0.2">
      <c r="A123" s="840" t="s">
        <v>1382</v>
      </c>
      <c r="B123" s="840" t="s">
        <v>134</v>
      </c>
      <c r="C123" s="850" t="s">
        <v>135</v>
      </c>
      <c r="D123" s="842" t="s">
        <v>23</v>
      </c>
      <c r="E123" s="840" t="s">
        <v>108</v>
      </c>
      <c r="F123" s="843">
        <v>292.83269999999999</v>
      </c>
      <c r="G123" s="884">
        <f>'CAP5070'!M38</f>
        <v>3854.77</v>
      </c>
      <c r="H123" s="858">
        <f>'BDI_SEM DESON.'!$B$45</f>
        <v>0.2389</v>
      </c>
      <c r="I123" s="859">
        <f>IFERROR(ROUND(IF(G123="","",G123*(1+H123)),2),"")</f>
        <v>4775.67</v>
      </c>
      <c r="J123" s="859">
        <f t="shared" si="3"/>
        <v>1398472.34</v>
      </c>
    </row>
    <row r="124" spans="1:13" ht="25.5" x14ac:dyDescent="0.2">
      <c r="A124" s="840" t="s">
        <v>1383</v>
      </c>
      <c r="B124" s="840" t="s">
        <v>136</v>
      </c>
      <c r="C124" s="850" t="s">
        <v>137</v>
      </c>
      <c r="D124" s="842" t="s">
        <v>23</v>
      </c>
      <c r="E124" s="840" t="s">
        <v>108</v>
      </c>
      <c r="F124" s="843">
        <v>212.928</v>
      </c>
      <c r="G124" s="884">
        <f>'RR-2C'!M39</f>
        <v>9971.66</v>
      </c>
      <c r="H124" s="858">
        <f>'BDI_SEM DESON.'!$B$45</f>
        <v>0.2389</v>
      </c>
      <c r="I124" s="859">
        <f>IFERROR(ROUND(IF(G124="","",G124*(1+H124)),2),"")</f>
        <v>12353.89</v>
      </c>
      <c r="J124" s="859">
        <f t="shared" si="3"/>
        <v>2630489.08</v>
      </c>
    </row>
    <row r="125" spans="1:13" ht="25.5" x14ac:dyDescent="0.2">
      <c r="A125" s="840" t="s">
        <v>1384</v>
      </c>
      <c r="B125" s="840" t="s">
        <v>138</v>
      </c>
      <c r="C125" s="850" t="s">
        <v>6042</v>
      </c>
      <c r="D125" s="842" t="s">
        <v>23</v>
      </c>
      <c r="E125" s="840" t="s">
        <v>108</v>
      </c>
      <c r="F125" s="843">
        <v>2.8140000000000001</v>
      </c>
      <c r="G125" s="884">
        <f>EAI!L39</f>
        <v>617.82000000000005</v>
      </c>
      <c r="H125" s="858">
        <f>'BDI DIFER_SEM DESON.'!$B$39</f>
        <v>0.17510000000000001</v>
      </c>
      <c r="I125" s="859">
        <f t="shared" si="2"/>
        <v>726</v>
      </c>
      <c r="J125" s="859">
        <f t="shared" si="3"/>
        <v>2042.96</v>
      </c>
    </row>
    <row r="126" spans="1:13" ht="25.5" x14ac:dyDescent="0.2">
      <c r="A126" s="853" t="s">
        <v>1385</v>
      </c>
      <c r="B126" s="840" t="s">
        <v>140</v>
      </c>
      <c r="C126" s="854" t="s">
        <v>141</v>
      </c>
      <c r="D126" s="855" t="s">
        <v>23</v>
      </c>
      <c r="E126" s="853" t="s">
        <v>108</v>
      </c>
      <c r="F126" s="856">
        <v>19.413</v>
      </c>
      <c r="G126" s="860">
        <f>'RR-1C'!L39</f>
        <v>617.82000000000005</v>
      </c>
      <c r="H126" s="845">
        <f>'BDI DIFER_SEM DESON.'!$B$39</f>
        <v>0.17510000000000001</v>
      </c>
      <c r="I126" s="844">
        <f t="shared" si="2"/>
        <v>726</v>
      </c>
      <c r="J126" s="844">
        <f t="shared" si="3"/>
        <v>14093.83</v>
      </c>
    </row>
    <row r="127" spans="1:13" ht="25.5" x14ac:dyDescent="0.2">
      <c r="A127" s="853" t="s">
        <v>1386</v>
      </c>
      <c r="B127" s="840" t="s">
        <v>142</v>
      </c>
      <c r="C127" s="854" t="s">
        <v>143</v>
      </c>
      <c r="D127" s="855" t="s">
        <v>23</v>
      </c>
      <c r="E127" s="853" t="s">
        <v>108</v>
      </c>
      <c r="F127" s="856">
        <v>292.83269999999999</v>
      </c>
      <c r="G127" s="860">
        <f>'CAP5070'!L38</f>
        <v>617.82000000000005</v>
      </c>
      <c r="H127" s="845">
        <f>'BDI DIFER_SEM DESON.'!$B$39</f>
        <v>0.17510000000000001</v>
      </c>
      <c r="I127" s="844">
        <f t="shared" si="2"/>
        <v>726</v>
      </c>
      <c r="J127" s="844">
        <f t="shared" si="3"/>
        <v>212596.54</v>
      </c>
    </row>
    <row r="128" spans="1:13" ht="25.5" x14ac:dyDescent="0.2">
      <c r="A128" s="861" t="s">
        <v>1387</v>
      </c>
      <c r="B128" s="862" t="s">
        <v>144</v>
      </c>
      <c r="C128" s="863" t="s">
        <v>145</v>
      </c>
      <c r="D128" s="864" t="s">
        <v>23</v>
      </c>
      <c r="E128" s="861" t="s">
        <v>108</v>
      </c>
      <c r="F128" s="865">
        <v>212.928</v>
      </c>
      <c r="G128" s="866">
        <f>'RR-2C'!L39</f>
        <v>617.82000000000005</v>
      </c>
      <c r="H128" s="867">
        <f>'BDI DIFER_SEM DESON.'!$B$39</f>
        <v>0.17510000000000001</v>
      </c>
      <c r="I128" s="868">
        <f t="shared" si="2"/>
        <v>726</v>
      </c>
      <c r="J128" s="868">
        <f t="shared" si="3"/>
        <v>154585.72</v>
      </c>
    </row>
    <row r="129" spans="1:10" ht="25.15" customHeight="1" x14ac:dyDescent="0.2">
      <c r="A129" s="588"/>
      <c r="B129" s="589"/>
      <c r="C129" s="296"/>
      <c r="D129" s="587"/>
      <c r="E129" s="587"/>
      <c r="F129" s="586"/>
      <c r="G129" s="590"/>
      <c r="H129" s="297"/>
      <c r="I129" s="298" t="s">
        <v>146</v>
      </c>
      <c r="J129" s="282">
        <f>J12+J15+J17+J19+J40+J63+J81+J88+J95+J101+J106+J109</f>
        <v>118047079.05000001</v>
      </c>
    </row>
    <row r="131" spans="1:10" x14ac:dyDescent="0.2">
      <c r="I131" s="779"/>
    </row>
    <row r="132" spans="1:10" x14ac:dyDescent="0.2">
      <c r="J132" s="825">
        <v>96047866.209999993</v>
      </c>
    </row>
    <row r="133" spans="1:10" x14ac:dyDescent="0.2">
      <c r="I133" s="780"/>
      <c r="J133" s="827">
        <f>VALOR_TOTAL-J132</f>
        <v>21999212.840000018</v>
      </c>
    </row>
  </sheetData>
  <autoFilter ref="A11:J129" xr:uid="{00000000-0009-0000-0000-000001000000}"/>
  <mergeCells count="12">
    <mergeCell ref="A10:J10"/>
    <mergeCell ref="G9:H9"/>
    <mergeCell ref="A9:F9"/>
    <mergeCell ref="B1:J3"/>
    <mergeCell ref="A1:A5"/>
    <mergeCell ref="A6:G6"/>
    <mergeCell ref="I7:J7"/>
    <mergeCell ref="I8:J8"/>
    <mergeCell ref="I6:J6"/>
    <mergeCell ref="B4:I4"/>
    <mergeCell ref="A7:G7"/>
    <mergeCell ref="A8:G8"/>
  </mergeCells>
  <phoneticPr fontId="50" type="noConversion"/>
  <conditionalFormatting sqref="A12:J128">
    <cfRule type="expression" dxfId="5" priority="1">
      <formula>$B12=""</formula>
    </cfRule>
  </conditionalFormatting>
  <printOptions horizontalCentered="1"/>
  <pageMargins left="0.51181102362204722" right="0.51181102362204722" top="0.51181102362204722" bottom="0.51181102362204722" header="0" footer="0"/>
  <pageSetup paperSize="9" scale="65" orientation="landscape" r:id="rId1"/>
  <rowBreaks count="1" manualBreakCount="1">
    <brk id="86" max="9" man="1"/>
  </rowBreaks>
  <ignoredErrors>
    <ignoredError sqref="J15 J19 J63 J17 J40 J81 J88 J95 J101 J106"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575"/>
  <sheetViews>
    <sheetView zoomScale="115" zoomScaleNormal="115" workbookViewId="0">
      <selection activeCell="K4" sqref="K4"/>
    </sheetView>
  </sheetViews>
  <sheetFormatPr defaultRowHeight="15" x14ac:dyDescent="0.25"/>
  <cols>
    <col min="1" max="2" width="13.28515625" bestFit="1" customWidth="1"/>
    <col min="3" max="3" width="11.140625" bestFit="1" customWidth="1"/>
    <col min="4" max="4" width="66.7109375" bestFit="1" customWidth="1"/>
    <col min="5" max="5" width="16.7109375" bestFit="1" customWidth="1"/>
    <col min="6" max="8" width="13.28515625" bestFit="1" customWidth="1"/>
    <col min="9" max="11" width="15.5703125" bestFit="1" customWidth="1"/>
  </cols>
  <sheetData>
    <row r="1" spans="1:10" x14ac:dyDescent="0.25">
      <c r="A1" s="885"/>
      <c r="B1" s="885"/>
      <c r="C1" s="1027" t="s">
        <v>6048</v>
      </c>
      <c r="D1" s="1027"/>
      <c r="E1" s="1027" t="s">
        <v>6049</v>
      </c>
      <c r="F1" s="1027"/>
      <c r="G1" s="1027" t="s">
        <v>6050</v>
      </c>
      <c r="H1" s="1027"/>
      <c r="I1" s="1027" t="s">
        <v>6051</v>
      </c>
      <c r="J1" s="1027"/>
    </row>
    <row r="2" spans="1:10" ht="79.900000000000006" customHeight="1" x14ac:dyDescent="0.25">
      <c r="A2" s="886"/>
      <c r="B2" s="886"/>
      <c r="C2" s="1014" t="s">
        <v>6052</v>
      </c>
      <c r="D2" s="1014"/>
      <c r="E2" s="1014" t="s">
        <v>6053</v>
      </c>
      <c r="F2" s="1014"/>
      <c r="G2" s="1014" t="s">
        <v>6054</v>
      </c>
      <c r="H2" s="1014"/>
      <c r="I2" s="1014" t="s">
        <v>6055</v>
      </c>
      <c r="J2" s="1014"/>
    </row>
    <row r="3" spans="1:10" x14ac:dyDescent="0.25">
      <c r="A3" s="1026" t="s">
        <v>6048</v>
      </c>
      <c r="B3" s="1017"/>
      <c r="C3" s="1017"/>
      <c r="D3" s="1017"/>
      <c r="E3" s="1017"/>
      <c r="F3" s="1017"/>
      <c r="G3" s="1017"/>
      <c r="H3" s="1017"/>
      <c r="I3" s="1017"/>
      <c r="J3" s="1017"/>
    </row>
    <row r="4" spans="1:10" ht="30" customHeight="1" x14ac:dyDescent="0.25">
      <c r="A4" s="1026" t="s">
        <v>6056</v>
      </c>
      <c r="B4" s="1017"/>
      <c r="C4" s="1017"/>
      <c r="D4" s="1017"/>
      <c r="E4" s="1017"/>
      <c r="F4" s="1017"/>
      <c r="G4" s="1017"/>
      <c r="H4" s="1017"/>
      <c r="I4" s="1017"/>
      <c r="J4" s="1017"/>
    </row>
    <row r="5" spans="1:10" ht="18" customHeight="1" x14ac:dyDescent="0.25">
      <c r="A5" s="887" t="s">
        <v>7039</v>
      </c>
      <c r="B5" s="888" t="s">
        <v>1082</v>
      </c>
      <c r="C5" s="887" t="s">
        <v>6058</v>
      </c>
      <c r="D5" s="887" t="s">
        <v>1083</v>
      </c>
      <c r="E5" s="1024" t="s">
        <v>1210</v>
      </c>
      <c r="F5" s="1024"/>
      <c r="G5" s="889" t="s">
        <v>880</v>
      </c>
      <c r="H5" s="888" t="s">
        <v>6059</v>
      </c>
      <c r="I5" s="888" t="s">
        <v>6060</v>
      </c>
      <c r="J5" s="888" t="s">
        <v>1089</v>
      </c>
    </row>
    <row r="6" spans="1:10" ht="24" customHeight="1" x14ac:dyDescent="0.25">
      <c r="A6" s="890" t="s">
        <v>6061</v>
      </c>
      <c r="B6" s="891" t="s">
        <v>7055</v>
      </c>
      <c r="C6" s="890" t="s">
        <v>6627</v>
      </c>
      <c r="D6" s="890" t="s">
        <v>1281</v>
      </c>
      <c r="E6" s="1025" t="s">
        <v>176</v>
      </c>
      <c r="F6" s="1025"/>
      <c r="G6" s="892" t="s">
        <v>70</v>
      </c>
      <c r="H6" s="893">
        <v>1</v>
      </c>
      <c r="I6" s="894">
        <v>130033.23</v>
      </c>
      <c r="J6" s="894">
        <v>130033.23</v>
      </c>
    </row>
    <row r="7" spans="1:10" ht="24" customHeight="1" x14ac:dyDescent="0.25">
      <c r="A7" s="895" t="s">
        <v>6067</v>
      </c>
      <c r="B7" s="896" t="s">
        <v>7040</v>
      </c>
      <c r="C7" s="895" t="s">
        <v>6627</v>
      </c>
      <c r="D7" s="895" t="s">
        <v>7041</v>
      </c>
      <c r="E7" s="1019" t="s">
        <v>7042</v>
      </c>
      <c r="F7" s="1019"/>
      <c r="G7" s="905" t="s">
        <v>637</v>
      </c>
      <c r="H7" s="897">
        <v>130033.23</v>
      </c>
      <c r="I7" s="904">
        <v>1</v>
      </c>
      <c r="J7" s="904">
        <v>130033.23</v>
      </c>
    </row>
    <row r="8" spans="1:10" x14ac:dyDescent="0.25">
      <c r="A8" s="901"/>
      <c r="B8" s="901"/>
      <c r="C8" s="901"/>
      <c r="D8" s="901"/>
      <c r="E8" s="901" t="s">
        <v>6082</v>
      </c>
      <c r="F8" s="902">
        <v>0</v>
      </c>
      <c r="G8" s="901" t="s">
        <v>6083</v>
      </c>
      <c r="H8" s="902">
        <v>0</v>
      </c>
      <c r="I8" s="901" t="s">
        <v>6084</v>
      </c>
      <c r="J8" s="902">
        <v>0</v>
      </c>
    </row>
    <row r="9" spans="1:10" ht="15.75" thickBot="1" x14ac:dyDescent="0.3">
      <c r="A9" s="901"/>
      <c r="B9" s="901"/>
      <c r="C9" s="901"/>
      <c r="D9" s="901"/>
      <c r="E9" s="901" t="s">
        <v>6085</v>
      </c>
      <c r="F9" s="902">
        <v>31064.94</v>
      </c>
      <c r="G9" s="901"/>
      <c r="H9" s="1013" t="s">
        <v>6086</v>
      </c>
      <c r="I9" s="1013"/>
      <c r="J9" s="902">
        <v>161098.17000000001</v>
      </c>
    </row>
    <row r="10" spans="1:10" ht="1.1499999999999999" customHeight="1" thickTop="1" x14ac:dyDescent="0.25">
      <c r="A10" s="903"/>
      <c r="B10" s="903"/>
      <c r="C10" s="903"/>
      <c r="D10" s="903"/>
      <c r="E10" s="903"/>
      <c r="F10" s="903"/>
      <c r="G10" s="903"/>
      <c r="H10" s="903"/>
      <c r="I10" s="903"/>
      <c r="J10" s="903"/>
    </row>
    <row r="11" spans="1:10" ht="18" customHeight="1" x14ac:dyDescent="0.25">
      <c r="A11" s="887" t="s">
        <v>7043</v>
      </c>
      <c r="B11" s="888" t="s">
        <v>1082</v>
      </c>
      <c r="C11" s="887" t="s">
        <v>6058</v>
      </c>
      <c r="D11" s="887" t="s">
        <v>1083</v>
      </c>
      <c r="E11" s="1024" t="s">
        <v>1210</v>
      </c>
      <c r="F11" s="1024"/>
      <c r="G11" s="889" t="s">
        <v>880</v>
      </c>
      <c r="H11" s="888" t="s">
        <v>6059</v>
      </c>
      <c r="I11" s="888" t="s">
        <v>6060</v>
      </c>
      <c r="J11" s="888" t="s">
        <v>1089</v>
      </c>
    </row>
    <row r="12" spans="1:10" ht="24" customHeight="1" x14ac:dyDescent="0.25">
      <c r="A12" s="890" t="s">
        <v>6061</v>
      </c>
      <c r="B12" s="891" t="s">
        <v>7044</v>
      </c>
      <c r="C12" s="890" t="s">
        <v>6627</v>
      </c>
      <c r="D12" s="890" t="s">
        <v>1588</v>
      </c>
      <c r="E12" s="1025" t="s">
        <v>176</v>
      </c>
      <c r="F12" s="1025"/>
      <c r="G12" s="892" t="s">
        <v>70</v>
      </c>
      <c r="H12" s="893">
        <v>1</v>
      </c>
      <c r="I12" s="894">
        <v>32308.57</v>
      </c>
      <c r="J12" s="894">
        <v>32308.57</v>
      </c>
    </row>
    <row r="13" spans="1:10" ht="24" customHeight="1" x14ac:dyDescent="0.25">
      <c r="A13" s="895" t="s">
        <v>6067</v>
      </c>
      <c r="B13" s="896" t="s">
        <v>7044</v>
      </c>
      <c r="C13" s="895" t="s">
        <v>6627</v>
      </c>
      <c r="D13" s="895" t="s">
        <v>1588</v>
      </c>
      <c r="E13" s="1019" t="s">
        <v>6706</v>
      </c>
      <c r="F13" s="1019"/>
      <c r="G13" s="905" t="s">
        <v>70</v>
      </c>
      <c r="H13" s="897">
        <v>1</v>
      </c>
      <c r="I13" s="904">
        <v>32308.57</v>
      </c>
      <c r="J13" s="904">
        <v>32308.57</v>
      </c>
    </row>
    <row r="14" spans="1:10" x14ac:dyDescent="0.25">
      <c r="A14" s="901"/>
      <c r="B14" s="901"/>
      <c r="C14" s="901"/>
      <c r="D14" s="901"/>
      <c r="E14" s="901" t="s">
        <v>6082</v>
      </c>
      <c r="F14" s="902">
        <v>0</v>
      </c>
      <c r="G14" s="901" t="s">
        <v>6083</v>
      </c>
      <c r="H14" s="902">
        <v>0</v>
      </c>
      <c r="I14" s="901" t="s">
        <v>6084</v>
      </c>
      <c r="J14" s="902">
        <v>0</v>
      </c>
    </row>
    <row r="15" spans="1:10" ht="15.75" thickBot="1" x14ac:dyDescent="0.3">
      <c r="A15" s="901"/>
      <c r="B15" s="901"/>
      <c r="C15" s="901"/>
      <c r="D15" s="901"/>
      <c r="E15" s="901" t="s">
        <v>6085</v>
      </c>
      <c r="F15" s="902">
        <v>7718.52</v>
      </c>
      <c r="G15" s="901"/>
      <c r="H15" s="1013" t="s">
        <v>6086</v>
      </c>
      <c r="I15" s="1013"/>
      <c r="J15" s="902">
        <v>40027.089999999997</v>
      </c>
    </row>
    <row r="16" spans="1:10" ht="1.1499999999999999" customHeight="1" thickTop="1" x14ac:dyDescent="0.25">
      <c r="A16" s="903"/>
      <c r="B16" s="903"/>
      <c r="C16" s="903"/>
      <c r="D16" s="903"/>
      <c r="E16" s="903"/>
      <c r="F16" s="903"/>
      <c r="G16" s="903"/>
      <c r="H16" s="903"/>
      <c r="I16" s="903"/>
      <c r="J16" s="903"/>
    </row>
    <row r="17" spans="1:10" ht="18" customHeight="1" x14ac:dyDescent="0.25">
      <c r="A17" s="887" t="s">
        <v>7045</v>
      </c>
      <c r="B17" s="888" t="s">
        <v>1082</v>
      </c>
      <c r="C17" s="887" t="s">
        <v>6058</v>
      </c>
      <c r="D17" s="887" t="s">
        <v>1083</v>
      </c>
      <c r="E17" s="1024" t="s">
        <v>1210</v>
      </c>
      <c r="F17" s="1024"/>
      <c r="G17" s="889" t="s">
        <v>880</v>
      </c>
      <c r="H17" s="888" t="s">
        <v>6059</v>
      </c>
      <c r="I17" s="888" t="s">
        <v>6060</v>
      </c>
      <c r="J17" s="888" t="s">
        <v>1089</v>
      </c>
    </row>
    <row r="18" spans="1:10" ht="24" customHeight="1" x14ac:dyDescent="0.25">
      <c r="A18" s="890" t="s">
        <v>6061</v>
      </c>
      <c r="B18" s="891" t="s">
        <v>7035</v>
      </c>
      <c r="C18" s="890" t="s">
        <v>6627</v>
      </c>
      <c r="D18" s="890" t="s">
        <v>10</v>
      </c>
      <c r="E18" s="1025" t="s">
        <v>176</v>
      </c>
      <c r="F18" s="1025"/>
      <c r="G18" s="892" t="s">
        <v>70</v>
      </c>
      <c r="H18" s="893">
        <v>1</v>
      </c>
      <c r="I18" s="894">
        <v>2707286.94</v>
      </c>
      <c r="J18" s="894">
        <v>2707286.94</v>
      </c>
    </row>
    <row r="19" spans="1:10" ht="24" customHeight="1" x14ac:dyDescent="0.25">
      <c r="A19" s="895" t="s">
        <v>6067</v>
      </c>
      <c r="B19" s="896" t="s">
        <v>7046</v>
      </c>
      <c r="C19" s="895" t="s">
        <v>6627</v>
      </c>
      <c r="D19" s="895" t="s">
        <v>10</v>
      </c>
      <c r="E19" s="1019" t="s">
        <v>6706</v>
      </c>
      <c r="F19" s="1019"/>
      <c r="G19" s="905" t="s">
        <v>70</v>
      </c>
      <c r="H19" s="897">
        <v>1</v>
      </c>
      <c r="I19" s="904">
        <v>2707286.94</v>
      </c>
      <c r="J19" s="904">
        <v>2707286.94</v>
      </c>
    </row>
    <row r="20" spans="1:10" x14ac:dyDescent="0.25">
      <c r="A20" s="901"/>
      <c r="B20" s="901"/>
      <c r="C20" s="901"/>
      <c r="D20" s="901"/>
      <c r="E20" s="901" t="s">
        <v>6082</v>
      </c>
      <c r="F20" s="902">
        <v>0</v>
      </c>
      <c r="G20" s="901" t="s">
        <v>6083</v>
      </c>
      <c r="H20" s="902">
        <v>0</v>
      </c>
      <c r="I20" s="901" t="s">
        <v>6084</v>
      </c>
      <c r="J20" s="902">
        <v>0</v>
      </c>
    </row>
    <row r="21" spans="1:10" ht="15.75" thickBot="1" x14ac:dyDescent="0.3">
      <c r="A21" s="901"/>
      <c r="B21" s="901"/>
      <c r="C21" s="901"/>
      <c r="D21" s="901"/>
      <c r="E21" s="901" t="s">
        <v>6085</v>
      </c>
      <c r="F21" s="902">
        <v>646770.85</v>
      </c>
      <c r="G21" s="901"/>
      <c r="H21" s="1013" t="s">
        <v>6086</v>
      </c>
      <c r="I21" s="1013"/>
      <c r="J21" s="902">
        <v>3354057.79</v>
      </c>
    </row>
    <row r="22" spans="1:10" ht="1.1499999999999999" customHeight="1" thickTop="1" x14ac:dyDescent="0.25">
      <c r="A22" s="903"/>
      <c r="B22" s="903"/>
      <c r="C22" s="903"/>
      <c r="D22" s="903"/>
      <c r="E22" s="903"/>
      <c r="F22" s="903"/>
      <c r="G22" s="903"/>
      <c r="H22" s="903"/>
      <c r="I22" s="903"/>
      <c r="J22" s="903"/>
    </row>
    <row r="23" spans="1:10" ht="18" customHeight="1" x14ac:dyDescent="0.25">
      <c r="A23" s="887" t="s">
        <v>7047</v>
      </c>
      <c r="B23" s="888" t="s">
        <v>1082</v>
      </c>
      <c r="C23" s="887" t="s">
        <v>6058</v>
      </c>
      <c r="D23" s="887" t="s">
        <v>1083</v>
      </c>
      <c r="E23" s="1024" t="s">
        <v>1210</v>
      </c>
      <c r="F23" s="1024"/>
      <c r="G23" s="889" t="s">
        <v>880</v>
      </c>
      <c r="H23" s="888" t="s">
        <v>6059</v>
      </c>
      <c r="I23" s="888" t="s">
        <v>6060</v>
      </c>
      <c r="J23" s="888" t="s">
        <v>1089</v>
      </c>
    </row>
    <row r="24" spans="1:10" ht="24" customHeight="1" x14ac:dyDescent="0.25">
      <c r="A24" s="890" t="s">
        <v>6061</v>
      </c>
      <c r="B24" s="891" t="s">
        <v>7038</v>
      </c>
      <c r="C24" s="890" t="s">
        <v>6627</v>
      </c>
      <c r="D24" s="890" t="s">
        <v>7034</v>
      </c>
      <c r="E24" s="1025" t="s">
        <v>176</v>
      </c>
      <c r="F24" s="1025"/>
      <c r="G24" s="892" t="s">
        <v>70</v>
      </c>
      <c r="H24" s="893">
        <v>1</v>
      </c>
      <c r="I24" s="894">
        <v>81055.37</v>
      </c>
      <c r="J24" s="894">
        <v>81055.37</v>
      </c>
    </row>
    <row r="25" spans="1:10" ht="24" customHeight="1" x14ac:dyDescent="0.25">
      <c r="A25" s="895" t="s">
        <v>6067</v>
      </c>
      <c r="B25" s="896" t="s">
        <v>7048</v>
      </c>
      <c r="C25" s="895" t="s">
        <v>6627</v>
      </c>
      <c r="D25" s="895" t="s">
        <v>7049</v>
      </c>
      <c r="E25" s="1019" t="s">
        <v>6706</v>
      </c>
      <c r="F25" s="1019"/>
      <c r="G25" s="905" t="s">
        <v>70</v>
      </c>
      <c r="H25" s="897">
        <v>1</v>
      </c>
      <c r="I25" s="904">
        <v>81055.37</v>
      </c>
      <c r="J25" s="904">
        <v>81055.37</v>
      </c>
    </row>
    <row r="26" spans="1:10" x14ac:dyDescent="0.25">
      <c r="A26" s="901"/>
      <c r="B26" s="901"/>
      <c r="C26" s="901"/>
      <c r="D26" s="901"/>
      <c r="E26" s="901" t="s">
        <v>6082</v>
      </c>
      <c r="F26" s="902">
        <v>0</v>
      </c>
      <c r="G26" s="901" t="s">
        <v>6083</v>
      </c>
      <c r="H26" s="902">
        <v>0</v>
      </c>
      <c r="I26" s="901" t="s">
        <v>6084</v>
      </c>
      <c r="J26" s="902">
        <v>0</v>
      </c>
    </row>
    <row r="27" spans="1:10" ht="15.75" thickBot="1" x14ac:dyDescent="0.3">
      <c r="A27" s="901"/>
      <c r="B27" s="901"/>
      <c r="C27" s="901"/>
      <c r="D27" s="901"/>
      <c r="E27" s="901" t="s">
        <v>6085</v>
      </c>
      <c r="F27" s="902">
        <v>19364.13</v>
      </c>
      <c r="G27" s="901"/>
      <c r="H27" s="1013" t="s">
        <v>6086</v>
      </c>
      <c r="I27" s="1013"/>
      <c r="J27" s="902">
        <v>100419.5</v>
      </c>
    </row>
    <row r="28" spans="1:10" ht="1.1499999999999999" customHeight="1" thickTop="1" x14ac:dyDescent="0.25">
      <c r="A28" s="903"/>
      <c r="B28" s="903"/>
      <c r="C28" s="903"/>
      <c r="D28" s="903"/>
      <c r="E28" s="903"/>
      <c r="F28" s="903"/>
      <c r="G28" s="903"/>
      <c r="H28" s="903"/>
      <c r="I28" s="903"/>
      <c r="J28" s="903"/>
    </row>
    <row r="29" spans="1:10" ht="18" customHeight="1" x14ac:dyDescent="0.25">
      <c r="A29" s="887" t="s">
        <v>6057</v>
      </c>
      <c r="B29" s="888" t="s">
        <v>1082</v>
      </c>
      <c r="C29" s="887" t="s">
        <v>6058</v>
      </c>
      <c r="D29" s="887" t="s">
        <v>1083</v>
      </c>
      <c r="E29" s="1024" t="s">
        <v>1210</v>
      </c>
      <c r="F29" s="1024"/>
      <c r="G29" s="889" t="s">
        <v>880</v>
      </c>
      <c r="H29" s="888" t="s">
        <v>6059</v>
      </c>
      <c r="I29" s="888" t="s">
        <v>6060</v>
      </c>
      <c r="J29" s="888" t="s">
        <v>1089</v>
      </c>
    </row>
    <row r="30" spans="1:10" ht="25.9" customHeight="1" x14ac:dyDescent="0.25">
      <c r="A30" s="890" t="s">
        <v>6061</v>
      </c>
      <c r="B30" s="891" t="s">
        <v>6062</v>
      </c>
      <c r="C30" s="890" t="s">
        <v>6063</v>
      </c>
      <c r="D30" s="890" t="s">
        <v>37</v>
      </c>
      <c r="E30" s="1025" t="s">
        <v>176</v>
      </c>
      <c r="F30" s="1025"/>
      <c r="G30" s="892" t="s">
        <v>38</v>
      </c>
      <c r="H30" s="893">
        <v>1</v>
      </c>
      <c r="I30" s="894">
        <v>83.28</v>
      </c>
      <c r="J30" s="894">
        <v>83.28</v>
      </c>
    </row>
    <row r="31" spans="1:10" ht="19.899999999999999" customHeight="1" x14ac:dyDescent="0.25">
      <c r="A31" s="887" t="s">
        <v>6064</v>
      </c>
      <c r="B31" s="888" t="s">
        <v>1082</v>
      </c>
      <c r="C31" s="887" t="s">
        <v>6058</v>
      </c>
      <c r="D31" s="887" t="s">
        <v>223</v>
      </c>
      <c r="E31" s="888" t="s">
        <v>1084</v>
      </c>
      <c r="F31" s="1020" t="s">
        <v>6065</v>
      </c>
      <c r="G31" s="1020"/>
      <c r="H31" s="1020"/>
      <c r="I31" s="1020"/>
      <c r="J31" s="888" t="s">
        <v>6066</v>
      </c>
    </row>
    <row r="32" spans="1:10" ht="24" customHeight="1" x14ac:dyDescent="0.25">
      <c r="A32" s="895" t="s">
        <v>6067</v>
      </c>
      <c r="B32" s="896" t="s">
        <v>6068</v>
      </c>
      <c r="C32" s="895" t="s">
        <v>6063</v>
      </c>
      <c r="D32" s="895" t="s">
        <v>231</v>
      </c>
      <c r="E32" s="897">
        <v>1</v>
      </c>
      <c r="F32" s="895"/>
      <c r="G32" s="895"/>
      <c r="H32" s="895"/>
      <c r="I32" s="898" t="s">
        <v>6069</v>
      </c>
      <c r="J32" s="898" t="s">
        <v>6069</v>
      </c>
    </row>
    <row r="33" spans="1:10" ht="19.899999999999999" customHeight="1" x14ac:dyDescent="0.25">
      <c r="A33" s="1012"/>
      <c r="B33" s="1012"/>
      <c r="C33" s="1012"/>
      <c r="D33" s="1012"/>
      <c r="E33" s="1012"/>
      <c r="F33" s="1012" t="s">
        <v>6070</v>
      </c>
      <c r="G33" s="1012"/>
      <c r="H33" s="1012"/>
      <c r="I33" s="1012"/>
      <c r="J33" s="899">
        <v>0</v>
      </c>
    </row>
    <row r="34" spans="1:10" ht="19.899999999999999" customHeight="1" x14ac:dyDescent="0.25">
      <c r="A34" s="1012"/>
      <c r="B34" s="1012"/>
      <c r="C34" s="1012"/>
      <c r="D34" s="1012"/>
      <c r="E34" s="1012"/>
      <c r="F34" s="1012" t="s">
        <v>6071</v>
      </c>
      <c r="G34" s="1012"/>
      <c r="H34" s="1012"/>
      <c r="I34" s="1012"/>
      <c r="J34" s="900">
        <v>23.449100000000001</v>
      </c>
    </row>
    <row r="35" spans="1:10" ht="19.899999999999999" customHeight="1" x14ac:dyDescent="0.25">
      <c r="A35" s="1012"/>
      <c r="B35" s="1012"/>
      <c r="C35" s="1012"/>
      <c r="D35" s="1012"/>
      <c r="E35" s="1012"/>
      <c r="F35" s="1012" t="s">
        <v>6072</v>
      </c>
      <c r="G35" s="1012"/>
      <c r="H35" s="1012"/>
      <c r="I35" s="1012"/>
      <c r="J35" s="900">
        <v>23.449100000000001</v>
      </c>
    </row>
    <row r="36" spans="1:10" ht="19.899999999999999" customHeight="1" x14ac:dyDescent="0.25">
      <c r="A36" s="1012"/>
      <c r="B36" s="1012"/>
      <c r="C36" s="1012"/>
      <c r="D36" s="1012"/>
      <c r="E36" s="1012"/>
      <c r="F36" s="1012" t="s">
        <v>6073</v>
      </c>
      <c r="G36" s="1012"/>
      <c r="H36" s="1012"/>
      <c r="I36" s="1012"/>
      <c r="J36" s="900">
        <v>0.28571000000000002</v>
      </c>
    </row>
    <row r="37" spans="1:10" ht="19.899999999999999" customHeight="1" x14ac:dyDescent="0.25">
      <c r="A37" s="1012"/>
      <c r="B37" s="1012"/>
      <c r="C37" s="1012"/>
      <c r="D37" s="1012"/>
      <c r="E37" s="1012"/>
      <c r="F37" s="1012" t="s">
        <v>6074</v>
      </c>
      <c r="G37" s="1012"/>
      <c r="H37" s="1012"/>
      <c r="I37" s="1012"/>
      <c r="J37" s="900">
        <v>82.073099999999997</v>
      </c>
    </row>
    <row r="38" spans="1:10" ht="19.899999999999999" customHeight="1" x14ac:dyDescent="0.25">
      <c r="A38" s="1012"/>
      <c r="B38" s="1012"/>
      <c r="C38" s="1012"/>
      <c r="D38" s="1012"/>
      <c r="E38" s="1012"/>
      <c r="F38" s="1012" t="s">
        <v>6075</v>
      </c>
      <c r="G38" s="1012"/>
      <c r="H38" s="1012"/>
      <c r="I38" s="1012"/>
      <c r="J38" s="900">
        <v>1.2057</v>
      </c>
    </row>
    <row r="39" spans="1:10" ht="19.899999999999999" customHeight="1" x14ac:dyDescent="0.25">
      <c r="A39" s="1012"/>
      <c r="B39" s="1012"/>
      <c r="C39" s="1012"/>
      <c r="D39" s="1012"/>
      <c r="E39" s="1012"/>
      <c r="F39" s="1012" t="s">
        <v>6076</v>
      </c>
      <c r="G39" s="1012"/>
      <c r="H39" s="1012"/>
      <c r="I39" s="1012"/>
      <c r="J39" s="900">
        <v>0</v>
      </c>
    </row>
    <row r="40" spans="1:10" ht="19.899999999999999" customHeight="1" x14ac:dyDescent="0.25">
      <c r="A40" s="887" t="s">
        <v>6077</v>
      </c>
      <c r="B40" s="888" t="s">
        <v>6078</v>
      </c>
      <c r="C40" s="887" t="s">
        <v>6058</v>
      </c>
      <c r="D40" s="887" t="s">
        <v>1083</v>
      </c>
      <c r="E40" s="888" t="s">
        <v>1084</v>
      </c>
      <c r="F40" s="1020" t="s">
        <v>6079</v>
      </c>
      <c r="G40" s="1023"/>
      <c r="H40" s="1020"/>
      <c r="I40" s="1020"/>
      <c r="J40" s="888" t="s">
        <v>6065</v>
      </c>
    </row>
    <row r="41" spans="1:10" ht="19.899999999999999" customHeight="1" x14ac:dyDescent="0.25">
      <c r="A41" s="889"/>
      <c r="B41" s="889"/>
      <c r="C41" s="889"/>
      <c r="D41" s="889"/>
      <c r="E41" s="889"/>
      <c r="F41" s="889" t="s">
        <v>240</v>
      </c>
      <c r="G41" s="889" t="s">
        <v>241</v>
      </c>
      <c r="H41" s="889" t="s">
        <v>242</v>
      </c>
      <c r="I41" s="889" t="s">
        <v>6080</v>
      </c>
      <c r="J41" s="889"/>
    </row>
    <row r="42" spans="1:10" ht="19.899999999999999" customHeight="1" x14ac:dyDescent="0.25">
      <c r="A42" s="1012"/>
      <c r="B42" s="1012"/>
      <c r="C42" s="1012"/>
      <c r="D42" s="1012"/>
      <c r="E42" s="1012"/>
      <c r="F42" s="1012" t="s">
        <v>6076</v>
      </c>
      <c r="G42" s="1012"/>
      <c r="H42" s="1012"/>
      <c r="I42" s="1012"/>
      <c r="J42" s="900">
        <v>0</v>
      </c>
    </row>
    <row r="43" spans="1:10" ht="19.899999999999999" customHeight="1" x14ac:dyDescent="0.25">
      <c r="A43" s="1012"/>
      <c r="B43" s="1012"/>
      <c r="C43" s="1012"/>
      <c r="D43" s="1012"/>
      <c r="E43" s="1012"/>
      <c r="F43" s="1012" t="s">
        <v>6081</v>
      </c>
      <c r="G43" s="1012"/>
      <c r="H43" s="1012"/>
      <c r="I43" s="1012"/>
      <c r="J43" s="900">
        <v>0</v>
      </c>
    </row>
    <row r="44" spans="1:10" x14ac:dyDescent="0.25">
      <c r="A44" s="901"/>
      <c r="B44" s="901"/>
      <c r="C44" s="901"/>
      <c r="D44" s="901"/>
      <c r="E44" s="901" t="s">
        <v>6082</v>
      </c>
      <c r="F44" s="902">
        <v>82.07</v>
      </c>
      <c r="G44" s="901" t="s">
        <v>6083</v>
      </c>
      <c r="H44" s="902">
        <v>0</v>
      </c>
      <c r="I44" s="901" t="s">
        <v>6084</v>
      </c>
      <c r="J44" s="902">
        <v>82.07</v>
      </c>
    </row>
    <row r="45" spans="1:10" ht="15.75" thickBot="1" x14ac:dyDescent="0.3">
      <c r="A45" s="901"/>
      <c r="B45" s="901"/>
      <c r="C45" s="901"/>
      <c r="D45" s="901"/>
      <c r="E45" s="901" t="s">
        <v>6085</v>
      </c>
      <c r="F45" s="902">
        <v>19.899999999999999</v>
      </c>
      <c r="G45" s="901"/>
      <c r="H45" s="1013" t="s">
        <v>6086</v>
      </c>
      <c r="I45" s="1013"/>
      <c r="J45" s="902">
        <v>103.18</v>
      </c>
    </row>
    <row r="46" spans="1:10" ht="1.1499999999999999" customHeight="1" thickTop="1" x14ac:dyDescent="0.25">
      <c r="A46" s="903"/>
      <c r="B46" s="903"/>
      <c r="C46" s="903"/>
      <c r="D46" s="903"/>
      <c r="E46" s="903"/>
      <c r="F46" s="903"/>
      <c r="G46" s="903"/>
      <c r="H46" s="903"/>
      <c r="I46" s="903"/>
      <c r="J46" s="903"/>
    </row>
    <row r="47" spans="1:10" ht="18" customHeight="1" x14ac:dyDescent="0.25">
      <c r="A47" s="887" t="s">
        <v>6087</v>
      </c>
      <c r="B47" s="888" t="s">
        <v>1082</v>
      </c>
      <c r="C47" s="887" t="s">
        <v>6058</v>
      </c>
      <c r="D47" s="887" t="s">
        <v>1083</v>
      </c>
      <c r="E47" s="1024" t="s">
        <v>1210</v>
      </c>
      <c r="F47" s="1024"/>
      <c r="G47" s="889" t="s">
        <v>880</v>
      </c>
      <c r="H47" s="888" t="s">
        <v>6059</v>
      </c>
      <c r="I47" s="888" t="s">
        <v>6060</v>
      </c>
      <c r="J47" s="888" t="s">
        <v>1089</v>
      </c>
    </row>
    <row r="48" spans="1:10" ht="24" customHeight="1" x14ac:dyDescent="0.25">
      <c r="A48" s="890" t="s">
        <v>6061</v>
      </c>
      <c r="B48" s="891" t="s">
        <v>6088</v>
      </c>
      <c r="C48" s="890" t="s">
        <v>6063</v>
      </c>
      <c r="D48" s="890" t="s">
        <v>40</v>
      </c>
      <c r="E48" s="1025" t="s">
        <v>176</v>
      </c>
      <c r="F48" s="1025"/>
      <c r="G48" s="892" t="s">
        <v>38</v>
      </c>
      <c r="H48" s="893">
        <v>1</v>
      </c>
      <c r="I48" s="894">
        <v>19.34</v>
      </c>
      <c r="J48" s="894">
        <v>19.34</v>
      </c>
    </row>
    <row r="49" spans="1:10" ht="15" customHeight="1" x14ac:dyDescent="0.25">
      <c r="A49" s="1024" t="s">
        <v>6089</v>
      </c>
      <c r="B49" s="1020" t="s">
        <v>1082</v>
      </c>
      <c r="C49" s="1024" t="s">
        <v>6058</v>
      </c>
      <c r="D49" s="1024" t="s">
        <v>6090</v>
      </c>
      <c r="E49" s="1020" t="s">
        <v>1084</v>
      </c>
      <c r="F49" s="1023" t="s">
        <v>6091</v>
      </c>
      <c r="G49" s="1020"/>
      <c r="H49" s="1023" t="s">
        <v>6065</v>
      </c>
      <c r="I49" s="1020"/>
      <c r="J49" s="1020" t="s">
        <v>6066</v>
      </c>
    </row>
    <row r="50" spans="1:10" ht="15" customHeight="1" x14ac:dyDescent="0.25">
      <c r="A50" s="1020"/>
      <c r="B50" s="1020"/>
      <c r="C50" s="1020"/>
      <c r="D50" s="1020"/>
      <c r="E50" s="1020"/>
      <c r="F50" s="888" t="s">
        <v>6092</v>
      </c>
      <c r="G50" s="888" t="s">
        <v>6093</v>
      </c>
      <c r="H50" s="888" t="s">
        <v>6092</v>
      </c>
      <c r="I50" s="888" t="s">
        <v>6093</v>
      </c>
      <c r="J50" s="1020"/>
    </row>
    <row r="51" spans="1:10" ht="25.9" customHeight="1" x14ac:dyDescent="0.25">
      <c r="A51" s="895" t="s">
        <v>6067</v>
      </c>
      <c r="B51" s="896" t="s">
        <v>1038</v>
      </c>
      <c r="C51" s="895" t="s">
        <v>6063</v>
      </c>
      <c r="D51" s="895" t="s">
        <v>235</v>
      </c>
      <c r="E51" s="897">
        <v>1</v>
      </c>
      <c r="F51" s="904">
        <v>1</v>
      </c>
      <c r="G51" s="904">
        <v>0</v>
      </c>
      <c r="H51" s="898">
        <v>12.55</v>
      </c>
      <c r="I51" s="898">
        <v>2.82</v>
      </c>
      <c r="J51" s="898">
        <v>12.55</v>
      </c>
    </row>
    <row r="52" spans="1:10" ht="19.899999999999999" customHeight="1" x14ac:dyDescent="0.25">
      <c r="A52" s="1012"/>
      <c r="B52" s="1012"/>
      <c r="C52" s="1012"/>
      <c r="D52" s="1012"/>
      <c r="E52" s="1012"/>
      <c r="F52" s="1012" t="s">
        <v>6094</v>
      </c>
      <c r="G52" s="1012"/>
      <c r="H52" s="1012"/>
      <c r="I52" s="1012"/>
      <c r="J52" s="900">
        <v>12.5532</v>
      </c>
    </row>
    <row r="53" spans="1:10" ht="19.899999999999999" customHeight="1" x14ac:dyDescent="0.25">
      <c r="A53" s="887" t="s">
        <v>6064</v>
      </c>
      <c r="B53" s="888" t="s">
        <v>1082</v>
      </c>
      <c r="C53" s="887" t="s">
        <v>6058</v>
      </c>
      <c r="D53" s="887" t="s">
        <v>223</v>
      </c>
      <c r="E53" s="888" t="s">
        <v>1084</v>
      </c>
      <c r="F53" s="1020" t="s">
        <v>6065</v>
      </c>
      <c r="G53" s="1020"/>
      <c r="H53" s="1020"/>
      <c r="I53" s="1020"/>
      <c r="J53" s="888" t="s">
        <v>6066</v>
      </c>
    </row>
    <row r="54" spans="1:10" ht="24" customHeight="1" x14ac:dyDescent="0.25">
      <c r="A54" s="895" t="s">
        <v>6067</v>
      </c>
      <c r="B54" s="896" t="s">
        <v>6068</v>
      </c>
      <c r="C54" s="895" t="s">
        <v>6063</v>
      </c>
      <c r="D54" s="895" t="s">
        <v>231</v>
      </c>
      <c r="E54" s="897">
        <v>2</v>
      </c>
      <c r="F54" s="895"/>
      <c r="G54" s="895"/>
      <c r="H54" s="895"/>
      <c r="I54" s="898" t="s">
        <v>6069</v>
      </c>
      <c r="J54" s="898" t="s">
        <v>6095</v>
      </c>
    </row>
    <row r="55" spans="1:10" ht="19.899999999999999" customHeight="1" x14ac:dyDescent="0.25">
      <c r="A55" s="1012"/>
      <c r="B55" s="1012"/>
      <c r="C55" s="1012"/>
      <c r="D55" s="1012"/>
      <c r="E55" s="1012"/>
      <c r="F55" s="1012" t="s">
        <v>6070</v>
      </c>
      <c r="G55" s="1012"/>
      <c r="H55" s="1012"/>
      <c r="I55" s="1012"/>
      <c r="J55" s="899">
        <v>0</v>
      </c>
    </row>
    <row r="56" spans="1:10" ht="19.899999999999999" customHeight="1" x14ac:dyDescent="0.25">
      <c r="A56" s="1012"/>
      <c r="B56" s="1012"/>
      <c r="C56" s="1012"/>
      <c r="D56" s="1012"/>
      <c r="E56" s="1012"/>
      <c r="F56" s="1012" t="s">
        <v>6071</v>
      </c>
      <c r="G56" s="1012"/>
      <c r="H56" s="1012"/>
      <c r="I56" s="1012"/>
      <c r="J56" s="900">
        <v>46.898200000000003</v>
      </c>
    </row>
    <row r="57" spans="1:10" ht="19.899999999999999" customHeight="1" x14ac:dyDescent="0.25">
      <c r="A57" s="1012"/>
      <c r="B57" s="1012"/>
      <c r="C57" s="1012"/>
      <c r="D57" s="1012"/>
      <c r="E57" s="1012"/>
      <c r="F57" s="1012" t="s">
        <v>6072</v>
      </c>
      <c r="G57" s="1012"/>
      <c r="H57" s="1012"/>
      <c r="I57" s="1012"/>
      <c r="J57" s="900">
        <v>59.4514</v>
      </c>
    </row>
    <row r="58" spans="1:10" ht="19.899999999999999" customHeight="1" x14ac:dyDescent="0.25">
      <c r="A58" s="1012"/>
      <c r="B58" s="1012"/>
      <c r="C58" s="1012"/>
      <c r="D58" s="1012"/>
      <c r="E58" s="1012"/>
      <c r="F58" s="1012" t="s">
        <v>6073</v>
      </c>
      <c r="G58" s="1012"/>
      <c r="H58" s="1012"/>
      <c r="I58" s="1012"/>
      <c r="J58" s="900">
        <v>3.1124999999999998</v>
      </c>
    </row>
    <row r="59" spans="1:10" ht="19.899999999999999" customHeight="1" x14ac:dyDescent="0.25">
      <c r="A59" s="1012"/>
      <c r="B59" s="1012"/>
      <c r="C59" s="1012"/>
      <c r="D59" s="1012"/>
      <c r="E59" s="1012"/>
      <c r="F59" s="1012" t="s">
        <v>6074</v>
      </c>
      <c r="G59" s="1012"/>
      <c r="H59" s="1012"/>
      <c r="I59" s="1012"/>
      <c r="J59" s="900">
        <v>19.100899999999999</v>
      </c>
    </row>
    <row r="60" spans="1:10" ht="19.899999999999999" customHeight="1" x14ac:dyDescent="0.25">
      <c r="A60" s="1012"/>
      <c r="B60" s="1012"/>
      <c r="C60" s="1012"/>
      <c r="D60" s="1012"/>
      <c r="E60" s="1012"/>
      <c r="F60" s="1012" t="s">
        <v>6075</v>
      </c>
      <c r="G60" s="1012"/>
      <c r="H60" s="1012"/>
      <c r="I60" s="1012"/>
      <c r="J60" s="900">
        <v>0.23469999999999999</v>
      </c>
    </row>
    <row r="61" spans="1:10" ht="19.899999999999999" customHeight="1" x14ac:dyDescent="0.25">
      <c r="A61" s="1012"/>
      <c r="B61" s="1012"/>
      <c r="C61" s="1012"/>
      <c r="D61" s="1012"/>
      <c r="E61" s="1012"/>
      <c r="F61" s="1012" t="s">
        <v>6076</v>
      </c>
      <c r="G61" s="1012"/>
      <c r="H61" s="1012"/>
      <c r="I61" s="1012"/>
      <c r="J61" s="900">
        <v>0</v>
      </c>
    </row>
    <row r="62" spans="1:10" ht="19.899999999999999" customHeight="1" x14ac:dyDescent="0.25">
      <c r="A62" s="887" t="s">
        <v>6077</v>
      </c>
      <c r="B62" s="888" t="s">
        <v>6078</v>
      </c>
      <c r="C62" s="887" t="s">
        <v>6058</v>
      </c>
      <c r="D62" s="887" t="s">
        <v>1083</v>
      </c>
      <c r="E62" s="888" t="s">
        <v>1084</v>
      </c>
      <c r="F62" s="1020" t="s">
        <v>6079</v>
      </c>
      <c r="G62" s="1023"/>
      <c r="H62" s="1020"/>
      <c r="I62" s="1020"/>
      <c r="J62" s="888" t="s">
        <v>6065</v>
      </c>
    </row>
    <row r="63" spans="1:10" ht="19.899999999999999" customHeight="1" x14ac:dyDescent="0.25">
      <c r="A63" s="889"/>
      <c r="B63" s="889"/>
      <c r="C63" s="889"/>
      <c r="D63" s="889"/>
      <c r="E63" s="889"/>
      <c r="F63" s="889" t="s">
        <v>240</v>
      </c>
      <c r="G63" s="889" t="s">
        <v>241</v>
      </c>
      <c r="H63" s="889" t="s">
        <v>242</v>
      </c>
      <c r="I63" s="889" t="s">
        <v>6080</v>
      </c>
      <c r="J63" s="889"/>
    </row>
    <row r="64" spans="1:10" ht="19.899999999999999" customHeight="1" x14ac:dyDescent="0.25">
      <c r="A64" s="1012"/>
      <c r="B64" s="1012"/>
      <c r="C64" s="1012"/>
      <c r="D64" s="1012"/>
      <c r="E64" s="1012"/>
      <c r="F64" s="1012" t="s">
        <v>6076</v>
      </c>
      <c r="G64" s="1012"/>
      <c r="H64" s="1012"/>
      <c r="I64" s="1012"/>
      <c r="J64" s="900">
        <v>0</v>
      </c>
    </row>
    <row r="65" spans="1:10" ht="19.899999999999999" customHeight="1" x14ac:dyDescent="0.25">
      <c r="A65" s="1012"/>
      <c r="B65" s="1012"/>
      <c r="C65" s="1012"/>
      <c r="D65" s="1012"/>
      <c r="E65" s="1012"/>
      <c r="F65" s="1012" t="s">
        <v>6081</v>
      </c>
      <c r="G65" s="1012"/>
      <c r="H65" s="1012"/>
      <c r="I65" s="1012"/>
      <c r="J65" s="900">
        <v>0</v>
      </c>
    </row>
    <row r="66" spans="1:10" x14ac:dyDescent="0.25">
      <c r="A66" s="901"/>
      <c r="B66" s="901"/>
      <c r="C66" s="901"/>
      <c r="D66" s="901"/>
      <c r="E66" s="901" t="s">
        <v>6082</v>
      </c>
      <c r="F66" s="902">
        <v>15.067694779116465</v>
      </c>
      <c r="G66" s="901" t="s">
        <v>6083</v>
      </c>
      <c r="H66" s="902">
        <v>0</v>
      </c>
      <c r="I66" s="901" t="s">
        <v>6084</v>
      </c>
      <c r="J66" s="902">
        <v>15.06</v>
      </c>
    </row>
    <row r="67" spans="1:10" ht="15.75" thickBot="1" x14ac:dyDescent="0.3">
      <c r="A67" s="901"/>
      <c r="B67" s="901"/>
      <c r="C67" s="901"/>
      <c r="D67" s="901"/>
      <c r="E67" s="901" t="s">
        <v>6085</v>
      </c>
      <c r="F67" s="902">
        <v>4.62</v>
      </c>
      <c r="G67" s="901"/>
      <c r="H67" s="1013" t="s">
        <v>6086</v>
      </c>
      <c r="I67" s="1013"/>
      <c r="J67" s="902">
        <v>23.96</v>
      </c>
    </row>
    <row r="68" spans="1:10" ht="1.1499999999999999" customHeight="1" thickTop="1" x14ac:dyDescent="0.25">
      <c r="A68" s="903"/>
      <c r="B68" s="903"/>
      <c r="C68" s="903"/>
      <c r="D68" s="903"/>
      <c r="E68" s="903"/>
      <c r="F68" s="903"/>
      <c r="G68" s="903"/>
      <c r="H68" s="903"/>
      <c r="I68" s="903"/>
      <c r="J68" s="903"/>
    </row>
    <row r="69" spans="1:10" ht="18" customHeight="1" x14ac:dyDescent="0.25">
      <c r="A69" s="887" t="s">
        <v>6096</v>
      </c>
      <c r="B69" s="888" t="s">
        <v>1082</v>
      </c>
      <c r="C69" s="887" t="s">
        <v>6058</v>
      </c>
      <c r="D69" s="887" t="s">
        <v>1083</v>
      </c>
      <c r="E69" s="1024" t="s">
        <v>1210</v>
      </c>
      <c r="F69" s="1024"/>
      <c r="G69" s="889" t="s">
        <v>880</v>
      </c>
      <c r="H69" s="888" t="s">
        <v>6059</v>
      </c>
      <c r="I69" s="888" t="s">
        <v>6060</v>
      </c>
      <c r="J69" s="888" t="s">
        <v>1089</v>
      </c>
    </row>
    <row r="70" spans="1:10" ht="25.9" customHeight="1" x14ac:dyDescent="0.25">
      <c r="A70" s="890" t="s">
        <v>6061</v>
      </c>
      <c r="B70" s="891" t="s">
        <v>6097</v>
      </c>
      <c r="C70" s="890" t="s">
        <v>6063</v>
      </c>
      <c r="D70" s="890" t="s">
        <v>42</v>
      </c>
      <c r="E70" s="1025" t="s">
        <v>176</v>
      </c>
      <c r="F70" s="1025"/>
      <c r="G70" s="892" t="s">
        <v>38</v>
      </c>
      <c r="H70" s="893">
        <v>1</v>
      </c>
      <c r="I70" s="894">
        <v>272.35000000000002</v>
      </c>
      <c r="J70" s="894">
        <v>272.35000000000002</v>
      </c>
    </row>
    <row r="71" spans="1:10" ht="19.899999999999999" customHeight="1" x14ac:dyDescent="0.25">
      <c r="A71" s="887" t="s">
        <v>6064</v>
      </c>
      <c r="B71" s="888" t="s">
        <v>1082</v>
      </c>
      <c r="C71" s="887" t="s">
        <v>6058</v>
      </c>
      <c r="D71" s="887" t="s">
        <v>223</v>
      </c>
      <c r="E71" s="888" t="s">
        <v>1084</v>
      </c>
      <c r="F71" s="1020" t="s">
        <v>6065</v>
      </c>
      <c r="G71" s="1020"/>
      <c r="H71" s="1020"/>
      <c r="I71" s="1020"/>
      <c r="J71" s="888" t="s">
        <v>6066</v>
      </c>
    </row>
    <row r="72" spans="1:10" ht="24" customHeight="1" x14ac:dyDescent="0.25">
      <c r="A72" s="895" t="s">
        <v>6067</v>
      </c>
      <c r="B72" s="896" t="s">
        <v>6068</v>
      </c>
      <c r="C72" s="895" t="s">
        <v>6063</v>
      </c>
      <c r="D72" s="895" t="s">
        <v>231</v>
      </c>
      <c r="E72" s="897">
        <v>10</v>
      </c>
      <c r="F72" s="895"/>
      <c r="G72" s="895"/>
      <c r="H72" s="895"/>
      <c r="I72" s="898" t="s">
        <v>6069</v>
      </c>
      <c r="J72" s="898" t="s">
        <v>6098</v>
      </c>
    </row>
    <row r="73" spans="1:10" ht="24" customHeight="1" x14ac:dyDescent="0.25">
      <c r="A73" s="895" t="s">
        <v>6067</v>
      </c>
      <c r="B73" s="896" t="s">
        <v>6099</v>
      </c>
      <c r="C73" s="895" t="s">
        <v>6063</v>
      </c>
      <c r="D73" s="895" t="s">
        <v>237</v>
      </c>
      <c r="E73" s="897">
        <v>1</v>
      </c>
      <c r="F73" s="895"/>
      <c r="G73" s="895"/>
      <c r="H73" s="895"/>
      <c r="I73" s="898" t="s">
        <v>6100</v>
      </c>
      <c r="J73" s="898" t="s">
        <v>6100</v>
      </c>
    </row>
    <row r="74" spans="1:10" ht="19.899999999999999" customHeight="1" x14ac:dyDescent="0.25">
      <c r="A74" s="1012"/>
      <c r="B74" s="1012"/>
      <c r="C74" s="1012"/>
      <c r="D74" s="1012"/>
      <c r="E74" s="1012"/>
      <c r="F74" s="1012" t="s">
        <v>6070</v>
      </c>
      <c r="G74" s="1012"/>
      <c r="H74" s="1012"/>
      <c r="I74" s="1012"/>
      <c r="J74" s="899">
        <v>0</v>
      </c>
    </row>
    <row r="75" spans="1:10" ht="19.899999999999999" customHeight="1" x14ac:dyDescent="0.25">
      <c r="A75" s="1012"/>
      <c r="B75" s="1012"/>
      <c r="C75" s="1012"/>
      <c r="D75" s="1012"/>
      <c r="E75" s="1012"/>
      <c r="F75" s="1012" t="s">
        <v>6071</v>
      </c>
      <c r="G75" s="1012"/>
      <c r="H75" s="1012"/>
      <c r="I75" s="1012"/>
      <c r="J75" s="900">
        <v>263.36099999999999</v>
      </c>
    </row>
    <row r="76" spans="1:10" ht="19.899999999999999" customHeight="1" x14ac:dyDescent="0.25">
      <c r="A76" s="1012"/>
      <c r="B76" s="1012"/>
      <c r="C76" s="1012"/>
      <c r="D76" s="1012"/>
      <c r="E76" s="1012"/>
      <c r="F76" s="1012" t="s">
        <v>6072</v>
      </c>
      <c r="G76" s="1012"/>
      <c r="H76" s="1012"/>
      <c r="I76" s="1012"/>
      <c r="J76" s="900">
        <v>263.36099999999999</v>
      </c>
    </row>
    <row r="77" spans="1:10" ht="19.899999999999999" customHeight="1" x14ac:dyDescent="0.25">
      <c r="A77" s="1012"/>
      <c r="B77" s="1012"/>
      <c r="C77" s="1012"/>
      <c r="D77" s="1012"/>
      <c r="E77" s="1012"/>
      <c r="F77" s="1012" t="s">
        <v>6073</v>
      </c>
      <c r="G77" s="1012"/>
      <c r="H77" s="1012"/>
      <c r="I77" s="1012"/>
      <c r="J77" s="900">
        <v>2</v>
      </c>
    </row>
    <row r="78" spans="1:10" ht="19.899999999999999" customHeight="1" x14ac:dyDescent="0.25">
      <c r="A78" s="1012"/>
      <c r="B78" s="1012"/>
      <c r="C78" s="1012"/>
      <c r="D78" s="1012"/>
      <c r="E78" s="1012"/>
      <c r="F78" s="1012" t="s">
        <v>6074</v>
      </c>
      <c r="G78" s="1012"/>
      <c r="H78" s="1012"/>
      <c r="I78" s="1012"/>
      <c r="J78" s="900">
        <v>131.68049999999999</v>
      </c>
    </row>
    <row r="79" spans="1:10" ht="19.899999999999999" customHeight="1" x14ac:dyDescent="0.25">
      <c r="A79" s="1012"/>
      <c r="B79" s="1012"/>
      <c r="C79" s="1012"/>
      <c r="D79" s="1012"/>
      <c r="E79" s="1012"/>
      <c r="F79" s="1012" t="s">
        <v>6075</v>
      </c>
      <c r="G79" s="1012"/>
      <c r="H79" s="1012"/>
      <c r="I79" s="1012"/>
      <c r="J79" s="900">
        <v>6.3944000000000001</v>
      </c>
    </row>
    <row r="80" spans="1:10" ht="19.899999999999999" customHeight="1" x14ac:dyDescent="0.25">
      <c r="A80" s="1012"/>
      <c r="B80" s="1012"/>
      <c r="C80" s="1012"/>
      <c r="D80" s="1012"/>
      <c r="E80" s="1012"/>
      <c r="F80" s="1012" t="s">
        <v>6076</v>
      </c>
      <c r="G80" s="1012"/>
      <c r="H80" s="1012"/>
      <c r="I80" s="1012"/>
      <c r="J80" s="900">
        <v>0</v>
      </c>
    </row>
    <row r="81" spans="1:10" ht="19.899999999999999" customHeight="1" x14ac:dyDescent="0.25">
      <c r="A81" s="887" t="s">
        <v>6101</v>
      </c>
      <c r="B81" s="888" t="s">
        <v>1082</v>
      </c>
      <c r="C81" s="887" t="s">
        <v>6058</v>
      </c>
      <c r="D81" s="887" t="s">
        <v>179</v>
      </c>
      <c r="E81" s="888" t="s">
        <v>1084</v>
      </c>
      <c r="F81" s="888" t="s">
        <v>1207</v>
      </c>
      <c r="G81" s="888" t="s">
        <v>6102</v>
      </c>
      <c r="H81" s="888"/>
      <c r="I81" s="888"/>
      <c r="J81" s="888" t="s">
        <v>6065</v>
      </c>
    </row>
    <row r="82" spans="1:10" ht="24" customHeight="1" x14ac:dyDescent="0.25">
      <c r="A82" s="895" t="s">
        <v>6067</v>
      </c>
      <c r="B82" s="896" t="s">
        <v>6103</v>
      </c>
      <c r="C82" s="895" t="s">
        <v>6063</v>
      </c>
      <c r="D82" s="895" t="s">
        <v>1696</v>
      </c>
      <c r="E82" s="897">
        <v>1.2</v>
      </c>
      <c r="F82" s="905" t="s">
        <v>38</v>
      </c>
      <c r="G82" s="1018" t="s">
        <v>6104</v>
      </c>
      <c r="H82" s="1018"/>
      <c r="I82" s="1019"/>
      <c r="J82" s="898" t="s">
        <v>6105</v>
      </c>
    </row>
    <row r="83" spans="1:10" ht="19.899999999999999" customHeight="1" x14ac:dyDescent="0.25">
      <c r="A83" s="1012"/>
      <c r="B83" s="1012"/>
      <c r="C83" s="1012"/>
      <c r="D83" s="1012"/>
      <c r="E83" s="1012"/>
      <c r="F83" s="1012" t="s">
        <v>6106</v>
      </c>
      <c r="G83" s="1012"/>
      <c r="H83" s="1012"/>
      <c r="I83" s="1012"/>
      <c r="J83" s="900">
        <v>130.88810000000001</v>
      </c>
    </row>
    <row r="84" spans="1:10" ht="19.899999999999999" customHeight="1" x14ac:dyDescent="0.25">
      <c r="A84" s="887" t="s">
        <v>6107</v>
      </c>
      <c r="B84" s="888" t="s">
        <v>6108</v>
      </c>
      <c r="C84" s="887" t="s">
        <v>6058</v>
      </c>
      <c r="D84" s="887" t="s">
        <v>1083</v>
      </c>
      <c r="E84" s="888" t="s">
        <v>6109</v>
      </c>
      <c r="F84" s="888" t="s">
        <v>1084</v>
      </c>
      <c r="G84" s="889" t="s">
        <v>1207</v>
      </c>
      <c r="H84" s="1020" t="s">
        <v>6102</v>
      </c>
      <c r="I84" s="1020"/>
      <c r="J84" s="888" t="s">
        <v>6065</v>
      </c>
    </row>
    <row r="85" spans="1:10" ht="39" customHeight="1" x14ac:dyDescent="0.25">
      <c r="A85" s="906" t="s">
        <v>6061</v>
      </c>
      <c r="B85" s="907" t="s">
        <v>6110</v>
      </c>
      <c r="C85" s="906" t="s">
        <v>6063</v>
      </c>
      <c r="D85" s="906" t="s">
        <v>6111</v>
      </c>
      <c r="E85" s="907" t="s">
        <v>238</v>
      </c>
      <c r="F85" s="908">
        <v>1.8</v>
      </c>
      <c r="G85" s="909" t="s">
        <v>108</v>
      </c>
      <c r="H85" s="1021">
        <v>1.88</v>
      </c>
      <c r="I85" s="1022"/>
      <c r="J85" s="910">
        <v>3.38</v>
      </c>
    </row>
    <row r="86" spans="1:10" ht="19.899999999999999" customHeight="1" x14ac:dyDescent="0.25">
      <c r="A86" s="1012"/>
      <c r="B86" s="1012"/>
      <c r="C86" s="1012"/>
      <c r="D86" s="1012"/>
      <c r="E86" s="1012"/>
      <c r="F86" s="1012" t="s">
        <v>6112</v>
      </c>
      <c r="G86" s="1012"/>
      <c r="H86" s="1012"/>
      <c r="I86" s="1012"/>
      <c r="J86" s="900">
        <v>3.3839999999999999</v>
      </c>
    </row>
    <row r="87" spans="1:10" ht="19.899999999999999" customHeight="1" x14ac:dyDescent="0.25">
      <c r="A87" s="887" t="s">
        <v>6077</v>
      </c>
      <c r="B87" s="888" t="s">
        <v>6078</v>
      </c>
      <c r="C87" s="887" t="s">
        <v>6058</v>
      </c>
      <c r="D87" s="887" t="s">
        <v>1083</v>
      </c>
      <c r="E87" s="888" t="s">
        <v>1084</v>
      </c>
      <c r="F87" s="1020" t="s">
        <v>6079</v>
      </c>
      <c r="G87" s="1023"/>
      <c r="H87" s="1020"/>
      <c r="I87" s="1020"/>
      <c r="J87" s="888" t="s">
        <v>6065</v>
      </c>
    </row>
    <row r="88" spans="1:10" ht="19.899999999999999" customHeight="1" x14ac:dyDescent="0.25">
      <c r="A88" s="889"/>
      <c r="B88" s="889"/>
      <c r="C88" s="889"/>
      <c r="D88" s="889"/>
      <c r="E88" s="889"/>
      <c r="F88" s="889" t="s">
        <v>240</v>
      </c>
      <c r="G88" s="889" t="s">
        <v>241</v>
      </c>
      <c r="H88" s="889" t="s">
        <v>242</v>
      </c>
      <c r="I88" s="889" t="s">
        <v>6080</v>
      </c>
      <c r="J88" s="889"/>
    </row>
    <row r="89" spans="1:10" ht="49.9" customHeight="1" x14ac:dyDescent="0.25">
      <c r="A89" s="906" t="s">
        <v>6067</v>
      </c>
      <c r="B89" s="907" t="s">
        <v>238</v>
      </c>
      <c r="C89" s="906" t="s">
        <v>6063</v>
      </c>
      <c r="D89" s="906" t="s">
        <v>1696</v>
      </c>
      <c r="E89" s="908">
        <v>1.8</v>
      </c>
      <c r="F89" s="907" t="s">
        <v>6113</v>
      </c>
      <c r="G89" s="907" t="s">
        <v>6114</v>
      </c>
      <c r="H89" s="907" t="s">
        <v>6115</v>
      </c>
      <c r="I89" s="907" t="s">
        <v>6116</v>
      </c>
      <c r="J89" s="910">
        <v>0</v>
      </c>
    </row>
    <row r="90" spans="1:10" ht="19.899999999999999" customHeight="1" x14ac:dyDescent="0.25">
      <c r="A90" s="1012"/>
      <c r="B90" s="1012"/>
      <c r="C90" s="1012"/>
      <c r="D90" s="1012"/>
      <c r="E90" s="1012"/>
      <c r="F90" s="1012" t="s">
        <v>6076</v>
      </c>
      <c r="G90" s="1012"/>
      <c r="H90" s="1012"/>
      <c r="I90" s="1012"/>
      <c r="J90" s="900">
        <v>0</v>
      </c>
    </row>
    <row r="91" spans="1:10" ht="19.899999999999999" customHeight="1" x14ac:dyDescent="0.25">
      <c r="A91" s="1012"/>
      <c r="B91" s="1012"/>
      <c r="C91" s="1012"/>
      <c r="D91" s="1012"/>
      <c r="E91" s="1012"/>
      <c r="F91" s="1012" t="s">
        <v>6081</v>
      </c>
      <c r="G91" s="1012"/>
      <c r="H91" s="1012"/>
      <c r="I91" s="1012"/>
      <c r="J91" s="900">
        <v>0</v>
      </c>
    </row>
    <row r="92" spans="1:10" x14ac:dyDescent="0.25">
      <c r="A92" s="901"/>
      <c r="B92" s="901"/>
      <c r="C92" s="901"/>
      <c r="D92" s="901"/>
      <c r="E92" s="901" t="s">
        <v>6082</v>
      </c>
      <c r="F92" s="902">
        <v>131.68</v>
      </c>
      <c r="G92" s="901" t="s">
        <v>6083</v>
      </c>
      <c r="H92" s="902">
        <v>0</v>
      </c>
      <c r="I92" s="901" t="s">
        <v>6084</v>
      </c>
      <c r="J92" s="902">
        <v>131.68</v>
      </c>
    </row>
    <row r="93" spans="1:10" ht="15.75" thickBot="1" x14ac:dyDescent="0.3">
      <c r="A93" s="901"/>
      <c r="B93" s="901"/>
      <c r="C93" s="901"/>
      <c r="D93" s="901"/>
      <c r="E93" s="901" t="s">
        <v>6085</v>
      </c>
      <c r="F93" s="902">
        <v>65.06</v>
      </c>
      <c r="G93" s="901"/>
      <c r="H93" s="1013" t="s">
        <v>6086</v>
      </c>
      <c r="I93" s="1013"/>
      <c r="J93" s="902">
        <v>337.41</v>
      </c>
    </row>
    <row r="94" spans="1:10" ht="1.1499999999999999" customHeight="1" thickTop="1" x14ac:dyDescent="0.25">
      <c r="A94" s="903"/>
      <c r="B94" s="903"/>
      <c r="C94" s="903"/>
      <c r="D94" s="903"/>
      <c r="E94" s="903"/>
      <c r="F94" s="903"/>
      <c r="G94" s="903"/>
      <c r="H94" s="903"/>
      <c r="I94" s="903"/>
      <c r="J94" s="903"/>
    </row>
    <row r="95" spans="1:10" ht="18" customHeight="1" x14ac:dyDescent="0.25">
      <c r="A95" s="887" t="s">
        <v>6117</v>
      </c>
      <c r="B95" s="888" t="s">
        <v>1082</v>
      </c>
      <c r="C95" s="887" t="s">
        <v>6058</v>
      </c>
      <c r="D95" s="887" t="s">
        <v>1083</v>
      </c>
      <c r="E95" s="1024" t="s">
        <v>1210</v>
      </c>
      <c r="F95" s="1024"/>
      <c r="G95" s="889" t="s">
        <v>880</v>
      </c>
      <c r="H95" s="888" t="s">
        <v>6059</v>
      </c>
      <c r="I95" s="888" t="s">
        <v>6060</v>
      </c>
      <c r="J95" s="888" t="s">
        <v>1089</v>
      </c>
    </row>
    <row r="96" spans="1:10" ht="24" customHeight="1" x14ac:dyDescent="0.25">
      <c r="A96" s="890" t="s">
        <v>6061</v>
      </c>
      <c r="B96" s="891" t="s">
        <v>6118</v>
      </c>
      <c r="C96" s="890" t="s">
        <v>6063</v>
      </c>
      <c r="D96" s="890" t="s">
        <v>44</v>
      </c>
      <c r="E96" s="1025" t="s">
        <v>176</v>
      </c>
      <c r="F96" s="1025"/>
      <c r="G96" s="892" t="s">
        <v>38</v>
      </c>
      <c r="H96" s="893">
        <v>1</v>
      </c>
      <c r="I96" s="894">
        <v>723.71</v>
      </c>
      <c r="J96" s="894">
        <v>723.71</v>
      </c>
    </row>
    <row r="97" spans="1:10" ht="15" customHeight="1" x14ac:dyDescent="0.25">
      <c r="A97" s="1024" t="s">
        <v>6089</v>
      </c>
      <c r="B97" s="1020" t="s">
        <v>1082</v>
      </c>
      <c r="C97" s="1024" t="s">
        <v>6058</v>
      </c>
      <c r="D97" s="1024" t="s">
        <v>6090</v>
      </c>
      <c r="E97" s="1020" t="s">
        <v>1084</v>
      </c>
      <c r="F97" s="1023" t="s">
        <v>6091</v>
      </c>
      <c r="G97" s="1020"/>
      <c r="H97" s="1023" t="s">
        <v>6065</v>
      </c>
      <c r="I97" s="1020"/>
      <c r="J97" s="1020" t="s">
        <v>6066</v>
      </c>
    </row>
    <row r="98" spans="1:10" ht="15" customHeight="1" x14ac:dyDescent="0.25">
      <c r="A98" s="1020"/>
      <c r="B98" s="1020"/>
      <c r="C98" s="1020"/>
      <c r="D98" s="1020"/>
      <c r="E98" s="1020"/>
      <c r="F98" s="888" t="s">
        <v>6092</v>
      </c>
      <c r="G98" s="888" t="s">
        <v>6093</v>
      </c>
      <c r="H98" s="888" t="s">
        <v>6092</v>
      </c>
      <c r="I98" s="888" t="s">
        <v>6093</v>
      </c>
      <c r="J98" s="1020"/>
    </row>
    <row r="99" spans="1:10" ht="25.9" customHeight="1" x14ac:dyDescent="0.25">
      <c r="A99" s="895" t="s">
        <v>6067</v>
      </c>
      <c r="B99" s="896" t="s">
        <v>6119</v>
      </c>
      <c r="C99" s="895" t="s">
        <v>6063</v>
      </c>
      <c r="D99" s="895" t="s">
        <v>245</v>
      </c>
      <c r="E99" s="897">
        <v>1</v>
      </c>
      <c r="F99" s="904">
        <v>1</v>
      </c>
      <c r="G99" s="904">
        <v>0</v>
      </c>
      <c r="H99" s="898">
        <v>127.74</v>
      </c>
      <c r="I99" s="898">
        <v>29.68</v>
      </c>
      <c r="J99" s="898">
        <v>127.74</v>
      </c>
    </row>
    <row r="100" spans="1:10" ht="25.9" customHeight="1" x14ac:dyDescent="0.25">
      <c r="A100" s="895" t="s">
        <v>6067</v>
      </c>
      <c r="B100" s="896" t="s">
        <v>6120</v>
      </c>
      <c r="C100" s="895" t="s">
        <v>6063</v>
      </c>
      <c r="D100" s="895" t="s">
        <v>247</v>
      </c>
      <c r="E100" s="897">
        <v>4</v>
      </c>
      <c r="F100" s="904">
        <v>1</v>
      </c>
      <c r="G100" s="904">
        <v>0</v>
      </c>
      <c r="H100" s="898">
        <v>33.590000000000003</v>
      </c>
      <c r="I100" s="898">
        <v>31.33</v>
      </c>
      <c r="J100" s="898">
        <v>134.36000000000001</v>
      </c>
    </row>
    <row r="101" spans="1:10" ht="25.9" customHeight="1" x14ac:dyDescent="0.25">
      <c r="A101" s="895" t="s">
        <v>6067</v>
      </c>
      <c r="B101" s="896" t="s">
        <v>1018</v>
      </c>
      <c r="C101" s="895" t="s">
        <v>6063</v>
      </c>
      <c r="D101" s="895" t="s">
        <v>249</v>
      </c>
      <c r="E101" s="897">
        <v>1.02922</v>
      </c>
      <c r="F101" s="904">
        <v>1</v>
      </c>
      <c r="G101" s="904">
        <v>0</v>
      </c>
      <c r="H101" s="898">
        <v>0.73</v>
      </c>
      <c r="I101" s="898">
        <v>0.49</v>
      </c>
      <c r="J101" s="898">
        <v>0.75</v>
      </c>
    </row>
    <row r="102" spans="1:10" ht="19.899999999999999" customHeight="1" x14ac:dyDescent="0.25">
      <c r="A102" s="1012"/>
      <c r="B102" s="1012"/>
      <c r="C102" s="1012"/>
      <c r="D102" s="1012"/>
      <c r="E102" s="1012"/>
      <c r="F102" s="1012" t="s">
        <v>6094</v>
      </c>
      <c r="G102" s="1012"/>
      <c r="H102" s="1012"/>
      <c r="I102" s="1012"/>
      <c r="J102" s="900">
        <v>262.83999999999997</v>
      </c>
    </row>
    <row r="103" spans="1:10" ht="19.899999999999999" customHeight="1" x14ac:dyDescent="0.25">
      <c r="A103" s="887" t="s">
        <v>6064</v>
      </c>
      <c r="B103" s="888" t="s">
        <v>1082</v>
      </c>
      <c r="C103" s="887" t="s">
        <v>6058</v>
      </c>
      <c r="D103" s="887" t="s">
        <v>223</v>
      </c>
      <c r="E103" s="888" t="s">
        <v>1084</v>
      </c>
      <c r="F103" s="1020" t="s">
        <v>6065</v>
      </c>
      <c r="G103" s="1020"/>
      <c r="H103" s="1020"/>
      <c r="I103" s="1020"/>
      <c r="J103" s="888" t="s">
        <v>6066</v>
      </c>
    </row>
    <row r="104" spans="1:10" ht="24" customHeight="1" x14ac:dyDescent="0.25">
      <c r="A104" s="895" t="s">
        <v>6067</v>
      </c>
      <c r="B104" s="896" t="s">
        <v>6068</v>
      </c>
      <c r="C104" s="895" t="s">
        <v>6063</v>
      </c>
      <c r="D104" s="895" t="s">
        <v>231</v>
      </c>
      <c r="E104" s="897">
        <v>1.02922</v>
      </c>
      <c r="F104" s="895"/>
      <c r="G104" s="895"/>
      <c r="H104" s="895"/>
      <c r="I104" s="898" t="s">
        <v>6069</v>
      </c>
      <c r="J104" s="898" t="s">
        <v>6121</v>
      </c>
    </row>
    <row r="105" spans="1:10" ht="19.899999999999999" customHeight="1" x14ac:dyDescent="0.25">
      <c r="A105" s="1012"/>
      <c r="B105" s="1012"/>
      <c r="C105" s="1012"/>
      <c r="D105" s="1012"/>
      <c r="E105" s="1012"/>
      <c r="F105" s="1012" t="s">
        <v>6070</v>
      </c>
      <c r="G105" s="1012"/>
      <c r="H105" s="1012"/>
      <c r="I105" s="1012"/>
      <c r="J105" s="899">
        <v>0</v>
      </c>
    </row>
    <row r="106" spans="1:10" ht="19.899999999999999" customHeight="1" x14ac:dyDescent="0.25">
      <c r="A106" s="1012"/>
      <c r="B106" s="1012"/>
      <c r="C106" s="1012"/>
      <c r="D106" s="1012"/>
      <c r="E106" s="1012"/>
      <c r="F106" s="1012" t="s">
        <v>6071</v>
      </c>
      <c r="G106" s="1012"/>
      <c r="H106" s="1012"/>
      <c r="I106" s="1012"/>
      <c r="J106" s="900">
        <v>24.1343</v>
      </c>
    </row>
    <row r="107" spans="1:10" ht="19.899999999999999" customHeight="1" x14ac:dyDescent="0.25">
      <c r="A107" s="1012"/>
      <c r="B107" s="1012"/>
      <c r="C107" s="1012"/>
      <c r="D107" s="1012"/>
      <c r="E107" s="1012"/>
      <c r="F107" s="1012" t="s">
        <v>6072</v>
      </c>
      <c r="G107" s="1012"/>
      <c r="H107" s="1012"/>
      <c r="I107" s="1012"/>
      <c r="J107" s="900">
        <v>286.97430000000003</v>
      </c>
    </row>
    <row r="108" spans="1:10" ht="19.899999999999999" customHeight="1" x14ac:dyDescent="0.25">
      <c r="A108" s="1012"/>
      <c r="B108" s="1012"/>
      <c r="C108" s="1012"/>
      <c r="D108" s="1012"/>
      <c r="E108" s="1012"/>
      <c r="F108" s="1012" t="s">
        <v>6073</v>
      </c>
      <c r="G108" s="1012"/>
      <c r="H108" s="1012"/>
      <c r="I108" s="1012"/>
      <c r="J108" s="900">
        <v>0.73051999999999995</v>
      </c>
    </row>
    <row r="109" spans="1:10" ht="19.899999999999999" customHeight="1" x14ac:dyDescent="0.25">
      <c r="A109" s="1012"/>
      <c r="B109" s="1012"/>
      <c r="C109" s="1012"/>
      <c r="D109" s="1012"/>
      <c r="E109" s="1012"/>
      <c r="F109" s="1012" t="s">
        <v>6074</v>
      </c>
      <c r="G109" s="1012"/>
      <c r="H109" s="1012"/>
      <c r="I109" s="1012"/>
      <c r="J109" s="900">
        <v>392.83569999999997</v>
      </c>
    </row>
    <row r="110" spans="1:10" ht="19.899999999999999" customHeight="1" x14ac:dyDescent="0.25">
      <c r="A110" s="1012"/>
      <c r="B110" s="1012"/>
      <c r="C110" s="1012"/>
      <c r="D110" s="1012"/>
      <c r="E110" s="1012"/>
      <c r="F110" s="1012" t="s">
        <v>6075</v>
      </c>
      <c r="G110" s="1012"/>
      <c r="H110" s="1012"/>
      <c r="I110" s="1012"/>
      <c r="J110" s="900">
        <v>3.0097</v>
      </c>
    </row>
    <row r="111" spans="1:10" ht="19.899999999999999" customHeight="1" x14ac:dyDescent="0.25">
      <c r="A111" s="1012"/>
      <c r="B111" s="1012"/>
      <c r="C111" s="1012"/>
      <c r="D111" s="1012"/>
      <c r="E111" s="1012"/>
      <c r="F111" s="1012" t="s">
        <v>6076</v>
      </c>
      <c r="G111" s="1012"/>
      <c r="H111" s="1012"/>
      <c r="I111" s="1012"/>
      <c r="J111" s="900">
        <v>0</v>
      </c>
    </row>
    <row r="112" spans="1:10" ht="19.899999999999999" customHeight="1" x14ac:dyDescent="0.25">
      <c r="A112" s="887" t="s">
        <v>6101</v>
      </c>
      <c r="B112" s="888" t="s">
        <v>1082</v>
      </c>
      <c r="C112" s="887" t="s">
        <v>6058</v>
      </c>
      <c r="D112" s="887" t="s">
        <v>179</v>
      </c>
      <c r="E112" s="888" t="s">
        <v>1084</v>
      </c>
      <c r="F112" s="888" t="s">
        <v>1207</v>
      </c>
      <c r="G112" s="888" t="s">
        <v>6102</v>
      </c>
      <c r="H112" s="888"/>
      <c r="I112" s="888"/>
      <c r="J112" s="888" t="s">
        <v>6065</v>
      </c>
    </row>
    <row r="113" spans="1:10" ht="24" customHeight="1" x14ac:dyDescent="0.25">
      <c r="A113" s="895" t="s">
        <v>6067</v>
      </c>
      <c r="B113" s="896" t="s">
        <v>6122</v>
      </c>
      <c r="C113" s="895" t="s">
        <v>6063</v>
      </c>
      <c r="D113" s="895" t="s">
        <v>251</v>
      </c>
      <c r="E113" s="897">
        <v>0.66666999999999998</v>
      </c>
      <c r="F113" s="905" t="s">
        <v>70</v>
      </c>
      <c r="G113" s="1018" t="s">
        <v>6123</v>
      </c>
      <c r="H113" s="1018"/>
      <c r="I113" s="1019"/>
      <c r="J113" s="898" t="s">
        <v>6124</v>
      </c>
    </row>
    <row r="114" spans="1:10" ht="19.899999999999999" customHeight="1" x14ac:dyDescent="0.25">
      <c r="A114" s="1012"/>
      <c r="B114" s="1012"/>
      <c r="C114" s="1012"/>
      <c r="D114" s="1012"/>
      <c r="E114" s="1012"/>
      <c r="F114" s="1012" t="s">
        <v>6106</v>
      </c>
      <c r="G114" s="1012"/>
      <c r="H114" s="1012"/>
      <c r="I114" s="1012"/>
      <c r="J114" s="900">
        <v>327.86099999999999</v>
      </c>
    </row>
    <row r="115" spans="1:10" ht="19.899999999999999" customHeight="1" x14ac:dyDescent="0.25">
      <c r="A115" s="887" t="s">
        <v>6077</v>
      </c>
      <c r="B115" s="888" t="s">
        <v>6078</v>
      </c>
      <c r="C115" s="887" t="s">
        <v>6058</v>
      </c>
      <c r="D115" s="887" t="s">
        <v>1083</v>
      </c>
      <c r="E115" s="888" t="s">
        <v>1084</v>
      </c>
      <c r="F115" s="1020" t="s">
        <v>6079</v>
      </c>
      <c r="G115" s="1023"/>
      <c r="H115" s="1020"/>
      <c r="I115" s="1020"/>
      <c r="J115" s="888" t="s">
        <v>6065</v>
      </c>
    </row>
    <row r="116" spans="1:10" ht="19.899999999999999" customHeight="1" x14ac:dyDescent="0.25">
      <c r="A116" s="889"/>
      <c r="B116" s="889"/>
      <c r="C116" s="889"/>
      <c r="D116" s="889"/>
      <c r="E116" s="889"/>
      <c r="F116" s="889" t="s">
        <v>240</v>
      </c>
      <c r="G116" s="889" t="s">
        <v>241</v>
      </c>
      <c r="H116" s="889" t="s">
        <v>242</v>
      </c>
      <c r="I116" s="889" t="s">
        <v>6080</v>
      </c>
      <c r="J116" s="889"/>
    </row>
    <row r="117" spans="1:10" ht="19.899999999999999" customHeight="1" x14ac:dyDescent="0.25">
      <c r="A117" s="1012"/>
      <c r="B117" s="1012"/>
      <c r="C117" s="1012"/>
      <c r="D117" s="1012"/>
      <c r="E117" s="1012"/>
      <c r="F117" s="1012" t="s">
        <v>6076</v>
      </c>
      <c r="G117" s="1012"/>
      <c r="H117" s="1012"/>
      <c r="I117" s="1012"/>
      <c r="J117" s="900">
        <v>0</v>
      </c>
    </row>
    <row r="118" spans="1:10" ht="19.899999999999999" customHeight="1" x14ac:dyDescent="0.25">
      <c r="A118" s="1012"/>
      <c r="B118" s="1012"/>
      <c r="C118" s="1012"/>
      <c r="D118" s="1012"/>
      <c r="E118" s="1012"/>
      <c r="F118" s="1012" t="s">
        <v>6081</v>
      </c>
      <c r="G118" s="1012"/>
      <c r="H118" s="1012"/>
      <c r="I118" s="1012"/>
      <c r="J118" s="900">
        <v>0</v>
      </c>
    </row>
    <row r="119" spans="1:10" x14ac:dyDescent="0.25">
      <c r="A119" s="901"/>
      <c r="B119" s="901"/>
      <c r="C119" s="901"/>
      <c r="D119" s="901"/>
      <c r="E119" s="901" t="s">
        <v>6082</v>
      </c>
      <c r="F119" s="902">
        <v>33.037151618025518</v>
      </c>
      <c r="G119" s="901" t="s">
        <v>6083</v>
      </c>
      <c r="H119" s="902">
        <v>0</v>
      </c>
      <c r="I119" s="901" t="s">
        <v>6084</v>
      </c>
      <c r="J119" s="902">
        <v>33.03</v>
      </c>
    </row>
    <row r="120" spans="1:10" ht="15.75" thickBot="1" x14ac:dyDescent="0.3">
      <c r="A120" s="901"/>
      <c r="B120" s="901"/>
      <c r="C120" s="901"/>
      <c r="D120" s="901"/>
      <c r="E120" s="901" t="s">
        <v>6085</v>
      </c>
      <c r="F120" s="902">
        <v>172.89</v>
      </c>
      <c r="G120" s="901"/>
      <c r="H120" s="1013" t="s">
        <v>6086</v>
      </c>
      <c r="I120" s="1013"/>
      <c r="J120" s="902">
        <v>896.6</v>
      </c>
    </row>
    <row r="121" spans="1:10" ht="1.1499999999999999" customHeight="1" thickTop="1" x14ac:dyDescent="0.25">
      <c r="A121" s="903"/>
      <c r="B121" s="903"/>
      <c r="C121" s="903"/>
      <c r="D121" s="903"/>
      <c r="E121" s="903"/>
      <c r="F121" s="903"/>
      <c r="G121" s="903"/>
      <c r="H121" s="903"/>
      <c r="I121" s="903"/>
      <c r="J121" s="903"/>
    </row>
    <row r="122" spans="1:10" ht="18" customHeight="1" x14ac:dyDescent="0.25">
      <c r="A122" s="887" t="s">
        <v>6125</v>
      </c>
      <c r="B122" s="888" t="s">
        <v>1082</v>
      </c>
      <c r="C122" s="887" t="s">
        <v>6058</v>
      </c>
      <c r="D122" s="887" t="s">
        <v>1083</v>
      </c>
      <c r="E122" s="1024" t="s">
        <v>1210</v>
      </c>
      <c r="F122" s="1024"/>
      <c r="G122" s="889" t="s">
        <v>880</v>
      </c>
      <c r="H122" s="888" t="s">
        <v>6059</v>
      </c>
      <c r="I122" s="888" t="s">
        <v>6060</v>
      </c>
      <c r="J122" s="888" t="s">
        <v>1089</v>
      </c>
    </row>
    <row r="123" spans="1:10" ht="25.9" customHeight="1" x14ac:dyDescent="0.25">
      <c r="A123" s="890" t="s">
        <v>6061</v>
      </c>
      <c r="B123" s="891" t="s">
        <v>6126</v>
      </c>
      <c r="C123" s="890" t="s">
        <v>6063</v>
      </c>
      <c r="D123" s="890" t="s">
        <v>45</v>
      </c>
      <c r="E123" s="1025" t="s">
        <v>176</v>
      </c>
      <c r="F123" s="1025"/>
      <c r="G123" s="892" t="s">
        <v>38</v>
      </c>
      <c r="H123" s="893">
        <v>1</v>
      </c>
      <c r="I123" s="894">
        <v>882.27</v>
      </c>
      <c r="J123" s="894">
        <v>882.27</v>
      </c>
    </row>
    <row r="124" spans="1:10" ht="15" customHeight="1" x14ac:dyDescent="0.25">
      <c r="A124" s="1024" t="s">
        <v>6089</v>
      </c>
      <c r="B124" s="1020" t="s">
        <v>1082</v>
      </c>
      <c r="C124" s="1024" t="s">
        <v>6058</v>
      </c>
      <c r="D124" s="1024" t="s">
        <v>6090</v>
      </c>
      <c r="E124" s="1020" t="s">
        <v>1084</v>
      </c>
      <c r="F124" s="1023" t="s">
        <v>6091</v>
      </c>
      <c r="G124" s="1020"/>
      <c r="H124" s="1023" t="s">
        <v>6065</v>
      </c>
      <c r="I124" s="1020"/>
      <c r="J124" s="1020" t="s">
        <v>6066</v>
      </c>
    </row>
    <row r="125" spans="1:10" ht="15" customHeight="1" x14ac:dyDescent="0.25">
      <c r="A125" s="1020"/>
      <c r="B125" s="1020"/>
      <c r="C125" s="1020"/>
      <c r="D125" s="1020"/>
      <c r="E125" s="1020"/>
      <c r="F125" s="888" t="s">
        <v>6092</v>
      </c>
      <c r="G125" s="888" t="s">
        <v>6093</v>
      </c>
      <c r="H125" s="888" t="s">
        <v>6092</v>
      </c>
      <c r="I125" s="888" t="s">
        <v>6093</v>
      </c>
      <c r="J125" s="1020"/>
    </row>
    <row r="126" spans="1:10" ht="25.9" customHeight="1" x14ac:dyDescent="0.25">
      <c r="A126" s="895" t="s">
        <v>6067</v>
      </c>
      <c r="B126" s="896" t="s">
        <v>6127</v>
      </c>
      <c r="C126" s="895" t="s">
        <v>6063</v>
      </c>
      <c r="D126" s="895" t="s">
        <v>255</v>
      </c>
      <c r="E126" s="897">
        <v>1</v>
      </c>
      <c r="F126" s="904">
        <v>1</v>
      </c>
      <c r="G126" s="904">
        <v>0</v>
      </c>
      <c r="H126" s="898">
        <v>284.14</v>
      </c>
      <c r="I126" s="898">
        <v>90.26</v>
      </c>
      <c r="J126" s="898">
        <v>284.14</v>
      </c>
    </row>
    <row r="127" spans="1:10" ht="25.9" customHeight="1" x14ac:dyDescent="0.25">
      <c r="A127" s="895" t="s">
        <v>6067</v>
      </c>
      <c r="B127" s="896" t="s">
        <v>6128</v>
      </c>
      <c r="C127" s="895" t="s">
        <v>6063</v>
      </c>
      <c r="D127" s="895" t="s">
        <v>253</v>
      </c>
      <c r="E127" s="897">
        <v>1</v>
      </c>
      <c r="F127" s="904">
        <v>1</v>
      </c>
      <c r="G127" s="904">
        <v>0</v>
      </c>
      <c r="H127" s="898">
        <v>416.77</v>
      </c>
      <c r="I127" s="898">
        <v>193.06</v>
      </c>
      <c r="J127" s="898">
        <v>416.77</v>
      </c>
    </row>
    <row r="128" spans="1:10" ht="19.899999999999999" customHeight="1" x14ac:dyDescent="0.25">
      <c r="A128" s="1012"/>
      <c r="B128" s="1012"/>
      <c r="C128" s="1012"/>
      <c r="D128" s="1012"/>
      <c r="E128" s="1012"/>
      <c r="F128" s="1012" t="s">
        <v>6094</v>
      </c>
      <c r="G128" s="1012"/>
      <c r="H128" s="1012"/>
      <c r="I128" s="1012"/>
      <c r="J128" s="900">
        <v>700.91099999999994</v>
      </c>
    </row>
    <row r="129" spans="1:10" ht="19.899999999999999" customHeight="1" x14ac:dyDescent="0.25">
      <c r="A129" s="887" t="s">
        <v>6064</v>
      </c>
      <c r="B129" s="888" t="s">
        <v>1082</v>
      </c>
      <c r="C129" s="887" t="s">
        <v>6058</v>
      </c>
      <c r="D129" s="887" t="s">
        <v>223</v>
      </c>
      <c r="E129" s="888" t="s">
        <v>1084</v>
      </c>
      <c r="F129" s="1020" t="s">
        <v>6065</v>
      </c>
      <c r="G129" s="1020"/>
      <c r="H129" s="1020"/>
      <c r="I129" s="1020"/>
      <c r="J129" s="888" t="s">
        <v>6066</v>
      </c>
    </row>
    <row r="130" spans="1:10" ht="24" customHeight="1" x14ac:dyDescent="0.25">
      <c r="A130" s="895" t="s">
        <v>6067</v>
      </c>
      <c r="B130" s="896" t="s">
        <v>6129</v>
      </c>
      <c r="C130" s="895" t="s">
        <v>6063</v>
      </c>
      <c r="D130" s="895" t="s">
        <v>257</v>
      </c>
      <c r="E130" s="897">
        <v>1</v>
      </c>
      <c r="F130" s="895"/>
      <c r="G130" s="895"/>
      <c r="H130" s="895"/>
      <c r="I130" s="898" t="s">
        <v>6130</v>
      </c>
      <c r="J130" s="898" t="s">
        <v>6130</v>
      </c>
    </row>
    <row r="131" spans="1:10" ht="19.899999999999999" customHeight="1" x14ac:dyDescent="0.25">
      <c r="A131" s="1012"/>
      <c r="B131" s="1012"/>
      <c r="C131" s="1012"/>
      <c r="D131" s="1012"/>
      <c r="E131" s="1012"/>
      <c r="F131" s="1012" t="s">
        <v>6070</v>
      </c>
      <c r="G131" s="1012"/>
      <c r="H131" s="1012"/>
      <c r="I131" s="1012"/>
      <c r="J131" s="899">
        <v>0</v>
      </c>
    </row>
    <row r="132" spans="1:10" ht="19.899999999999999" customHeight="1" x14ac:dyDescent="0.25">
      <c r="A132" s="1012"/>
      <c r="B132" s="1012"/>
      <c r="C132" s="1012"/>
      <c r="D132" s="1012"/>
      <c r="E132" s="1012"/>
      <c r="F132" s="1012" t="s">
        <v>6071</v>
      </c>
      <c r="G132" s="1012"/>
      <c r="H132" s="1012"/>
      <c r="I132" s="1012"/>
      <c r="J132" s="900">
        <v>27.564299999999999</v>
      </c>
    </row>
    <row r="133" spans="1:10" ht="19.899999999999999" customHeight="1" x14ac:dyDescent="0.25">
      <c r="A133" s="1012"/>
      <c r="B133" s="1012"/>
      <c r="C133" s="1012"/>
      <c r="D133" s="1012"/>
      <c r="E133" s="1012"/>
      <c r="F133" s="1012" t="s">
        <v>6072</v>
      </c>
      <c r="G133" s="1012"/>
      <c r="H133" s="1012"/>
      <c r="I133" s="1012"/>
      <c r="J133" s="900">
        <v>728.47529999999995</v>
      </c>
    </row>
    <row r="134" spans="1:10" ht="19.899999999999999" customHeight="1" x14ac:dyDescent="0.25">
      <c r="A134" s="1012"/>
      <c r="B134" s="1012"/>
      <c r="C134" s="1012"/>
      <c r="D134" s="1012"/>
      <c r="E134" s="1012"/>
      <c r="F134" s="1012" t="s">
        <v>6073</v>
      </c>
      <c r="G134" s="1012"/>
      <c r="H134" s="1012"/>
      <c r="I134" s="1012"/>
      <c r="J134" s="900">
        <v>0.83</v>
      </c>
    </row>
    <row r="135" spans="1:10" ht="19.899999999999999" customHeight="1" x14ac:dyDescent="0.25">
      <c r="A135" s="1012"/>
      <c r="B135" s="1012"/>
      <c r="C135" s="1012"/>
      <c r="D135" s="1012"/>
      <c r="E135" s="1012"/>
      <c r="F135" s="1012" t="s">
        <v>6074</v>
      </c>
      <c r="G135" s="1012"/>
      <c r="H135" s="1012"/>
      <c r="I135" s="1012"/>
      <c r="J135" s="900">
        <v>877.68110000000001</v>
      </c>
    </row>
    <row r="136" spans="1:10" ht="19.899999999999999" customHeight="1" x14ac:dyDescent="0.25">
      <c r="A136" s="1012"/>
      <c r="B136" s="1012"/>
      <c r="C136" s="1012"/>
      <c r="D136" s="1012"/>
      <c r="E136" s="1012"/>
      <c r="F136" s="1012" t="s">
        <v>6075</v>
      </c>
      <c r="G136" s="1012"/>
      <c r="H136" s="1012"/>
      <c r="I136" s="1012"/>
      <c r="J136" s="900">
        <v>4.5846</v>
      </c>
    </row>
    <row r="137" spans="1:10" ht="19.899999999999999" customHeight="1" x14ac:dyDescent="0.25">
      <c r="A137" s="1012"/>
      <c r="B137" s="1012"/>
      <c r="C137" s="1012"/>
      <c r="D137" s="1012"/>
      <c r="E137" s="1012"/>
      <c r="F137" s="1012" t="s">
        <v>6076</v>
      </c>
      <c r="G137" s="1012"/>
      <c r="H137" s="1012"/>
      <c r="I137" s="1012"/>
      <c r="J137" s="900">
        <v>0</v>
      </c>
    </row>
    <row r="138" spans="1:10" ht="19.899999999999999" customHeight="1" x14ac:dyDescent="0.25">
      <c r="A138" s="887" t="s">
        <v>6077</v>
      </c>
      <c r="B138" s="888" t="s">
        <v>6078</v>
      </c>
      <c r="C138" s="887" t="s">
        <v>6058</v>
      </c>
      <c r="D138" s="887" t="s">
        <v>1083</v>
      </c>
      <c r="E138" s="888" t="s">
        <v>1084</v>
      </c>
      <c r="F138" s="1020" t="s">
        <v>6079</v>
      </c>
      <c r="G138" s="1023"/>
      <c r="H138" s="1020"/>
      <c r="I138" s="1020"/>
      <c r="J138" s="888" t="s">
        <v>6065</v>
      </c>
    </row>
    <row r="139" spans="1:10" ht="19.899999999999999" customHeight="1" x14ac:dyDescent="0.25">
      <c r="A139" s="889"/>
      <c r="B139" s="889"/>
      <c r="C139" s="889"/>
      <c r="D139" s="889"/>
      <c r="E139" s="889"/>
      <c r="F139" s="889" t="s">
        <v>240</v>
      </c>
      <c r="G139" s="889" t="s">
        <v>241</v>
      </c>
      <c r="H139" s="889" t="s">
        <v>242</v>
      </c>
      <c r="I139" s="889" t="s">
        <v>6080</v>
      </c>
      <c r="J139" s="889"/>
    </row>
    <row r="140" spans="1:10" ht="19.899999999999999" customHeight="1" x14ac:dyDescent="0.25">
      <c r="A140" s="1012"/>
      <c r="B140" s="1012"/>
      <c r="C140" s="1012"/>
      <c r="D140" s="1012"/>
      <c r="E140" s="1012"/>
      <c r="F140" s="1012" t="s">
        <v>6076</v>
      </c>
      <c r="G140" s="1012"/>
      <c r="H140" s="1012"/>
      <c r="I140" s="1012"/>
      <c r="J140" s="900">
        <v>0</v>
      </c>
    </row>
    <row r="141" spans="1:10" ht="19.899999999999999" customHeight="1" x14ac:dyDescent="0.25">
      <c r="A141" s="1012"/>
      <c r="B141" s="1012"/>
      <c r="C141" s="1012"/>
      <c r="D141" s="1012"/>
      <c r="E141" s="1012"/>
      <c r="F141" s="1012" t="s">
        <v>6081</v>
      </c>
      <c r="G141" s="1012"/>
      <c r="H141" s="1012"/>
      <c r="I141" s="1012"/>
      <c r="J141" s="900">
        <v>0</v>
      </c>
    </row>
    <row r="142" spans="1:10" x14ac:dyDescent="0.25">
      <c r="A142" s="901"/>
      <c r="B142" s="901"/>
      <c r="C142" s="901"/>
      <c r="D142" s="901"/>
      <c r="E142" s="901" t="s">
        <v>6082</v>
      </c>
      <c r="F142" s="902">
        <v>33.21</v>
      </c>
      <c r="G142" s="901" t="s">
        <v>6083</v>
      </c>
      <c r="H142" s="902">
        <v>0</v>
      </c>
      <c r="I142" s="901" t="s">
        <v>6084</v>
      </c>
      <c r="J142" s="902">
        <v>33.21</v>
      </c>
    </row>
    <row r="143" spans="1:10" ht="15.75" thickBot="1" x14ac:dyDescent="0.3">
      <c r="A143" s="901"/>
      <c r="B143" s="901"/>
      <c r="C143" s="901"/>
      <c r="D143" s="901"/>
      <c r="E143" s="901" t="s">
        <v>6085</v>
      </c>
      <c r="F143" s="902">
        <v>210.77</v>
      </c>
      <c r="G143" s="901"/>
      <c r="H143" s="1013" t="s">
        <v>6086</v>
      </c>
      <c r="I143" s="1013"/>
      <c r="J143" s="902">
        <v>1093.04</v>
      </c>
    </row>
    <row r="144" spans="1:10" ht="1.1499999999999999" customHeight="1" thickTop="1" x14ac:dyDescent="0.25">
      <c r="A144" s="903"/>
      <c r="B144" s="903"/>
      <c r="C144" s="903"/>
      <c r="D144" s="903"/>
      <c r="E144" s="903"/>
      <c r="F144" s="903"/>
      <c r="G144" s="903"/>
      <c r="H144" s="903"/>
      <c r="I144" s="903"/>
      <c r="J144" s="903"/>
    </row>
    <row r="145" spans="1:10" ht="18" customHeight="1" x14ac:dyDescent="0.25">
      <c r="A145" s="887" t="s">
        <v>6131</v>
      </c>
      <c r="B145" s="888" t="s">
        <v>1082</v>
      </c>
      <c r="C145" s="887" t="s">
        <v>6058</v>
      </c>
      <c r="D145" s="887" t="s">
        <v>1083</v>
      </c>
      <c r="E145" s="1024" t="s">
        <v>1210</v>
      </c>
      <c r="F145" s="1024"/>
      <c r="G145" s="889" t="s">
        <v>880</v>
      </c>
      <c r="H145" s="888" t="s">
        <v>6059</v>
      </c>
      <c r="I145" s="888" t="s">
        <v>6060</v>
      </c>
      <c r="J145" s="888" t="s">
        <v>1089</v>
      </c>
    </row>
    <row r="146" spans="1:10" ht="24" customHeight="1" x14ac:dyDescent="0.25">
      <c r="A146" s="890" t="s">
        <v>6061</v>
      </c>
      <c r="B146" s="891" t="s">
        <v>6132</v>
      </c>
      <c r="C146" s="890" t="s">
        <v>6063</v>
      </c>
      <c r="D146" s="890" t="s">
        <v>46</v>
      </c>
      <c r="E146" s="1025" t="s">
        <v>176</v>
      </c>
      <c r="F146" s="1025"/>
      <c r="G146" s="892" t="s">
        <v>47</v>
      </c>
      <c r="H146" s="893">
        <v>1</v>
      </c>
      <c r="I146" s="894">
        <v>24.87</v>
      </c>
      <c r="J146" s="894">
        <v>24.87</v>
      </c>
    </row>
    <row r="147" spans="1:10" ht="15" customHeight="1" x14ac:dyDescent="0.25">
      <c r="A147" s="1024" t="s">
        <v>6089</v>
      </c>
      <c r="B147" s="1020" t="s">
        <v>1082</v>
      </c>
      <c r="C147" s="1024" t="s">
        <v>6058</v>
      </c>
      <c r="D147" s="1024" t="s">
        <v>6090</v>
      </c>
      <c r="E147" s="1020" t="s">
        <v>1084</v>
      </c>
      <c r="F147" s="1023" t="s">
        <v>6091</v>
      </c>
      <c r="G147" s="1020"/>
      <c r="H147" s="1023" t="s">
        <v>6065</v>
      </c>
      <c r="I147" s="1020"/>
      <c r="J147" s="1020" t="s">
        <v>6066</v>
      </c>
    </row>
    <row r="148" spans="1:10" ht="15" customHeight="1" x14ac:dyDescent="0.25">
      <c r="A148" s="1020"/>
      <c r="B148" s="1020"/>
      <c r="C148" s="1020"/>
      <c r="D148" s="1020"/>
      <c r="E148" s="1020"/>
      <c r="F148" s="888" t="s">
        <v>6092</v>
      </c>
      <c r="G148" s="888" t="s">
        <v>6093</v>
      </c>
      <c r="H148" s="888" t="s">
        <v>6092</v>
      </c>
      <c r="I148" s="888" t="s">
        <v>6093</v>
      </c>
      <c r="J148" s="1020"/>
    </row>
    <row r="149" spans="1:10" ht="24" customHeight="1" x14ac:dyDescent="0.25">
      <c r="A149" s="895" t="s">
        <v>6067</v>
      </c>
      <c r="B149" s="896" t="s">
        <v>1004</v>
      </c>
      <c r="C149" s="895" t="s">
        <v>6063</v>
      </c>
      <c r="D149" s="895" t="s">
        <v>259</v>
      </c>
      <c r="E149" s="897">
        <v>1</v>
      </c>
      <c r="F149" s="904">
        <v>1</v>
      </c>
      <c r="G149" s="904">
        <v>0</v>
      </c>
      <c r="H149" s="898">
        <v>10.55</v>
      </c>
      <c r="I149" s="898">
        <v>0.73</v>
      </c>
      <c r="J149" s="898">
        <v>10.55</v>
      </c>
    </row>
    <row r="150" spans="1:10" ht="25.9" customHeight="1" x14ac:dyDescent="0.25">
      <c r="A150" s="895" t="s">
        <v>6067</v>
      </c>
      <c r="B150" s="896" t="s">
        <v>1018</v>
      </c>
      <c r="C150" s="895" t="s">
        <v>6063</v>
      </c>
      <c r="D150" s="895" t="s">
        <v>249</v>
      </c>
      <c r="E150" s="897">
        <v>9.9059999999999995E-2</v>
      </c>
      <c r="F150" s="904">
        <v>1</v>
      </c>
      <c r="G150" s="904">
        <v>0</v>
      </c>
      <c r="H150" s="898">
        <v>0.73</v>
      </c>
      <c r="I150" s="898">
        <v>0.49</v>
      </c>
      <c r="J150" s="898">
        <v>7.0000000000000007E-2</v>
      </c>
    </row>
    <row r="151" spans="1:10" ht="24" customHeight="1" x14ac:dyDescent="0.25">
      <c r="A151" s="895" t="s">
        <v>6067</v>
      </c>
      <c r="B151" s="896" t="s">
        <v>1029</v>
      </c>
      <c r="C151" s="895" t="s">
        <v>6063</v>
      </c>
      <c r="D151" s="895" t="s">
        <v>261</v>
      </c>
      <c r="E151" s="897">
        <v>1</v>
      </c>
      <c r="F151" s="904">
        <v>1</v>
      </c>
      <c r="G151" s="904">
        <v>0</v>
      </c>
      <c r="H151" s="898">
        <v>2.25</v>
      </c>
      <c r="I151" s="898">
        <v>1.21</v>
      </c>
      <c r="J151" s="898">
        <v>2.25</v>
      </c>
    </row>
    <row r="152" spans="1:10" ht="19.899999999999999" customHeight="1" x14ac:dyDescent="0.25">
      <c r="A152" s="1012"/>
      <c r="B152" s="1012"/>
      <c r="C152" s="1012"/>
      <c r="D152" s="1012"/>
      <c r="E152" s="1012"/>
      <c r="F152" s="1012" t="s">
        <v>6094</v>
      </c>
      <c r="G152" s="1012"/>
      <c r="H152" s="1012"/>
      <c r="I152" s="1012"/>
      <c r="J152" s="900">
        <v>12.879099999999999</v>
      </c>
    </row>
    <row r="153" spans="1:10" ht="19.899999999999999" customHeight="1" x14ac:dyDescent="0.25">
      <c r="A153" s="887" t="s">
        <v>6064</v>
      </c>
      <c r="B153" s="888" t="s">
        <v>1082</v>
      </c>
      <c r="C153" s="887" t="s">
        <v>6058</v>
      </c>
      <c r="D153" s="887" t="s">
        <v>223</v>
      </c>
      <c r="E153" s="888" t="s">
        <v>1084</v>
      </c>
      <c r="F153" s="1020" t="s">
        <v>6065</v>
      </c>
      <c r="G153" s="1020"/>
      <c r="H153" s="1020"/>
      <c r="I153" s="1020"/>
      <c r="J153" s="888" t="s">
        <v>6066</v>
      </c>
    </row>
    <row r="154" spans="1:10" ht="24" customHeight="1" x14ac:dyDescent="0.25">
      <c r="A154" s="895" t="s">
        <v>6067</v>
      </c>
      <c r="B154" s="896" t="s">
        <v>6068</v>
      </c>
      <c r="C154" s="895" t="s">
        <v>6063</v>
      </c>
      <c r="D154" s="895" t="s">
        <v>231</v>
      </c>
      <c r="E154" s="897">
        <v>1.0990599999999999</v>
      </c>
      <c r="F154" s="895"/>
      <c r="G154" s="895"/>
      <c r="H154" s="895"/>
      <c r="I154" s="898" t="s">
        <v>6069</v>
      </c>
      <c r="J154" s="898" t="s">
        <v>6133</v>
      </c>
    </row>
    <row r="155" spans="1:10" ht="19.899999999999999" customHeight="1" x14ac:dyDescent="0.25">
      <c r="A155" s="1012"/>
      <c r="B155" s="1012"/>
      <c r="C155" s="1012"/>
      <c r="D155" s="1012"/>
      <c r="E155" s="1012"/>
      <c r="F155" s="1012" t="s">
        <v>6070</v>
      </c>
      <c r="G155" s="1012"/>
      <c r="H155" s="1012"/>
      <c r="I155" s="1012"/>
      <c r="J155" s="899">
        <v>0</v>
      </c>
    </row>
    <row r="156" spans="1:10" ht="19.899999999999999" customHeight="1" x14ac:dyDescent="0.25">
      <c r="A156" s="1012"/>
      <c r="B156" s="1012"/>
      <c r="C156" s="1012"/>
      <c r="D156" s="1012"/>
      <c r="E156" s="1012"/>
      <c r="F156" s="1012" t="s">
        <v>6071</v>
      </c>
      <c r="G156" s="1012"/>
      <c r="H156" s="1012"/>
      <c r="I156" s="1012"/>
      <c r="J156" s="900">
        <v>25.771999999999998</v>
      </c>
    </row>
    <row r="157" spans="1:10" ht="19.899999999999999" customHeight="1" x14ac:dyDescent="0.25">
      <c r="A157" s="1012"/>
      <c r="B157" s="1012"/>
      <c r="C157" s="1012"/>
      <c r="D157" s="1012"/>
      <c r="E157" s="1012"/>
      <c r="F157" s="1012" t="s">
        <v>6072</v>
      </c>
      <c r="G157" s="1012"/>
      <c r="H157" s="1012"/>
      <c r="I157" s="1012"/>
      <c r="J157" s="900">
        <v>38.6511</v>
      </c>
    </row>
    <row r="158" spans="1:10" ht="19.899999999999999" customHeight="1" x14ac:dyDescent="0.25">
      <c r="A158" s="1012"/>
      <c r="B158" s="1012"/>
      <c r="C158" s="1012"/>
      <c r="D158" s="1012"/>
      <c r="E158" s="1012"/>
      <c r="F158" s="1012" t="s">
        <v>6073</v>
      </c>
      <c r="G158" s="1012"/>
      <c r="H158" s="1012"/>
      <c r="I158" s="1012"/>
      <c r="J158" s="900">
        <v>2.59375</v>
      </c>
    </row>
    <row r="159" spans="1:10" ht="19.899999999999999" customHeight="1" x14ac:dyDescent="0.25">
      <c r="A159" s="1012"/>
      <c r="B159" s="1012"/>
      <c r="C159" s="1012"/>
      <c r="D159" s="1012"/>
      <c r="E159" s="1012"/>
      <c r="F159" s="1012" t="s">
        <v>6074</v>
      </c>
      <c r="G159" s="1012"/>
      <c r="H159" s="1012"/>
      <c r="I159" s="1012"/>
      <c r="J159" s="900">
        <v>14.9016</v>
      </c>
    </row>
    <row r="160" spans="1:10" ht="19.899999999999999" customHeight="1" x14ac:dyDescent="0.25">
      <c r="A160" s="1012"/>
      <c r="B160" s="1012"/>
      <c r="C160" s="1012"/>
      <c r="D160" s="1012"/>
      <c r="E160" s="1012"/>
      <c r="F160" s="1012" t="s">
        <v>6075</v>
      </c>
      <c r="G160" s="1012"/>
      <c r="H160" s="1012"/>
      <c r="I160" s="1012"/>
      <c r="J160" s="900">
        <v>0.13750000000000001</v>
      </c>
    </row>
    <row r="161" spans="1:10" ht="19.899999999999999" customHeight="1" x14ac:dyDescent="0.25">
      <c r="A161" s="1012"/>
      <c r="B161" s="1012"/>
      <c r="C161" s="1012"/>
      <c r="D161" s="1012"/>
      <c r="E161" s="1012"/>
      <c r="F161" s="1012" t="s">
        <v>6076</v>
      </c>
      <c r="G161" s="1012"/>
      <c r="H161" s="1012"/>
      <c r="I161" s="1012"/>
      <c r="J161" s="900">
        <v>0</v>
      </c>
    </row>
    <row r="162" spans="1:10" ht="19.899999999999999" customHeight="1" x14ac:dyDescent="0.25">
      <c r="A162" s="887" t="s">
        <v>6101</v>
      </c>
      <c r="B162" s="888" t="s">
        <v>1082</v>
      </c>
      <c r="C162" s="887" t="s">
        <v>6058</v>
      </c>
      <c r="D162" s="887" t="s">
        <v>179</v>
      </c>
      <c r="E162" s="888" t="s">
        <v>1084</v>
      </c>
      <c r="F162" s="888" t="s">
        <v>1207</v>
      </c>
      <c r="G162" s="888" t="s">
        <v>6102</v>
      </c>
      <c r="H162" s="888"/>
      <c r="I162" s="888"/>
      <c r="J162" s="888" t="s">
        <v>6065</v>
      </c>
    </row>
    <row r="163" spans="1:10" ht="24" customHeight="1" x14ac:dyDescent="0.25">
      <c r="A163" s="895" t="s">
        <v>6067</v>
      </c>
      <c r="B163" s="896" t="s">
        <v>6122</v>
      </c>
      <c r="C163" s="895" t="s">
        <v>6063</v>
      </c>
      <c r="D163" s="895" t="s">
        <v>251</v>
      </c>
      <c r="E163" s="897">
        <v>0.02</v>
      </c>
      <c r="F163" s="905" t="s">
        <v>70</v>
      </c>
      <c r="G163" s="1018" t="s">
        <v>6123</v>
      </c>
      <c r="H163" s="1018"/>
      <c r="I163" s="1019"/>
      <c r="J163" s="898" t="s">
        <v>6134</v>
      </c>
    </row>
    <row r="164" spans="1:10" ht="19.899999999999999" customHeight="1" x14ac:dyDescent="0.25">
      <c r="A164" s="1012"/>
      <c r="B164" s="1012"/>
      <c r="C164" s="1012"/>
      <c r="D164" s="1012"/>
      <c r="E164" s="1012"/>
      <c r="F164" s="1012" t="s">
        <v>6106</v>
      </c>
      <c r="G164" s="1012"/>
      <c r="H164" s="1012"/>
      <c r="I164" s="1012"/>
      <c r="J164" s="900">
        <v>9.8358000000000008</v>
      </c>
    </row>
    <row r="165" spans="1:10" ht="19.899999999999999" customHeight="1" x14ac:dyDescent="0.25">
      <c r="A165" s="887" t="s">
        <v>6077</v>
      </c>
      <c r="B165" s="888" t="s">
        <v>6078</v>
      </c>
      <c r="C165" s="887" t="s">
        <v>6058</v>
      </c>
      <c r="D165" s="887" t="s">
        <v>1083</v>
      </c>
      <c r="E165" s="888" t="s">
        <v>1084</v>
      </c>
      <c r="F165" s="1020" t="s">
        <v>6079</v>
      </c>
      <c r="G165" s="1023"/>
      <c r="H165" s="1020"/>
      <c r="I165" s="1020"/>
      <c r="J165" s="888" t="s">
        <v>6065</v>
      </c>
    </row>
    <row r="166" spans="1:10" ht="19.899999999999999" customHeight="1" x14ac:dyDescent="0.25">
      <c r="A166" s="889"/>
      <c r="B166" s="889"/>
      <c r="C166" s="889"/>
      <c r="D166" s="889"/>
      <c r="E166" s="889"/>
      <c r="F166" s="889" t="s">
        <v>240</v>
      </c>
      <c r="G166" s="889" t="s">
        <v>241</v>
      </c>
      <c r="H166" s="889" t="s">
        <v>242</v>
      </c>
      <c r="I166" s="889" t="s">
        <v>6080</v>
      </c>
      <c r="J166" s="889"/>
    </row>
    <row r="167" spans="1:10" ht="19.899999999999999" customHeight="1" x14ac:dyDescent="0.25">
      <c r="A167" s="1012"/>
      <c r="B167" s="1012"/>
      <c r="C167" s="1012"/>
      <c r="D167" s="1012"/>
      <c r="E167" s="1012"/>
      <c r="F167" s="1012" t="s">
        <v>6076</v>
      </c>
      <c r="G167" s="1012"/>
      <c r="H167" s="1012"/>
      <c r="I167" s="1012"/>
      <c r="J167" s="900">
        <v>0</v>
      </c>
    </row>
    <row r="168" spans="1:10" ht="19.899999999999999" customHeight="1" x14ac:dyDescent="0.25">
      <c r="A168" s="1012"/>
      <c r="B168" s="1012"/>
      <c r="C168" s="1012"/>
      <c r="D168" s="1012"/>
      <c r="E168" s="1012"/>
      <c r="F168" s="1012" t="s">
        <v>6081</v>
      </c>
      <c r="G168" s="1012"/>
      <c r="H168" s="1012"/>
      <c r="I168" s="1012"/>
      <c r="J168" s="900">
        <v>0</v>
      </c>
    </row>
    <row r="169" spans="1:10" x14ac:dyDescent="0.25">
      <c r="A169" s="901"/>
      <c r="B169" s="901"/>
      <c r="C169" s="901"/>
      <c r="D169" s="901"/>
      <c r="E169" s="901" t="s">
        <v>6082</v>
      </c>
      <c r="F169" s="902">
        <v>9.9361927710843378</v>
      </c>
      <c r="G169" s="901" t="s">
        <v>6083</v>
      </c>
      <c r="H169" s="902">
        <v>0</v>
      </c>
      <c r="I169" s="901" t="s">
        <v>6084</v>
      </c>
      <c r="J169" s="902">
        <v>9.93</v>
      </c>
    </row>
    <row r="170" spans="1:10" ht="15.75" thickBot="1" x14ac:dyDescent="0.3">
      <c r="A170" s="901"/>
      <c r="B170" s="901"/>
      <c r="C170" s="901"/>
      <c r="D170" s="901"/>
      <c r="E170" s="901" t="s">
        <v>6085</v>
      </c>
      <c r="F170" s="902">
        <v>5.94</v>
      </c>
      <c r="G170" s="901"/>
      <c r="H170" s="1013" t="s">
        <v>6086</v>
      </c>
      <c r="I170" s="1013"/>
      <c r="J170" s="902">
        <v>30.81</v>
      </c>
    </row>
    <row r="171" spans="1:10" ht="1.1499999999999999" customHeight="1" thickTop="1" x14ac:dyDescent="0.25">
      <c r="A171" s="903"/>
      <c r="B171" s="903"/>
      <c r="C171" s="903"/>
      <c r="D171" s="903"/>
      <c r="E171" s="903"/>
      <c r="F171" s="903"/>
      <c r="G171" s="903"/>
      <c r="H171" s="903"/>
      <c r="I171" s="903"/>
      <c r="J171" s="903"/>
    </row>
    <row r="172" spans="1:10" ht="18" customHeight="1" x14ac:dyDescent="0.25">
      <c r="A172" s="887" t="s">
        <v>6135</v>
      </c>
      <c r="B172" s="888" t="s">
        <v>1082</v>
      </c>
      <c r="C172" s="887" t="s">
        <v>6058</v>
      </c>
      <c r="D172" s="887" t="s">
        <v>1083</v>
      </c>
      <c r="E172" s="1024" t="s">
        <v>1210</v>
      </c>
      <c r="F172" s="1024"/>
      <c r="G172" s="889" t="s">
        <v>880</v>
      </c>
      <c r="H172" s="888" t="s">
        <v>6059</v>
      </c>
      <c r="I172" s="888" t="s">
        <v>6060</v>
      </c>
      <c r="J172" s="888" t="s">
        <v>1089</v>
      </c>
    </row>
    <row r="173" spans="1:10" ht="25.9" customHeight="1" x14ac:dyDescent="0.25">
      <c r="A173" s="890" t="s">
        <v>6061</v>
      </c>
      <c r="B173" s="891" t="s">
        <v>6136</v>
      </c>
      <c r="C173" s="890" t="s">
        <v>6063</v>
      </c>
      <c r="D173" s="890" t="s">
        <v>48</v>
      </c>
      <c r="E173" s="1025" t="s">
        <v>176</v>
      </c>
      <c r="F173" s="1025"/>
      <c r="G173" s="892" t="s">
        <v>47</v>
      </c>
      <c r="H173" s="893">
        <v>1</v>
      </c>
      <c r="I173" s="894">
        <v>4.75</v>
      </c>
      <c r="J173" s="894">
        <v>4.75</v>
      </c>
    </row>
    <row r="174" spans="1:10" ht="19.899999999999999" customHeight="1" x14ac:dyDescent="0.25">
      <c r="A174" s="887" t="s">
        <v>6064</v>
      </c>
      <c r="B174" s="888" t="s">
        <v>1082</v>
      </c>
      <c r="C174" s="887" t="s">
        <v>6058</v>
      </c>
      <c r="D174" s="887" t="s">
        <v>223</v>
      </c>
      <c r="E174" s="888" t="s">
        <v>1084</v>
      </c>
      <c r="F174" s="1020" t="s">
        <v>6065</v>
      </c>
      <c r="G174" s="1020"/>
      <c r="H174" s="1020"/>
      <c r="I174" s="1020"/>
      <c r="J174" s="888" t="s">
        <v>6066</v>
      </c>
    </row>
    <row r="175" spans="1:10" ht="24" customHeight="1" x14ac:dyDescent="0.25">
      <c r="A175" s="895" t="s">
        <v>6067</v>
      </c>
      <c r="B175" s="896" t="s">
        <v>6068</v>
      </c>
      <c r="C175" s="895" t="s">
        <v>6063</v>
      </c>
      <c r="D175" s="895" t="s">
        <v>231</v>
      </c>
      <c r="E175" s="897">
        <v>1</v>
      </c>
      <c r="F175" s="895"/>
      <c r="G175" s="895"/>
      <c r="H175" s="895"/>
      <c r="I175" s="898" t="s">
        <v>6069</v>
      </c>
      <c r="J175" s="898" t="s">
        <v>6069</v>
      </c>
    </row>
    <row r="176" spans="1:10" ht="19.899999999999999" customHeight="1" x14ac:dyDescent="0.25">
      <c r="A176" s="1012"/>
      <c r="B176" s="1012"/>
      <c r="C176" s="1012"/>
      <c r="D176" s="1012"/>
      <c r="E176" s="1012"/>
      <c r="F176" s="1012" t="s">
        <v>6070</v>
      </c>
      <c r="G176" s="1012"/>
      <c r="H176" s="1012"/>
      <c r="I176" s="1012"/>
      <c r="J176" s="899">
        <v>0</v>
      </c>
    </row>
    <row r="177" spans="1:10" ht="19.899999999999999" customHeight="1" x14ac:dyDescent="0.25">
      <c r="A177" s="1012"/>
      <c r="B177" s="1012"/>
      <c r="C177" s="1012"/>
      <c r="D177" s="1012"/>
      <c r="E177" s="1012"/>
      <c r="F177" s="1012" t="s">
        <v>6071</v>
      </c>
      <c r="G177" s="1012"/>
      <c r="H177" s="1012"/>
      <c r="I177" s="1012"/>
      <c r="J177" s="900">
        <v>23.449100000000001</v>
      </c>
    </row>
    <row r="178" spans="1:10" ht="19.899999999999999" customHeight="1" x14ac:dyDescent="0.25">
      <c r="A178" s="1012"/>
      <c r="B178" s="1012"/>
      <c r="C178" s="1012"/>
      <c r="D178" s="1012"/>
      <c r="E178" s="1012"/>
      <c r="F178" s="1012" t="s">
        <v>6072</v>
      </c>
      <c r="G178" s="1012"/>
      <c r="H178" s="1012"/>
      <c r="I178" s="1012"/>
      <c r="J178" s="900">
        <v>23.449100000000001</v>
      </c>
    </row>
    <row r="179" spans="1:10" ht="19.899999999999999" customHeight="1" x14ac:dyDescent="0.25">
      <c r="A179" s="1012"/>
      <c r="B179" s="1012"/>
      <c r="C179" s="1012"/>
      <c r="D179" s="1012"/>
      <c r="E179" s="1012"/>
      <c r="F179" s="1012" t="s">
        <v>6073</v>
      </c>
      <c r="G179" s="1012"/>
      <c r="H179" s="1012"/>
      <c r="I179" s="1012"/>
      <c r="J179" s="900">
        <v>5</v>
      </c>
    </row>
    <row r="180" spans="1:10" ht="19.899999999999999" customHeight="1" x14ac:dyDescent="0.25">
      <c r="A180" s="1012"/>
      <c r="B180" s="1012"/>
      <c r="C180" s="1012"/>
      <c r="D180" s="1012"/>
      <c r="E180" s="1012"/>
      <c r="F180" s="1012" t="s">
        <v>6074</v>
      </c>
      <c r="G180" s="1012"/>
      <c r="H180" s="1012"/>
      <c r="I180" s="1012"/>
      <c r="J180" s="900">
        <v>4.6898</v>
      </c>
    </row>
    <row r="181" spans="1:10" ht="19.899999999999999" customHeight="1" x14ac:dyDescent="0.25">
      <c r="A181" s="1012"/>
      <c r="B181" s="1012"/>
      <c r="C181" s="1012"/>
      <c r="D181" s="1012"/>
      <c r="E181" s="1012"/>
      <c r="F181" s="1012" t="s">
        <v>6075</v>
      </c>
      <c r="G181" s="1012"/>
      <c r="H181" s="1012"/>
      <c r="I181" s="1012"/>
      <c r="J181" s="900">
        <v>6.0299999999999999E-2</v>
      </c>
    </row>
    <row r="182" spans="1:10" ht="19.899999999999999" customHeight="1" x14ac:dyDescent="0.25">
      <c r="A182" s="1012"/>
      <c r="B182" s="1012"/>
      <c r="C182" s="1012"/>
      <c r="D182" s="1012"/>
      <c r="E182" s="1012"/>
      <c r="F182" s="1012" t="s">
        <v>6076</v>
      </c>
      <c r="G182" s="1012"/>
      <c r="H182" s="1012"/>
      <c r="I182" s="1012"/>
      <c r="J182" s="900">
        <v>0</v>
      </c>
    </row>
    <row r="183" spans="1:10" ht="19.899999999999999" customHeight="1" x14ac:dyDescent="0.25">
      <c r="A183" s="887" t="s">
        <v>6077</v>
      </c>
      <c r="B183" s="888" t="s">
        <v>6078</v>
      </c>
      <c r="C183" s="887" t="s">
        <v>6058</v>
      </c>
      <c r="D183" s="887" t="s">
        <v>1083</v>
      </c>
      <c r="E183" s="888" t="s">
        <v>1084</v>
      </c>
      <c r="F183" s="1020" t="s">
        <v>6079</v>
      </c>
      <c r="G183" s="1023"/>
      <c r="H183" s="1020"/>
      <c r="I183" s="1020"/>
      <c r="J183" s="888" t="s">
        <v>6065</v>
      </c>
    </row>
    <row r="184" spans="1:10" ht="19.899999999999999" customHeight="1" x14ac:dyDescent="0.25">
      <c r="A184" s="889"/>
      <c r="B184" s="889"/>
      <c r="C184" s="889"/>
      <c r="D184" s="889"/>
      <c r="E184" s="889"/>
      <c r="F184" s="889" t="s">
        <v>240</v>
      </c>
      <c r="G184" s="889" t="s">
        <v>241</v>
      </c>
      <c r="H184" s="889" t="s">
        <v>242</v>
      </c>
      <c r="I184" s="889" t="s">
        <v>6080</v>
      </c>
      <c r="J184" s="889"/>
    </row>
    <row r="185" spans="1:10" ht="19.899999999999999" customHeight="1" x14ac:dyDescent="0.25">
      <c r="A185" s="1012"/>
      <c r="B185" s="1012"/>
      <c r="C185" s="1012"/>
      <c r="D185" s="1012"/>
      <c r="E185" s="1012"/>
      <c r="F185" s="1012" t="s">
        <v>6076</v>
      </c>
      <c r="G185" s="1012"/>
      <c r="H185" s="1012"/>
      <c r="I185" s="1012"/>
      <c r="J185" s="900">
        <v>0</v>
      </c>
    </row>
    <row r="186" spans="1:10" ht="19.899999999999999" customHeight="1" x14ac:dyDescent="0.25">
      <c r="A186" s="1012"/>
      <c r="B186" s="1012"/>
      <c r="C186" s="1012"/>
      <c r="D186" s="1012"/>
      <c r="E186" s="1012"/>
      <c r="F186" s="1012" t="s">
        <v>6081</v>
      </c>
      <c r="G186" s="1012"/>
      <c r="H186" s="1012"/>
      <c r="I186" s="1012"/>
      <c r="J186" s="900">
        <v>0</v>
      </c>
    </row>
    <row r="187" spans="1:10" x14ac:dyDescent="0.25">
      <c r="A187" s="901"/>
      <c r="B187" s="901"/>
      <c r="C187" s="901"/>
      <c r="D187" s="901"/>
      <c r="E187" s="901" t="s">
        <v>6082</v>
      </c>
      <c r="F187" s="902">
        <v>4.6898200000000001</v>
      </c>
      <c r="G187" s="901" t="s">
        <v>6083</v>
      </c>
      <c r="H187" s="902">
        <v>0</v>
      </c>
      <c r="I187" s="901" t="s">
        <v>6084</v>
      </c>
      <c r="J187" s="902">
        <v>4.68</v>
      </c>
    </row>
    <row r="188" spans="1:10" ht="15.75" thickBot="1" x14ac:dyDescent="0.3">
      <c r="A188" s="901"/>
      <c r="B188" s="901"/>
      <c r="C188" s="901"/>
      <c r="D188" s="901"/>
      <c r="E188" s="901" t="s">
        <v>6085</v>
      </c>
      <c r="F188" s="902">
        <v>1.1299999999999999</v>
      </c>
      <c r="G188" s="901"/>
      <c r="H188" s="1013" t="s">
        <v>6086</v>
      </c>
      <c r="I188" s="1013"/>
      <c r="J188" s="902">
        <v>5.88</v>
      </c>
    </row>
    <row r="189" spans="1:10" ht="1.1499999999999999" customHeight="1" thickTop="1" x14ac:dyDescent="0.25">
      <c r="A189" s="903"/>
      <c r="B189" s="903"/>
      <c r="C189" s="903"/>
      <c r="D189" s="903"/>
      <c r="E189" s="903"/>
      <c r="F189" s="903"/>
      <c r="G189" s="903"/>
      <c r="H189" s="903"/>
      <c r="I189" s="903"/>
      <c r="J189" s="903"/>
    </row>
    <row r="190" spans="1:10" ht="18" customHeight="1" x14ac:dyDescent="0.25">
      <c r="A190" s="887" t="s">
        <v>6137</v>
      </c>
      <c r="B190" s="888" t="s">
        <v>1082</v>
      </c>
      <c r="C190" s="887" t="s">
        <v>6058</v>
      </c>
      <c r="D190" s="887" t="s">
        <v>1083</v>
      </c>
      <c r="E190" s="1024" t="s">
        <v>1210</v>
      </c>
      <c r="F190" s="1024"/>
      <c r="G190" s="889" t="s">
        <v>880</v>
      </c>
      <c r="H190" s="888" t="s">
        <v>6059</v>
      </c>
      <c r="I190" s="888" t="s">
        <v>6060</v>
      </c>
      <c r="J190" s="888" t="s">
        <v>1089</v>
      </c>
    </row>
    <row r="191" spans="1:10" ht="25.9" customHeight="1" x14ac:dyDescent="0.25">
      <c r="A191" s="890" t="s">
        <v>6061</v>
      </c>
      <c r="B191" s="891" t="s">
        <v>6138</v>
      </c>
      <c r="C191" s="890" t="s">
        <v>6063</v>
      </c>
      <c r="D191" s="890" t="s">
        <v>49</v>
      </c>
      <c r="E191" s="1025" t="s">
        <v>176</v>
      </c>
      <c r="F191" s="1025"/>
      <c r="G191" s="892" t="s">
        <v>50</v>
      </c>
      <c r="H191" s="893">
        <v>1</v>
      </c>
      <c r="I191" s="894">
        <v>12.59</v>
      </c>
      <c r="J191" s="894">
        <v>12.59</v>
      </c>
    </row>
    <row r="192" spans="1:10" ht="19.899999999999999" customHeight="1" x14ac:dyDescent="0.25">
      <c r="A192" s="887" t="s">
        <v>6064</v>
      </c>
      <c r="B192" s="888" t="s">
        <v>1082</v>
      </c>
      <c r="C192" s="887" t="s">
        <v>6058</v>
      </c>
      <c r="D192" s="887" t="s">
        <v>223</v>
      </c>
      <c r="E192" s="888" t="s">
        <v>1084</v>
      </c>
      <c r="F192" s="1020" t="s">
        <v>6065</v>
      </c>
      <c r="G192" s="1020"/>
      <c r="H192" s="1020"/>
      <c r="I192" s="1020"/>
      <c r="J192" s="888" t="s">
        <v>6066</v>
      </c>
    </row>
    <row r="193" spans="1:10" ht="24" customHeight="1" x14ac:dyDescent="0.25">
      <c r="A193" s="895" t="s">
        <v>6067</v>
      </c>
      <c r="B193" s="896" t="s">
        <v>6139</v>
      </c>
      <c r="C193" s="895" t="s">
        <v>6063</v>
      </c>
      <c r="D193" s="895" t="s">
        <v>263</v>
      </c>
      <c r="E193" s="897">
        <v>0.09</v>
      </c>
      <c r="F193" s="895"/>
      <c r="G193" s="895"/>
      <c r="H193" s="895"/>
      <c r="I193" s="898" t="s">
        <v>6140</v>
      </c>
      <c r="J193" s="898" t="s">
        <v>6141</v>
      </c>
    </row>
    <row r="194" spans="1:10" ht="24" customHeight="1" x14ac:dyDescent="0.25">
      <c r="A194" s="895" t="s">
        <v>6067</v>
      </c>
      <c r="B194" s="896" t="s">
        <v>6142</v>
      </c>
      <c r="C194" s="895" t="s">
        <v>6063</v>
      </c>
      <c r="D194" s="895" t="s">
        <v>265</v>
      </c>
      <c r="E194" s="897">
        <v>0.09</v>
      </c>
      <c r="F194" s="895"/>
      <c r="G194" s="895"/>
      <c r="H194" s="895"/>
      <c r="I194" s="898" t="s">
        <v>6143</v>
      </c>
      <c r="J194" s="898" t="s">
        <v>6144</v>
      </c>
    </row>
    <row r="195" spans="1:10" ht="19.899999999999999" customHeight="1" x14ac:dyDescent="0.25">
      <c r="A195" s="1012"/>
      <c r="B195" s="1012"/>
      <c r="C195" s="1012"/>
      <c r="D195" s="1012"/>
      <c r="E195" s="1012"/>
      <c r="F195" s="1012" t="s">
        <v>6070</v>
      </c>
      <c r="G195" s="1012"/>
      <c r="H195" s="1012"/>
      <c r="I195" s="1012"/>
      <c r="J195" s="899">
        <v>0</v>
      </c>
    </row>
    <row r="196" spans="1:10" ht="19.899999999999999" customHeight="1" x14ac:dyDescent="0.25">
      <c r="A196" s="1012"/>
      <c r="B196" s="1012"/>
      <c r="C196" s="1012"/>
      <c r="D196" s="1012"/>
      <c r="E196" s="1012"/>
      <c r="F196" s="1012" t="s">
        <v>6071</v>
      </c>
      <c r="G196" s="1012"/>
      <c r="H196" s="1012"/>
      <c r="I196" s="1012"/>
      <c r="J196" s="900">
        <v>5.0488999999999997</v>
      </c>
    </row>
    <row r="197" spans="1:10" ht="19.899999999999999" customHeight="1" x14ac:dyDescent="0.25">
      <c r="A197" s="1012"/>
      <c r="B197" s="1012"/>
      <c r="C197" s="1012"/>
      <c r="D197" s="1012"/>
      <c r="E197" s="1012"/>
      <c r="F197" s="1012" t="s">
        <v>6072</v>
      </c>
      <c r="G197" s="1012"/>
      <c r="H197" s="1012"/>
      <c r="I197" s="1012"/>
      <c r="J197" s="900">
        <v>5.0488999999999997</v>
      </c>
    </row>
    <row r="198" spans="1:10" ht="19.899999999999999" customHeight="1" x14ac:dyDescent="0.25">
      <c r="A198" s="1012"/>
      <c r="B198" s="1012"/>
      <c r="C198" s="1012"/>
      <c r="D198" s="1012"/>
      <c r="E198" s="1012"/>
      <c r="F198" s="1012" t="s">
        <v>6073</v>
      </c>
      <c r="G198" s="1012"/>
      <c r="H198" s="1012"/>
      <c r="I198" s="1012"/>
      <c r="J198" s="900">
        <v>1</v>
      </c>
    </row>
    <row r="199" spans="1:10" ht="19.899999999999999" customHeight="1" x14ac:dyDescent="0.25">
      <c r="A199" s="1012"/>
      <c r="B199" s="1012"/>
      <c r="C199" s="1012"/>
      <c r="D199" s="1012"/>
      <c r="E199" s="1012"/>
      <c r="F199" s="1012" t="s">
        <v>6074</v>
      </c>
      <c r="G199" s="1012"/>
      <c r="H199" s="1012"/>
      <c r="I199" s="1012"/>
      <c r="J199" s="900">
        <v>5.0488999999999997</v>
      </c>
    </row>
    <row r="200" spans="1:10" ht="19.899999999999999" customHeight="1" x14ac:dyDescent="0.25">
      <c r="A200" s="1012"/>
      <c r="B200" s="1012"/>
      <c r="C200" s="1012"/>
      <c r="D200" s="1012"/>
      <c r="E200" s="1012"/>
      <c r="F200" s="1012" t="s">
        <v>6075</v>
      </c>
      <c r="G200" s="1012"/>
      <c r="H200" s="1012"/>
      <c r="I200" s="1012"/>
      <c r="J200" s="900">
        <v>0</v>
      </c>
    </row>
    <row r="201" spans="1:10" ht="19.899999999999999" customHeight="1" x14ac:dyDescent="0.25">
      <c r="A201" s="1012"/>
      <c r="B201" s="1012"/>
      <c r="C201" s="1012"/>
      <c r="D201" s="1012"/>
      <c r="E201" s="1012"/>
      <c r="F201" s="1012" t="s">
        <v>6076</v>
      </c>
      <c r="G201" s="1012"/>
      <c r="H201" s="1012"/>
      <c r="I201" s="1012"/>
      <c r="J201" s="900">
        <v>0</v>
      </c>
    </row>
    <row r="202" spans="1:10" ht="19.899999999999999" customHeight="1" x14ac:dyDescent="0.25">
      <c r="A202" s="887" t="s">
        <v>6101</v>
      </c>
      <c r="B202" s="888" t="s">
        <v>1082</v>
      </c>
      <c r="C202" s="887" t="s">
        <v>6058</v>
      </c>
      <c r="D202" s="887" t="s">
        <v>179</v>
      </c>
      <c r="E202" s="888" t="s">
        <v>1084</v>
      </c>
      <c r="F202" s="888" t="s">
        <v>1207</v>
      </c>
      <c r="G202" s="888" t="s">
        <v>6102</v>
      </c>
      <c r="H202" s="888"/>
      <c r="I202" s="888"/>
      <c r="J202" s="888" t="s">
        <v>6065</v>
      </c>
    </row>
    <row r="203" spans="1:10" ht="25.9" customHeight="1" x14ac:dyDescent="0.25">
      <c r="A203" s="895" t="s">
        <v>6067</v>
      </c>
      <c r="B203" s="896" t="s">
        <v>6145</v>
      </c>
      <c r="C203" s="895" t="s">
        <v>6063</v>
      </c>
      <c r="D203" s="895" t="s">
        <v>1698</v>
      </c>
      <c r="E203" s="897">
        <v>1.4999999999999999E-2</v>
      </c>
      <c r="F203" s="905" t="s">
        <v>50</v>
      </c>
      <c r="G203" s="1018" t="s">
        <v>6146</v>
      </c>
      <c r="H203" s="1018"/>
      <c r="I203" s="1019"/>
      <c r="J203" s="898" t="s">
        <v>6147</v>
      </c>
    </row>
    <row r="204" spans="1:10" ht="24" customHeight="1" x14ac:dyDescent="0.25">
      <c r="A204" s="895" t="s">
        <v>6067</v>
      </c>
      <c r="B204" s="896" t="s">
        <v>6148</v>
      </c>
      <c r="C204" s="895" t="s">
        <v>6063</v>
      </c>
      <c r="D204" s="895" t="s">
        <v>1697</v>
      </c>
      <c r="E204" s="897">
        <v>1.1000000000000001</v>
      </c>
      <c r="F204" s="905" t="s">
        <v>50</v>
      </c>
      <c r="G204" s="1018" t="s">
        <v>6149</v>
      </c>
      <c r="H204" s="1018"/>
      <c r="I204" s="1019"/>
      <c r="J204" s="898" t="s">
        <v>6150</v>
      </c>
    </row>
    <row r="205" spans="1:10" ht="19.899999999999999" customHeight="1" x14ac:dyDescent="0.25">
      <c r="A205" s="1012"/>
      <c r="B205" s="1012"/>
      <c r="C205" s="1012"/>
      <c r="D205" s="1012"/>
      <c r="E205" s="1012"/>
      <c r="F205" s="1012" t="s">
        <v>6106</v>
      </c>
      <c r="G205" s="1012"/>
      <c r="H205" s="1012"/>
      <c r="I205" s="1012"/>
      <c r="J205" s="900">
        <v>7.5039999999999996</v>
      </c>
    </row>
    <row r="206" spans="1:10" ht="19.899999999999999" customHeight="1" x14ac:dyDescent="0.25">
      <c r="A206" s="887" t="s">
        <v>6107</v>
      </c>
      <c r="B206" s="888" t="s">
        <v>6108</v>
      </c>
      <c r="C206" s="887" t="s">
        <v>6058</v>
      </c>
      <c r="D206" s="887" t="s">
        <v>1083</v>
      </c>
      <c r="E206" s="888" t="s">
        <v>6109</v>
      </c>
      <c r="F206" s="888" t="s">
        <v>1084</v>
      </c>
      <c r="G206" s="889" t="s">
        <v>1207</v>
      </c>
      <c r="H206" s="1020" t="s">
        <v>6102</v>
      </c>
      <c r="I206" s="1020"/>
      <c r="J206" s="888" t="s">
        <v>6065</v>
      </c>
    </row>
    <row r="207" spans="1:10" ht="39" customHeight="1" x14ac:dyDescent="0.25">
      <c r="A207" s="906" t="s">
        <v>6061</v>
      </c>
      <c r="B207" s="907" t="s">
        <v>6151</v>
      </c>
      <c r="C207" s="906" t="s">
        <v>6063</v>
      </c>
      <c r="D207" s="906" t="s">
        <v>6152</v>
      </c>
      <c r="E207" s="907" t="s">
        <v>267</v>
      </c>
      <c r="F207" s="908">
        <v>2.0000000000000002E-5</v>
      </c>
      <c r="G207" s="909" t="s">
        <v>108</v>
      </c>
      <c r="H207" s="1021">
        <v>34.81</v>
      </c>
      <c r="I207" s="1022"/>
      <c r="J207" s="910">
        <v>0</v>
      </c>
    </row>
    <row r="208" spans="1:10" ht="39" customHeight="1" x14ac:dyDescent="0.25">
      <c r="A208" s="906" t="s">
        <v>6061</v>
      </c>
      <c r="B208" s="907" t="s">
        <v>6151</v>
      </c>
      <c r="C208" s="906" t="s">
        <v>6063</v>
      </c>
      <c r="D208" s="906" t="s">
        <v>6152</v>
      </c>
      <c r="E208" s="907" t="s">
        <v>266</v>
      </c>
      <c r="F208" s="908">
        <v>1.1000000000000001E-3</v>
      </c>
      <c r="G208" s="909" t="s">
        <v>108</v>
      </c>
      <c r="H208" s="1021">
        <v>34.81</v>
      </c>
      <c r="I208" s="1022"/>
      <c r="J208" s="910">
        <v>0.04</v>
      </c>
    </row>
    <row r="209" spans="1:10" ht="19.899999999999999" customHeight="1" x14ac:dyDescent="0.25">
      <c r="A209" s="1012"/>
      <c r="B209" s="1012"/>
      <c r="C209" s="1012"/>
      <c r="D209" s="1012"/>
      <c r="E209" s="1012"/>
      <c r="F209" s="1012" t="s">
        <v>6112</v>
      </c>
      <c r="G209" s="1012"/>
      <c r="H209" s="1012"/>
      <c r="I209" s="1012"/>
      <c r="J209" s="900">
        <v>3.9E-2</v>
      </c>
    </row>
    <row r="210" spans="1:10" ht="19.899999999999999" customHeight="1" x14ac:dyDescent="0.25">
      <c r="A210" s="887" t="s">
        <v>6077</v>
      </c>
      <c r="B210" s="888" t="s">
        <v>6078</v>
      </c>
      <c r="C210" s="887" t="s">
        <v>6058</v>
      </c>
      <c r="D210" s="887" t="s">
        <v>1083</v>
      </c>
      <c r="E210" s="888" t="s">
        <v>1084</v>
      </c>
      <c r="F210" s="1020" t="s">
        <v>6079</v>
      </c>
      <c r="G210" s="1023"/>
      <c r="H210" s="1020"/>
      <c r="I210" s="1020"/>
      <c r="J210" s="888" t="s">
        <v>6065</v>
      </c>
    </row>
    <row r="211" spans="1:10" ht="19.899999999999999" customHeight="1" x14ac:dyDescent="0.25">
      <c r="A211" s="889"/>
      <c r="B211" s="889"/>
      <c r="C211" s="889"/>
      <c r="D211" s="889"/>
      <c r="E211" s="889"/>
      <c r="F211" s="889" t="s">
        <v>240</v>
      </c>
      <c r="G211" s="889" t="s">
        <v>241</v>
      </c>
      <c r="H211" s="889" t="s">
        <v>242</v>
      </c>
      <c r="I211" s="889" t="s">
        <v>6080</v>
      </c>
      <c r="J211" s="889"/>
    </row>
    <row r="212" spans="1:10" ht="49.9" customHeight="1" x14ac:dyDescent="0.25">
      <c r="A212" s="906" t="s">
        <v>6067</v>
      </c>
      <c r="B212" s="907" t="s">
        <v>266</v>
      </c>
      <c r="C212" s="906" t="s">
        <v>6063</v>
      </c>
      <c r="D212" s="906" t="s">
        <v>1697</v>
      </c>
      <c r="E212" s="908">
        <v>1.1000000000000001E-3</v>
      </c>
      <c r="F212" s="907" t="s">
        <v>6153</v>
      </c>
      <c r="G212" s="907" t="s">
        <v>6154</v>
      </c>
      <c r="H212" s="907" t="s">
        <v>6155</v>
      </c>
      <c r="I212" s="907" t="s">
        <v>6116</v>
      </c>
      <c r="J212" s="910">
        <v>0</v>
      </c>
    </row>
    <row r="213" spans="1:10" ht="49.9" customHeight="1" x14ac:dyDescent="0.25">
      <c r="A213" s="906" t="s">
        <v>6067</v>
      </c>
      <c r="B213" s="907" t="s">
        <v>267</v>
      </c>
      <c r="C213" s="906" t="s">
        <v>6063</v>
      </c>
      <c r="D213" s="906" t="s">
        <v>1698</v>
      </c>
      <c r="E213" s="908">
        <v>2.0000000000000002E-5</v>
      </c>
      <c r="F213" s="907" t="s">
        <v>6153</v>
      </c>
      <c r="G213" s="907" t="s">
        <v>6154</v>
      </c>
      <c r="H213" s="907" t="s">
        <v>6155</v>
      </c>
      <c r="I213" s="907" t="s">
        <v>6116</v>
      </c>
      <c r="J213" s="910">
        <v>0</v>
      </c>
    </row>
    <row r="214" spans="1:10" ht="19.899999999999999" customHeight="1" x14ac:dyDescent="0.25">
      <c r="A214" s="1012"/>
      <c r="B214" s="1012"/>
      <c r="C214" s="1012"/>
      <c r="D214" s="1012"/>
      <c r="E214" s="1012"/>
      <c r="F214" s="1012" t="s">
        <v>6076</v>
      </c>
      <c r="G214" s="1012"/>
      <c r="H214" s="1012"/>
      <c r="I214" s="1012"/>
      <c r="J214" s="900">
        <v>0</v>
      </c>
    </row>
    <row r="215" spans="1:10" ht="19.899999999999999" customHeight="1" x14ac:dyDescent="0.25">
      <c r="A215" s="1012"/>
      <c r="B215" s="1012"/>
      <c r="C215" s="1012"/>
      <c r="D215" s="1012"/>
      <c r="E215" s="1012"/>
      <c r="F215" s="1012" t="s">
        <v>6081</v>
      </c>
      <c r="G215" s="1012"/>
      <c r="H215" s="1012"/>
      <c r="I215" s="1012"/>
      <c r="J215" s="900">
        <v>0</v>
      </c>
    </row>
    <row r="216" spans="1:10" x14ac:dyDescent="0.25">
      <c r="A216" s="901"/>
      <c r="B216" s="901"/>
      <c r="C216" s="901"/>
      <c r="D216" s="901"/>
      <c r="E216" s="901" t="s">
        <v>6082</v>
      </c>
      <c r="F216" s="902">
        <v>5.0599999999999996</v>
      </c>
      <c r="G216" s="901" t="s">
        <v>6083</v>
      </c>
      <c r="H216" s="902">
        <v>0</v>
      </c>
      <c r="I216" s="901" t="s">
        <v>6084</v>
      </c>
      <c r="J216" s="902">
        <v>5.0599999999999996</v>
      </c>
    </row>
    <row r="217" spans="1:10" ht="15.75" thickBot="1" x14ac:dyDescent="0.3">
      <c r="A217" s="901"/>
      <c r="B217" s="901"/>
      <c r="C217" s="901"/>
      <c r="D217" s="901"/>
      <c r="E217" s="901" t="s">
        <v>6085</v>
      </c>
      <c r="F217" s="902">
        <v>3.01</v>
      </c>
      <c r="G217" s="901"/>
      <c r="H217" s="1013" t="s">
        <v>6086</v>
      </c>
      <c r="I217" s="1013"/>
      <c r="J217" s="902">
        <v>15.6</v>
      </c>
    </row>
    <row r="218" spans="1:10" ht="1.1499999999999999" customHeight="1" thickTop="1" x14ac:dyDescent="0.25">
      <c r="A218" s="903"/>
      <c r="B218" s="903"/>
      <c r="C218" s="903"/>
      <c r="D218" s="903"/>
      <c r="E218" s="903"/>
      <c r="F218" s="903"/>
      <c r="G218" s="903"/>
      <c r="H218" s="903"/>
      <c r="I218" s="903"/>
      <c r="J218" s="903"/>
    </row>
    <row r="219" spans="1:10" ht="18" customHeight="1" x14ac:dyDescent="0.25">
      <c r="A219" s="887" t="s">
        <v>6156</v>
      </c>
      <c r="B219" s="888" t="s">
        <v>1082</v>
      </c>
      <c r="C219" s="887" t="s">
        <v>6058</v>
      </c>
      <c r="D219" s="887" t="s">
        <v>1083</v>
      </c>
      <c r="E219" s="1024" t="s">
        <v>1210</v>
      </c>
      <c r="F219" s="1024"/>
      <c r="G219" s="889" t="s">
        <v>880</v>
      </c>
      <c r="H219" s="888" t="s">
        <v>6059</v>
      </c>
      <c r="I219" s="888" t="s">
        <v>6060</v>
      </c>
      <c r="J219" s="888" t="s">
        <v>1089</v>
      </c>
    </row>
    <row r="220" spans="1:10" ht="39" customHeight="1" x14ac:dyDescent="0.25">
      <c r="A220" s="890" t="s">
        <v>6061</v>
      </c>
      <c r="B220" s="891" t="s">
        <v>6157</v>
      </c>
      <c r="C220" s="890" t="s">
        <v>6063</v>
      </c>
      <c r="D220" s="890" t="s">
        <v>51</v>
      </c>
      <c r="E220" s="1025" t="s">
        <v>176</v>
      </c>
      <c r="F220" s="1025"/>
      <c r="G220" s="892" t="s">
        <v>47</v>
      </c>
      <c r="H220" s="893">
        <v>1</v>
      </c>
      <c r="I220" s="894">
        <v>14.69</v>
      </c>
      <c r="J220" s="894">
        <v>14.69</v>
      </c>
    </row>
    <row r="221" spans="1:10" ht="15" customHeight="1" x14ac:dyDescent="0.25">
      <c r="A221" s="1024" t="s">
        <v>6089</v>
      </c>
      <c r="B221" s="1020" t="s">
        <v>1082</v>
      </c>
      <c r="C221" s="1024" t="s">
        <v>6058</v>
      </c>
      <c r="D221" s="1024" t="s">
        <v>6090</v>
      </c>
      <c r="E221" s="1020" t="s">
        <v>1084</v>
      </c>
      <c r="F221" s="1023" t="s">
        <v>6091</v>
      </c>
      <c r="G221" s="1020"/>
      <c r="H221" s="1023" t="s">
        <v>6065</v>
      </c>
      <c r="I221" s="1020"/>
      <c r="J221" s="1020" t="s">
        <v>6066</v>
      </c>
    </row>
    <row r="222" spans="1:10" ht="15" customHeight="1" x14ac:dyDescent="0.25">
      <c r="A222" s="1020"/>
      <c r="B222" s="1020"/>
      <c r="C222" s="1020"/>
      <c r="D222" s="1020"/>
      <c r="E222" s="1020"/>
      <c r="F222" s="888" t="s">
        <v>6092</v>
      </c>
      <c r="G222" s="888" t="s">
        <v>6093</v>
      </c>
      <c r="H222" s="888" t="s">
        <v>6092</v>
      </c>
      <c r="I222" s="888" t="s">
        <v>6093</v>
      </c>
      <c r="J222" s="1020"/>
    </row>
    <row r="223" spans="1:10" ht="24" customHeight="1" x14ac:dyDescent="0.25">
      <c r="A223" s="895" t="s">
        <v>6067</v>
      </c>
      <c r="B223" s="896" t="s">
        <v>6158</v>
      </c>
      <c r="C223" s="895" t="s">
        <v>6063</v>
      </c>
      <c r="D223" s="895" t="s">
        <v>271</v>
      </c>
      <c r="E223" s="897">
        <v>1</v>
      </c>
      <c r="F223" s="904">
        <v>1</v>
      </c>
      <c r="G223" s="904">
        <v>0</v>
      </c>
      <c r="H223" s="898">
        <v>4.78</v>
      </c>
      <c r="I223" s="898">
        <v>0.38</v>
      </c>
      <c r="J223" s="898">
        <v>4.78</v>
      </c>
    </row>
    <row r="224" spans="1:10" ht="39" customHeight="1" x14ac:dyDescent="0.25">
      <c r="A224" s="895" t="s">
        <v>6067</v>
      </c>
      <c r="B224" s="896" t="s">
        <v>6159</v>
      </c>
      <c r="C224" s="895" t="s">
        <v>6063</v>
      </c>
      <c r="D224" s="895" t="s">
        <v>269</v>
      </c>
      <c r="E224" s="897">
        <v>1</v>
      </c>
      <c r="F224" s="904">
        <v>1</v>
      </c>
      <c r="G224" s="904">
        <v>0</v>
      </c>
      <c r="H224" s="898">
        <v>0.51</v>
      </c>
      <c r="I224" s="898">
        <v>0.35</v>
      </c>
      <c r="J224" s="898">
        <v>0.51</v>
      </c>
    </row>
    <row r="225" spans="1:10" ht="19.899999999999999" customHeight="1" x14ac:dyDescent="0.25">
      <c r="A225" s="1012"/>
      <c r="B225" s="1012"/>
      <c r="C225" s="1012"/>
      <c r="D225" s="1012"/>
      <c r="E225" s="1012"/>
      <c r="F225" s="1012" t="s">
        <v>6094</v>
      </c>
      <c r="G225" s="1012"/>
      <c r="H225" s="1012"/>
      <c r="I225" s="1012"/>
      <c r="J225" s="900">
        <v>5.2950999999999997</v>
      </c>
    </row>
    <row r="226" spans="1:10" ht="19.899999999999999" customHeight="1" x14ac:dyDescent="0.25">
      <c r="A226" s="887" t="s">
        <v>6064</v>
      </c>
      <c r="B226" s="888" t="s">
        <v>1082</v>
      </c>
      <c r="C226" s="887" t="s">
        <v>6058</v>
      </c>
      <c r="D226" s="887" t="s">
        <v>223</v>
      </c>
      <c r="E226" s="888" t="s">
        <v>1084</v>
      </c>
      <c r="F226" s="1020" t="s">
        <v>6065</v>
      </c>
      <c r="G226" s="1020"/>
      <c r="H226" s="1020"/>
      <c r="I226" s="1020"/>
      <c r="J226" s="888" t="s">
        <v>6066</v>
      </c>
    </row>
    <row r="227" spans="1:10" ht="24" customHeight="1" x14ac:dyDescent="0.25">
      <c r="A227" s="895" t="s">
        <v>6067</v>
      </c>
      <c r="B227" s="896" t="s">
        <v>6139</v>
      </c>
      <c r="C227" s="895" t="s">
        <v>6063</v>
      </c>
      <c r="D227" s="895" t="s">
        <v>263</v>
      </c>
      <c r="E227" s="897">
        <v>1</v>
      </c>
      <c r="F227" s="895"/>
      <c r="G227" s="895"/>
      <c r="H227" s="895"/>
      <c r="I227" s="898" t="s">
        <v>6140</v>
      </c>
      <c r="J227" s="898" t="s">
        <v>6140</v>
      </c>
    </row>
    <row r="228" spans="1:10" ht="24" customHeight="1" x14ac:dyDescent="0.25">
      <c r="A228" s="895" t="s">
        <v>6067</v>
      </c>
      <c r="B228" s="896" t="s">
        <v>6160</v>
      </c>
      <c r="C228" s="895" t="s">
        <v>6063</v>
      </c>
      <c r="D228" s="895" t="s">
        <v>273</v>
      </c>
      <c r="E228" s="897">
        <v>1</v>
      </c>
      <c r="F228" s="895"/>
      <c r="G228" s="895"/>
      <c r="H228" s="895"/>
      <c r="I228" s="898" t="s">
        <v>6161</v>
      </c>
      <c r="J228" s="898" t="s">
        <v>6161</v>
      </c>
    </row>
    <row r="229" spans="1:10" ht="19.899999999999999" customHeight="1" x14ac:dyDescent="0.25">
      <c r="A229" s="1012"/>
      <c r="B229" s="1012"/>
      <c r="C229" s="1012"/>
      <c r="D229" s="1012"/>
      <c r="E229" s="1012"/>
      <c r="F229" s="1012" t="s">
        <v>6070</v>
      </c>
      <c r="G229" s="1012"/>
      <c r="H229" s="1012"/>
      <c r="I229" s="1012"/>
      <c r="J229" s="899">
        <v>0</v>
      </c>
    </row>
    <row r="230" spans="1:10" ht="19.899999999999999" customHeight="1" x14ac:dyDescent="0.25">
      <c r="A230" s="1012"/>
      <c r="B230" s="1012"/>
      <c r="C230" s="1012"/>
      <c r="D230" s="1012"/>
      <c r="E230" s="1012"/>
      <c r="F230" s="1012" t="s">
        <v>6071</v>
      </c>
      <c r="G230" s="1012"/>
      <c r="H230" s="1012"/>
      <c r="I230" s="1012"/>
      <c r="J230" s="900">
        <v>56.127000000000002</v>
      </c>
    </row>
    <row r="231" spans="1:10" ht="19.899999999999999" customHeight="1" x14ac:dyDescent="0.25">
      <c r="A231" s="1012"/>
      <c r="B231" s="1012"/>
      <c r="C231" s="1012"/>
      <c r="D231" s="1012"/>
      <c r="E231" s="1012"/>
      <c r="F231" s="1012" t="s">
        <v>6072</v>
      </c>
      <c r="G231" s="1012"/>
      <c r="H231" s="1012"/>
      <c r="I231" s="1012"/>
      <c r="J231" s="900">
        <v>61.4221</v>
      </c>
    </row>
    <row r="232" spans="1:10" ht="19.899999999999999" customHeight="1" x14ac:dyDescent="0.25">
      <c r="A232" s="1012"/>
      <c r="B232" s="1012"/>
      <c r="C232" s="1012"/>
      <c r="D232" s="1012"/>
      <c r="E232" s="1012"/>
      <c r="F232" s="1012" t="s">
        <v>6073</v>
      </c>
      <c r="G232" s="1012"/>
      <c r="H232" s="1012"/>
      <c r="I232" s="1012"/>
      <c r="J232" s="900">
        <v>49.8</v>
      </c>
    </row>
    <row r="233" spans="1:10" ht="19.899999999999999" customHeight="1" x14ac:dyDescent="0.25">
      <c r="A233" s="1012"/>
      <c r="B233" s="1012"/>
      <c r="C233" s="1012"/>
      <c r="D233" s="1012"/>
      <c r="E233" s="1012"/>
      <c r="F233" s="1012" t="s">
        <v>6074</v>
      </c>
      <c r="G233" s="1012"/>
      <c r="H233" s="1012"/>
      <c r="I233" s="1012"/>
      <c r="J233" s="900">
        <v>1.2334000000000001</v>
      </c>
    </row>
    <row r="234" spans="1:10" ht="19.899999999999999" customHeight="1" x14ac:dyDescent="0.25">
      <c r="A234" s="1012"/>
      <c r="B234" s="1012"/>
      <c r="C234" s="1012"/>
      <c r="D234" s="1012"/>
      <c r="E234" s="1012"/>
      <c r="F234" s="1012" t="s">
        <v>6075</v>
      </c>
      <c r="G234" s="1012"/>
      <c r="H234" s="1012"/>
      <c r="I234" s="1012"/>
      <c r="J234" s="900">
        <v>1.47E-2</v>
      </c>
    </row>
    <row r="235" spans="1:10" ht="19.899999999999999" customHeight="1" x14ac:dyDescent="0.25">
      <c r="A235" s="1012"/>
      <c r="B235" s="1012"/>
      <c r="C235" s="1012"/>
      <c r="D235" s="1012"/>
      <c r="E235" s="1012"/>
      <c r="F235" s="1012" t="s">
        <v>6076</v>
      </c>
      <c r="G235" s="1012"/>
      <c r="H235" s="1012"/>
      <c r="I235" s="1012"/>
      <c r="J235" s="900">
        <v>0</v>
      </c>
    </row>
    <row r="236" spans="1:10" ht="19.899999999999999" customHeight="1" x14ac:dyDescent="0.25">
      <c r="A236" s="887" t="s">
        <v>6101</v>
      </c>
      <c r="B236" s="888" t="s">
        <v>1082</v>
      </c>
      <c r="C236" s="887" t="s">
        <v>6058</v>
      </c>
      <c r="D236" s="887" t="s">
        <v>179</v>
      </c>
      <c r="E236" s="888" t="s">
        <v>1084</v>
      </c>
      <c r="F236" s="888" t="s">
        <v>1207</v>
      </c>
      <c r="G236" s="888" t="s">
        <v>6102</v>
      </c>
      <c r="H236" s="888"/>
      <c r="I236" s="888"/>
      <c r="J236" s="888" t="s">
        <v>6065</v>
      </c>
    </row>
    <row r="237" spans="1:10" ht="25.9" customHeight="1" x14ac:dyDescent="0.25">
      <c r="A237" s="895" t="s">
        <v>6067</v>
      </c>
      <c r="B237" s="896" t="s">
        <v>6162</v>
      </c>
      <c r="C237" s="895" t="s">
        <v>6063</v>
      </c>
      <c r="D237" s="895" t="s">
        <v>1699</v>
      </c>
      <c r="E237" s="897">
        <v>0.15015000000000001</v>
      </c>
      <c r="F237" s="905" t="s">
        <v>275</v>
      </c>
      <c r="G237" s="1018" t="s">
        <v>6163</v>
      </c>
      <c r="H237" s="1018"/>
      <c r="I237" s="1019"/>
      <c r="J237" s="898" t="s">
        <v>6164</v>
      </c>
    </row>
    <row r="238" spans="1:10" ht="19.899999999999999" customHeight="1" x14ac:dyDescent="0.25">
      <c r="A238" s="1012"/>
      <c r="B238" s="1012"/>
      <c r="C238" s="1012"/>
      <c r="D238" s="1012"/>
      <c r="E238" s="1012"/>
      <c r="F238" s="1012" t="s">
        <v>6106</v>
      </c>
      <c r="G238" s="1012"/>
      <c r="H238" s="1012"/>
      <c r="I238" s="1012"/>
      <c r="J238" s="900">
        <v>13.4307</v>
      </c>
    </row>
    <row r="239" spans="1:10" ht="19.899999999999999" customHeight="1" x14ac:dyDescent="0.25">
      <c r="A239" s="887" t="s">
        <v>6107</v>
      </c>
      <c r="B239" s="888" t="s">
        <v>6108</v>
      </c>
      <c r="C239" s="887" t="s">
        <v>6058</v>
      </c>
      <c r="D239" s="887" t="s">
        <v>1083</v>
      </c>
      <c r="E239" s="888" t="s">
        <v>6109</v>
      </c>
      <c r="F239" s="888" t="s">
        <v>1084</v>
      </c>
      <c r="G239" s="889" t="s">
        <v>1207</v>
      </c>
      <c r="H239" s="1020" t="s">
        <v>6102</v>
      </c>
      <c r="I239" s="1020"/>
      <c r="J239" s="888" t="s">
        <v>6065</v>
      </c>
    </row>
    <row r="240" spans="1:10" ht="39" customHeight="1" x14ac:dyDescent="0.25">
      <c r="A240" s="906" t="s">
        <v>6061</v>
      </c>
      <c r="B240" s="907" t="s">
        <v>6151</v>
      </c>
      <c r="C240" s="906" t="s">
        <v>6063</v>
      </c>
      <c r="D240" s="906" t="s">
        <v>6152</v>
      </c>
      <c r="E240" s="907" t="s">
        <v>274</v>
      </c>
      <c r="F240" s="908">
        <v>2.0000000000000001E-4</v>
      </c>
      <c r="G240" s="909" t="s">
        <v>108</v>
      </c>
      <c r="H240" s="1021">
        <v>34.81</v>
      </c>
      <c r="I240" s="1022"/>
      <c r="J240" s="910">
        <v>0.01</v>
      </c>
    </row>
    <row r="241" spans="1:10" ht="19.899999999999999" customHeight="1" x14ac:dyDescent="0.25">
      <c r="A241" s="1012"/>
      <c r="B241" s="1012"/>
      <c r="C241" s="1012"/>
      <c r="D241" s="1012"/>
      <c r="E241" s="1012"/>
      <c r="F241" s="1012" t="s">
        <v>6112</v>
      </c>
      <c r="G241" s="1012"/>
      <c r="H241" s="1012"/>
      <c r="I241" s="1012"/>
      <c r="J241" s="900">
        <v>7.0000000000000001E-3</v>
      </c>
    </row>
    <row r="242" spans="1:10" ht="19.899999999999999" customHeight="1" x14ac:dyDescent="0.25">
      <c r="A242" s="887" t="s">
        <v>6077</v>
      </c>
      <c r="B242" s="888" t="s">
        <v>6078</v>
      </c>
      <c r="C242" s="887" t="s">
        <v>6058</v>
      </c>
      <c r="D242" s="887" t="s">
        <v>1083</v>
      </c>
      <c r="E242" s="888" t="s">
        <v>1084</v>
      </c>
      <c r="F242" s="1020" t="s">
        <v>6079</v>
      </c>
      <c r="G242" s="1023"/>
      <c r="H242" s="1020"/>
      <c r="I242" s="1020"/>
      <c r="J242" s="888" t="s">
        <v>6065</v>
      </c>
    </row>
    <row r="243" spans="1:10" ht="19.899999999999999" customHeight="1" x14ac:dyDescent="0.25">
      <c r="A243" s="889"/>
      <c r="B243" s="889"/>
      <c r="C243" s="889"/>
      <c r="D243" s="889"/>
      <c r="E243" s="889"/>
      <c r="F243" s="889" t="s">
        <v>240</v>
      </c>
      <c r="G243" s="889" t="s">
        <v>241</v>
      </c>
      <c r="H243" s="889" t="s">
        <v>242</v>
      </c>
      <c r="I243" s="889" t="s">
        <v>6080</v>
      </c>
      <c r="J243" s="889"/>
    </row>
    <row r="244" spans="1:10" ht="49.9" customHeight="1" x14ac:dyDescent="0.25">
      <c r="A244" s="906" t="s">
        <v>6067</v>
      </c>
      <c r="B244" s="907" t="s">
        <v>274</v>
      </c>
      <c r="C244" s="906" t="s">
        <v>6063</v>
      </c>
      <c r="D244" s="906" t="s">
        <v>1699</v>
      </c>
      <c r="E244" s="908">
        <v>2.0000000000000001E-4</v>
      </c>
      <c r="F244" s="907" t="s">
        <v>6153</v>
      </c>
      <c r="G244" s="907" t="s">
        <v>6154</v>
      </c>
      <c r="H244" s="907" t="s">
        <v>6155</v>
      </c>
      <c r="I244" s="907" t="s">
        <v>6116</v>
      </c>
      <c r="J244" s="910">
        <v>0</v>
      </c>
    </row>
    <row r="245" spans="1:10" ht="19.899999999999999" customHeight="1" x14ac:dyDescent="0.25">
      <c r="A245" s="1012"/>
      <c r="B245" s="1012"/>
      <c r="C245" s="1012"/>
      <c r="D245" s="1012"/>
      <c r="E245" s="1012"/>
      <c r="F245" s="1012" t="s">
        <v>6076</v>
      </c>
      <c r="G245" s="1012"/>
      <c r="H245" s="1012"/>
      <c r="I245" s="1012"/>
      <c r="J245" s="900">
        <v>0</v>
      </c>
    </row>
    <row r="246" spans="1:10" ht="19.899999999999999" customHeight="1" x14ac:dyDescent="0.25">
      <c r="A246" s="1012"/>
      <c r="B246" s="1012"/>
      <c r="C246" s="1012"/>
      <c r="D246" s="1012"/>
      <c r="E246" s="1012"/>
      <c r="F246" s="1012" t="s">
        <v>6081</v>
      </c>
      <c r="G246" s="1012"/>
      <c r="H246" s="1012"/>
      <c r="I246" s="1012"/>
      <c r="J246" s="900">
        <v>0</v>
      </c>
    </row>
    <row r="247" spans="1:10" x14ac:dyDescent="0.25">
      <c r="A247" s="901"/>
      <c r="B247" s="901"/>
      <c r="C247" s="901"/>
      <c r="D247" s="901"/>
      <c r="E247" s="901" t="s">
        <v>6082</v>
      </c>
      <c r="F247" s="902">
        <v>1.1293284942297552</v>
      </c>
      <c r="G247" s="901" t="s">
        <v>6083</v>
      </c>
      <c r="H247" s="902">
        <v>0</v>
      </c>
      <c r="I247" s="901" t="s">
        <v>6084</v>
      </c>
      <c r="J247" s="902">
        <v>1.1200000000000001</v>
      </c>
    </row>
    <row r="248" spans="1:10" ht="15.75" thickBot="1" x14ac:dyDescent="0.3">
      <c r="A248" s="901"/>
      <c r="B248" s="901"/>
      <c r="C248" s="901"/>
      <c r="D248" s="901"/>
      <c r="E248" s="901" t="s">
        <v>6085</v>
      </c>
      <c r="F248" s="902">
        <v>3.51</v>
      </c>
      <c r="G248" s="901"/>
      <c r="H248" s="1013" t="s">
        <v>6086</v>
      </c>
      <c r="I248" s="1013"/>
      <c r="J248" s="902">
        <v>18.2</v>
      </c>
    </row>
    <row r="249" spans="1:10" ht="1.1499999999999999" customHeight="1" thickTop="1" x14ac:dyDescent="0.25">
      <c r="A249" s="903"/>
      <c r="B249" s="903"/>
      <c r="C249" s="903"/>
      <c r="D249" s="903"/>
      <c r="E249" s="903"/>
      <c r="F249" s="903"/>
      <c r="G249" s="903"/>
      <c r="H249" s="903"/>
      <c r="I249" s="903"/>
      <c r="J249" s="903"/>
    </row>
    <row r="250" spans="1:10" ht="18" customHeight="1" x14ac:dyDescent="0.25">
      <c r="A250" s="887" t="s">
        <v>6165</v>
      </c>
      <c r="B250" s="888" t="s">
        <v>1082</v>
      </c>
      <c r="C250" s="887" t="s">
        <v>6058</v>
      </c>
      <c r="D250" s="887" t="s">
        <v>1083</v>
      </c>
      <c r="E250" s="1024" t="s">
        <v>1210</v>
      </c>
      <c r="F250" s="1024"/>
      <c r="G250" s="889" t="s">
        <v>880</v>
      </c>
      <c r="H250" s="888" t="s">
        <v>6059</v>
      </c>
      <c r="I250" s="888" t="s">
        <v>6060</v>
      </c>
      <c r="J250" s="888" t="s">
        <v>1089</v>
      </c>
    </row>
    <row r="251" spans="1:10" ht="25.9" customHeight="1" x14ac:dyDescent="0.25">
      <c r="A251" s="890" t="s">
        <v>6061</v>
      </c>
      <c r="B251" s="891" t="s">
        <v>6166</v>
      </c>
      <c r="C251" s="890" t="s">
        <v>6063</v>
      </c>
      <c r="D251" s="890" t="s">
        <v>52</v>
      </c>
      <c r="E251" s="1025" t="s">
        <v>176</v>
      </c>
      <c r="F251" s="1025"/>
      <c r="G251" s="892" t="s">
        <v>47</v>
      </c>
      <c r="H251" s="893">
        <v>1</v>
      </c>
      <c r="I251" s="894">
        <v>2.87</v>
      </c>
      <c r="J251" s="894">
        <v>2.87</v>
      </c>
    </row>
    <row r="252" spans="1:10" ht="15" customHeight="1" x14ac:dyDescent="0.25">
      <c r="A252" s="1024" t="s">
        <v>6089</v>
      </c>
      <c r="B252" s="1020" t="s">
        <v>1082</v>
      </c>
      <c r="C252" s="1024" t="s">
        <v>6058</v>
      </c>
      <c r="D252" s="1024" t="s">
        <v>6090</v>
      </c>
      <c r="E252" s="1020" t="s">
        <v>1084</v>
      </c>
      <c r="F252" s="1023" t="s">
        <v>6091</v>
      </c>
      <c r="G252" s="1020"/>
      <c r="H252" s="1023" t="s">
        <v>6065</v>
      </c>
      <c r="I252" s="1020"/>
      <c r="J252" s="1020" t="s">
        <v>6066</v>
      </c>
    </row>
    <row r="253" spans="1:10" ht="15" customHeight="1" x14ac:dyDescent="0.25">
      <c r="A253" s="1020"/>
      <c r="B253" s="1020"/>
      <c r="C253" s="1020"/>
      <c r="D253" s="1020"/>
      <c r="E253" s="1020"/>
      <c r="F253" s="888" t="s">
        <v>6092</v>
      </c>
      <c r="G253" s="888" t="s">
        <v>6093</v>
      </c>
      <c r="H253" s="888" t="s">
        <v>6092</v>
      </c>
      <c r="I253" s="888" t="s">
        <v>6093</v>
      </c>
      <c r="J253" s="1020"/>
    </row>
    <row r="254" spans="1:10" ht="25.9" customHeight="1" x14ac:dyDescent="0.25">
      <c r="A254" s="895" t="s">
        <v>6067</v>
      </c>
      <c r="B254" s="896" t="s">
        <v>6127</v>
      </c>
      <c r="C254" s="895" t="s">
        <v>6063</v>
      </c>
      <c r="D254" s="895" t="s">
        <v>255</v>
      </c>
      <c r="E254" s="897">
        <v>1</v>
      </c>
      <c r="F254" s="904">
        <v>0.03</v>
      </c>
      <c r="G254" s="904">
        <v>0.97</v>
      </c>
      <c r="H254" s="898">
        <v>284.14</v>
      </c>
      <c r="I254" s="898">
        <v>90.26</v>
      </c>
      <c r="J254" s="898">
        <v>96.08</v>
      </c>
    </row>
    <row r="255" spans="1:10" ht="25.9" customHeight="1" x14ac:dyDescent="0.25">
      <c r="A255" s="895" t="s">
        <v>6067</v>
      </c>
      <c r="B255" s="896" t="s">
        <v>1012</v>
      </c>
      <c r="C255" s="895" t="s">
        <v>6063</v>
      </c>
      <c r="D255" s="895" t="s">
        <v>277</v>
      </c>
      <c r="E255" s="897">
        <v>1</v>
      </c>
      <c r="F255" s="904">
        <v>1</v>
      </c>
      <c r="G255" s="904">
        <v>0</v>
      </c>
      <c r="H255" s="898">
        <v>40.44</v>
      </c>
      <c r="I255" s="898">
        <v>30</v>
      </c>
      <c r="J255" s="898">
        <v>40.44</v>
      </c>
    </row>
    <row r="256" spans="1:10" ht="19.899999999999999" customHeight="1" x14ac:dyDescent="0.25">
      <c r="A256" s="1012"/>
      <c r="B256" s="1012"/>
      <c r="C256" s="1012"/>
      <c r="D256" s="1012"/>
      <c r="E256" s="1012"/>
      <c r="F256" s="1012" t="s">
        <v>6094</v>
      </c>
      <c r="G256" s="1012"/>
      <c r="H256" s="1012"/>
      <c r="I256" s="1012"/>
      <c r="J256" s="900">
        <v>136.5171</v>
      </c>
    </row>
    <row r="257" spans="1:10" ht="19.899999999999999" customHeight="1" x14ac:dyDescent="0.25">
      <c r="A257" s="887" t="s">
        <v>6064</v>
      </c>
      <c r="B257" s="888" t="s">
        <v>1082</v>
      </c>
      <c r="C257" s="887" t="s">
        <v>6058</v>
      </c>
      <c r="D257" s="887" t="s">
        <v>223</v>
      </c>
      <c r="E257" s="888" t="s">
        <v>1084</v>
      </c>
      <c r="F257" s="1020" t="s">
        <v>6065</v>
      </c>
      <c r="G257" s="1020"/>
      <c r="H257" s="1020"/>
      <c r="I257" s="1020"/>
      <c r="J257" s="888" t="s">
        <v>6066</v>
      </c>
    </row>
    <row r="258" spans="1:10" ht="24" customHeight="1" x14ac:dyDescent="0.25">
      <c r="A258" s="895" t="s">
        <v>6067</v>
      </c>
      <c r="B258" s="896" t="s">
        <v>6068</v>
      </c>
      <c r="C258" s="895" t="s">
        <v>6063</v>
      </c>
      <c r="D258" s="895" t="s">
        <v>231</v>
      </c>
      <c r="E258" s="897">
        <v>1</v>
      </c>
      <c r="F258" s="895"/>
      <c r="G258" s="895"/>
      <c r="H258" s="895"/>
      <c r="I258" s="898" t="s">
        <v>6069</v>
      </c>
      <c r="J258" s="898" t="s">
        <v>6069</v>
      </c>
    </row>
    <row r="259" spans="1:10" ht="19.899999999999999" customHeight="1" x14ac:dyDescent="0.25">
      <c r="A259" s="1012"/>
      <c r="B259" s="1012"/>
      <c r="C259" s="1012"/>
      <c r="D259" s="1012"/>
      <c r="E259" s="1012"/>
      <c r="F259" s="1012" t="s">
        <v>6070</v>
      </c>
      <c r="G259" s="1012"/>
      <c r="H259" s="1012"/>
      <c r="I259" s="1012"/>
      <c r="J259" s="899">
        <v>0</v>
      </c>
    </row>
    <row r="260" spans="1:10" ht="19.899999999999999" customHeight="1" x14ac:dyDescent="0.25">
      <c r="A260" s="1012"/>
      <c r="B260" s="1012"/>
      <c r="C260" s="1012"/>
      <c r="D260" s="1012"/>
      <c r="E260" s="1012"/>
      <c r="F260" s="1012" t="s">
        <v>6071</v>
      </c>
      <c r="G260" s="1012"/>
      <c r="H260" s="1012"/>
      <c r="I260" s="1012"/>
      <c r="J260" s="900">
        <v>23.449100000000001</v>
      </c>
    </row>
    <row r="261" spans="1:10" ht="19.899999999999999" customHeight="1" x14ac:dyDescent="0.25">
      <c r="A261" s="1012"/>
      <c r="B261" s="1012"/>
      <c r="C261" s="1012"/>
      <c r="D261" s="1012"/>
      <c r="E261" s="1012"/>
      <c r="F261" s="1012" t="s">
        <v>6072</v>
      </c>
      <c r="G261" s="1012"/>
      <c r="H261" s="1012"/>
      <c r="I261" s="1012"/>
      <c r="J261" s="900">
        <v>159.96619999999999</v>
      </c>
    </row>
    <row r="262" spans="1:10" ht="19.899999999999999" customHeight="1" x14ac:dyDescent="0.25">
      <c r="A262" s="1012"/>
      <c r="B262" s="1012"/>
      <c r="C262" s="1012"/>
      <c r="D262" s="1012"/>
      <c r="E262" s="1012"/>
      <c r="F262" s="1012" t="s">
        <v>6073</v>
      </c>
      <c r="G262" s="1012"/>
      <c r="H262" s="1012"/>
      <c r="I262" s="1012"/>
      <c r="J262" s="900">
        <v>56.27</v>
      </c>
    </row>
    <row r="263" spans="1:10" ht="19.899999999999999" customHeight="1" x14ac:dyDescent="0.25">
      <c r="A263" s="1012"/>
      <c r="B263" s="1012"/>
      <c r="C263" s="1012"/>
      <c r="D263" s="1012"/>
      <c r="E263" s="1012"/>
      <c r="F263" s="1012" t="s">
        <v>6074</v>
      </c>
      <c r="G263" s="1012"/>
      <c r="H263" s="1012"/>
      <c r="I263" s="1012"/>
      <c r="J263" s="900">
        <v>2.8428</v>
      </c>
    </row>
    <row r="264" spans="1:10" ht="19.899999999999999" customHeight="1" x14ac:dyDescent="0.25">
      <c r="A264" s="1012"/>
      <c r="B264" s="1012"/>
      <c r="C264" s="1012"/>
      <c r="D264" s="1012"/>
      <c r="E264" s="1012"/>
      <c r="F264" s="1012" t="s">
        <v>6075</v>
      </c>
      <c r="G264" s="1012"/>
      <c r="H264" s="1012"/>
      <c r="I264" s="1012"/>
      <c r="J264" s="900">
        <v>3.1300000000000001E-2</v>
      </c>
    </row>
    <row r="265" spans="1:10" ht="19.899999999999999" customHeight="1" x14ac:dyDescent="0.25">
      <c r="A265" s="1012"/>
      <c r="B265" s="1012"/>
      <c r="C265" s="1012"/>
      <c r="D265" s="1012"/>
      <c r="E265" s="1012"/>
      <c r="F265" s="1012" t="s">
        <v>6076</v>
      </c>
      <c r="G265" s="1012"/>
      <c r="H265" s="1012"/>
      <c r="I265" s="1012"/>
      <c r="J265" s="900">
        <v>0</v>
      </c>
    </row>
    <row r="266" spans="1:10" ht="19.899999999999999" customHeight="1" x14ac:dyDescent="0.25">
      <c r="A266" s="887" t="s">
        <v>6077</v>
      </c>
      <c r="B266" s="888" t="s">
        <v>6078</v>
      </c>
      <c r="C266" s="887" t="s">
        <v>6058</v>
      </c>
      <c r="D266" s="887" t="s">
        <v>1083</v>
      </c>
      <c r="E266" s="888" t="s">
        <v>1084</v>
      </c>
      <c r="F266" s="1020" t="s">
        <v>6079</v>
      </c>
      <c r="G266" s="1023"/>
      <c r="H266" s="1020"/>
      <c r="I266" s="1020"/>
      <c r="J266" s="888" t="s">
        <v>6065</v>
      </c>
    </row>
    <row r="267" spans="1:10" ht="19.899999999999999" customHeight="1" x14ac:dyDescent="0.25">
      <c r="A267" s="889"/>
      <c r="B267" s="889"/>
      <c r="C267" s="889"/>
      <c r="D267" s="889"/>
      <c r="E267" s="889"/>
      <c r="F267" s="889" t="s">
        <v>240</v>
      </c>
      <c r="G267" s="889" t="s">
        <v>241</v>
      </c>
      <c r="H267" s="889" t="s">
        <v>242</v>
      </c>
      <c r="I267" s="889" t="s">
        <v>6080</v>
      </c>
      <c r="J267" s="889"/>
    </row>
    <row r="268" spans="1:10" ht="19.899999999999999" customHeight="1" x14ac:dyDescent="0.25">
      <c r="A268" s="1012"/>
      <c r="B268" s="1012"/>
      <c r="C268" s="1012"/>
      <c r="D268" s="1012"/>
      <c r="E268" s="1012"/>
      <c r="F268" s="1012" t="s">
        <v>6076</v>
      </c>
      <c r="G268" s="1012"/>
      <c r="H268" s="1012"/>
      <c r="I268" s="1012"/>
      <c r="J268" s="900">
        <v>0</v>
      </c>
    </row>
    <row r="269" spans="1:10" ht="19.899999999999999" customHeight="1" x14ac:dyDescent="0.25">
      <c r="A269" s="1012"/>
      <c r="B269" s="1012"/>
      <c r="C269" s="1012"/>
      <c r="D269" s="1012"/>
      <c r="E269" s="1012"/>
      <c r="F269" s="1012" t="s">
        <v>6081</v>
      </c>
      <c r="G269" s="1012"/>
      <c r="H269" s="1012"/>
      <c r="I269" s="1012"/>
      <c r="J269" s="900">
        <v>0</v>
      </c>
    </row>
    <row r="270" spans="1:10" x14ac:dyDescent="0.25">
      <c r="A270" s="901"/>
      <c r="B270" s="901"/>
      <c r="C270" s="901"/>
      <c r="D270" s="901"/>
      <c r="E270" s="901" t="s">
        <v>6082</v>
      </c>
      <c r="F270" s="902">
        <v>0.41672472009952016</v>
      </c>
      <c r="G270" s="901" t="s">
        <v>6083</v>
      </c>
      <c r="H270" s="902">
        <v>0</v>
      </c>
      <c r="I270" s="901" t="s">
        <v>6084</v>
      </c>
      <c r="J270" s="902">
        <v>0.41</v>
      </c>
    </row>
    <row r="271" spans="1:10" ht="15.75" thickBot="1" x14ac:dyDescent="0.3">
      <c r="A271" s="901"/>
      <c r="B271" s="901"/>
      <c r="C271" s="901"/>
      <c r="D271" s="901"/>
      <c r="E271" s="901" t="s">
        <v>6085</v>
      </c>
      <c r="F271" s="902">
        <v>0.69</v>
      </c>
      <c r="G271" s="901"/>
      <c r="H271" s="1013" t="s">
        <v>6086</v>
      </c>
      <c r="I271" s="1013"/>
      <c r="J271" s="902">
        <v>3.56</v>
      </c>
    </row>
    <row r="272" spans="1:10" ht="1.1499999999999999" customHeight="1" thickTop="1" x14ac:dyDescent="0.25">
      <c r="A272" s="903"/>
      <c r="B272" s="903"/>
      <c r="C272" s="903"/>
      <c r="D272" s="903"/>
      <c r="E272" s="903"/>
      <c r="F272" s="903"/>
      <c r="G272" s="903"/>
      <c r="H272" s="903"/>
      <c r="I272" s="903"/>
      <c r="J272" s="903"/>
    </row>
    <row r="273" spans="1:10" ht="18" customHeight="1" x14ac:dyDescent="0.25">
      <c r="A273" s="887" t="s">
        <v>6167</v>
      </c>
      <c r="B273" s="888" t="s">
        <v>1082</v>
      </c>
      <c r="C273" s="887" t="s">
        <v>6058</v>
      </c>
      <c r="D273" s="887" t="s">
        <v>1083</v>
      </c>
      <c r="E273" s="1024" t="s">
        <v>1210</v>
      </c>
      <c r="F273" s="1024"/>
      <c r="G273" s="889" t="s">
        <v>880</v>
      </c>
      <c r="H273" s="888" t="s">
        <v>6059</v>
      </c>
      <c r="I273" s="888" t="s">
        <v>6060</v>
      </c>
      <c r="J273" s="888" t="s">
        <v>1089</v>
      </c>
    </row>
    <row r="274" spans="1:10" ht="25.9" customHeight="1" x14ac:dyDescent="0.25">
      <c r="A274" s="890" t="s">
        <v>6061</v>
      </c>
      <c r="B274" s="891" t="s">
        <v>6168</v>
      </c>
      <c r="C274" s="890" t="s">
        <v>6063</v>
      </c>
      <c r="D274" s="890" t="s">
        <v>53</v>
      </c>
      <c r="E274" s="1025" t="s">
        <v>176</v>
      </c>
      <c r="F274" s="1025"/>
      <c r="G274" s="892" t="s">
        <v>50</v>
      </c>
      <c r="H274" s="893">
        <v>1</v>
      </c>
      <c r="I274" s="894">
        <v>70.739999999999995</v>
      </c>
      <c r="J274" s="894">
        <v>70.739999999999995</v>
      </c>
    </row>
    <row r="275" spans="1:10" ht="19.899999999999999" customHeight="1" x14ac:dyDescent="0.25">
      <c r="A275" s="887" t="s">
        <v>6064</v>
      </c>
      <c r="B275" s="888" t="s">
        <v>1082</v>
      </c>
      <c r="C275" s="887" t="s">
        <v>6058</v>
      </c>
      <c r="D275" s="887" t="s">
        <v>223</v>
      </c>
      <c r="E275" s="888" t="s">
        <v>1084</v>
      </c>
      <c r="F275" s="1020" t="s">
        <v>6065</v>
      </c>
      <c r="G275" s="1020"/>
      <c r="H275" s="1020"/>
      <c r="I275" s="1020"/>
      <c r="J275" s="888" t="s">
        <v>6066</v>
      </c>
    </row>
    <row r="276" spans="1:10" ht="24" customHeight="1" x14ac:dyDescent="0.25">
      <c r="A276" s="895" t="s">
        <v>6067</v>
      </c>
      <c r="B276" s="896" t="s">
        <v>6068</v>
      </c>
      <c r="C276" s="895" t="s">
        <v>6063</v>
      </c>
      <c r="D276" s="895" t="s">
        <v>231</v>
      </c>
      <c r="E276" s="897">
        <v>1</v>
      </c>
      <c r="F276" s="895"/>
      <c r="G276" s="895"/>
      <c r="H276" s="895"/>
      <c r="I276" s="898" t="s">
        <v>6069</v>
      </c>
      <c r="J276" s="898" t="s">
        <v>6069</v>
      </c>
    </row>
    <row r="277" spans="1:10" ht="24" customHeight="1" x14ac:dyDescent="0.25">
      <c r="A277" s="895" t="s">
        <v>6067</v>
      </c>
      <c r="B277" s="896" t="s">
        <v>6099</v>
      </c>
      <c r="C277" s="895" t="s">
        <v>6063</v>
      </c>
      <c r="D277" s="895" t="s">
        <v>237</v>
      </c>
      <c r="E277" s="897">
        <v>1</v>
      </c>
      <c r="F277" s="895"/>
      <c r="G277" s="895"/>
      <c r="H277" s="895"/>
      <c r="I277" s="898" t="s">
        <v>6100</v>
      </c>
      <c r="J277" s="898" t="s">
        <v>6100</v>
      </c>
    </row>
    <row r="278" spans="1:10" ht="19.899999999999999" customHeight="1" x14ac:dyDescent="0.25">
      <c r="A278" s="1012"/>
      <c r="B278" s="1012"/>
      <c r="C278" s="1012"/>
      <c r="D278" s="1012"/>
      <c r="E278" s="1012"/>
      <c r="F278" s="1012" t="s">
        <v>6070</v>
      </c>
      <c r="G278" s="1012"/>
      <c r="H278" s="1012"/>
      <c r="I278" s="1012"/>
      <c r="J278" s="899">
        <v>0</v>
      </c>
    </row>
    <row r="279" spans="1:10" ht="19.899999999999999" customHeight="1" x14ac:dyDescent="0.25">
      <c r="A279" s="1012"/>
      <c r="B279" s="1012"/>
      <c r="C279" s="1012"/>
      <c r="D279" s="1012"/>
      <c r="E279" s="1012"/>
      <c r="F279" s="1012" t="s">
        <v>6071</v>
      </c>
      <c r="G279" s="1012"/>
      <c r="H279" s="1012"/>
      <c r="I279" s="1012"/>
      <c r="J279" s="900">
        <v>52.319099999999999</v>
      </c>
    </row>
    <row r="280" spans="1:10" ht="19.899999999999999" customHeight="1" x14ac:dyDescent="0.25">
      <c r="A280" s="1012"/>
      <c r="B280" s="1012"/>
      <c r="C280" s="1012"/>
      <c r="D280" s="1012"/>
      <c r="E280" s="1012"/>
      <c r="F280" s="1012" t="s">
        <v>6072</v>
      </c>
      <c r="G280" s="1012"/>
      <c r="H280" s="1012"/>
      <c r="I280" s="1012"/>
      <c r="J280" s="900">
        <v>52.319099999999999</v>
      </c>
    </row>
    <row r="281" spans="1:10" ht="19.899999999999999" customHeight="1" x14ac:dyDescent="0.25">
      <c r="A281" s="1012"/>
      <c r="B281" s="1012"/>
      <c r="C281" s="1012"/>
      <c r="D281" s="1012"/>
      <c r="E281" s="1012"/>
      <c r="F281" s="1012" t="s">
        <v>6073</v>
      </c>
      <c r="G281" s="1012"/>
      <c r="H281" s="1012"/>
      <c r="I281" s="1012"/>
      <c r="J281" s="900">
        <v>5</v>
      </c>
    </row>
    <row r="282" spans="1:10" ht="19.899999999999999" customHeight="1" x14ac:dyDescent="0.25">
      <c r="A282" s="1012"/>
      <c r="B282" s="1012"/>
      <c r="C282" s="1012"/>
      <c r="D282" s="1012"/>
      <c r="E282" s="1012"/>
      <c r="F282" s="1012" t="s">
        <v>6074</v>
      </c>
      <c r="G282" s="1012"/>
      <c r="H282" s="1012"/>
      <c r="I282" s="1012"/>
      <c r="J282" s="900">
        <v>10.463800000000001</v>
      </c>
    </row>
    <row r="283" spans="1:10" ht="19.899999999999999" customHeight="1" x14ac:dyDescent="0.25">
      <c r="A283" s="1012"/>
      <c r="B283" s="1012"/>
      <c r="C283" s="1012"/>
      <c r="D283" s="1012"/>
      <c r="E283" s="1012"/>
      <c r="F283" s="1012" t="s">
        <v>6075</v>
      </c>
      <c r="G283" s="1012"/>
      <c r="H283" s="1012"/>
      <c r="I283" s="1012"/>
      <c r="J283" s="900">
        <v>0.13450000000000001</v>
      </c>
    </row>
    <row r="284" spans="1:10" ht="19.899999999999999" customHeight="1" x14ac:dyDescent="0.25">
      <c r="A284" s="1012"/>
      <c r="B284" s="1012"/>
      <c r="C284" s="1012"/>
      <c r="D284" s="1012"/>
      <c r="E284" s="1012"/>
      <c r="F284" s="1012" t="s">
        <v>6076</v>
      </c>
      <c r="G284" s="1012"/>
      <c r="H284" s="1012"/>
      <c r="I284" s="1012"/>
      <c r="J284" s="900">
        <v>0</v>
      </c>
    </row>
    <row r="285" spans="1:10" ht="19.899999999999999" customHeight="1" x14ac:dyDescent="0.25">
      <c r="A285" s="887" t="s">
        <v>6101</v>
      </c>
      <c r="B285" s="888" t="s">
        <v>1082</v>
      </c>
      <c r="C285" s="887" t="s">
        <v>6058</v>
      </c>
      <c r="D285" s="887" t="s">
        <v>179</v>
      </c>
      <c r="E285" s="888" t="s">
        <v>1084</v>
      </c>
      <c r="F285" s="888" t="s">
        <v>1207</v>
      </c>
      <c r="G285" s="888" t="s">
        <v>6102</v>
      </c>
      <c r="H285" s="888"/>
      <c r="I285" s="888"/>
      <c r="J285" s="888" t="s">
        <v>6065</v>
      </c>
    </row>
    <row r="286" spans="1:10" ht="25.9" customHeight="1" x14ac:dyDescent="0.25">
      <c r="A286" s="895" t="s">
        <v>6067</v>
      </c>
      <c r="B286" s="896" t="s">
        <v>6169</v>
      </c>
      <c r="C286" s="895" t="s">
        <v>6063</v>
      </c>
      <c r="D286" s="895" t="s">
        <v>1700</v>
      </c>
      <c r="E286" s="897">
        <v>1</v>
      </c>
      <c r="F286" s="905" t="s">
        <v>50</v>
      </c>
      <c r="G286" s="1018" t="s">
        <v>6170</v>
      </c>
      <c r="H286" s="1018"/>
      <c r="I286" s="1019"/>
      <c r="J286" s="898" t="s">
        <v>6170</v>
      </c>
    </row>
    <row r="287" spans="1:10" ht="19.899999999999999" customHeight="1" x14ac:dyDescent="0.25">
      <c r="A287" s="1012"/>
      <c r="B287" s="1012"/>
      <c r="C287" s="1012"/>
      <c r="D287" s="1012"/>
      <c r="E287" s="1012"/>
      <c r="F287" s="1012" t="s">
        <v>6106</v>
      </c>
      <c r="G287" s="1012"/>
      <c r="H287" s="1012"/>
      <c r="I287" s="1012"/>
      <c r="J287" s="900">
        <v>60.105400000000003</v>
      </c>
    </row>
    <row r="288" spans="1:10" ht="19.899999999999999" customHeight="1" x14ac:dyDescent="0.25">
      <c r="A288" s="887" t="s">
        <v>6107</v>
      </c>
      <c r="B288" s="888" t="s">
        <v>6108</v>
      </c>
      <c r="C288" s="887" t="s">
        <v>6058</v>
      </c>
      <c r="D288" s="887" t="s">
        <v>1083</v>
      </c>
      <c r="E288" s="888" t="s">
        <v>6109</v>
      </c>
      <c r="F288" s="888" t="s">
        <v>1084</v>
      </c>
      <c r="G288" s="889" t="s">
        <v>1207</v>
      </c>
      <c r="H288" s="1020" t="s">
        <v>6102</v>
      </c>
      <c r="I288" s="1020"/>
      <c r="J288" s="888" t="s">
        <v>6065</v>
      </c>
    </row>
    <row r="289" spans="1:10" ht="39" customHeight="1" x14ac:dyDescent="0.25">
      <c r="A289" s="906" t="s">
        <v>6061</v>
      </c>
      <c r="B289" s="907" t="s">
        <v>6151</v>
      </c>
      <c r="C289" s="906" t="s">
        <v>6063</v>
      </c>
      <c r="D289" s="906" t="s">
        <v>6152</v>
      </c>
      <c r="E289" s="907" t="s">
        <v>278</v>
      </c>
      <c r="F289" s="908">
        <v>1E-3</v>
      </c>
      <c r="G289" s="909" t="s">
        <v>108</v>
      </c>
      <c r="H289" s="1021">
        <v>34.81</v>
      </c>
      <c r="I289" s="1022"/>
      <c r="J289" s="910">
        <v>0.03</v>
      </c>
    </row>
    <row r="290" spans="1:10" ht="19.899999999999999" customHeight="1" x14ac:dyDescent="0.25">
      <c r="A290" s="1012"/>
      <c r="B290" s="1012"/>
      <c r="C290" s="1012"/>
      <c r="D290" s="1012"/>
      <c r="E290" s="1012"/>
      <c r="F290" s="1012" t="s">
        <v>6112</v>
      </c>
      <c r="G290" s="1012"/>
      <c r="H290" s="1012"/>
      <c r="I290" s="1012"/>
      <c r="J290" s="900">
        <v>3.4799999999999998E-2</v>
      </c>
    </row>
    <row r="291" spans="1:10" ht="19.899999999999999" customHeight="1" x14ac:dyDescent="0.25">
      <c r="A291" s="887" t="s">
        <v>6077</v>
      </c>
      <c r="B291" s="888" t="s">
        <v>6078</v>
      </c>
      <c r="C291" s="887" t="s">
        <v>6058</v>
      </c>
      <c r="D291" s="887" t="s">
        <v>1083</v>
      </c>
      <c r="E291" s="888" t="s">
        <v>1084</v>
      </c>
      <c r="F291" s="1020" t="s">
        <v>6079</v>
      </c>
      <c r="G291" s="1023"/>
      <c r="H291" s="1020"/>
      <c r="I291" s="1020"/>
      <c r="J291" s="888" t="s">
        <v>6065</v>
      </c>
    </row>
    <row r="292" spans="1:10" ht="19.899999999999999" customHeight="1" x14ac:dyDescent="0.25">
      <c r="A292" s="889"/>
      <c r="B292" s="889"/>
      <c r="C292" s="889"/>
      <c r="D292" s="889"/>
      <c r="E292" s="889"/>
      <c r="F292" s="889" t="s">
        <v>240</v>
      </c>
      <c r="G292" s="889" t="s">
        <v>241</v>
      </c>
      <c r="H292" s="889" t="s">
        <v>242</v>
      </c>
      <c r="I292" s="889" t="s">
        <v>6080</v>
      </c>
      <c r="J292" s="889"/>
    </row>
    <row r="293" spans="1:10" ht="49.9" customHeight="1" x14ac:dyDescent="0.25">
      <c r="A293" s="906" t="s">
        <v>6067</v>
      </c>
      <c r="B293" s="907" t="s">
        <v>278</v>
      </c>
      <c r="C293" s="906" t="s">
        <v>6063</v>
      </c>
      <c r="D293" s="906" t="s">
        <v>1700</v>
      </c>
      <c r="E293" s="908">
        <v>1E-3</v>
      </c>
      <c r="F293" s="907" t="s">
        <v>6153</v>
      </c>
      <c r="G293" s="907" t="s">
        <v>6154</v>
      </c>
      <c r="H293" s="907" t="s">
        <v>6155</v>
      </c>
      <c r="I293" s="907" t="s">
        <v>6116</v>
      </c>
      <c r="J293" s="910">
        <v>0</v>
      </c>
    </row>
    <row r="294" spans="1:10" ht="19.899999999999999" customHeight="1" x14ac:dyDescent="0.25">
      <c r="A294" s="1012"/>
      <c r="B294" s="1012"/>
      <c r="C294" s="1012"/>
      <c r="D294" s="1012"/>
      <c r="E294" s="1012"/>
      <c r="F294" s="1012" t="s">
        <v>6076</v>
      </c>
      <c r="G294" s="1012"/>
      <c r="H294" s="1012"/>
      <c r="I294" s="1012"/>
      <c r="J294" s="900">
        <v>0</v>
      </c>
    </row>
    <row r="295" spans="1:10" ht="19.899999999999999" customHeight="1" x14ac:dyDescent="0.25">
      <c r="A295" s="1012"/>
      <c r="B295" s="1012"/>
      <c r="C295" s="1012"/>
      <c r="D295" s="1012"/>
      <c r="E295" s="1012"/>
      <c r="F295" s="1012" t="s">
        <v>6081</v>
      </c>
      <c r="G295" s="1012"/>
      <c r="H295" s="1012"/>
      <c r="I295" s="1012"/>
      <c r="J295" s="900">
        <v>0</v>
      </c>
    </row>
    <row r="296" spans="1:10" x14ac:dyDescent="0.25">
      <c r="A296" s="901"/>
      <c r="B296" s="901"/>
      <c r="C296" s="901"/>
      <c r="D296" s="901"/>
      <c r="E296" s="901" t="s">
        <v>6082</v>
      </c>
      <c r="F296" s="902">
        <v>10.475221507293355</v>
      </c>
      <c r="G296" s="901" t="s">
        <v>6083</v>
      </c>
      <c r="H296" s="902">
        <v>0</v>
      </c>
      <c r="I296" s="901" t="s">
        <v>6084</v>
      </c>
      <c r="J296" s="902">
        <v>10.47</v>
      </c>
    </row>
    <row r="297" spans="1:10" ht="15.75" thickBot="1" x14ac:dyDescent="0.3">
      <c r="A297" s="901"/>
      <c r="B297" s="901"/>
      <c r="C297" s="901"/>
      <c r="D297" s="901"/>
      <c r="E297" s="901" t="s">
        <v>6085</v>
      </c>
      <c r="F297" s="902">
        <v>16.899999999999999</v>
      </c>
      <c r="G297" s="901"/>
      <c r="H297" s="1013" t="s">
        <v>6086</v>
      </c>
      <c r="I297" s="1013"/>
      <c r="J297" s="902">
        <v>87.64</v>
      </c>
    </row>
    <row r="298" spans="1:10" ht="1.1499999999999999" customHeight="1" thickTop="1" x14ac:dyDescent="0.25">
      <c r="A298" s="903"/>
      <c r="B298" s="903"/>
      <c r="C298" s="903"/>
      <c r="D298" s="903"/>
      <c r="E298" s="903"/>
      <c r="F298" s="903"/>
      <c r="G298" s="903"/>
      <c r="H298" s="903"/>
      <c r="I298" s="903"/>
      <c r="J298" s="903"/>
    </row>
    <row r="299" spans="1:10" ht="18" customHeight="1" x14ac:dyDescent="0.25">
      <c r="A299" s="887" t="s">
        <v>6171</v>
      </c>
      <c r="B299" s="888" t="s">
        <v>1082</v>
      </c>
      <c r="C299" s="887" t="s">
        <v>6058</v>
      </c>
      <c r="D299" s="887" t="s">
        <v>1083</v>
      </c>
      <c r="E299" s="1024" t="s">
        <v>1210</v>
      </c>
      <c r="F299" s="1024"/>
      <c r="G299" s="889" t="s">
        <v>880</v>
      </c>
      <c r="H299" s="888" t="s">
        <v>6059</v>
      </c>
      <c r="I299" s="888" t="s">
        <v>6060</v>
      </c>
      <c r="J299" s="888" t="s">
        <v>1089</v>
      </c>
    </row>
    <row r="300" spans="1:10" ht="39" customHeight="1" x14ac:dyDescent="0.25">
      <c r="A300" s="890" t="s">
        <v>6061</v>
      </c>
      <c r="B300" s="891" t="s">
        <v>6172</v>
      </c>
      <c r="C300" s="890" t="s">
        <v>6063</v>
      </c>
      <c r="D300" s="890" t="s">
        <v>54</v>
      </c>
      <c r="E300" s="1025" t="s">
        <v>176</v>
      </c>
      <c r="F300" s="1025"/>
      <c r="G300" s="892" t="s">
        <v>47</v>
      </c>
      <c r="H300" s="893">
        <v>1</v>
      </c>
      <c r="I300" s="894">
        <v>178.74</v>
      </c>
      <c r="J300" s="894">
        <v>178.74</v>
      </c>
    </row>
    <row r="301" spans="1:10" ht="15" customHeight="1" x14ac:dyDescent="0.25">
      <c r="A301" s="1024" t="s">
        <v>6089</v>
      </c>
      <c r="B301" s="1020" t="s">
        <v>1082</v>
      </c>
      <c r="C301" s="1024" t="s">
        <v>6058</v>
      </c>
      <c r="D301" s="1024" t="s">
        <v>6090</v>
      </c>
      <c r="E301" s="1020" t="s">
        <v>1084</v>
      </c>
      <c r="F301" s="1023" t="s">
        <v>6091</v>
      </c>
      <c r="G301" s="1020"/>
      <c r="H301" s="1023" t="s">
        <v>6065</v>
      </c>
      <c r="I301" s="1020"/>
      <c r="J301" s="1020" t="s">
        <v>6066</v>
      </c>
    </row>
    <row r="302" spans="1:10" ht="15" customHeight="1" x14ac:dyDescent="0.25">
      <c r="A302" s="1020"/>
      <c r="B302" s="1020"/>
      <c r="C302" s="1020"/>
      <c r="D302" s="1020"/>
      <c r="E302" s="1020"/>
      <c r="F302" s="888" t="s">
        <v>6092</v>
      </c>
      <c r="G302" s="888" t="s">
        <v>6093</v>
      </c>
      <c r="H302" s="888" t="s">
        <v>6092</v>
      </c>
      <c r="I302" s="888" t="s">
        <v>6093</v>
      </c>
      <c r="J302" s="1020"/>
    </row>
    <row r="303" spans="1:10" ht="24" customHeight="1" x14ac:dyDescent="0.25">
      <c r="A303" s="895" t="s">
        <v>6067</v>
      </c>
      <c r="B303" s="896" t="s">
        <v>1014</v>
      </c>
      <c r="C303" s="895" t="s">
        <v>6063</v>
      </c>
      <c r="D303" s="895" t="s">
        <v>282</v>
      </c>
      <c r="E303" s="897">
        <v>0.1004</v>
      </c>
      <c r="F303" s="904">
        <v>1</v>
      </c>
      <c r="G303" s="904">
        <v>0</v>
      </c>
      <c r="H303" s="898">
        <v>29.97</v>
      </c>
      <c r="I303" s="898">
        <v>29.57</v>
      </c>
      <c r="J303" s="898">
        <v>3.01</v>
      </c>
    </row>
    <row r="304" spans="1:10" ht="24" customHeight="1" x14ac:dyDescent="0.25">
      <c r="A304" s="895" t="s">
        <v>6067</v>
      </c>
      <c r="B304" s="896" t="s">
        <v>1008</v>
      </c>
      <c r="C304" s="895" t="s">
        <v>6063</v>
      </c>
      <c r="D304" s="895" t="s">
        <v>280</v>
      </c>
      <c r="E304" s="897">
        <v>0.1004</v>
      </c>
      <c r="F304" s="904">
        <v>1</v>
      </c>
      <c r="G304" s="904">
        <v>0</v>
      </c>
      <c r="H304" s="898">
        <v>20.48</v>
      </c>
      <c r="I304" s="898">
        <v>5.92</v>
      </c>
      <c r="J304" s="898">
        <v>2.06</v>
      </c>
    </row>
    <row r="305" spans="1:10" ht="19.899999999999999" customHeight="1" x14ac:dyDescent="0.25">
      <c r="A305" s="1012"/>
      <c r="B305" s="1012"/>
      <c r="C305" s="1012"/>
      <c r="D305" s="1012"/>
      <c r="E305" s="1012"/>
      <c r="F305" s="1012" t="s">
        <v>6094</v>
      </c>
      <c r="G305" s="1012"/>
      <c r="H305" s="1012"/>
      <c r="I305" s="1012"/>
      <c r="J305" s="900">
        <v>5.0648</v>
      </c>
    </row>
    <row r="306" spans="1:10" ht="19.899999999999999" customHeight="1" x14ac:dyDescent="0.25">
      <c r="A306" s="887" t="s">
        <v>6064</v>
      </c>
      <c r="B306" s="888" t="s">
        <v>1082</v>
      </c>
      <c r="C306" s="887" t="s">
        <v>6058</v>
      </c>
      <c r="D306" s="887" t="s">
        <v>223</v>
      </c>
      <c r="E306" s="888" t="s">
        <v>1084</v>
      </c>
      <c r="F306" s="1020" t="s">
        <v>6065</v>
      </c>
      <c r="G306" s="1020"/>
      <c r="H306" s="1020"/>
      <c r="I306" s="1020"/>
      <c r="J306" s="888" t="s">
        <v>6066</v>
      </c>
    </row>
    <row r="307" spans="1:10" ht="24" customHeight="1" x14ac:dyDescent="0.25">
      <c r="A307" s="895" t="s">
        <v>6067</v>
      </c>
      <c r="B307" s="896" t="s">
        <v>6139</v>
      </c>
      <c r="C307" s="895" t="s">
        <v>6063</v>
      </c>
      <c r="D307" s="895" t="s">
        <v>263</v>
      </c>
      <c r="E307" s="897">
        <v>0.6</v>
      </c>
      <c r="F307" s="895"/>
      <c r="G307" s="895"/>
      <c r="H307" s="895"/>
      <c r="I307" s="898" t="s">
        <v>6140</v>
      </c>
      <c r="J307" s="898" t="s">
        <v>6173</v>
      </c>
    </row>
    <row r="308" spans="1:10" ht="24" customHeight="1" x14ac:dyDescent="0.25">
      <c r="A308" s="895" t="s">
        <v>6067</v>
      </c>
      <c r="B308" s="896" t="s">
        <v>6174</v>
      </c>
      <c r="C308" s="895" t="s">
        <v>6063</v>
      </c>
      <c r="D308" s="895" t="s">
        <v>284</v>
      </c>
      <c r="E308" s="897">
        <v>0.6</v>
      </c>
      <c r="F308" s="895"/>
      <c r="G308" s="895"/>
      <c r="H308" s="895"/>
      <c r="I308" s="898" t="s">
        <v>6175</v>
      </c>
      <c r="J308" s="898" t="s">
        <v>6176</v>
      </c>
    </row>
    <row r="309" spans="1:10" ht="19.899999999999999" customHeight="1" x14ac:dyDescent="0.25">
      <c r="A309" s="1012"/>
      <c r="B309" s="1012"/>
      <c r="C309" s="1012"/>
      <c r="D309" s="1012"/>
      <c r="E309" s="1012"/>
      <c r="F309" s="1012" t="s">
        <v>6070</v>
      </c>
      <c r="G309" s="1012"/>
      <c r="H309" s="1012"/>
      <c r="I309" s="1012"/>
      <c r="J309" s="899">
        <v>0</v>
      </c>
    </row>
    <row r="310" spans="1:10" ht="19.899999999999999" customHeight="1" x14ac:dyDescent="0.25">
      <c r="A310" s="1012"/>
      <c r="B310" s="1012"/>
      <c r="C310" s="1012"/>
      <c r="D310" s="1012"/>
      <c r="E310" s="1012"/>
      <c r="F310" s="1012" t="s">
        <v>6071</v>
      </c>
      <c r="G310" s="1012"/>
      <c r="H310" s="1012"/>
      <c r="I310" s="1012"/>
      <c r="J310" s="900">
        <v>31.712499999999999</v>
      </c>
    </row>
    <row r="311" spans="1:10" ht="19.899999999999999" customHeight="1" x14ac:dyDescent="0.25">
      <c r="A311" s="1012"/>
      <c r="B311" s="1012"/>
      <c r="C311" s="1012"/>
      <c r="D311" s="1012"/>
      <c r="E311" s="1012"/>
      <c r="F311" s="1012" t="s">
        <v>6072</v>
      </c>
      <c r="G311" s="1012"/>
      <c r="H311" s="1012"/>
      <c r="I311" s="1012"/>
      <c r="J311" s="900">
        <v>36.777299999999997</v>
      </c>
    </row>
    <row r="312" spans="1:10" ht="19.899999999999999" customHeight="1" x14ac:dyDescent="0.25">
      <c r="A312" s="1012"/>
      <c r="B312" s="1012"/>
      <c r="C312" s="1012"/>
      <c r="D312" s="1012"/>
      <c r="E312" s="1012"/>
      <c r="F312" s="1012" t="s">
        <v>6073</v>
      </c>
      <c r="G312" s="1012"/>
      <c r="H312" s="1012"/>
      <c r="I312" s="1012"/>
      <c r="J312" s="900">
        <v>1</v>
      </c>
    </row>
    <row r="313" spans="1:10" ht="19.899999999999999" customHeight="1" x14ac:dyDescent="0.25">
      <c r="A313" s="1012"/>
      <c r="B313" s="1012"/>
      <c r="C313" s="1012"/>
      <c r="D313" s="1012"/>
      <c r="E313" s="1012"/>
      <c r="F313" s="1012" t="s">
        <v>6074</v>
      </c>
      <c r="G313" s="1012"/>
      <c r="H313" s="1012"/>
      <c r="I313" s="1012"/>
      <c r="J313" s="900">
        <v>36.777299999999997</v>
      </c>
    </row>
    <row r="314" spans="1:10" ht="19.899999999999999" customHeight="1" x14ac:dyDescent="0.25">
      <c r="A314" s="1012"/>
      <c r="B314" s="1012"/>
      <c r="C314" s="1012"/>
      <c r="D314" s="1012"/>
      <c r="E314" s="1012"/>
      <c r="F314" s="1012" t="s">
        <v>6075</v>
      </c>
      <c r="G314" s="1012"/>
      <c r="H314" s="1012"/>
      <c r="I314" s="1012"/>
      <c r="J314" s="900">
        <v>0</v>
      </c>
    </row>
    <row r="315" spans="1:10" ht="19.899999999999999" customHeight="1" x14ac:dyDescent="0.25">
      <c r="A315" s="1012"/>
      <c r="B315" s="1012"/>
      <c r="C315" s="1012"/>
      <c r="D315" s="1012"/>
      <c r="E315" s="1012"/>
      <c r="F315" s="1012" t="s">
        <v>6076</v>
      </c>
      <c r="G315" s="1012"/>
      <c r="H315" s="1012"/>
      <c r="I315" s="1012"/>
      <c r="J315" s="900">
        <v>0</v>
      </c>
    </row>
    <row r="316" spans="1:10" ht="19.899999999999999" customHeight="1" x14ac:dyDescent="0.25">
      <c r="A316" s="887" t="s">
        <v>6101</v>
      </c>
      <c r="B316" s="888" t="s">
        <v>1082</v>
      </c>
      <c r="C316" s="887" t="s">
        <v>6058</v>
      </c>
      <c r="D316" s="887" t="s">
        <v>179</v>
      </c>
      <c r="E316" s="888" t="s">
        <v>1084</v>
      </c>
      <c r="F316" s="888" t="s">
        <v>1207</v>
      </c>
      <c r="G316" s="888" t="s">
        <v>6102</v>
      </c>
      <c r="H316" s="888"/>
      <c r="I316" s="888"/>
      <c r="J316" s="888" t="s">
        <v>6065</v>
      </c>
    </row>
    <row r="317" spans="1:10" ht="24" customHeight="1" x14ac:dyDescent="0.25">
      <c r="A317" s="895" t="s">
        <v>6067</v>
      </c>
      <c r="B317" s="896" t="s">
        <v>6177</v>
      </c>
      <c r="C317" s="895" t="s">
        <v>6063</v>
      </c>
      <c r="D317" s="895" t="s">
        <v>1707</v>
      </c>
      <c r="E317" s="897">
        <v>0.97779000000000005</v>
      </c>
      <c r="F317" s="905" t="s">
        <v>66</v>
      </c>
      <c r="G317" s="1018" t="s">
        <v>6178</v>
      </c>
      <c r="H317" s="1018"/>
      <c r="I317" s="1019"/>
      <c r="J317" s="898" t="s">
        <v>6179</v>
      </c>
    </row>
    <row r="318" spans="1:10" ht="24" customHeight="1" x14ac:dyDescent="0.25">
      <c r="A318" s="895" t="s">
        <v>6067</v>
      </c>
      <c r="B318" s="896" t="s">
        <v>6180</v>
      </c>
      <c r="C318" s="895" t="s">
        <v>6063</v>
      </c>
      <c r="D318" s="895" t="s">
        <v>1701</v>
      </c>
      <c r="E318" s="897">
        <v>1.22221</v>
      </c>
      <c r="F318" s="905" t="s">
        <v>66</v>
      </c>
      <c r="G318" s="1018" t="s">
        <v>6181</v>
      </c>
      <c r="H318" s="1018"/>
      <c r="I318" s="1019"/>
      <c r="J318" s="898" t="s">
        <v>6182</v>
      </c>
    </row>
    <row r="319" spans="1:10" ht="24" customHeight="1" x14ac:dyDescent="0.25">
      <c r="A319" s="895" t="s">
        <v>6067</v>
      </c>
      <c r="B319" s="896" t="s">
        <v>6183</v>
      </c>
      <c r="C319" s="895" t="s">
        <v>6063</v>
      </c>
      <c r="D319" s="895" t="s">
        <v>1704</v>
      </c>
      <c r="E319" s="897">
        <v>0.54164000000000001</v>
      </c>
      <c r="F319" s="905" t="s">
        <v>66</v>
      </c>
      <c r="G319" s="1018" t="s">
        <v>6184</v>
      </c>
      <c r="H319" s="1018"/>
      <c r="I319" s="1019"/>
      <c r="J319" s="898" t="s">
        <v>6185</v>
      </c>
    </row>
    <row r="320" spans="1:10" ht="24" customHeight="1" x14ac:dyDescent="0.25">
      <c r="A320" s="895" t="s">
        <v>6067</v>
      </c>
      <c r="B320" s="896" t="s">
        <v>6186</v>
      </c>
      <c r="C320" s="895" t="s">
        <v>6063</v>
      </c>
      <c r="D320" s="895" t="s">
        <v>1702</v>
      </c>
      <c r="E320" s="897">
        <v>1.1000000000000001</v>
      </c>
      <c r="F320" s="905" t="s">
        <v>47</v>
      </c>
      <c r="G320" s="1018" t="s">
        <v>6187</v>
      </c>
      <c r="H320" s="1018"/>
      <c r="I320" s="1019"/>
      <c r="J320" s="898" t="s">
        <v>6188</v>
      </c>
    </row>
    <row r="321" spans="1:10" ht="24" customHeight="1" x14ac:dyDescent="0.25">
      <c r="A321" s="895" t="s">
        <v>6067</v>
      </c>
      <c r="B321" s="896" t="s">
        <v>6189</v>
      </c>
      <c r="C321" s="895" t="s">
        <v>6063</v>
      </c>
      <c r="D321" s="895" t="s">
        <v>1705</v>
      </c>
      <c r="E321" s="897">
        <v>0.20394999999999999</v>
      </c>
      <c r="F321" s="905" t="s">
        <v>50</v>
      </c>
      <c r="G321" s="1018" t="s">
        <v>6190</v>
      </c>
      <c r="H321" s="1018"/>
      <c r="I321" s="1019"/>
      <c r="J321" s="898" t="s">
        <v>6191</v>
      </c>
    </row>
    <row r="322" spans="1:10" ht="24" customHeight="1" x14ac:dyDescent="0.25">
      <c r="A322" s="895" t="s">
        <v>6067</v>
      </c>
      <c r="B322" s="896" t="s">
        <v>6192</v>
      </c>
      <c r="C322" s="895" t="s">
        <v>6063</v>
      </c>
      <c r="D322" s="895" t="s">
        <v>1706</v>
      </c>
      <c r="E322" s="897">
        <v>5.6864499999999998</v>
      </c>
      <c r="F322" s="905" t="s">
        <v>66</v>
      </c>
      <c r="G322" s="1018" t="s">
        <v>6193</v>
      </c>
      <c r="H322" s="1018"/>
      <c r="I322" s="1019"/>
      <c r="J322" s="898" t="s">
        <v>6194</v>
      </c>
    </row>
    <row r="323" spans="1:10" ht="24" customHeight="1" x14ac:dyDescent="0.25">
      <c r="A323" s="895" t="s">
        <v>6067</v>
      </c>
      <c r="B323" s="896" t="s">
        <v>6195</v>
      </c>
      <c r="C323" s="895" t="s">
        <v>6063</v>
      </c>
      <c r="D323" s="895" t="s">
        <v>1703</v>
      </c>
      <c r="E323" s="897">
        <v>0.01</v>
      </c>
      <c r="F323" s="905" t="s">
        <v>275</v>
      </c>
      <c r="G323" s="1018" t="s">
        <v>6196</v>
      </c>
      <c r="H323" s="1018"/>
      <c r="I323" s="1019"/>
      <c r="J323" s="898" t="s">
        <v>6197</v>
      </c>
    </row>
    <row r="324" spans="1:10" ht="19.899999999999999" customHeight="1" x14ac:dyDescent="0.25">
      <c r="A324" s="1012"/>
      <c r="B324" s="1012"/>
      <c r="C324" s="1012"/>
      <c r="D324" s="1012"/>
      <c r="E324" s="1012"/>
      <c r="F324" s="1012" t="s">
        <v>6106</v>
      </c>
      <c r="G324" s="1012"/>
      <c r="H324" s="1012"/>
      <c r="I324" s="1012"/>
      <c r="J324" s="900">
        <v>140.39760000000001</v>
      </c>
    </row>
    <row r="325" spans="1:10" ht="19.899999999999999" customHeight="1" x14ac:dyDescent="0.25">
      <c r="A325" s="887" t="s">
        <v>6107</v>
      </c>
      <c r="B325" s="888" t="s">
        <v>6108</v>
      </c>
      <c r="C325" s="887" t="s">
        <v>6058</v>
      </c>
      <c r="D325" s="887" t="s">
        <v>1083</v>
      </c>
      <c r="E325" s="888" t="s">
        <v>6109</v>
      </c>
      <c r="F325" s="888" t="s">
        <v>1084</v>
      </c>
      <c r="G325" s="889" t="s">
        <v>1207</v>
      </c>
      <c r="H325" s="1020" t="s">
        <v>6102</v>
      </c>
      <c r="I325" s="1020"/>
      <c r="J325" s="888" t="s">
        <v>6065</v>
      </c>
    </row>
    <row r="326" spans="1:10" ht="39" customHeight="1" x14ac:dyDescent="0.25">
      <c r="A326" s="906" t="s">
        <v>6061</v>
      </c>
      <c r="B326" s="907" t="s">
        <v>6151</v>
      </c>
      <c r="C326" s="906" t="s">
        <v>6063</v>
      </c>
      <c r="D326" s="906" t="s">
        <v>6152</v>
      </c>
      <c r="E326" s="907" t="s">
        <v>288</v>
      </c>
      <c r="F326" s="908">
        <v>1.0200000000000001E-3</v>
      </c>
      <c r="G326" s="909" t="s">
        <v>108</v>
      </c>
      <c r="H326" s="1021">
        <v>34.81</v>
      </c>
      <c r="I326" s="1022"/>
      <c r="J326" s="910">
        <v>0.04</v>
      </c>
    </row>
    <row r="327" spans="1:10" ht="39" customHeight="1" x14ac:dyDescent="0.25">
      <c r="A327" s="906" t="s">
        <v>6061</v>
      </c>
      <c r="B327" s="907" t="s">
        <v>6151</v>
      </c>
      <c r="C327" s="906" t="s">
        <v>6063</v>
      </c>
      <c r="D327" s="906" t="s">
        <v>6152</v>
      </c>
      <c r="E327" s="907" t="s">
        <v>289</v>
      </c>
      <c r="F327" s="908">
        <v>2.0000000000000001E-4</v>
      </c>
      <c r="G327" s="909" t="s">
        <v>108</v>
      </c>
      <c r="H327" s="1021">
        <v>34.81</v>
      </c>
      <c r="I327" s="1022"/>
      <c r="J327" s="910">
        <v>0.01</v>
      </c>
    </row>
    <row r="328" spans="1:10" ht="39" customHeight="1" x14ac:dyDescent="0.25">
      <c r="A328" s="906" t="s">
        <v>6061</v>
      </c>
      <c r="B328" s="907" t="s">
        <v>6151</v>
      </c>
      <c r="C328" s="906" t="s">
        <v>6063</v>
      </c>
      <c r="D328" s="906" t="s">
        <v>6152</v>
      </c>
      <c r="E328" s="907" t="s">
        <v>287</v>
      </c>
      <c r="F328" s="908">
        <v>1.0000000000000001E-5</v>
      </c>
      <c r="G328" s="909" t="s">
        <v>108</v>
      </c>
      <c r="H328" s="1021">
        <v>34.81</v>
      </c>
      <c r="I328" s="1022"/>
      <c r="J328" s="910">
        <v>0</v>
      </c>
    </row>
    <row r="329" spans="1:10" ht="39" customHeight="1" x14ac:dyDescent="0.25">
      <c r="A329" s="906" t="s">
        <v>6061</v>
      </c>
      <c r="B329" s="907" t="s">
        <v>6151</v>
      </c>
      <c r="C329" s="906" t="s">
        <v>6063</v>
      </c>
      <c r="D329" s="906" t="s">
        <v>6152</v>
      </c>
      <c r="E329" s="907" t="s">
        <v>285</v>
      </c>
      <c r="F329" s="908">
        <v>6.8700000000000002E-3</v>
      </c>
      <c r="G329" s="909" t="s">
        <v>108</v>
      </c>
      <c r="H329" s="1021">
        <v>34.81</v>
      </c>
      <c r="I329" s="1022"/>
      <c r="J329" s="910">
        <v>0.24</v>
      </c>
    </row>
    <row r="330" spans="1:10" ht="39" customHeight="1" x14ac:dyDescent="0.25">
      <c r="A330" s="906" t="s">
        <v>6061</v>
      </c>
      <c r="B330" s="907" t="s">
        <v>6151</v>
      </c>
      <c r="C330" s="906" t="s">
        <v>6063</v>
      </c>
      <c r="D330" s="906" t="s">
        <v>6152</v>
      </c>
      <c r="E330" s="907" t="s">
        <v>291</v>
      </c>
      <c r="F330" s="908">
        <v>7.3299999999999997E-3</v>
      </c>
      <c r="G330" s="909" t="s">
        <v>108</v>
      </c>
      <c r="H330" s="1021">
        <v>34.81</v>
      </c>
      <c r="I330" s="1022"/>
      <c r="J330" s="910">
        <v>0.26</v>
      </c>
    </row>
    <row r="331" spans="1:10" ht="39" customHeight="1" x14ac:dyDescent="0.25">
      <c r="A331" s="906" t="s">
        <v>6061</v>
      </c>
      <c r="B331" s="907" t="s">
        <v>6151</v>
      </c>
      <c r="C331" s="906" t="s">
        <v>6063</v>
      </c>
      <c r="D331" s="906" t="s">
        <v>6152</v>
      </c>
      <c r="E331" s="907" t="s">
        <v>286</v>
      </c>
      <c r="F331" s="908">
        <v>1.54E-2</v>
      </c>
      <c r="G331" s="909" t="s">
        <v>108</v>
      </c>
      <c r="H331" s="1021">
        <v>34.81</v>
      </c>
      <c r="I331" s="1022"/>
      <c r="J331" s="910">
        <v>0.54</v>
      </c>
    </row>
    <row r="332" spans="1:10" ht="39" customHeight="1" x14ac:dyDescent="0.25">
      <c r="A332" s="906" t="s">
        <v>6061</v>
      </c>
      <c r="B332" s="907" t="s">
        <v>6151</v>
      </c>
      <c r="C332" s="906" t="s">
        <v>6063</v>
      </c>
      <c r="D332" s="906" t="s">
        <v>6152</v>
      </c>
      <c r="E332" s="907" t="s">
        <v>290</v>
      </c>
      <c r="F332" s="908">
        <v>1.422E-2</v>
      </c>
      <c r="G332" s="909" t="s">
        <v>108</v>
      </c>
      <c r="H332" s="1021">
        <v>34.81</v>
      </c>
      <c r="I332" s="1022"/>
      <c r="J332" s="910">
        <v>0.5</v>
      </c>
    </row>
    <row r="333" spans="1:10" ht="19.899999999999999" customHeight="1" x14ac:dyDescent="0.25">
      <c r="A333" s="1012"/>
      <c r="B333" s="1012"/>
      <c r="C333" s="1012"/>
      <c r="D333" s="1012"/>
      <c r="E333" s="1012"/>
      <c r="F333" s="1012" t="s">
        <v>6112</v>
      </c>
      <c r="G333" s="1012"/>
      <c r="H333" s="1012"/>
      <c r="I333" s="1012"/>
      <c r="J333" s="900">
        <v>1.5682</v>
      </c>
    </row>
    <row r="334" spans="1:10" ht="19.899999999999999" customHeight="1" x14ac:dyDescent="0.25">
      <c r="A334" s="887" t="s">
        <v>6077</v>
      </c>
      <c r="B334" s="888" t="s">
        <v>6078</v>
      </c>
      <c r="C334" s="887" t="s">
        <v>6058</v>
      </c>
      <c r="D334" s="887" t="s">
        <v>1083</v>
      </c>
      <c r="E334" s="888" t="s">
        <v>1084</v>
      </c>
      <c r="F334" s="1020" t="s">
        <v>6079</v>
      </c>
      <c r="G334" s="1023"/>
      <c r="H334" s="1020"/>
      <c r="I334" s="1020"/>
      <c r="J334" s="888" t="s">
        <v>6065</v>
      </c>
    </row>
    <row r="335" spans="1:10" ht="19.899999999999999" customHeight="1" x14ac:dyDescent="0.25">
      <c r="A335" s="889"/>
      <c r="B335" s="889"/>
      <c r="C335" s="889"/>
      <c r="D335" s="889"/>
      <c r="E335" s="889"/>
      <c r="F335" s="889" t="s">
        <v>240</v>
      </c>
      <c r="G335" s="889" t="s">
        <v>241</v>
      </c>
      <c r="H335" s="889" t="s">
        <v>242</v>
      </c>
      <c r="I335" s="889" t="s">
        <v>6080</v>
      </c>
      <c r="J335" s="889"/>
    </row>
    <row r="336" spans="1:10" ht="49.9" customHeight="1" x14ac:dyDescent="0.25">
      <c r="A336" s="906" t="s">
        <v>6067</v>
      </c>
      <c r="B336" s="907" t="s">
        <v>291</v>
      </c>
      <c r="C336" s="906" t="s">
        <v>6063</v>
      </c>
      <c r="D336" s="906" t="s">
        <v>1707</v>
      </c>
      <c r="E336" s="908">
        <v>7.3299999999999997E-3</v>
      </c>
      <c r="F336" s="907" t="s">
        <v>6153</v>
      </c>
      <c r="G336" s="907" t="s">
        <v>6154</v>
      </c>
      <c r="H336" s="907" t="s">
        <v>6155</v>
      </c>
      <c r="I336" s="907" t="s">
        <v>6116</v>
      </c>
      <c r="J336" s="910">
        <v>0</v>
      </c>
    </row>
    <row r="337" spans="1:10" ht="49.9" customHeight="1" x14ac:dyDescent="0.25">
      <c r="A337" s="906" t="s">
        <v>6067</v>
      </c>
      <c r="B337" s="907" t="s">
        <v>288</v>
      </c>
      <c r="C337" s="906" t="s">
        <v>6063</v>
      </c>
      <c r="D337" s="906" t="s">
        <v>1704</v>
      </c>
      <c r="E337" s="908">
        <v>1.0200000000000001E-3</v>
      </c>
      <c r="F337" s="907" t="s">
        <v>6153</v>
      </c>
      <c r="G337" s="907" t="s">
        <v>6154</v>
      </c>
      <c r="H337" s="907" t="s">
        <v>6155</v>
      </c>
      <c r="I337" s="907" t="s">
        <v>6116</v>
      </c>
      <c r="J337" s="910">
        <v>0</v>
      </c>
    </row>
    <row r="338" spans="1:10" ht="49.9" customHeight="1" x14ac:dyDescent="0.25">
      <c r="A338" s="906" t="s">
        <v>6067</v>
      </c>
      <c r="B338" s="907" t="s">
        <v>287</v>
      </c>
      <c r="C338" s="906" t="s">
        <v>6063</v>
      </c>
      <c r="D338" s="906" t="s">
        <v>1703</v>
      </c>
      <c r="E338" s="908">
        <v>1.0000000000000001E-5</v>
      </c>
      <c r="F338" s="907" t="s">
        <v>6153</v>
      </c>
      <c r="G338" s="907" t="s">
        <v>6154</v>
      </c>
      <c r="H338" s="907" t="s">
        <v>6155</v>
      </c>
      <c r="I338" s="907" t="s">
        <v>6116</v>
      </c>
      <c r="J338" s="910">
        <v>0</v>
      </c>
    </row>
    <row r="339" spans="1:10" ht="49.9" customHeight="1" x14ac:dyDescent="0.25">
      <c r="A339" s="906" t="s">
        <v>6067</v>
      </c>
      <c r="B339" s="907" t="s">
        <v>289</v>
      </c>
      <c r="C339" s="906" t="s">
        <v>6063</v>
      </c>
      <c r="D339" s="906" t="s">
        <v>1705</v>
      </c>
      <c r="E339" s="908">
        <v>2.0000000000000001E-4</v>
      </c>
      <c r="F339" s="907" t="s">
        <v>6153</v>
      </c>
      <c r="G339" s="907" t="s">
        <v>6154</v>
      </c>
      <c r="H339" s="907" t="s">
        <v>6155</v>
      </c>
      <c r="I339" s="907" t="s">
        <v>6116</v>
      </c>
      <c r="J339" s="910">
        <v>0</v>
      </c>
    </row>
    <row r="340" spans="1:10" ht="49.9" customHeight="1" x14ac:dyDescent="0.25">
      <c r="A340" s="906" t="s">
        <v>6067</v>
      </c>
      <c r="B340" s="907" t="s">
        <v>286</v>
      </c>
      <c r="C340" s="906" t="s">
        <v>6063</v>
      </c>
      <c r="D340" s="906" t="s">
        <v>1702</v>
      </c>
      <c r="E340" s="908">
        <v>1.54E-2</v>
      </c>
      <c r="F340" s="907" t="s">
        <v>6153</v>
      </c>
      <c r="G340" s="907" t="s">
        <v>6154</v>
      </c>
      <c r="H340" s="907" t="s">
        <v>6155</v>
      </c>
      <c r="I340" s="907" t="s">
        <v>6116</v>
      </c>
      <c r="J340" s="910">
        <v>0</v>
      </c>
    </row>
    <row r="341" spans="1:10" ht="49.9" customHeight="1" x14ac:dyDescent="0.25">
      <c r="A341" s="906" t="s">
        <v>6067</v>
      </c>
      <c r="B341" s="907" t="s">
        <v>290</v>
      </c>
      <c r="C341" s="906" t="s">
        <v>6063</v>
      </c>
      <c r="D341" s="906" t="s">
        <v>1706</v>
      </c>
      <c r="E341" s="908">
        <v>1.422E-2</v>
      </c>
      <c r="F341" s="907" t="s">
        <v>6153</v>
      </c>
      <c r="G341" s="907" t="s">
        <v>6154</v>
      </c>
      <c r="H341" s="907" t="s">
        <v>6155</v>
      </c>
      <c r="I341" s="907" t="s">
        <v>6116</v>
      </c>
      <c r="J341" s="910">
        <v>0</v>
      </c>
    </row>
    <row r="342" spans="1:10" ht="49.9" customHeight="1" x14ac:dyDescent="0.25">
      <c r="A342" s="906" t="s">
        <v>6067</v>
      </c>
      <c r="B342" s="907" t="s">
        <v>285</v>
      </c>
      <c r="C342" s="906" t="s">
        <v>6063</v>
      </c>
      <c r="D342" s="906" t="s">
        <v>1701</v>
      </c>
      <c r="E342" s="908">
        <v>6.8700000000000002E-3</v>
      </c>
      <c r="F342" s="907" t="s">
        <v>6153</v>
      </c>
      <c r="G342" s="907" t="s">
        <v>6154</v>
      </c>
      <c r="H342" s="907" t="s">
        <v>6155</v>
      </c>
      <c r="I342" s="907" t="s">
        <v>6116</v>
      </c>
      <c r="J342" s="910">
        <v>0</v>
      </c>
    </row>
    <row r="343" spans="1:10" ht="19.899999999999999" customHeight="1" x14ac:dyDescent="0.25">
      <c r="A343" s="1012"/>
      <c r="B343" s="1012"/>
      <c r="C343" s="1012"/>
      <c r="D343" s="1012"/>
      <c r="E343" s="1012"/>
      <c r="F343" s="1012" t="s">
        <v>6076</v>
      </c>
      <c r="G343" s="1012"/>
      <c r="H343" s="1012"/>
      <c r="I343" s="1012"/>
      <c r="J343" s="900">
        <v>0</v>
      </c>
    </row>
    <row r="344" spans="1:10" ht="19.899999999999999" customHeight="1" x14ac:dyDescent="0.25">
      <c r="A344" s="1012"/>
      <c r="B344" s="1012"/>
      <c r="C344" s="1012"/>
      <c r="D344" s="1012"/>
      <c r="E344" s="1012"/>
      <c r="F344" s="1012" t="s">
        <v>6081</v>
      </c>
      <c r="G344" s="1012"/>
      <c r="H344" s="1012"/>
      <c r="I344" s="1012"/>
      <c r="J344" s="900">
        <v>0</v>
      </c>
    </row>
    <row r="345" spans="1:10" x14ac:dyDescent="0.25">
      <c r="A345" s="901"/>
      <c r="B345" s="901"/>
      <c r="C345" s="901"/>
      <c r="D345" s="901"/>
      <c r="E345" s="901" t="s">
        <v>6082</v>
      </c>
      <c r="F345" s="902">
        <v>32.226137903565643</v>
      </c>
      <c r="G345" s="901" t="s">
        <v>6083</v>
      </c>
      <c r="H345" s="902">
        <v>0</v>
      </c>
      <c r="I345" s="901" t="s">
        <v>6084</v>
      </c>
      <c r="J345" s="902">
        <v>32.22</v>
      </c>
    </row>
    <row r="346" spans="1:10" ht="15.75" thickBot="1" x14ac:dyDescent="0.3">
      <c r="A346" s="901"/>
      <c r="B346" s="901"/>
      <c r="C346" s="901"/>
      <c r="D346" s="901"/>
      <c r="E346" s="901" t="s">
        <v>6085</v>
      </c>
      <c r="F346" s="902">
        <v>42.7</v>
      </c>
      <c r="G346" s="901"/>
      <c r="H346" s="1013" t="s">
        <v>6086</v>
      </c>
      <c r="I346" s="1013"/>
      <c r="J346" s="902">
        <v>221.44</v>
      </c>
    </row>
    <row r="347" spans="1:10" ht="1.1499999999999999" customHeight="1" thickTop="1" x14ac:dyDescent="0.25">
      <c r="A347" s="903"/>
      <c r="B347" s="903"/>
      <c r="C347" s="903"/>
      <c r="D347" s="903"/>
      <c r="E347" s="903"/>
      <c r="F347" s="903"/>
      <c r="G347" s="903"/>
      <c r="H347" s="903"/>
      <c r="I347" s="903"/>
      <c r="J347" s="903"/>
    </row>
    <row r="348" spans="1:10" ht="18" customHeight="1" x14ac:dyDescent="0.25">
      <c r="A348" s="887" t="s">
        <v>6198</v>
      </c>
      <c r="B348" s="888" t="s">
        <v>1082</v>
      </c>
      <c r="C348" s="887" t="s">
        <v>6058</v>
      </c>
      <c r="D348" s="887" t="s">
        <v>1083</v>
      </c>
      <c r="E348" s="1024" t="s">
        <v>1210</v>
      </c>
      <c r="F348" s="1024"/>
      <c r="G348" s="889" t="s">
        <v>880</v>
      </c>
      <c r="H348" s="888" t="s">
        <v>6059</v>
      </c>
      <c r="I348" s="888" t="s">
        <v>6060</v>
      </c>
      <c r="J348" s="888" t="s">
        <v>1089</v>
      </c>
    </row>
    <row r="349" spans="1:10" ht="25.9" customHeight="1" x14ac:dyDescent="0.25">
      <c r="A349" s="890" t="s">
        <v>6061</v>
      </c>
      <c r="B349" s="891" t="s">
        <v>6199</v>
      </c>
      <c r="C349" s="890" t="s">
        <v>6063</v>
      </c>
      <c r="D349" s="890" t="s">
        <v>55</v>
      </c>
      <c r="E349" s="1025" t="s">
        <v>176</v>
      </c>
      <c r="F349" s="1025"/>
      <c r="G349" s="892" t="s">
        <v>38</v>
      </c>
      <c r="H349" s="893">
        <v>1</v>
      </c>
      <c r="I349" s="894">
        <v>453.59</v>
      </c>
      <c r="J349" s="894">
        <v>453.59</v>
      </c>
    </row>
    <row r="350" spans="1:10" ht="15" customHeight="1" x14ac:dyDescent="0.25">
      <c r="A350" s="1024" t="s">
        <v>6089</v>
      </c>
      <c r="B350" s="1020" t="s">
        <v>1082</v>
      </c>
      <c r="C350" s="1024" t="s">
        <v>6058</v>
      </c>
      <c r="D350" s="1024" t="s">
        <v>6090</v>
      </c>
      <c r="E350" s="1020" t="s">
        <v>1084</v>
      </c>
      <c r="F350" s="1023" t="s">
        <v>6091</v>
      </c>
      <c r="G350" s="1020"/>
      <c r="H350" s="1023" t="s">
        <v>6065</v>
      </c>
      <c r="I350" s="1020"/>
      <c r="J350" s="1020" t="s">
        <v>6066</v>
      </c>
    </row>
    <row r="351" spans="1:10" ht="15" customHeight="1" x14ac:dyDescent="0.25">
      <c r="A351" s="1020"/>
      <c r="B351" s="1020"/>
      <c r="C351" s="1020"/>
      <c r="D351" s="1020"/>
      <c r="E351" s="1020"/>
      <c r="F351" s="888" t="s">
        <v>6092</v>
      </c>
      <c r="G351" s="888" t="s">
        <v>6093</v>
      </c>
      <c r="H351" s="888" t="s">
        <v>6092</v>
      </c>
      <c r="I351" s="888" t="s">
        <v>6093</v>
      </c>
      <c r="J351" s="1020"/>
    </row>
    <row r="352" spans="1:10" ht="25.9" customHeight="1" x14ac:dyDescent="0.25">
      <c r="A352" s="895" t="s">
        <v>6067</v>
      </c>
      <c r="B352" s="896" t="s">
        <v>1018</v>
      </c>
      <c r="C352" s="895" t="s">
        <v>6063</v>
      </c>
      <c r="D352" s="895" t="s">
        <v>249</v>
      </c>
      <c r="E352" s="897">
        <v>4</v>
      </c>
      <c r="F352" s="904">
        <v>0.88</v>
      </c>
      <c r="G352" s="904">
        <v>0.12</v>
      </c>
      <c r="H352" s="898">
        <v>0.73</v>
      </c>
      <c r="I352" s="898">
        <v>0.49</v>
      </c>
      <c r="J352" s="898">
        <v>2.79</v>
      </c>
    </row>
    <row r="353" spans="1:10" ht="25.9" customHeight="1" x14ac:dyDescent="0.25">
      <c r="A353" s="895" t="s">
        <v>6067</v>
      </c>
      <c r="B353" s="896" t="s">
        <v>1005</v>
      </c>
      <c r="C353" s="895" t="s">
        <v>6063</v>
      </c>
      <c r="D353" s="895" t="s">
        <v>293</v>
      </c>
      <c r="E353" s="897">
        <v>1</v>
      </c>
      <c r="F353" s="904">
        <v>1</v>
      </c>
      <c r="G353" s="904">
        <v>0</v>
      </c>
      <c r="H353" s="898">
        <v>58.58</v>
      </c>
      <c r="I353" s="898">
        <v>36.119999999999997</v>
      </c>
      <c r="J353" s="898">
        <v>58.58</v>
      </c>
    </row>
    <row r="354" spans="1:10" ht="25.9" customHeight="1" x14ac:dyDescent="0.25">
      <c r="A354" s="895" t="s">
        <v>6067</v>
      </c>
      <c r="B354" s="896" t="s">
        <v>1040</v>
      </c>
      <c r="C354" s="895" t="s">
        <v>6063</v>
      </c>
      <c r="D354" s="895" t="s">
        <v>295</v>
      </c>
      <c r="E354" s="897">
        <v>3</v>
      </c>
      <c r="F354" s="904">
        <v>0.41</v>
      </c>
      <c r="G354" s="904">
        <v>0.59</v>
      </c>
      <c r="H354" s="898">
        <v>1.71</v>
      </c>
      <c r="I354" s="898">
        <v>1.1599999999999999</v>
      </c>
      <c r="J354" s="898">
        <v>4.1500000000000004</v>
      </c>
    </row>
    <row r="355" spans="1:10" ht="19.899999999999999" customHeight="1" x14ac:dyDescent="0.25">
      <c r="A355" s="1012"/>
      <c r="B355" s="1012"/>
      <c r="C355" s="1012"/>
      <c r="D355" s="1012"/>
      <c r="E355" s="1012"/>
      <c r="F355" s="1012" t="s">
        <v>6094</v>
      </c>
      <c r="G355" s="1012"/>
      <c r="H355" s="1012"/>
      <c r="I355" s="1012"/>
      <c r="J355" s="900">
        <v>65.519000000000005</v>
      </c>
    </row>
    <row r="356" spans="1:10" ht="19.899999999999999" customHeight="1" x14ac:dyDescent="0.25">
      <c r="A356" s="887" t="s">
        <v>6064</v>
      </c>
      <c r="B356" s="888" t="s">
        <v>1082</v>
      </c>
      <c r="C356" s="887" t="s">
        <v>6058</v>
      </c>
      <c r="D356" s="887" t="s">
        <v>223</v>
      </c>
      <c r="E356" s="888" t="s">
        <v>1084</v>
      </c>
      <c r="F356" s="1020" t="s">
        <v>6065</v>
      </c>
      <c r="G356" s="1020"/>
      <c r="H356" s="1020"/>
      <c r="I356" s="1020"/>
      <c r="J356" s="888" t="s">
        <v>6066</v>
      </c>
    </row>
    <row r="357" spans="1:10" ht="24" customHeight="1" x14ac:dyDescent="0.25">
      <c r="A357" s="895" t="s">
        <v>6067</v>
      </c>
      <c r="B357" s="896" t="s">
        <v>6099</v>
      </c>
      <c r="C357" s="895" t="s">
        <v>6063</v>
      </c>
      <c r="D357" s="895" t="s">
        <v>237</v>
      </c>
      <c r="E357" s="897">
        <v>1</v>
      </c>
      <c r="F357" s="895"/>
      <c r="G357" s="895"/>
      <c r="H357" s="895"/>
      <c r="I357" s="898" t="s">
        <v>6100</v>
      </c>
      <c r="J357" s="898" t="s">
        <v>6100</v>
      </c>
    </row>
    <row r="358" spans="1:10" ht="24" customHeight="1" x14ac:dyDescent="0.25">
      <c r="A358" s="895" t="s">
        <v>6067</v>
      </c>
      <c r="B358" s="896" t="s">
        <v>6068</v>
      </c>
      <c r="C358" s="895" t="s">
        <v>6063</v>
      </c>
      <c r="D358" s="895" t="s">
        <v>231</v>
      </c>
      <c r="E358" s="897">
        <v>9</v>
      </c>
      <c r="F358" s="895"/>
      <c r="G358" s="895"/>
      <c r="H358" s="895"/>
      <c r="I358" s="898" t="s">
        <v>6069</v>
      </c>
      <c r="J358" s="898" t="s">
        <v>6200</v>
      </c>
    </row>
    <row r="359" spans="1:10" ht="19.899999999999999" customHeight="1" x14ac:dyDescent="0.25">
      <c r="A359" s="1012"/>
      <c r="B359" s="1012"/>
      <c r="C359" s="1012"/>
      <c r="D359" s="1012"/>
      <c r="E359" s="1012"/>
      <c r="F359" s="1012" t="s">
        <v>6070</v>
      </c>
      <c r="G359" s="1012"/>
      <c r="H359" s="1012"/>
      <c r="I359" s="1012"/>
      <c r="J359" s="899">
        <v>0</v>
      </c>
    </row>
    <row r="360" spans="1:10" ht="19.899999999999999" customHeight="1" x14ac:dyDescent="0.25">
      <c r="A360" s="1012"/>
      <c r="B360" s="1012"/>
      <c r="C360" s="1012"/>
      <c r="D360" s="1012"/>
      <c r="E360" s="1012"/>
      <c r="F360" s="1012" t="s">
        <v>6071</v>
      </c>
      <c r="G360" s="1012"/>
      <c r="H360" s="1012"/>
      <c r="I360" s="1012"/>
      <c r="J360" s="900">
        <v>239.9119</v>
      </c>
    </row>
    <row r="361" spans="1:10" ht="19.899999999999999" customHeight="1" x14ac:dyDescent="0.25">
      <c r="A361" s="1012"/>
      <c r="B361" s="1012"/>
      <c r="C361" s="1012"/>
      <c r="D361" s="1012"/>
      <c r="E361" s="1012"/>
      <c r="F361" s="1012" t="s">
        <v>6072</v>
      </c>
      <c r="G361" s="1012"/>
      <c r="H361" s="1012"/>
      <c r="I361" s="1012"/>
      <c r="J361" s="900">
        <v>305.43090000000001</v>
      </c>
    </row>
    <row r="362" spans="1:10" ht="19.899999999999999" customHeight="1" x14ac:dyDescent="0.25">
      <c r="A362" s="1012"/>
      <c r="B362" s="1012"/>
      <c r="C362" s="1012"/>
      <c r="D362" s="1012"/>
      <c r="E362" s="1012"/>
      <c r="F362" s="1012" t="s">
        <v>6073</v>
      </c>
      <c r="G362" s="1012"/>
      <c r="H362" s="1012"/>
      <c r="I362" s="1012"/>
      <c r="J362" s="900">
        <v>3.9289900000000002</v>
      </c>
    </row>
    <row r="363" spans="1:10" ht="19.899999999999999" customHeight="1" x14ac:dyDescent="0.25">
      <c r="A363" s="1012"/>
      <c r="B363" s="1012"/>
      <c r="C363" s="1012"/>
      <c r="D363" s="1012"/>
      <c r="E363" s="1012"/>
      <c r="F363" s="1012" t="s">
        <v>6074</v>
      </c>
      <c r="G363" s="1012"/>
      <c r="H363" s="1012"/>
      <c r="I363" s="1012"/>
      <c r="J363" s="900">
        <v>77.737799999999993</v>
      </c>
    </row>
    <row r="364" spans="1:10" ht="19.899999999999999" customHeight="1" x14ac:dyDescent="0.25">
      <c r="A364" s="1012"/>
      <c r="B364" s="1012"/>
      <c r="C364" s="1012"/>
      <c r="D364" s="1012"/>
      <c r="E364" s="1012"/>
      <c r="F364" s="1012" t="s">
        <v>6075</v>
      </c>
      <c r="G364" s="1012"/>
      <c r="H364" s="1012"/>
      <c r="I364" s="1012"/>
      <c r="J364" s="900">
        <v>0.87680000000000002</v>
      </c>
    </row>
    <row r="365" spans="1:10" ht="19.899999999999999" customHeight="1" x14ac:dyDescent="0.25">
      <c r="A365" s="1012"/>
      <c r="B365" s="1012"/>
      <c r="C365" s="1012"/>
      <c r="D365" s="1012"/>
      <c r="E365" s="1012"/>
      <c r="F365" s="1012" t="s">
        <v>6076</v>
      </c>
      <c r="G365" s="1012"/>
      <c r="H365" s="1012"/>
      <c r="I365" s="1012"/>
      <c r="J365" s="900">
        <v>0</v>
      </c>
    </row>
    <row r="366" spans="1:10" ht="19.899999999999999" customHeight="1" x14ac:dyDescent="0.25">
      <c r="A366" s="887" t="s">
        <v>6101</v>
      </c>
      <c r="B366" s="888" t="s">
        <v>1082</v>
      </c>
      <c r="C366" s="887" t="s">
        <v>6058</v>
      </c>
      <c r="D366" s="887" t="s">
        <v>179</v>
      </c>
      <c r="E366" s="888" t="s">
        <v>1084</v>
      </c>
      <c r="F366" s="888" t="s">
        <v>1207</v>
      </c>
      <c r="G366" s="888" t="s">
        <v>6102</v>
      </c>
      <c r="H366" s="888"/>
      <c r="I366" s="888"/>
      <c r="J366" s="888" t="s">
        <v>6065</v>
      </c>
    </row>
    <row r="367" spans="1:10" ht="24" customHeight="1" x14ac:dyDescent="0.25">
      <c r="A367" s="895" t="s">
        <v>6067</v>
      </c>
      <c r="B367" s="896" t="s">
        <v>6201</v>
      </c>
      <c r="C367" s="895" t="s">
        <v>6063</v>
      </c>
      <c r="D367" s="895" t="s">
        <v>298</v>
      </c>
      <c r="E367" s="897">
        <v>0.73507999999999996</v>
      </c>
      <c r="F367" s="905" t="s">
        <v>38</v>
      </c>
      <c r="G367" s="1018" t="s">
        <v>6202</v>
      </c>
      <c r="H367" s="1018"/>
      <c r="I367" s="1019"/>
      <c r="J367" s="898" t="s">
        <v>6203</v>
      </c>
    </row>
    <row r="368" spans="1:10" ht="24" customHeight="1" x14ac:dyDescent="0.25">
      <c r="A368" s="895" t="s">
        <v>6067</v>
      </c>
      <c r="B368" s="896" t="s">
        <v>6204</v>
      </c>
      <c r="C368" s="895" t="s">
        <v>6063</v>
      </c>
      <c r="D368" s="895" t="s">
        <v>1709</v>
      </c>
      <c r="E368" s="897">
        <v>280.53417999999999</v>
      </c>
      <c r="F368" s="905" t="s">
        <v>50</v>
      </c>
      <c r="G368" s="1018" t="s">
        <v>6205</v>
      </c>
      <c r="H368" s="1018"/>
      <c r="I368" s="1019"/>
      <c r="J368" s="898" t="s">
        <v>6206</v>
      </c>
    </row>
    <row r="369" spans="1:10" ht="24" customHeight="1" x14ac:dyDescent="0.25">
      <c r="A369" s="895" t="s">
        <v>6067</v>
      </c>
      <c r="B369" s="896" t="s">
        <v>6207</v>
      </c>
      <c r="C369" s="895" t="s">
        <v>6063</v>
      </c>
      <c r="D369" s="895" t="s">
        <v>1708</v>
      </c>
      <c r="E369" s="897">
        <v>0.59948000000000001</v>
      </c>
      <c r="F369" s="905" t="s">
        <v>38</v>
      </c>
      <c r="G369" s="1018" t="s">
        <v>6208</v>
      </c>
      <c r="H369" s="1018"/>
      <c r="I369" s="1019"/>
      <c r="J369" s="898" t="s">
        <v>6209</v>
      </c>
    </row>
    <row r="370" spans="1:10" ht="19.899999999999999" customHeight="1" x14ac:dyDescent="0.25">
      <c r="A370" s="1012"/>
      <c r="B370" s="1012"/>
      <c r="C370" s="1012"/>
      <c r="D370" s="1012"/>
      <c r="E370" s="1012"/>
      <c r="F370" s="1012" t="s">
        <v>6106</v>
      </c>
      <c r="G370" s="1012"/>
      <c r="H370" s="1012"/>
      <c r="I370" s="1012"/>
      <c r="J370" s="900">
        <v>361.4452</v>
      </c>
    </row>
    <row r="371" spans="1:10" ht="19.899999999999999" customHeight="1" x14ac:dyDescent="0.25">
      <c r="A371" s="887" t="s">
        <v>6107</v>
      </c>
      <c r="B371" s="888" t="s">
        <v>6108</v>
      </c>
      <c r="C371" s="887" t="s">
        <v>6058</v>
      </c>
      <c r="D371" s="887" t="s">
        <v>1083</v>
      </c>
      <c r="E371" s="888" t="s">
        <v>6109</v>
      </c>
      <c r="F371" s="888" t="s">
        <v>1084</v>
      </c>
      <c r="G371" s="889" t="s">
        <v>1207</v>
      </c>
      <c r="H371" s="1020" t="s">
        <v>6102</v>
      </c>
      <c r="I371" s="1020"/>
      <c r="J371" s="888" t="s">
        <v>6065</v>
      </c>
    </row>
    <row r="372" spans="1:10" ht="39" customHeight="1" x14ac:dyDescent="0.25">
      <c r="A372" s="906" t="s">
        <v>6061</v>
      </c>
      <c r="B372" s="907" t="s">
        <v>6151</v>
      </c>
      <c r="C372" s="906" t="s">
        <v>6063</v>
      </c>
      <c r="D372" s="906" t="s">
        <v>6152</v>
      </c>
      <c r="E372" s="907" t="s">
        <v>299</v>
      </c>
      <c r="F372" s="908">
        <v>0.28053</v>
      </c>
      <c r="G372" s="909" t="s">
        <v>108</v>
      </c>
      <c r="H372" s="1021">
        <v>34.81</v>
      </c>
      <c r="I372" s="1022"/>
      <c r="J372" s="910">
        <v>9.77</v>
      </c>
    </row>
    <row r="373" spans="1:10" ht="39" customHeight="1" x14ac:dyDescent="0.25">
      <c r="A373" s="906" t="s">
        <v>6061</v>
      </c>
      <c r="B373" s="907" t="s">
        <v>6110</v>
      </c>
      <c r="C373" s="906" t="s">
        <v>6063</v>
      </c>
      <c r="D373" s="906" t="s">
        <v>6111</v>
      </c>
      <c r="E373" s="907" t="s">
        <v>296</v>
      </c>
      <c r="F373" s="908">
        <v>0.89922000000000002</v>
      </c>
      <c r="G373" s="909" t="s">
        <v>108</v>
      </c>
      <c r="H373" s="1021">
        <v>1.88</v>
      </c>
      <c r="I373" s="1022"/>
      <c r="J373" s="910">
        <v>1.69</v>
      </c>
    </row>
    <row r="374" spans="1:10" ht="39" customHeight="1" x14ac:dyDescent="0.25">
      <c r="A374" s="906" t="s">
        <v>6061</v>
      </c>
      <c r="B374" s="907" t="s">
        <v>6110</v>
      </c>
      <c r="C374" s="906" t="s">
        <v>6063</v>
      </c>
      <c r="D374" s="906" t="s">
        <v>6111</v>
      </c>
      <c r="E374" s="907" t="s">
        <v>297</v>
      </c>
      <c r="F374" s="908">
        <v>1.1026199999999999</v>
      </c>
      <c r="G374" s="909" t="s">
        <v>108</v>
      </c>
      <c r="H374" s="1021">
        <v>1.88</v>
      </c>
      <c r="I374" s="1022"/>
      <c r="J374" s="910">
        <v>2.0699999999999998</v>
      </c>
    </row>
    <row r="375" spans="1:10" ht="19.899999999999999" customHeight="1" x14ac:dyDescent="0.25">
      <c r="A375" s="1012"/>
      <c r="B375" s="1012"/>
      <c r="C375" s="1012"/>
      <c r="D375" s="1012"/>
      <c r="E375" s="1012"/>
      <c r="F375" s="1012" t="s">
        <v>6112</v>
      </c>
      <c r="G375" s="1012"/>
      <c r="H375" s="1012"/>
      <c r="I375" s="1012"/>
      <c r="J375" s="900">
        <v>13.528600000000001</v>
      </c>
    </row>
    <row r="376" spans="1:10" ht="19.899999999999999" customHeight="1" x14ac:dyDescent="0.25">
      <c r="A376" s="887" t="s">
        <v>6077</v>
      </c>
      <c r="B376" s="888" t="s">
        <v>6078</v>
      </c>
      <c r="C376" s="887" t="s">
        <v>6058</v>
      </c>
      <c r="D376" s="887" t="s">
        <v>1083</v>
      </c>
      <c r="E376" s="888" t="s">
        <v>1084</v>
      </c>
      <c r="F376" s="1020" t="s">
        <v>6079</v>
      </c>
      <c r="G376" s="1023"/>
      <c r="H376" s="1020"/>
      <c r="I376" s="1020"/>
      <c r="J376" s="888" t="s">
        <v>6065</v>
      </c>
    </row>
    <row r="377" spans="1:10" ht="19.899999999999999" customHeight="1" x14ac:dyDescent="0.25">
      <c r="A377" s="889"/>
      <c r="B377" s="889"/>
      <c r="C377" s="889"/>
      <c r="D377" s="889"/>
      <c r="E377" s="889"/>
      <c r="F377" s="889" t="s">
        <v>240</v>
      </c>
      <c r="G377" s="889" t="s">
        <v>241</v>
      </c>
      <c r="H377" s="889" t="s">
        <v>242</v>
      </c>
      <c r="I377" s="889" t="s">
        <v>6080</v>
      </c>
      <c r="J377" s="889"/>
    </row>
    <row r="378" spans="1:10" ht="49.9" customHeight="1" x14ac:dyDescent="0.25">
      <c r="A378" s="906" t="s">
        <v>6067</v>
      </c>
      <c r="B378" s="907" t="s">
        <v>296</v>
      </c>
      <c r="C378" s="906" t="s">
        <v>6063</v>
      </c>
      <c r="D378" s="906" t="s">
        <v>1708</v>
      </c>
      <c r="E378" s="908">
        <v>0.89922000000000002</v>
      </c>
      <c r="F378" s="907" t="s">
        <v>6113</v>
      </c>
      <c r="G378" s="907" t="s">
        <v>6114</v>
      </c>
      <c r="H378" s="907" t="s">
        <v>6115</v>
      </c>
      <c r="I378" s="907" t="s">
        <v>6116</v>
      </c>
      <c r="J378" s="910">
        <v>0</v>
      </c>
    </row>
    <row r="379" spans="1:10" ht="49.9" customHeight="1" x14ac:dyDescent="0.25">
      <c r="A379" s="906" t="s">
        <v>6067</v>
      </c>
      <c r="B379" s="907" t="s">
        <v>297</v>
      </c>
      <c r="C379" s="906" t="s">
        <v>6063</v>
      </c>
      <c r="D379" s="906" t="s">
        <v>298</v>
      </c>
      <c r="E379" s="908">
        <v>1.1026199999999999</v>
      </c>
      <c r="F379" s="907" t="s">
        <v>6113</v>
      </c>
      <c r="G379" s="907" t="s">
        <v>6114</v>
      </c>
      <c r="H379" s="907" t="s">
        <v>6115</v>
      </c>
      <c r="I379" s="907" t="s">
        <v>6116</v>
      </c>
      <c r="J379" s="910">
        <v>0</v>
      </c>
    </row>
    <row r="380" spans="1:10" ht="49.9" customHeight="1" x14ac:dyDescent="0.25">
      <c r="A380" s="906" t="s">
        <v>6067</v>
      </c>
      <c r="B380" s="907" t="s">
        <v>299</v>
      </c>
      <c r="C380" s="906" t="s">
        <v>6063</v>
      </c>
      <c r="D380" s="906" t="s">
        <v>1709</v>
      </c>
      <c r="E380" s="908">
        <v>0.28053</v>
      </c>
      <c r="F380" s="907" t="s">
        <v>6153</v>
      </c>
      <c r="G380" s="907" t="s">
        <v>6154</v>
      </c>
      <c r="H380" s="907" t="s">
        <v>6155</v>
      </c>
      <c r="I380" s="907" t="s">
        <v>6116</v>
      </c>
      <c r="J380" s="910">
        <v>0</v>
      </c>
    </row>
    <row r="381" spans="1:10" ht="19.899999999999999" customHeight="1" x14ac:dyDescent="0.25">
      <c r="A381" s="1012"/>
      <c r="B381" s="1012"/>
      <c r="C381" s="1012"/>
      <c r="D381" s="1012"/>
      <c r="E381" s="1012"/>
      <c r="F381" s="1012" t="s">
        <v>6076</v>
      </c>
      <c r="G381" s="1012"/>
      <c r="H381" s="1012"/>
      <c r="I381" s="1012"/>
      <c r="J381" s="900">
        <v>0</v>
      </c>
    </row>
    <row r="382" spans="1:10" ht="19.899999999999999" customHeight="1" x14ac:dyDescent="0.25">
      <c r="A382" s="1012"/>
      <c r="B382" s="1012"/>
      <c r="C382" s="1012"/>
      <c r="D382" s="1012"/>
      <c r="E382" s="1012"/>
      <c r="F382" s="1012" t="s">
        <v>6081</v>
      </c>
      <c r="G382" s="1012"/>
      <c r="H382" s="1012"/>
      <c r="I382" s="1012"/>
      <c r="J382" s="900">
        <v>0</v>
      </c>
    </row>
    <row r="383" spans="1:10" x14ac:dyDescent="0.25">
      <c r="A383" s="901"/>
      <c r="B383" s="901"/>
      <c r="C383" s="901"/>
      <c r="D383" s="901"/>
      <c r="E383" s="901" t="s">
        <v>6082</v>
      </c>
      <c r="F383" s="902">
        <v>64.260000000000005</v>
      </c>
      <c r="G383" s="901" t="s">
        <v>6083</v>
      </c>
      <c r="H383" s="902">
        <v>0</v>
      </c>
      <c r="I383" s="901" t="s">
        <v>6084</v>
      </c>
      <c r="J383" s="902">
        <v>64.260000000000005</v>
      </c>
    </row>
    <row r="384" spans="1:10" ht="15.75" thickBot="1" x14ac:dyDescent="0.3">
      <c r="A384" s="901"/>
      <c r="B384" s="901"/>
      <c r="C384" s="901"/>
      <c r="D384" s="901"/>
      <c r="E384" s="901" t="s">
        <v>6085</v>
      </c>
      <c r="F384" s="902">
        <v>108.36</v>
      </c>
      <c r="G384" s="901"/>
      <c r="H384" s="1013" t="s">
        <v>6086</v>
      </c>
      <c r="I384" s="1013"/>
      <c r="J384" s="902">
        <v>561.95000000000005</v>
      </c>
    </row>
    <row r="385" spans="1:10" ht="1.1499999999999999" customHeight="1" thickTop="1" x14ac:dyDescent="0.25">
      <c r="A385" s="903"/>
      <c r="B385" s="903"/>
      <c r="C385" s="903"/>
      <c r="D385" s="903"/>
      <c r="E385" s="903"/>
      <c r="F385" s="903"/>
      <c r="G385" s="903"/>
      <c r="H385" s="903"/>
      <c r="I385" s="903"/>
      <c r="J385" s="903"/>
    </row>
    <row r="386" spans="1:10" ht="18" customHeight="1" x14ac:dyDescent="0.25">
      <c r="A386" s="887" t="s">
        <v>6210</v>
      </c>
      <c r="B386" s="888" t="s">
        <v>1082</v>
      </c>
      <c r="C386" s="887" t="s">
        <v>6058</v>
      </c>
      <c r="D386" s="887" t="s">
        <v>1083</v>
      </c>
      <c r="E386" s="1024" t="s">
        <v>1210</v>
      </c>
      <c r="F386" s="1024"/>
      <c r="G386" s="889" t="s">
        <v>880</v>
      </c>
      <c r="H386" s="888" t="s">
        <v>6059</v>
      </c>
      <c r="I386" s="888" t="s">
        <v>6060</v>
      </c>
      <c r="J386" s="888" t="s">
        <v>1089</v>
      </c>
    </row>
    <row r="387" spans="1:10" ht="25.9" customHeight="1" x14ac:dyDescent="0.25">
      <c r="A387" s="890" t="s">
        <v>6061</v>
      </c>
      <c r="B387" s="891" t="s">
        <v>6211</v>
      </c>
      <c r="C387" s="890" t="s">
        <v>6063</v>
      </c>
      <c r="D387" s="890" t="s">
        <v>56</v>
      </c>
      <c r="E387" s="1025" t="s">
        <v>176</v>
      </c>
      <c r="F387" s="1025"/>
      <c r="G387" s="892" t="s">
        <v>38</v>
      </c>
      <c r="H387" s="893">
        <v>1</v>
      </c>
      <c r="I387" s="894">
        <v>1437.15</v>
      </c>
      <c r="J387" s="894">
        <v>1437.15</v>
      </c>
    </row>
    <row r="388" spans="1:10" ht="15" customHeight="1" x14ac:dyDescent="0.25">
      <c r="A388" s="1024" t="s">
        <v>6089</v>
      </c>
      <c r="B388" s="1020" t="s">
        <v>1082</v>
      </c>
      <c r="C388" s="1024" t="s">
        <v>6058</v>
      </c>
      <c r="D388" s="1024" t="s">
        <v>6090</v>
      </c>
      <c r="E388" s="1020" t="s">
        <v>1084</v>
      </c>
      <c r="F388" s="1023" t="s">
        <v>6091</v>
      </c>
      <c r="G388" s="1020"/>
      <c r="H388" s="1023" t="s">
        <v>6065</v>
      </c>
      <c r="I388" s="1020"/>
      <c r="J388" s="1020" t="s">
        <v>6066</v>
      </c>
    </row>
    <row r="389" spans="1:10" ht="15" customHeight="1" x14ac:dyDescent="0.25">
      <c r="A389" s="1020"/>
      <c r="B389" s="1020"/>
      <c r="C389" s="1020"/>
      <c r="D389" s="1020"/>
      <c r="E389" s="1020"/>
      <c r="F389" s="888" t="s">
        <v>6092</v>
      </c>
      <c r="G389" s="888" t="s">
        <v>6093</v>
      </c>
      <c r="H389" s="888" t="s">
        <v>6092</v>
      </c>
      <c r="I389" s="888" t="s">
        <v>6093</v>
      </c>
      <c r="J389" s="1020"/>
    </row>
    <row r="390" spans="1:10" ht="25.9" customHeight="1" x14ac:dyDescent="0.25">
      <c r="A390" s="895" t="s">
        <v>6067</v>
      </c>
      <c r="B390" s="896" t="s">
        <v>6127</v>
      </c>
      <c r="C390" s="895" t="s">
        <v>6063</v>
      </c>
      <c r="D390" s="895" t="s">
        <v>255</v>
      </c>
      <c r="E390" s="897">
        <v>1</v>
      </c>
      <c r="F390" s="904">
        <v>0.06</v>
      </c>
      <c r="G390" s="904">
        <v>0.94</v>
      </c>
      <c r="H390" s="898">
        <v>284.14</v>
      </c>
      <c r="I390" s="898">
        <v>90.26</v>
      </c>
      <c r="J390" s="898">
        <v>101.9</v>
      </c>
    </row>
    <row r="391" spans="1:10" ht="25.9" customHeight="1" x14ac:dyDescent="0.25">
      <c r="A391" s="895" t="s">
        <v>6067</v>
      </c>
      <c r="B391" s="896" t="s">
        <v>1003</v>
      </c>
      <c r="C391" s="895" t="s">
        <v>6063</v>
      </c>
      <c r="D391" s="895" t="s">
        <v>301</v>
      </c>
      <c r="E391" s="897">
        <v>1</v>
      </c>
      <c r="F391" s="904">
        <v>1</v>
      </c>
      <c r="G391" s="904">
        <v>0</v>
      </c>
      <c r="H391" s="898">
        <v>117.49</v>
      </c>
      <c r="I391" s="898">
        <v>85.24</v>
      </c>
      <c r="J391" s="898">
        <v>117.49</v>
      </c>
    </row>
    <row r="392" spans="1:10" ht="24" customHeight="1" x14ac:dyDescent="0.25">
      <c r="A392" s="895" t="s">
        <v>6067</v>
      </c>
      <c r="B392" s="896" t="s">
        <v>1008</v>
      </c>
      <c r="C392" s="895" t="s">
        <v>6063</v>
      </c>
      <c r="D392" s="895" t="s">
        <v>280</v>
      </c>
      <c r="E392" s="897">
        <v>1</v>
      </c>
      <c r="F392" s="904">
        <v>1</v>
      </c>
      <c r="G392" s="904">
        <v>0</v>
      </c>
      <c r="H392" s="898">
        <v>20.48</v>
      </c>
      <c r="I392" s="898">
        <v>5.92</v>
      </c>
      <c r="J392" s="898">
        <v>20.48</v>
      </c>
    </row>
    <row r="393" spans="1:10" ht="25.9" customHeight="1" x14ac:dyDescent="0.25">
      <c r="A393" s="895" t="s">
        <v>6067</v>
      </c>
      <c r="B393" s="896" t="s">
        <v>1001</v>
      </c>
      <c r="C393" s="895" t="s">
        <v>6063</v>
      </c>
      <c r="D393" s="895" t="s">
        <v>303</v>
      </c>
      <c r="E393" s="897">
        <v>1</v>
      </c>
      <c r="F393" s="904">
        <v>1</v>
      </c>
      <c r="G393" s="904">
        <v>0</v>
      </c>
      <c r="H393" s="898">
        <v>236.56</v>
      </c>
      <c r="I393" s="898">
        <v>50.88</v>
      </c>
      <c r="J393" s="898">
        <v>236.56</v>
      </c>
    </row>
    <row r="394" spans="1:10" ht="19.899999999999999" customHeight="1" x14ac:dyDescent="0.25">
      <c r="A394" s="1012"/>
      <c r="B394" s="1012"/>
      <c r="C394" s="1012"/>
      <c r="D394" s="1012"/>
      <c r="E394" s="1012"/>
      <c r="F394" s="1012" t="s">
        <v>6094</v>
      </c>
      <c r="G394" s="1012"/>
      <c r="H394" s="1012"/>
      <c r="I394" s="1012"/>
      <c r="J394" s="900">
        <v>476.42590000000001</v>
      </c>
    </row>
    <row r="395" spans="1:10" ht="19.899999999999999" customHeight="1" x14ac:dyDescent="0.25">
      <c r="A395" s="887" t="s">
        <v>6064</v>
      </c>
      <c r="B395" s="888" t="s">
        <v>1082</v>
      </c>
      <c r="C395" s="887" t="s">
        <v>6058</v>
      </c>
      <c r="D395" s="887" t="s">
        <v>223</v>
      </c>
      <c r="E395" s="888" t="s">
        <v>1084</v>
      </c>
      <c r="F395" s="1020" t="s">
        <v>6065</v>
      </c>
      <c r="G395" s="1020"/>
      <c r="H395" s="1020"/>
      <c r="I395" s="1020"/>
      <c r="J395" s="888" t="s">
        <v>6066</v>
      </c>
    </row>
    <row r="396" spans="1:10" ht="24" customHeight="1" x14ac:dyDescent="0.25">
      <c r="A396" s="895" t="s">
        <v>6067</v>
      </c>
      <c r="B396" s="896" t="s">
        <v>6129</v>
      </c>
      <c r="C396" s="895" t="s">
        <v>6063</v>
      </c>
      <c r="D396" s="895" t="s">
        <v>257</v>
      </c>
      <c r="E396" s="897">
        <v>1</v>
      </c>
      <c r="F396" s="895"/>
      <c r="G396" s="895"/>
      <c r="H396" s="895"/>
      <c r="I396" s="898" t="s">
        <v>6130</v>
      </c>
      <c r="J396" s="898" t="s">
        <v>6130</v>
      </c>
    </row>
    <row r="397" spans="1:10" ht="24" customHeight="1" x14ac:dyDescent="0.25">
      <c r="A397" s="895" t="s">
        <v>6067</v>
      </c>
      <c r="B397" s="896" t="s">
        <v>6068</v>
      </c>
      <c r="C397" s="895" t="s">
        <v>6063</v>
      </c>
      <c r="D397" s="895" t="s">
        <v>231</v>
      </c>
      <c r="E397" s="897">
        <v>4</v>
      </c>
      <c r="F397" s="895"/>
      <c r="G397" s="895"/>
      <c r="H397" s="895"/>
      <c r="I397" s="898" t="s">
        <v>6069</v>
      </c>
      <c r="J397" s="898" t="s">
        <v>6212</v>
      </c>
    </row>
    <row r="398" spans="1:10" ht="19.899999999999999" customHeight="1" x14ac:dyDescent="0.25">
      <c r="A398" s="1012"/>
      <c r="B398" s="1012"/>
      <c r="C398" s="1012"/>
      <c r="D398" s="1012"/>
      <c r="E398" s="1012"/>
      <c r="F398" s="1012" t="s">
        <v>6070</v>
      </c>
      <c r="G398" s="1012"/>
      <c r="H398" s="1012"/>
      <c r="I398" s="1012"/>
      <c r="J398" s="899">
        <v>0</v>
      </c>
    </row>
    <row r="399" spans="1:10" ht="19.899999999999999" customHeight="1" x14ac:dyDescent="0.25">
      <c r="A399" s="1012"/>
      <c r="B399" s="1012"/>
      <c r="C399" s="1012"/>
      <c r="D399" s="1012"/>
      <c r="E399" s="1012"/>
      <c r="F399" s="1012" t="s">
        <v>6071</v>
      </c>
      <c r="G399" s="1012"/>
      <c r="H399" s="1012"/>
      <c r="I399" s="1012"/>
      <c r="J399" s="900">
        <v>121.36069999999999</v>
      </c>
    </row>
    <row r="400" spans="1:10" ht="19.899999999999999" customHeight="1" x14ac:dyDescent="0.25">
      <c r="A400" s="1012"/>
      <c r="B400" s="1012"/>
      <c r="C400" s="1012"/>
      <c r="D400" s="1012"/>
      <c r="E400" s="1012"/>
      <c r="F400" s="1012" t="s">
        <v>6072</v>
      </c>
      <c r="G400" s="1012"/>
      <c r="H400" s="1012"/>
      <c r="I400" s="1012"/>
      <c r="J400" s="900">
        <v>597.78660000000002</v>
      </c>
    </row>
    <row r="401" spans="1:10" ht="19.899999999999999" customHeight="1" x14ac:dyDescent="0.25">
      <c r="A401" s="1012"/>
      <c r="B401" s="1012"/>
      <c r="C401" s="1012"/>
      <c r="D401" s="1012"/>
      <c r="E401" s="1012"/>
      <c r="F401" s="1012" t="s">
        <v>6073</v>
      </c>
      <c r="G401" s="1012"/>
      <c r="H401" s="1012"/>
      <c r="I401" s="1012"/>
      <c r="J401" s="900">
        <v>2.5099200000000002</v>
      </c>
    </row>
    <row r="402" spans="1:10" ht="19.899999999999999" customHeight="1" x14ac:dyDescent="0.25">
      <c r="A402" s="1012"/>
      <c r="B402" s="1012"/>
      <c r="C402" s="1012"/>
      <c r="D402" s="1012"/>
      <c r="E402" s="1012"/>
      <c r="F402" s="1012" t="s">
        <v>6074</v>
      </c>
      <c r="G402" s="1012"/>
      <c r="H402" s="1012"/>
      <c r="I402" s="1012"/>
      <c r="J402" s="900">
        <v>238.1696</v>
      </c>
    </row>
    <row r="403" spans="1:10" ht="19.899999999999999" customHeight="1" x14ac:dyDescent="0.25">
      <c r="A403" s="1012"/>
      <c r="B403" s="1012"/>
      <c r="C403" s="1012"/>
      <c r="D403" s="1012"/>
      <c r="E403" s="1012"/>
      <c r="F403" s="1012" t="s">
        <v>6075</v>
      </c>
      <c r="G403" s="1012"/>
      <c r="H403" s="1012"/>
      <c r="I403" s="1012"/>
      <c r="J403" s="900">
        <v>1.7246999999999999</v>
      </c>
    </row>
    <row r="404" spans="1:10" ht="19.899999999999999" customHeight="1" x14ac:dyDescent="0.25">
      <c r="A404" s="1012"/>
      <c r="B404" s="1012"/>
      <c r="C404" s="1012"/>
      <c r="D404" s="1012"/>
      <c r="E404" s="1012"/>
      <c r="F404" s="1012" t="s">
        <v>6076</v>
      </c>
      <c r="G404" s="1012"/>
      <c r="H404" s="1012"/>
      <c r="I404" s="1012"/>
      <c r="J404" s="900">
        <v>0</v>
      </c>
    </row>
    <row r="405" spans="1:10" ht="19.899999999999999" customHeight="1" x14ac:dyDescent="0.25">
      <c r="A405" s="887" t="s">
        <v>6101</v>
      </c>
      <c r="B405" s="888" t="s">
        <v>1082</v>
      </c>
      <c r="C405" s="887" t="s">
        <v>6058</v>
      </c>
      <c r="D405" s="887" t="s">
        <v>179</v>
      </c>
      <c r="E405" s="888" t="s">
        <v>1084</v>
      </c>
      <c r="F405" s="888" t="s">
        <v>1207</v>
      </c>
      <c r="G405" s="888" t="s">
        <v>6102</v>
      </c>
      <c r="H405" s="888"/>
      <c r="I405" s="888"/>
      <c r="J405" s="888" t="s">
        <v>6065</v>
      </c>
    </row>
    <row r="406" spans="1:10" ht="24" customHeight="1" x14ac:dyDescent="0.25">
      <c r="A406" s="895" t="s">
        <v>6067</v>
      </c>
      <c r="B406" s="896" t="s">
        <v>6213</v>
      </c>
      <c r="C406" s="895" t="s">
        <v>6063</v>
      </c>
      <c r="D406" s="895" t="s">
        <v>1713</v>
      </c>
      <c r="E406" s="897">
        <v>0.14285999999999999</v>
      </c>
      <c r="F406" s="905" t="s">
        <v>66</v>
      </c>
      <c r="G406" s="1018" t="s">
        <v>6214</v>
      </c>
      <c r="H406" s="1018"/>
      <c r="I406" s="1019"/>
      <c r="J406" s="898" t="s">
        <v>6215</v>
      </c>
    </row>
    <row r="407" spans="1:10" ht="24" customHeight="1" x14ac:dyDescent="0.25">
      <c r="A407" s="895" t="s">
        <v>6067</v>
      </c>
      <c r="B407" s="896" t="s">
        <v>6216</v>
      </c>
      <c r="C407" s="895" t="s">
        <v>6063</v>
      </c>
      <c r="D407" s="895" t="s">
        <v>1711</v>
      </c>
      <c r="E407" s="897">
        <v>4.0820000000000002E-2</v>
      </c>
      <c r="F407" s="905" t="s">
        <v>70</v>
      </c>
      <c r="G407" s="1018" t="s">
        <v>6217</v>
      </c>
      <c r="H407" s="1018"/>
      <c r="I407" s="1019"/>
      <c r="J407" s="898" t="s">
        <v>6218</v>
      </c>
    </row>
    <row r="408" spans="1:10" ht="24" customHeight="1" x14ac:dyDescent="0.25">
      <c r="A408" s="895" t="s">
        <v>6067</v>
      </c>
      <c r="B408" s="896" t="s">
        <v>6219</v>
      </c>
      <c r="C408" s="895" t="s">
        <v>6063</v>
      </c>
      <c r="D408" s="895" t="s">
        <v>1710</v>
      </c>
      <c r="E408" s="897">
        <v>9.5200000000000007E-3</v>
      </c>
      <c r="F408" s="905" t="s">
        <v>70</v>
      </c>
      <c r="G408" s="1018" t="s">
        <v>6220</v>
      </c>
      <c r="H408" s="1018"/>
      <c r="I408" s="1019"/>
      <c r="J408" s="898" t="s">
        <v>6221</v>
      </c>
    </row>
    <row r="409" spans="1:10" ht="24" customHeight="1" x14ac:dyDescent="0.25">
      <c r="A409" s="895" t="s">
        <v>6067</v>
      </c>
      <c r="B409" s="896" t="s">
        <v>6222</v>
      </c>
      <c r="C409" s="895" t="s">
        <v>6063</v>
      </c>
      <c r="D409" s="895" t="s">
        <v>1712</v>
      </c>
      <c r="E409" s="897">
        <v>4.0820000000000002E-2</v>
      </c>
      <c r="F409" s="905" t="s">
        <v>70</v>
      </c>
      <c r="G409" s="1018" t="s">
        <v>6223</v>
      </c>
      <c r="H409" s="1018"/>
      <c r="I409" s="1019"/>
      <c r="J409" s="898" t="s">
        <v>6224</v>
      </c>
    </row>
    <row r="410" spans="1:10" ht="19.899999999999999" customHeight="1" x14ac:dyDescent="0.25">
      <c r="A410" s="1012"/>
      <c r="B410" s="1012"/>
      <c r="C410" s="1012"/>
      <c r="D410" s="1012"/>
      <c r="E410" s="1012"/>
      <c r="F410" s="1012" t="s">
        <v>6106</v>
      </c>
      <c r="G410" s="1012"/>
      <c r="H410" s="1012"/>
      <c r="I410" s="1012"/>
      <c r="J410" s="900">
        <v>85.260400000000004</v>
      </c>
    </row>
    <row r="411" spans="1:10" ht="19.899999999999999" customHeight="1" x14ac:dyDescent="0.25">
      <c r="A411" s="887" t="s">
        <v>6225</v>
      </c>
      <c r="B411" s="888" t="s">
        <v>1082</v>
      </c>
      <c r="C411" s="887" t="s">
        <v>6058</v>
      </c>
      <c r="D411" s="887" t="s">
        <v>6226</v>
      </c>
      <c r="E411" s="888" t="s">
        <v>1084</v>
      </c>
      <c r="F411" s="888" t="s">
        <v>1207</v>
      </c>
      <c r="G411" s="888" t="s">
        <v>6102</v>
      </c>
      <c r="H411" s="888"/>
      <c r="I411" s="888"/>
      <c r="J411" s="888" t="s">
        <v>6065</v>
      </c>
    </row>
    <row r="412" spans="1:10" ht="25.9" customHeight="1" x14ac:dyDescent="0.25">
      <c r="A412" s="906" t="s">
        <v>6061</v>
      </c>
      <c r="B412" s="907" t="s">
        <v>6227</v>
      </c>
      <c r="C412" s="906" t="s">
        <v>6063</v>
      </c>
      <c r="D412" s="906" t="s">
        <v>308</v>
      </c>
      <c r="E412" s="908">
        <v>1.4285699999999999</v>
      </c>
      <c r="F412" s="909" t="s">
        <v>38</v>
      </c>
      <c r="G412" s="1021" t="s">
        <v>6228</v>
      </c>
      <c r="H412" s="1021"/>
      <c r="I412" s="1022"/>
      <c r="J412" s="910" t="s">
        <v>6229</v>
      </c>
    </row>
    <row r="413" spans="1:10" ht="19.899999999999999" customHeight="1" x14ac:dyDescent="0.25">
      <c r="A413" s="1012"/>
      <c r="B413" s="1012"/>
      <c r="C413" s="1012"/>
      <c r="D413" s="1012"/>
      <c r="E413" s="1012"/>
      <c r="F413" s="1012" t="s">
        <v>6230</v>
      </c>
      <c r="G413" s="1012"/>
      <c r="H413" s="1012"/>
      <c r="I413" s="1012"/>
      <c r="J413" s="900">
        <v>1111.9559999999999</v>
      </c>
    </row>
    <row r="414" spans="1:10" ht="19.899999999999999" customHeight="1" x14ac:dyDescent="0.25">
      <c r="A414" s="887" t="s">
        <v>6107</v>
      </c>
      <c r="B414" s="888" t="s">
        <v>6108</v>
      </c>
      <c r="C414" s="887" t="s">
        <v>6058</v>
      </c>
      <c r="D414" s="887" t="s">
        <v>1083</v>
      </c>
      <c r="E414" s="888" t="s">
        <v>6109</v>
      </c>
      <c r="F414" s="888" t="s">
        <v>1084</v>
      </c>
      <c r="G414" s="889" t="s">
        <v>1207</v>
      </c>
      <c r="H414" s="1020" t="s">
        <v>6102</v>
      </c>
      <c r="I414" s="1020"/>
      <c r="J414" s="888" t="s">
        <v>6065</v>
      </c>
    </row>
    <row r="415" spans="1:10" ht="39" customHeight="1" x14ac:dyDescent="0.25">
      <c r="A415" s="906" t="s">
        <v>6061</v>
      </c>
      <c r="B415" s="907" t="s">
        <v>6151</v>
      </c>
      <c r="C415" s="906" t="s">
        <v>6063</v>
      </c>
      <c r="D415" s="906" t="s">
        <v>6152</v>
      </c>
      <c r="E415" s="907" t="s">
        <v>307</v>
      </c>
      <c r="F415" s="908">
        <v>4.2999999999999999E-4</v>
      </c>
      <c r="G415" s="909" t="s">
        <v>108</v>
      </c>
      <c r="H415" s="1021">
        <v>34.81</v>
      </c>
      <c r="I415" s="1022"/>
      <c r="J415" s="910">
        <v>0.02</v>
      </c>
    </row>
    <row r="416" spans="1:10" ht="39" customHeight="1" x14ac:dyDescent="0.25">
      <c r="A416" s="906" t="s">
        <v>6061</v>
      </c>
      <c r="B416" s="907" t="s">
        <v>6151</v>
      </c>
      <c r="C416" s="906" t="s">
        <v>6063</v>
      </c>
      <c r="D416" s="906" t="s">
        <v>6152</v>
      </c>
      <c r="E416" s="907" t="s">
        <v>305</v>
      </c>
      <c r="F416" s="908">
        <v>3.6999999999999999E-4</v>
      </c>
      <c r="G416" s="909" t="s">
        <v>108</v>
      </c>
      <c r="H416" s="1021">
        <v>34.81</v>
      </c>
      <c r="I416" s="1022"/>
      <c r="J416" s="910">
        <v>0.01</v>
      </c>
    </row>
    <row r="417" spans="1:10" ht="39" customHeight="1" x14ac:dyDescent="0.25">
      <c r="A417" s="906" t="s">
        <v>6061</v>
      </c>
      <c r="B417" s="907" t="s">
        <v>6151</v>
      </c>
      <c r="C417" s="906" t="s">
        <v>6063</v>
      </c>
      <c r="D417" s="906" t="s">
        <v>6152</v>
      </c>
      <c r="E417" s="907" t="s">
        <v>304</v>
      </c>
      <c r="F417" s="908">
        <v>2.0000000000000002E-5</v>
      </c>
      <c r="G417" s="909" t="s">
        <v>108</v>
      </c>
      <c r="H417" s="1021">
        <v>34.81</v>
      </c>
      <c r="I417" s="1022"/>
      <c r="J417" s="910">
        <v>0</v>
      </c>
    </row>
    <row r="418" spans="1:10" ht="39" customHeight="1" x14ac:dyDescent="0.25">
      <c r="A418" s="906" t="s">
        <v>6061</v>
      </c>
      <c r="B418" s="907" t="s">
        <v>6151</v>
      </c>
      <c r="C418" s="906" t="s">
        <v>6063</v>
      </c>
      <c r="D418" s="906" t="s">
        <v>6152</v>
      </c>
      <c r="E418" s="907" t="s">
        <v>306</v>
      </c>
      <c r="F418" s="908">
        <v>2.7E-4</v>
      </c>
      <c r="G418" s="909" t="s">
        <v>108</v>
      </c>
      <c r="H418" s="1021">
        <v>34.81</v>
      </c>
      <c r="I418" s="1022"/>
      <c r="J418" s="910">
        <v>0.01</v>
      </c>
    </row>
    <row r="419" spans="1:10" ht="19.899999999999999" customHeight="1" x14ac:dyDescent="0.25">
      <c r="A419" s="1012"/>
      <c r="B419" s="1012"/>
      <c r="C419" s="1012"/>
      <c r="D419" s="1012"/>
      <c r="E419" s="1012"/>
      <c r="F419" s="1012" t="s">
        <v>6112</v>
      </c>
      <c r="G419" s="1012"/>
      <c r="H419" s="1012"/>
      <c r="I419" s="1012"/>
      <c r="J419" s="900">
        <v>3.7999999999999999E-2</v>
      </c>
    </row>
    <row r="420" spans="1:10" ht="19.899999999999999" customHeight="1" x14ac:dyDescent="0.25">
      <c r="A420" s="887" t="s">
        <v>6077</v>
      </c>
      <c r="B420" s="888" t="s">
        <v>6078</v>
      </c>
      <c r="C420" s="887" t="s">
        <v>6058</v>
      </c>
      <c r="D420" s="887" t="s">
        <v>1083</v>
      </c>
      <c r="E420" s="888" t="s">
        <v>1084</v>
      </c>
      <c r="F420" s="1020" t="s">
        <v>6079</v>
      </c>
      <c r="G420" s="1023"/>
      <c r="H420" s="1020"/>
      <c r="I420" s="1020"/>
      <c r="J420" s="888" t="s">
        <v>6065</v>
      </c>
    </row>
    <row r="421" spans="1:10" ht="19.899999999999999" customHeight="1" x14ac:dyDescent="0.25">
      <c r="A421" s="889"/>
      <c r="B421" s="889"/>
      <c r="C421" s="889"/>
      <c r="D421" s="889"/>
      <c r="E421" s="889"/>
      <c r="F421" s="889" t="s">
        <v>240</v>
      </c>
      <c r="G421" s="889" t="s">
        <v>241</v>
      </c>
      <c r="H421" s="889" t="s">
        <v>242</v>
      </c>
      <c r="I421" s="889" t="s">
        <v>6080</v>
      </c>
      <c r="J421" s="889"/>
    </row>
    <row r="422" spans="1:10" ht="49.9" customHeight="1" x14ac:dyDescent="0.25">
      <c r="A422" s="906" t="s">
        <v>6067</v>
      </c>
      <c r="B422" s="907" t="s">
        <v>306</v>
      </c>
      <c r="C422" s="906" t="s">
        <v>6063</v>
      </c>
      <c r="D422" s="906" t="s">
        <v>1712</v>
      </c>
      <c r="E422" s="908">
        <v>2.7E-4</v>
      </c>
      <c r="F422" s="907" t="s">
        <v>6153</v>
      </c>
      <c r="G422" s="907" t="s">
        <v>6154</v>
      </c>
      <c r="H422" s="907" t="s">
        <v>6155</v>
      </c>
      <c r="I422" s="907" t="s">
        <v>6116</v>
      </c>
      <c r="J422" s="910">
        <v>0</v>
      </c>
    </row>
    <row r="423" spans="1:10" ht="49.9" customHeight="1" x14ac:dyDescent="0.25">
      <c r="A423" s="906" t="s">
        <v>6067</v>
      </c>
      <c r="B423" s="907" t="s">
        <v>305</v>
      </c>
      <c r="C423" s="906" t="s">
        <v>6063</v>
      </c>
      <c r="D423" s="906" t="s">
        <v>1711</v>
      </c>
      <c r="E423" s="908">
        <v>3.6999999999999999E-4</v>
      </c>
      <c r="F423" s="907" t="s">
        <v>6153</v>
      </c>
      <c r="G423" s="907" t="s">
        <v>6154</v>
      </c>
      <c r="H423" s="907" t="s">
        <v>6155</v>
      </c>
      <c r="I423" s="907" t="s">
        <v>6116</v>
      </c>
      <c r="J423" s="910">
        <v>0</v>
      </c>
    </row>
    <row r="424" spans="1:10" ht="49.9" customHeight="1" x14ac:dyDescent="0.25">
      <c r="A424" s="906" t="s">
        <v>6067</v>
      </c>
      <c r="B424" s="907" t="s">
        <v>307</v>
      </c>
      <c r="C424" s="906" t="s">
        <v>6063</v>
      </c>
      <c r="D424" s="906" t="s">
        <v>1713</v>
      </c>
      <c r="E424" s="908">
        <v>4.2999999999999999E-4</v>
      </c>
      <c r="F424" s="907" t="s">
        <v>6153</v>
      </c>
      <c r="G424" s="907" t="s">
        <v>6154</v>
      </c>
      <c r="H424" s="907" t="s">
        <v>6155</v>
      </c>
      <c r="I424" s="907" t="s">
        <v>6116</v>
      </c>
      <c r="J424" s="910">
        <v>0</v>
      </c>
    </row>
    <row r="425" spans="1:10" ht="49.9" customHeight="1" x14ac:dyDescent="0.25">
      <c r="A425" s="906" t="s">
        <v>6067</v>
      </c>
      <c r="B425" s="907" t="s">
        <v>304</v>
      </c>
      <c r="C425" s="906" t="s">
        <v>6063</v>
      </c>
      <c r="D425" s="906" t="s">
        <v>1710</v>
      </c>
      <c r="E425" s="908">
        <v>2.0000000000000002E-5</v>
      </c>
      <c r="F425" s="907" t="s">
        <v>6153</v>
      </c>
      <c r="G425" s="907" t="s">
        <v>6154</v>
      </c>
      <c r="H425" s="907" t="s">
        <v>6155</v>
      </c>
      <c r="I425" s="907" t="s">
        <v>6116</v>
      </c>
      <c r="J425" s="910">
        <v>0</v>
      </c>
    </row>
    <row r="426" spans="1:10" ht="19.899999999999999" customHeight="1" x14ac:dyDescent="0.25">
      <c r="A426" s="1012"/>
      <c r="B426" s="1012"/>
      <c r="C426" s="1012"/>
      <c r="D426" s="1012"/>
      <c r="E426" s="1012"/>
      <c r="F426" s="1012" t="s">
        <v>6076</v>
      </c>
      <c r="G426" s="1012"/>
      <c r="H426" s="1012"/>
      <c r="I426" s="1012"/>
      <c r="J426" s="900">
        <v>0</v>
      </c>
    </row>
    <row r="427" spans="1:10" ht="19.899999999999999" customHeight="1" x14ac:dyDescent="0.25">
      <c r="A427" s="1012"/>
      <c r="B427" s="1012"/>
      <c r="C427" s="1012"/>
      <c r="D427" s="1012"/>
      <c r="E427" s="1012"/>
      <c r="F427" s="1012" t="s">
        <v>6081</v>
      </c>
      <c r="G427" s="1012"/>
      <c r="H427" s="1012"/>
      <c r="I427" s="1012"/>
      <c r="J427" s="900">
        <v>0</v>
      </c>
    </row>
    <row r="428" spans="1:10" x14ac:dyDescent="0.25">
      <c r="A428" s="901"/>
      <c r="B428" s="901"/>
      <c r="C428" s="901"/>
      <c r="D428" s="901"/>
      <c r="E428" s="901" t="s">
        <v>6082</v>
      </c>
      <c r="F428" s="902">
        <v>109.7371405045364</v>
      </c>
      <c r="G428" s="901" t="s">
        <v>6083</v>
      </c>
      <c r="H428" s="902">
        <v>0</v>
      </c>
      <c r="I428" s="901" t="s">
        <v>6084</v>
      </c>
      <c r="J428" s="902">
        <v>109.73</v>
      </c>
    </row>
    <row r="429" spans="1:10" ht="15.75" thickBot="1" x14ac:dyDescent="0.3">
      <c r="A429" s="901"/>
      <c r="B429" s="901"/>
      <c r="C429" s="901"/>
      <c r="D429" s="901"/>
      <c r="E429" s="901" t="s">
        <v>6085</v>
      </c>
      <c r="F429" s="902">
        <v>343.34</v>
      </c>
      <c r="G429" s="901"/>
      <c r="H429" s="1013" t="s">
        <v>6086</v>
      </c>
      <c r="I429" s="1013"/>
      <c r="J429" s="902">
        <v>1780.49</v>
      </c>
    </row>
    <row r="430" spans="1:10" ht="1.1499999999999999" customHeight="1" thickTop="1" x14ac:dyDescent="0.25">
      <c r="A430" s="903"/>
      <c r="B430" s="903"/>
      <c r="C430" s="903"/>
      <c r="D430" s="903"/>
      <c r="E430" s="903"/>
      <c r="F430" s="903"/>
      <c r="G430" s="903"/>
      <c r="H430" s="903"/>
      <c r="I430" s="903"/>
      <c r="J430" s="903"/>
    </row>
    <row r="431" spans="1:10" ht="18" customHeight="1" x14ac:dyDescent="0.25">
      <c r="A431" s="887" t="s">
        <v>6231</v>
      </c>
      <c r="B431" s="888" t="s">
        <v>1082</v>
      </c>
      <c r="C431" s="887" t="s">
        <v>6058</v>
      </c>
      <c r="D431" s="887" t="s">
        <v>1083</v>
      </c>
      <c r="E431" s="1024" t="s">
        <v>1210</v>
      </c>
      <c r="F431" s="1024"/>
      <c r="G431" s="889" t="s">
        <v>880</v>
      </c>
      <c r="H431" s="888" t="s">
        <v>6059</v>
      </c>
      <c r="I431" s="888" t="s">
        <v>6060</v>
      </c>
      <c r="J431" s="888" t="s">
        <v>1089</v>
      </c>
    </row>
    <row r="432" spans="1:10" ht="39" customHeight="1" x14ac:dyDescent="0.25">
      <c r="A432" s="890" t="s">
        <v>6061</v>
      </c>
      <c r="B432" s="891" t="s">
        <v>6232</v>
      </c>
      <c r="C432" s="890" t="s">
        <v>6063</v>
      </c>
      <c r="D432" s="890" t="s">
        <v>57</v>
      </c>
      <c r="E432" s="1025" t="s">
        <v>176</v>
      </c>
      <c r="F432" s="1025"/>
      <c r="G432" s="892" t="s">
        <v>38</v>
      </c>
      <c r="H432" s="893">
        <v>1</v>
      </c>
      <c r="I432" s="894">
        <v>472.39</v>
      </c>
      <c r="J432" s="894">
        <v>472.39</v>
      </c>
    </row>
    <row r="433" spans="1:10" ht="15" customHeight="1" x14ac:dyDescent="0.25">
      <c r="A433" s="1024" t="s">
        <v>6089</v>
      </c>
      <c r="B433" s="1020" t="s">
        <v>1082</v>
      </c>
      <c r="C433" s="1024" t="s">
        <v>6058</v>
      </c>
      <c r="D433" s="1024" t="s">
        <v>6090</v>
      </c>
      <c r="E433" s="1020" t="s">
        <v>1084</v>
      </c>
      <c r="F433" s="1023" t="s">
        <v>6091</v>
      </c>
      <c r="G433" s="1020"/>
      <c r="H433" s="1023" t="s">
        <v>6065</v>
      </c>
      <c r="I433" s="1020"/>
      <c r="J433" s="1020" t="s">
        <v>6066</v>
      </c>
    </row>
    <row r="434" spans="1:10" ht="15" customHeight="1" x14ac:dyDescent="0.25">
      <c r="A434" s="1020"/>
      <c r="B434" s="1020"/>
      <c r="C434" s="1020"/>
      <c r="D434" s="1020"/>
      <c r="E434" s="1020"/>
      <c r="F434" s="888" t="s">
        <v>6092</v>
      </c>
      <c r="G434" s="888" t="s">
        <v>6093</v>
      </c>
      <c r="H434" s="888" t="s">
        <v>6092</v>
      </c>
      <c r="I434" s="888" t="s">
        <v>6093</v>
      </c>
      <c r="J434" s="1020"/>
    </row>
    <row r="435" spans="1:10" ht="25.9" customHeight="1" x14ac:dyDescent="0.25">
      <c r="A435" s="895" t="s">
        <v>6067</v>
      </c>
      <c r="B435" s="896" t="s">
        <v>6233</v>
      </c>
      <c r="C435" s="895" t="s">
        <v>6063</v>
      </c>
      <c r="D435" s="895" t="s">
        <v>312</v>
      </c>
      <c r="E435" s="897">
        <v>1</v>
      </c>
      <c r="F435" s="904">
        <v>1</v>
      </c>
      <c r="G435" s="904">
        <v>0</v>
      </c>
      <c r="H435" s="898">
        <v>107.31</v>
      </c>
      <c r="I435" s="898">
        <v>79.67</v>
      </c>
      <c r="J435" s="898">
        <v>107.31</v>
      </c>
    </row>
    <row r="436" spans="1:10" ht="25.9" customHeight="1" x14ac:dyDescent="0.25">
      <c r="A436" s="895" t="s">
        <v>6067</v>
      </c>
      <c r="B436" s="896" t="s">
        <v>6234</v>
      </c>
      <c r="C436" s="895" t="s">
        <v>6063</v>
      </c>
      <c r="D436" s="895" t="s">
        <v>310</v>
      </c>
      <c r="E436" s="897">
        <v>1</v>
      </c>
      <c r="F436" s="904">
        <v>0.31</v>
      </c>
      <c r="G436" s="904">
        <v>0.69</v>
      </c>
      <c r="H436" s="898">
        <v>217.03</v>
      </c>
      <c r="I436" s="898">
        <v>109.41</v>
      </c>
      <c r="J436" s="898">
        <v>142.78</v>
      </c>
    </row>
    <row r="437" spans="1:10" ht="24" customHeight="1" x14ac:dyDescent="0.25">
      <c r="A437" s="895" t="s">
        <v>6067</v>
      </c>
      <c r="B437" s="896" t="s">
        <v>6235</v>
      </c>
      <c r="C437" s="895" t="s">
        <v>6063</v>
      </c>
      <c r="D437" s="895" t="s">
        <v>314</v>
      </c>
      <c r="E437" s="897">
        <v>1</v>
      </c>
      <c r="F437" s="904">
        <v>1</v>
      </c>
      <c r="G437" s="904">
        <v>0</v>
      </c>
      <c r="H437" s="898">
        <v>109.43</v>
      </c>
      <c r="I437" s="898">
        <v>11.25</v>
      </c>
      <c r="J437" s="898">
        <v>109.43</v>
      </c>
    </row>
    <row r="438" spans="1:10" ht="19.899999999999999" customHeight="1" x14ac:dyDescent="0.25">
      <c r="A438" s="1012"/>
      <c r="B438" s="1012"/>
      <c r="C438" s="1012"/>
      <c r="D438" s="1012"/>
      <c r="E438" s="1012"/>
      <c r="F438" s="1012" t="s">
        <v>6094</v>
      </c>
      <c r="G438" s="1012"/>
      <c r="H438" s="1012"/>
      <c r="I438" s="1012"/>
      <c r="J438" s="900">
        <v>359.51130000000001</v>
      </c>
    </row>
    <row r="439" spans="1:10" ht="19.899999999999999" customHeight="1" x14ac:dyDescent="0.25">
      <c r="A439" s="887" t="s">
        <v>6064</v>
      </c>
      <c r="B439" s="888" t="s">
        <v>1082</v>
      </c>
      <c r="C439" s="887" t="s">
        <v>6058</v>
      </c>
      <c r="D439" s="887" t="s">
        <v>223</v>
      </c>
      <c r="E439" s="888" t="s">
        <v>1084</v>
      </c>
      <c r="F439" s="1020" t="s">
        <v>6065</v>
      </c>
      <c r="G439" s="1020"/>
      <c r="H439" s="1020"/>
      <c r="I439" s="1020"/>
      <c r="J439" s="888" t="s">
        <v>6066</v>
      </c>
    </row>
    <row r="440" spans="1:10" ht="24" customHeight="1" x14ac:dyDescent="0.25">
      <c r="A440" s="895" t="s">
        <v>6067</v>
      </c>
      <c r="B440" s="896" t="s">
        <v>6068</v>
      </c>
      <c r="C440" s="895" t="s">
        <v>6063</v>
      </c>
      <c r="D440" s="895" t="s">
        <v>231</v>
      </c>
      <c r="E440" s="897">
        <v>2</v>
      </c>
      <c r="F440" s="895"/>
      <c r="G440" s="895"/>
      <c r="H440" s="895"/>
      <c r="I440" s="898" t="s">
        <v>6069</v>
      </c>
      <c r="J440" s="898" t="s">
        <v>6095</v>
      </c>
    </row>
    <row r="441" spans="1:10" ht="19.899999999999999" customHeight="1" x14ac:dyDescent="0.25">
      <c r="A441" s="1012"/>
      <c r="B441" s="1012"/>
      <c r="C441" s="1012"/>
      <c r="D441" s="1012"/>
      <c r="E441" s="1012"/>
      <c r="F441" s="1012" t="s">
        <v>6070</v>
      </c>
      <c r="G441" s="1012"/>
      <c r="H441" s="1012"/>
      <c r="I441" s="1012"/>
      <c r="J441" s="899">
        <v>0</v>
      </c>
    </row>
    <row r="442" spans="1:10" ht="19.899999999999999" customHeight="1" x14ac:dyDescent="0.25">
      <c r="A442" s="1012"/>
      <c r="B442" s="1012"/>
      <c r="C442" s="1012"/>
      <c r="D442" s="1012"/>
      <c r="E442" s="1012"/>
      <c r="F442" s="1012" t="s">
        <v>6071</v>
      </c>
      <c r="G442" s="1012"/>
      <c r="H442" s="1012"/>
      <c r="I442" s="1012"/>
      <c r="J442" s="900">
        <v>46.898200000000003</v>
      </c>
    </row>
    <row r="443" spans="1:10" ht="19.899999999999999" customHeight="1" x14ac:dyDescent="0.25">
      <c r="A443" s="1012"/>
      <c r="B443" s="1012"/>
      <c r="C443" s="1012"/>
      <c r="D443" s="1012"/>
      <c r="E443" s="1012"/>
      <c r="F443" s="1012" t="s">
        <v>6072</v>
      </c>
      <c r="G443" s="1012"/>
      <c r="H443" s="1012"/>
      <c r="I443" s="1012"/>
      <c r="J443" s="900">
        <v>406.40949999999998</v>
      </c>
    </row>
    <row r="444" spans="1:10" ht="19.899999999999999" customHeight="1" x14ac:dyDescent="0.25">
      <c r="A444" s="1012"/>
      <c r="B444" s="1012"/>
      <c r="C444" s="1012"/>
      <c r="D444" s="1012"/>
      <c r="E444" s="1012"/>
      <c r="F444" s="1012" t="s">
        <v>6073</v>
      </c>
      <c r="G444" s="1012"/>
      <c r="H444" s="1012"/>
      <c r="I444" s="1012"/>
      <c r="J444" s="900">
        <v>24.9</v>
      </c>
    </row>
    <row r="445" spans="1:10" ht="19.899999999999999" customHeight="1" x14ac:dyDescent="0.25">
      <c r="A445" s="1012"/>
      <c r="B445" s="1012"/>
      <c r="C445" s="1012"/>
      <c r="D445" s="1012"/>
      <c r="E445" s="1012"/>
      <c r="F445" s="1012" t="s">
        <v>6074</v>
      </c>
      <c r="G445" s="1012"/>
      <c r="H445" s="1012"/>
      <c r="I445" s="1012"/>
      <c r="J445" s="900">
        <v>16.3217</v>
      </c>
    </row>
    <row r="446" spans="1:10" ht="19.899999999999999" customHeight="1" x14ac:dyDescent="0.25">
      <c r="A446" s="1012"/>
      <c r="B446" s="1012"/>
      <c r="C446" s="1012"/>
      <c r="D446" s="1012"/>
      <c r="E446" s="1012"/>
      <c r="F446" s="1012" t="s">
        <v>6075</v>
      </c>
      <c r="G446" s="1012"/>
      <c r="H446" s="1012"/>
      <c r="I446" s="1012"/>
      <c r="J446" s="900">
        <v>0.1215</v>
      </c>
    </row>
    <row r="447" spans="1:10" ht="19.899999999999999" customHeight="1" x14ac:dyDescent="0.25">
      <c r="A447" s="1012"/>
      <c r="B447" s="1012"/>
      <c r="C447" s="1012"/>
      <c r="D447" s="1012"/>
      <c r="E447" s="1012"/>
      <c r="F447" s="1012" t="s">
        <v>6076</v>
      </c>
      <c r="G447" s="1012"/>
      <c r="H447" s="1012"/>
      <c r="I447" s="1012"/>
      <c r="J447" s="900">
        <v>0</v>
      </c>
    </row>
    <row r="448" spans="1:10" ht="19.899999999999999" customHeight="1" x14ac:dyDescent="0.25">
      <c r="A448" s="887" t="s">
        <v>6101</v>
      </c>
      <c r="B448" s="888" t="s">
        <v>1082</v>
      </c>
      <c r="C448" s="887" t="s">
        <v>6058</v>
      </c>
      <c r="D448" s="887" t="s">
        <v>179</v>
      </c>
      <c r="E448" s="888" t="s">
        <v>1084</v>
      </c>
      <c r="F448" s="888" t="s">
        <v>1207</v>
      </c>
      <c r="G448" s="888" t="s">
        <v>6102</v>
      </c>
      <c r="H448" s="888"/>
      <c r="I448" s="888"/>
      <c r="J448" s="888" t="s">
        <v>6065</v>
      </c>
    </row>
    <row r="449" spans="1:10" ht="24" customHeight="1" x14ac:dyDescent="0.25">
      <c r="A449" s="895" t="s">
        <v>6067</v>
      </c>
      <c r="B449" s="896" t="s">
        <v>6207</v>
      </c>
      <c r="C449" s="895" t="s">
        <v>6063</v>
      </c>
      <c r="D449" s="895" t="s">
        <v>1708</v>
      </c>
      <c r="E449" s="897">
        <v>0.57311000000000001</v>
      </c>
      <c r="F449" s="905" t="s">
        <v>38</v>
      </c>
      <c r="G449" s="1018" t="s">
        <v>6208</v>
      </c>
      <c r="H449" s="1018"/>
      <c r="I449" s="1019"/>
      <c r="J449" s="898" t="s">
        <v>6236</v>
      </c>
    </row>
    <row r="450" spans="1:10" ht="25.9" customHeight="1" x14ac:dyDescent="0.25">
      <c r="A450" s="895" t="s">
        <v>6067</v>
      </c>
      <c r="B450" s="896" t="s">
        <v>6237</v>
      </c>
      <c r="C450" s="895" t="s">
        <v>6063</v>
      </c>
      <c r="D450" s="895" t="s">
        <v>1714</v>
      </c>
      <c r="E450" s="897">
        <v>1.52423</v>
      </c>
      <c r="F450" s="905" t="s">
        <v>50</v>
      </c>
      <c r="G450" s="1018" t="s">
        <v>6238</v>
      </c>
      <c r="H450" s="1018"/>
      <c r="I450" s="1019"/>
      <c r="J450" s="898" t="s">
        <v>6239</v>
      </c>
    </row>
    <row r="451" spans="1:10" ht="24" customHeight="1" x14ac:dyDescent="0.25">
      <c r="A451" s="895" t="s">
        <v>6067</v>
      </c>
      <c r="B451" s="896" t="s">
        <v>6204</v>
      </c>
      <c r="C451" s="895" t="s">
        <v>6063</v>
      </c>
      <c r="D451" s="895" t="s">
        <v>1709</v>
      </c>
      <c r="E451" s="897">
        <v>381.05671999999998</v>
      </c>
      <c r="F451" s="905" t="s">
        <v>50</v>
      </c>
      <c r="G451" s="1018" t="s">
        <v>6205</v>
      </c>
      <c r="H451" s="1018"/>
      <c r="I451" s="1019"/>
      <c r="J451" s="898" t="s">
        <v>6240</v>
      </c>
    </row>
    <row r="452" spans="1:10" ht="24" customHeight="1" x14ac:dyDescent="0.25">
      <c r="A452" s="895" t="s">
        <v>6067</v>
      </c>
      <c r="B452" s="896" t="s">
        <v>6241</v>
      </c>
      <c r="C452" s="895" t="s">
        <v>6063</v>
      </c>
      <c r="D452" s="895" t="s">
        <v>1715</v>
      </c>
      <c r="E452" s="897">
        <v>0.68813000000000002</v>
      </c>
      <c r="F452" s="905" t="s">
        <v>38</v>
      </c>
      <c r="G452" s="1018" t="s">
        <v>6242</v>
      </c>
      <c r="H452" s="1018"/>
      <c r="I452" s="1019"/>
      <c r="J452" s="898" t="s">
        <v>6243</v>
      </c>
    </row>
    <row r="453" spans="1:10" ht="19.899999999999999" customHeight="1" x14ac:dyDescent="0.25">
      <c r="A453" s="1012"/>
      <c r="B453" s="1012"/>
      <c r="C453" s="1012"/>
      <c r="D453" s="1012"/>
      <c r="E453" s="1012"/>
      <c r="F453" s="1012" t="s">
        <v>6106</v>
      </c>
      <c r="G453" s="1012"/>
      <c r="H453" s="1012"/>
      <c r="I453" s="1012"/>
      <c r="J453" s="900">
        <v>439.07010000000002</v>
      </c>
    </row>
    <row r="454" spans="1:10" ht="19.899999999999999" customHeight="1" x14ac:dyDescent="0.25">
      <c r="A454" s="887" t="s">
        <v>6107</v>
      </c>
      <c r="B454" s="888" t="s">
        <v>6108</v>
      </c>
      <c r="C454" s="887" t="s">
        <v>6058</v>
      </c>
      <c r="D454" s="887" t="s">
        <v>1083</v>
      </c>
      <c r="E454" s="888" t="s">
        <v>6109</v>
      </c>
      <c r="F454" s="888" t="s">
        <v>1084</v>
      </c>
      <c r="G454" s="889" t="s">
        <v>1207</v>
      </c>
      <c r="H454" s="1020" t="s">
        <v>6102</v>
      </c>
      <c r="I454" s="1020"/>
      <c r="J454" s="888" t="s">
        <v>6065</v>
      </c>
    </row>
    <row r="455" spans="1:10" ht="39" customHeight="1" x14ac:dyDescent="0.25">
      <c r="A455" s="906" t="s">
        <v>6061</v>
      </c>
      <c r="B455" s="907" t="s">
        <v>6110</v>
      </c>
      <c r="C455" s="906" t="s">
        <v>6063</v>
      </c>
      <c r="D455" s="906" t="s">
        <v>6111</v>
      </c>
      <c r="E455" s="907" t="s">
        <v>316</v>
      </c>
      <c r="F455" s="908">
        <v>1.0322</v>
      </c>
      <c r="G455" s="909" t="s">
        <v>108</v>
      </c>
      <c r="H455" s="1021">
        <v>1.88</v>
      </c>
      <c r="I455" s="1022"/>
      <c r="J455" s="910">
        <v>1.94</v>
      </c>
    </row>
    <row r="456" spans="1:10" ht="39" customHeight="1" x14ac:dyDescent="0.25">
      <c r="A456" s="906" t="s">
        <v>6061</v>
      </c>
      <c r="B456" s="907" t="s">
        <v>6151</v>
      </c>
      <c r="C456" s="906" t="s">
        <v>6063</v>
      </c>
      <c r="D456" s="906" t="s">
        <v>6152</v>
      </c>
      <c r="E456" s="907" t="s">
        <v>299</v>
      </c>
      <c r="F456" s="908">
        <v>0.38106000000000001</v>
      </c>
      <c r="G456" s="909" t="s">
        <v>108</v>
      </c>
      <c r="H456" s="1021">
        <v>34.81</v>
      </c>
      <c r="I456" s="1022"/>
      <c r="J456" s="910">
        <v>13.26</v>
      </c>
    </row>
    <row r="457" spans="1:10" ht="39" customHeight="1" x14ac:dyDescent="0.25">
      <c r="A457" s="906" t="s">
        <v>6061</v>
      </c>
      <c r="B457" s="907" t="s">
        <v>6151</v>
      </c>
      <c r="C457" s="906" t="s">
        <v>6063</v>
      </c>
      <c r="D457" s="906" t="s">
        <v>6152</v>
      </c>
      <c r="E457" s="907" t="s">
        <v>315</v>
      </c>
      <c r="F457" s="908">
        <v>1.5200000000000001E-3</v>
      </c>
      <c r="G457" s="909" t="s">
        <v>108</v>
      </c>
      <c r="H457" s="1021">
        <v>34.81</v>
      </c>
      <c r="I457" s="1022"/>
      <c r="J457" s="910">
        <v>0.05</v>
      </c>
    </row>
    <row r="458" spans="1:10" ht="39" customHeight="1" x14ac:dyDescent="0.25">
      <c r="A458" s="906" t="s">
        <v>6061</v>
      </c>
      <c r="B458" s="907" t="s">
        <v>6110</v>
      </c>
      <c r="C458" s="906" t="s">
        <v>6063</v>
      </c>
      <c r="D458" s="906" t="s">
        <v>6111</v>
      </c>
      <c r="E458" s="907" t="s">
        <v>296</v>
      </c>
      <c r="F458" s="908">
        <v>0.85967000000000005</v>
      </c>
      <c r="G458" s="909" t="s">
        <v>108</v>
      </c>
      <c r="H458" s="1021">
        <v>1.88</v>
      </c>
      <c r="I458" s="1022"/>
      <c r="J458" s="910">
        <v>1.62</v>
      </c>
    </row>
    <row r="459" spans="1:10" ht="19.899999999999999" customHeight="1" x14ac:dyDescent="0.25">
      <c r="A459" s="1012"/>
      <c r="B459" s="1012"/>
      <c r="C459" s="1012"/>
      <c r="D459" s="1012"/>
      <c r="E459" s="1012"/>
      <c r="F459" s="1012" t="s">
        <v>6112</v>
      </c>
      <c r="G459" s="1012"/>
      <c r="H459" s="1012"/>
      <c r="I459" s="1012"/>
      <c r="J459" s="900">
        <v>16.874300000000002</v>
      </c>
    </row>
    <row r="460" spans="1:10" ht="19.899999999999999" customHeight="1" x14ac:dyDescent="0.25">
      <c r="A460" s="887" t="s">
        <v>6077</v>
      </c>
      <c r="B460" s="888" t="s">
        <v>6078</v>
      </c>
      <c r="C460" s="887" t="s">
        <v>6058</v>
      </c>
      <c r="D460" s="887" t="s">
        <v>1083</v>
      </c>
      <c r="E460" s="888" t="s">
        <v>1084</v>
      </c>
      <c r="F460" s="1020" t="s">
        <v>6079</v>
      </c>
      <c r="G460" s="1023"/>
      <c r="H460" s="1020"/>
      <c r="I460" s="1020"/>
      <c r="J460" s="888" t="s">
        <v>6065</v>
      </c>
    </row>
    <row r="461" spans="1:10" ht="19.899999999999999" customHeight="1" x14ac:dyDescent="0.25">
      <c r="A461" s="889"/>
      <c r="B461" s="889"/>
      <c r="C461" s="889"/>
      <c r="D461" s="889"/>
      <c r="E461" s="889"/>
      <c r="F461" s="889" t="s">
        <v>240</v>
      </c>
      <c r="G461" s="889" t="s">
        <v>241</v>
      </c>
      <c r="H461" s="889" t="s">
        <v>242</v>
      </c>
      <c r="I461" s="889" t="s">
        <v>6080</v>
      </c>
      <c r="J461" s="889"/>
    </row>
    <row r="462" spans="1:10" ht="49.9" customHeight="1" x14ac:dyDescent="0.25">
      <c r="A462" s="906" t="s">
        <v>6067</v>
      </c>
      <c r="B462" s="907" t="s">
        <v>316</v>
      </c>
      <c r="C462" s="906" t="s">
        <v>6063</v>
      </c>
      <c r="D462" s="906" t="s">
        <v>1715</v>
      </c>
      <c r="E462" s="908">
        <v>1.0322</v>
      </c>
      <c r="F462" s="907" t="s">
        <v>6113</v>
      </c>
      <c r="G462" s="907" t="s">
        <v>6114</v>
      </c>
      <c r="H462" s="907" t="s">
        <v>6115</v>
      </c>
      <c r="I462" s="907" t="s">
        <v>6116</v>
      </c>
      <c r="J462" s="910">
        <v>0</v>
      </c>
    </row>
    <row r="463" spans="1:10" ht="49.9" customHeight="1" x14ac:dyDescent="0.25">
      <c r="A463" s="906" t="s">
        <v>6067</v>
      </c>
      <c r="B463" s="907" t="s">
        <v>299</v>
      </c>
      <c r="C463" s="906" t="s">
        <v>6063</v>
      </c>
      <c r="D463" s="906" t="s">
        <v>1709</v>
      </c>
      <c r="E463" s="908">
        <v>0.38106000000000001</v>
      </c>
      <c r="F463" s="907" t="s">
        <v>6153</v>
      </c>
      <c r="G463" s="907" t="s">
        <v>6154</v>
      </c>
      <c r="H463" s="907" t="s">
        <v>6155</v>
      </c>
      <c r="I463" s="907" t="s">
        <v>6116</v>
      </c>
      <c r="J463" s="910">
        <v>0</v>
      </c>
    </row>
    <row r="464" spans="1:10" ht="49.9" customHeight="1" x14ac:dyDescent="0.25">
      <c r="A464" s="906" t="s">
        <v>6067</v>
      </c>
      <c r="B464" s="907" t="s">
        <v>296</v>
      </c>
      <c r="C464" s="906" t="s">
        <v>6063</v>
      </c>
      <c r="D464" s="906" t="s">
        <v>1708</v>
      </c>
      <c r="E464" s="908">
        <v>0.85967000000000005</v>
      </c>
      <c r="F464" s="907" t="s">
        <v>6113</v>
      </c>
      <c r="G464" s="907" t="s">
        <v>6114</v>
      </c>
      <c r="H464" s="907" t="s">
        <v>6115</v>
      </c>
      <c r="I464" s="907" t="s">
        <v>6116</v>
      </c>
      <c r="J464" s="910">
        <v>0</v>
      </c>
    </row>
    <row r="465" spans="1:10" ht="49.9" customHeight="1" x14ac:dyDescent="0.25">
      <c r="A465" s="906" t="s">
        <v>6067</v>
      </c>
      <c r="B465" s="907" t="s">
        <v>315</v>
      </c>
      <c r="C465" s="906" t="s">
        <v>6063</v>
      </c>
      <c r="D465" s="906" t="s">
        <v>1714</v>
      </c>
      <c r="E465" s="908">
        <v>1.5200000000000001E-3</v>
      </c>
      <c r="F465" s="907" t="s">
        <v>6153</v>
      </c>
      <c r="G465" s="907" t="s">
        <v>6154</v>
      </c>
      <c r="H465" s="907" t="s">
        <v>6155</v>
      </c>
      <c r="I465" s="907" t="s">
        <v>6116</v>
      </c>
      <c r="J465" s="910">
        <v>0</v>
      </c>
    </row>
    <row r="466" spans="1:10" ht="19.899999999999999" customHeight="1" x14ac:dyDescent="0.25">
      <c r="A466" s="1012"/>
      <c r="B466" s="1012"/>
      <c r="C466" s="1012"/>
      <c r="D466" s="1012"/>
      <c r="E466" s="1012"/>
      <c r="F466" s="1012" t="s">
        <v>6076</v>
      </c>
      <c r="G466" s="1012"/>
      <c r="H466" s="1012"/>
      <c r="I466" s="1012"/>
      <c r="J466" s="900">
        <v>0</v>
      </c>
    </row>
    <row r="467" spans="1:10" ht="19.899999999999999" customHeight="1" x14ac:dyDescent="0.25">
      <c r="A467" s="1012"/>
      <c r="B467" s="1012"/>
      <c r="C467" s="1012"/>
      <c r="D467" s="1012"/>
      <c r="E467" s="1012"/>
      <c r="F467" s="1012" t="s">
        <v>6081</v>
      </c>
      <c r="G467" s="1012"/>
      <c r="H467" s="1012"/>
      <c r="I467" s="1012"/>
      <c r="J467" s="900">
        <v>0</v>
      </c>
    </row>
    <row r="468" spans="1:10" x14ac:dyDescent="0.25">
      <c r="A468" s="901"/>
      <c r="B468" s="901"/>
      <c r="C468" s="901"/>
      <c r="D468" s="901"/>
      <c r="E468" s="901" t="s">
        <v>6082</v>
      </c>
      <c r="F468" s="902">
        <v>6.2454505076812925</v>
      </c>
      <c r="G468" s="901" t="s">
        <v>6083</v>
      </c>
      <c r="H468" s="902">
        <v>0</v>
      </c>
      <c r="I468" s="901" t="s">
        <v>6084</v>
      </c>
      <c r="J468" s="902">
        <v>6.24</v>
      </c>
    </row>
    <row r="469" spans="1:10" ht="15.75" thickBot="1" x14ac:dyDescent="0.3">
      <c r="A469" s="901"/>
      <c r="B469" s="901"/>
      <c r="C469" s="901"/>
      <c r="D469" s="901"/>
      <c r="E469" s="901" t="s">
        <v>6085</v>
      </c>
      <c r="F469" s="902">
        <v>112.85</v>
      </c>
      <c r="G469" s="901"/>
      <c r="H469" s="1013" t="s">
        <v>6086</v>
      </c>
      <c r="I469" s="1013"/>
      <c r="J469" s="902">
        <v>585.24</v>
      </c>
    </row>
    <row r="470" spans="1:10" ht="1.1499999999999999" customHeight="1" thickTop="1" x14ac:dyDescent="0.25">
      <c r="A470" s="903"/>
      <c r="B470" s="903"/>
      <c r="C470" s="903"/>
      <c r="D470" s="903"/>
      <c r="E470" s="903"/>
      <c r="F470" s="903"/>
      <c r="G470" s="903"/>
      <c r="H470" s="903"/>
      <c r="I470" s="903"/>
      <c r="J470" s="903"/>
    </row>
    <row r="471" spans="1:10" ht="18" customHeight="1" x14ac:dyDescent="0.25">
      <c r="A471" s="887" t="s">
        <v>6244</v>
      </c>
      <c r="B471" s="888" t="s">
        <v>1082</v>
      </c>
      <c r="C471" s="887" t="s">
        <v>6058</v>
      </c>
      <c r="D471" s="887" t="s">
        <v>1083</v>
      </c>
      <c r="E471" s="1024" t="s">
        <v>1210</v>
      </c>
      <c r="F471" s="1024"/>
      <c r="G471" s="889" t="s">
        <v>880</v>
      </c>
      <c r="H471" s="888" t="s">
        <v>6059</v>
      </c>
      <c r="I471" s="888" t="s">
        <v>6060</v>
      </c>
      <c r="J471" s="888" t="s">
        <v>1089</v>
      </c>
    </row>
    <row r="472" spans="1:10" ht="25.9" customHeight="1" x14ac:dyDescent="0.25">
      <c r="A472" s="890" t="s">
        <v>6061</v>
      </c>
      <c r="B472" s="891" t="s">
        <v>6245</v>
      </c>
      <c r="C472" s="890" t="s">
        <v>6063</v>
      </c>
      <c r="D472" s="890" t="s">
        <v>58</v>
      </c>
      <c r="E472" s="1025" t="s">
        <v>176</v>
      </c>
      <c r="F472" s="1025"/>
      <c r="G472" s="892" t="s">
        <v>38</v>
      </c>
      <c r="H472" s="893">
        <v>1</v>
      </c>
      <c r="I472" s="894">
        <v>66.400000000000006</v>
      </c>
      <c r="J472" s="894">
        <v>66.400000000000006</v>
      </c>
    </row>
    <row r="473" spans="1:10" ht="15" customHeight="1" x14ac:dyDescent="0.25">
      <c r="A473" s="1024" t="s">
        <v>6089</v>
      </c>
      <c r="B473" s="1020" t="s">
        <v>1082</v>
      </c>
      <c r="C473" s="1024" t="s">
        <v>6058</v>
      </c>
      <c r="D473" s="1024" t="s">
        <v>6090</v>
      </c>
      <c r="E473" s="1020" t="s">
        <v>1084</v>
      </c>
      <c r="F473" s="1023" t="s">
        <v>6091</v>
      </c>
      <c r="G473" s="1020"/>
      <c r="H473" s="1023" t="s">
        <v>6065</v>
      </c>
      <c r="I473" s="1020"/>
      <c r="J473" s="1020" t="s">
        <v>6066</v>
      </c>
    </row>
    <row r="474" spans="1:10" ht="15" customHeight="1" x14ac:dyDescent="0.25">
      <c r="A474" s="1020"/>
      <c r="B474" s="1020"/>
      <c r="C474" s="1020"/>
      <c r="D474" s="1020"/>
      <c r="E474" s="1020"/>
      <c r="F474" s="888" t="s">
        <v>6092</v>
      </c>
      <c r="G474" s="888" t="s">
        <v>6093</v>
      </c>
      <c r="H474" s="888" t="s">
        <v>6092</v>
      </c>
      <c r="I474" s="888" t="s">
        <v>6093</v>
      </c>
      <c r="J474" s="1020"/>
    </row>
    <row r="475" spans="1:10" ht="25.9" customHeight="1" x14ac:dyDescent="0.25">
      <c r="A475" s="895" t="s">
        <v>6067</v>
      </c>
      <c r="B475" s="896" t="s">
        <v>1040</v>
      </c>
      <c r="C475" s="895" t="s">
        <v>6063</v>
      </c>
      <c r="D475" s="895" t="s">
        <v>295</v>
      </c>
      <c r="E475" s="897">
        <v>8</v>
      </c>
      <c r="F475" s="904">
        <v>0.96</v>
      </c>
      <c r="G475" s="904">
        <v>0.04</v>
      </c>
      <c r="H475" s="898">
        <v>1.71</v>
      </c>
      <c r="I475" s="898">
        <v>1.1599999999999999</v>
      </c>
      <c r="J475" s="898">
        <v>13.5</v>
      </c>
    </row>
    <row r="476" spans="1:10" ht="19.899999999999999" customHeight="1" x14ac:dyDescent="0.25">
      <c r="A476" s="1012"/>
      <c r="B476" s="1012"/>
      <c r="C476" s="1012"/>
      <c r="D476" s="1012"/>
      <c r="E476" s="1012"/>
      <c r="F476" s="1012" t="s">
        <v>6094</v>
      </c>
      <c r="G476" s="1012"/>
      <c r="H476" s="1012"/>
      <c r="I476" s="1012"/>
      <c r="J476" s="900">
        <v>13.5031</v>
      </c>
    </row>
    <row r="477" spans="1:10" ht="19.899999999999999" customHeight="1" x14ac:dyDescent="0.25">
      <c r="A477" s="887" t="s">
        <v>6064</v>
      </c>
      <c r="B477" s="888" t="s">
        <v>1082</v>
      </c>
      <c r="C477" s="887" t="s">
        <v>6058</v>
      </c>
      <c r="D477" s="887" t="s">
        <v>223</v>
      </c>
      <c r="E477" s="888" t="s">
        <v>1084</v>
      </c>
      <c r="F477" s="1020" t="s">
        <v>6065</v>
      </c>
      <c r="G477" s="1020"/>
      <c r="H477" s="1020"/>
      <c r="I477" s="1020"/>
      <c r="J477" s="888" t="s">
        <v>6066</v>
      </c>
    </row>
    <row r="478" spans="1:10" ht="24" customHeight="1" x14ac:dyDescent="0.25">
      <c r="A478" s="895" t="s">
        <v>6067</v>
      </c>
      <c r="B478" s="896" t="s">
        <v>6068</v>
      </c>
      <c r="C478" s="895" t="s">
        <v>6063</v>
      </c>
      <c r="D478" s="895" t="s">
        <v>231</v>
      </c>
      <c r="E478" s="897">
        <v>11</v>
      </c>
      <c r="F478" s="895"/>
      <c r="G478" s="895"/>
      <c r="H478" s="895"/>
      <c r="I478" s="898" t="s">
        <v>6069</v>
      </c>
      <c r="J478" s="898" t="s">
        <v>6246</v>
      </c>
    </row>
    <row r="479" spans="1:10" ht="24" customHeight="1" x14ac:dyDescent="0.25">
      <c r="A479" s="895" t="s">
        <v>6067</v>
      </c>
      <c r="B479" s="896" t="s">
        <v>6099</v>
      </c>
      <c r="C479" s="895" t="s">
        <v>6063</v>
      </c>
      <c r="D479" s="895" t="s">
        <v>237</v>
      </c>
      <c r="E479" s="897">
        <v>1</v>
      </c>
      <c r="F479" s="895"/>
      <c r="G479" s="895"/>
      <c r="H479" s="895"/>
      <c r="I479" s="898" t="s">
        <v>6100</v>
      </c>
      <c r="J479" s="898" t="s">
        <v>6100</v>
      </c>
    </row>
    <row r="480" spans="1:10" ht="19.899999999999999" customHeight="1" x14ac:dyDescent="0.25">
      <c r="A480" s="1012"/>
      <c r="B480" s="1012"/>
      <c r="C480" s="1012"/>
      <c r="D480" s="1012"/>
      <c r="E480" s="1012"/>
      <c r="F480" s="1012" t="s">
        <v>6070</v>
      </c>
      <c r="G480" s="1012"/>
      <c r="H480" s="1012"/>
      <c r="I480" s="1012"/>
      <c r="J480" s="899">
        <v>0</v>
      </c>
    </row>
    <row r="481" spans="1:10" ht="19.899999999999999" customHeight="1" x14ac:dyDescent="0.25">
      <c r="A481" s="1012"/>
      <c r="B481" s="1012"/>
      <c r="C481" s="1012"/>
      <c r="D481" s="1012"/>
      <c r="E481" s="1012"/>
      <c r="F481" s="1012" t="s">
        <v>6071</v>
      </c>
      <c r="G481" s="1012"/>
      <c r="H481" s="1012"/>
      <c r="I481" s="1012"/>
      <c r="J481" s="900">
        <v>286.81009999999998</v>
      </c>
    </row>
    <row r="482" spans="1:10" ht="19.899999999999999" customHeight="1" x14ac:dyDescent="0.25">
      <c r="A482" s="1012"/>
      <c r="B482" s="1012"/>
      <c r="C482" s="1012"/>
      <c r="D482" s="1012"/>
      <c r="E482" s="1012"/>
      <c r="F482" s="1012" t="s">
        <v>6072</v>
      </c>
      <c r="G482" s="1012"/>
      <c r="H482" s="1012"/>
      <c r="I482" s="1012"/>
      <c r="J482" s="900">
        <v>300.31319999999999</v>
      </c>
    </row>
    <row r="483" spans="1:10" ht="19.899999999999999" customHeight="1" x14ac:dyDescent="0.25">
      <c r="A483" s="1012"/>
      <c r="B483" s="1012"/>
      <c r="C483" s="1012"/>
      <c r="D483" s="1012"/>
      <c r="E483" s="1012"/>
      <c r="F483" s="1012" t="s">
        <v>6073</v>
      </c>
      <c r="G483" s="1012"/>
      <c r="H483" s="1012"/>
      <c r="I483" s="1012"/>
      <c r="J483" s="900">
        <v>24.9</v>
      </c>
    </row>
    <row r="484" spans="1:10" ht="19.899999999999999" customHeight="1" x14ac:dyDescent="0.25">
      <c r="A484" s="1012"/>
      <c r="B484" s="1012"/>
      <c r="C484" s="1012"/>
      <c r="D484" s="1012"/>
      <c r="E484" s="1012"/>
      <c r="F484" s="1012" t="s">
        <v>6074</v>
      </c>
      <c r="G484" s="1012"/>
      <c r="H484" s="1012"/>
      <c r="I484" s="1012"/>
      <c r="J484" s="900">
        <v>12.0608</v>
      </c>
    </row>
    <row r="485" spans="1:10" ht="19.899999999999999" customHeight="1" x14ac:dyDescent="0.25">
      <c r="A485" s="1012"/>
      <c r="B485" s="1012"/>
      <c r="C485" s="1012"/>
      <c r="D485" s="1012"/>
      <c r="E485" s="1012"/>
      <c r="F485" s="1012" t="s">
        <v>6075</v>
      </c>
      <c r="G485" s="1012"/>
      <c r="H485" s="1012"/>
      <c r="I485" s="1012"/>
      <c r="J485" s="900">
        <v>0.14549999999999999</v>
      </c>
    </row>
    <row r="486" spans="1:10" ht="19.899999999999999" customHeight="1" x14ac:dyDescent="0.25">
      <c r="A486" s="1012"/>
      <c r="B486" s="1012"/>
      <c r="C486" s="1012"/>
      <c r="D486" s="1012"/>
      <c r="E486" s="1012"/>
      <c r="F486" s="1012" t="s">
        <v>6076</v>
      </c>
      <c r="G486" s="1012"/>
      <c r="H486" s="1012"/>
      <c r="I486" s="1012"/>
      <c r="J486" s="900">
        <v>0</v>
      </c>
    </row>
    <row r="487" spans="1:10" ht="19.899999999999999" customHeight="1" x14ac:dyDescent="0.25">
      <c r="A487" s="887" t="s">
        <v>6225</v>
      </c>
      <c r="B487" s="888" t="s">
        <v>1082</v>
      </c>
      <c r="C487" s="887" t="s">
        <v>6058</v>
      </c>
      <c r="D487" s="887" t="s">
        <v>6226</v>
      </c>
      <c r="E487" s="888" t="s">
        <v>1084</v>
      </c>
      <c r="F487" s="888" t="s">
        <v>1207</v>
      </c>
      <c r="G487" s="888" t="s">
        <v>6102</v>
      </c>
      <c r="H487" s="888"/>
      <c r="I487" s="888"/>
      <c r="J487" s="888" t="s">
        <v>6065</v>
      </c>
    </row>
    <row r="488" spans="1:10" ht="24" customHeight="1" x14ac:dyDescent="0.25">
      <c r="A488" s="906" t="s">
        <v>6061</v>
      </c>
      <c r="B488" s="907" t="s">
        <v>6247</v>
      </c>
      <c r="C488" s="906" t="s">
        <v>6063</v>
      </c>
      <c r="D488" s="906" t="s">
        <v>317</v>
      </c>
      <c r="E488" s="908">
        <v>1</v>
      </c>
      <c r="F488" s="909" t="s">
        <v>38</v>
      </c>
      <c r="G488" s="1021" t="s">
        <v>6248</v>
      </c>
      <c r="H488" s="1021"/>
      <c r="I488" s="1022"/>
      <c r="J488" s="910" t="s">
        <v>6248</v>
      </c>
    </row>
    <row r="489" spans="1:10" ht="19.899999999999999" customHeight="1" x14ac:dyDescent="0.25">
      <c r="A489" s="1012"/>
      <c r="B489" s="1012"/>
      <c r="C489" s="1012"/>
      <c r="D489" s="1012"/>
      <c r="E489" s="1012"/>
      <c r="F489" s="1012" t="s">
        <v>6230</v>
      </c>
      <c r="G489" s="1012"/>
      <c r="H489" s="1012"/>
      <c r="I489" s="1012"/>
      <c r="J489" s="900">
        <v>0</v>
      </c>
    </row>
    <row r="490" spans="1:10" ht="19.899999999999999" customHeight="1" x14ac:dyDescent="0.25">
      <c r="A490" s="887" t="s">
        <v>6107</v>
      </c>
      <c r="B490" s="888" t="s">
        <v>6108</v>
      </c>
      <c r="C490" s="887" t="s">
        <v>6058</v>
      </c>
      <c r="D490" s="887" t="s">
        <v>1083</v>
      </c>
      <c r="E490" s="888" t="s">
        <v>6109</v>
      </c>
      <c r="F490" s="888" t="s">
        <v>1084</v>
      </c>
      <c r="G490" s="889" t="s">
        <v>1207</v>
      </c>
      <c r="H490" s="1020" t="s">
        <v>6102</v>
      </c>
      <c r="I490" s="1020"/>
      <c r="J490" s="888" t="s">
        <v>6065</v>
      </c>
    </row>
    <row r="491" spans="1:10" ht="39" customHeight="1" x14ac:dyDescent="0.25">
      <c r="A491" s="906" t="s">
        <v>6061</v>
      </c>
      <c r="B491" s="907" t="s">
        <v>6249</v>
      </c>
      <c r="C491" s="906" t="s">
        <v>6063</v>
      </c>
      <c r="D491" s="906" t="s">
        <v>6250</v>
      </c>
      <c r="E491" s="907">
        <v>1110000</v>
      </c>
      <c r="F491" s="908">
        <v>2.4</v>
      </c>
      <c r="G491" s="909" t="s">
        <v>108</v>
      </c>
      <c r="H491" s="1021">
        <v>22.58</v>
      </c>
      <c r="I491" s="1022"/>
      <c r="J491" s="910">
        <v>54.19</v>
      </c>
    </row>
    <row r="492" spans="1:10" ht="19.899999999999999" customHeight="1" x14ac:dyDescent="0.25">
      <c r="A492" s="1012"/>
      <c r="B492" s="1012"/>
      <c r="C492" s="1012"/>
      <c r="D492" s="1012"/>
      <c r="E492" s="1012"/>
      <c r="F492" s="1012" t="s">
        <v>6112</v>
      </c>
      <c r="G492" s="1012"/>
      <c r="H492" s="1012"/>
      <c r="I492" s="1012"/>
      <c r="J492" s="900">
        <v>54.192</v>
      </c>
    </row>
    <row r="493" spans="1:10" ht="19.899999999999999" customHeight="1" x14ac:dyDescent="0.25">
      <c r="A493" s="887" t="s">
        <v>6077</v>
      </c>
      <c r="B493" s="888" t="s">
        <v>6078</v>
      </c>
      <c r="C493" s="887" t="s">
        <v>6058</v>
      </c>
      <c r="D493" s="887" t="s">
        <v>1083</v>
      </c>
      <c r="E493" s="888" t="s">
        <v>1084</v>
      </c>
      <c r="F493" s="1020" t="s">
        <v>6079</v>
      </c>
      <c r="G493" s="1023"/>
      <c r="H493" s="1020"/>
      <c r="I493" s="1020"/>
      <c r="J493" s="888" t="s">
        <v>6065</v>
      </c>
    </row>
    <row r="494" spans="1:10" ht="19.899999999999999" customHeight="1" x14ac:dyDescent="0.25">
      <c r="A494" s="889"/>
      <c r="B494" s="889"/>
      <c r="C494" s="889"/>
      <c r="D494" s="889"/>
      <c r="E494" s="889"/>
      <c r="F494" s="889" t="s">
        <v>240</v>
      </c>
      <c r="G494" s="889" t="s">
        <v>241</v>
      </c>
      <c r="H494" s="889" t="s">
        <v>242</v>
      </c>
      <c r="I494" s="889" t="s">
        <v>6080</v>
      </c>
      <c r="J494" s="889"/>
    </row>
    <row r="495" spans="1:10" ht="49.9" customHeight="1" x14ac:dyDescent="0.25">
      <c r="A495" s="906" t="s">
        <v>6061</v>
      </c>
      <c r="B495" s="907">
        <v>1110000</v>
      </c>
      <c r="C495" s="906" t="s">
        <v>6063</v>
      </c>
      <c r="D495" s="906" t="s">
        <v>317</v>
      </c>
      <c r="E495" s="908">
        <v>2.4</v>
      </c>
      <c r="F495" s="907" t="s">
        <v>6251</v>
      </c>
      <c r="G495" s="907" t="s">
        <v>6252</v>
      </c>
      <c r="H495" s="907" t="s">
        <v>6253</v>
      </c>
      <c r="I495" s="907" t="s">
        <v>6116</v>
      </c>
      <c r="J495" s="910">
        <v>0</v>
      </c>
    </row>
    <row r="496" spans="1:10" ht="19.899999999999999" customHeight="1" x14ac:dyDescent="0.25">
      <c r="A496" s="1012"/>
      <c r="B496" s="1012"/>
      <c r="C496" s="1012"/>
      <c r="D496" s="1012"/>
      <c r="E496" s="1012"/>
      <c r="F496" s="1012" t="s">
        <v>6076</v>
      </c>
      <c r="G496" s="1012"/>
      <c r="H496" s="1012"/>
      <c r="I496" s="1012"/>
      <c r="J496" s="900">
        <v>0</v>
      </c>
    </row>
    <row r="497" spans="1:10" ht="19.899999999999999" customHeight="1" x14ac:dyDescent="0.25">
      <c r="A497" s="1012"/>
      <c r="B497" s="1012"/>
      <c r="C497" s="1012"/>
      <c r="D497" s="1012"/>
      <c r="E497" s="1012"/>
      <c r="F497" s="1012" t="s">
        <v>6081</v>
      </c>
      <c r="G497" s="1012"/>
      <c r="H497" s="1012"/>
      <c r="I497" s="1012"/>
      <c r="J497" s="900">
        <v>0</v>
      </c>
    </row>
    <row r="498" spans="1:10" x14ac:dyDescent="0.25">
      <c r="A498" s="901"/>
      <c r="B498" s="901"/>
      <c r="C498" s="901"/>
      <c r="D498" s="901"/>
      <c r="E498" s="901" t="s">
        <v>6082</v>
      </c>
      <c r="F498" s="902">
        <v>11.518477911646587</v>
      </c>
      <c r="G498" s="901" t="s">
        <v>6083</v>
      </c>
      <c r="H498" s="902">
        <v>0</v>
      </c>
      <c r="I498" s="901" t="s">
        <v>6084</v>
      </c>
      <c r="J498" s="902">
        <v>11.51</v>
      </c>
    </row>
    <row r="499" spans="1:10" ht="15.75" thickBot="1" x14ac:dyDescent="0.3">
      <c r="A499" s="901"/>
      <c r="B499" s="901"/>
      <c r="C499" s="901"/>
      <c r="D499" s="901"/>
      <c r="E499" s="901" t="s">
        <v>6085</v>
      </c>
      <c r="F499" s="902">
        <v>15.86</v>
      </c>
      <c r="G499" s="901"/>
      <c r="H499" s="1013" t="s">
        <v>6086</v>
      </c>
      <c r="I499" s="1013"/>
      <c r="J499" s="902">
        <v>82.26</v>
      </c>
    </row>
    <row r="500" spans="1:10" ht="1.1499999999999999" customHeight="1" thickTop="1" x14ac:dyDescent="0.25">
      <c r="A500" s="903"/>
      <c r="B500" s="903"/>
      <c r="C500" s="903"/>
      <c r="D500" s="903"/>
      <c r="E500" s="903"/>
      <c r="F500" s="903"/>
      <c r="G500" s="903"/>
      <c r="H500" s="903"/>
      <c r="I500" s="903"/>
      <c r="J500" s="903"/>
    </row>
    <row r="501" spans="1:10" ht="18" customHeight="1" x14ac:dyDescent="0.25">
      <c r="A501" s="887" t="s">
        <v>6254</v>
      </c>
      <c r="B501" s="888" t="s">
        <v>1082</v>
      </c>
      <c r="C501" s="887" t="s">
        <v>6058</v>
      </c>
      <c r="D501" s="887" t="s">
        <v>1083</v>
      </c>
      <c r="E501" s="1024" t="s">
        <v>1210</v>
      </c>
      <c r="F501" s="1024"/>
      <c r="G501" s="889" t="s">
        <v>880</v>
      </c>
      <c r="H501" s="888" t="s">
        <v>6059</v>
      </c>
      <c r="I501" s="888" t="s">
        <v>6060</v>
      </c>
      <c r="J501" s="888" t="s">
        <v>1089</v>
      </c>
    </row>
    <row r="502" spans="1:10" ht="24" customHeight="1" x14ac:dyDescent="0.25">
      <c r="A502" s="890" t="s">
        <v>6061</v>
      </c>
      <c r="B502" s="891" t="s">
        <v>6255</v>
      </c>
      <c r="C502" s="890" t="s">
        <v>6063</v>
      </c>
      <c r="D502" s="890" t="s">
        <v>59</v>
      </c>
      <c r="E502" s="1025" t="s">
        <v>176</v>
      </c>
      <c r="F502" s="1025"/>
      <c r="G502" s="892" t="s">
        <v>38</v>
      </c>
      <c r="H502" s="893">
        <v>1</v>
      </c>
      <c r="I502" s="894">
        <v>3.6</v>
      </c>
      <c r="J502" s="894">
        <v>3.6</v>
      </c>
    </row>
    <row r="503" spans="1:10" ht="15" customHeight="1" x14ac:dyDescent="0.25">
      <c r="A503" s="1024" t="s">
        <v>6089</v>
      </c>
      <c r="B503" s="1020" t="s">
        <v>1082</v>
      </c>
      <c r="C503" s="1024" t="s">
        <v>6058</v>
      </c>
      <c r="D503" s="1024" t="s">
        <v>6090</v>
      </c>
      <c r="E503" s="1020" t="s">
        <v>1084</v>
      </c>
      <c r="F503" s="1023" t="s">
        <v>6091</v>
      </c>
      <c r="G503" s="1020"/>
      <c r="H503" s="1023" t="s">
        <v>6065</v>
      </c>
      <c r="I503" s="1020"/>
      <c r="J503" s="1020" t="s">
        <v>6066</v>
      </c>
    </row>
    <row r="504" spans="1:10" ht="15" customHeight="1" x14ac:dyDescent="0.25">
      <c r="A504" s="1020"/>
      <c r="B504" s="1020"/>
      <c r="C504" s="1020"/>
      <c r="D504" s="1020"/>
      <c r="E504" s="1020"/>
      <c r="F504" s="888" t="s">
        <v>6092</v>
      </c>
      <c r="G504" s="888" t="s">
        <v>6093</v>
      </c>
      <c r="H504" s="888" t="s">
        <v>6092</v>
      </c>
      <c r="I504" s="888" t="s">
        <v>6093</v>
      </c>
      <c r="J504" s="1020"/>
    </row>
    <row r="505" spans="1:10" ht="24" customHeight="1" x14ac:dyDescent="0.25">
      <c r="A505" s="895" t="s">
        <v>6067</v>
      </c>
      <c r="B505" s="896" t="s">
        <v>6256</v>
      </c>
      <c r="C505" s="895" t="s">
        <v>6063</v>
      </c>
      <c r="D505" s="895" t="s">
        <v>319</v>
      </c>
      <c r="E505" s="897">
        <v>1</v>
      </c>
      <c r="F505" s="904">
        <v>1</v>
      </c>
      <c r="G505" s="904">
        <v>0</v>
      </c>
      <c r="H505" s="898">
        <v>8.65</v>
      </c>
      <c r="I505" s="898">
        <v>0.93</v>
      </c>
      <c r="J505" s="898">
        <v>8.65</v>
      </c>
    </row>
    <row r="506" spans="1:10" ht="19.899999999999999" customHeight="1" x14ac:dyDescent="0.25">
      <c r="A506" s="1012"/>
      <c r="B506" s="1012"/>
      <c r="C506" s="1012"/>
      <c r="D506" s="1012"/>
      <c r="E506" s="1012"/>
      <c r="F506" s="1012" t="s">
        <v>6094</v>
      </c>
      <c r="G506" s="1012"/>
      <c r="H506" s="1012"/>
      <c r="I506" s="1012"/>
      <c r="J506" s="900">
        <v>8.6498000000000008</v>
      </c>
    </row>
    <row r="507" spans="1:10" ht="19.899999999999999" customHeight="1" x14ac:dyDescent="0.25">
      <c r="A507" s="887" t="s">
        <v>6064</v>
      </c>
      <c r="B507" s="888" t="s">
        <v>1082</v>
      </c>
      <c r="C507" s="887" t="s">
        <v>6058</v>
      </c>
      <c r="D507" s="887" t="s">
        <v>223</v>
      </c>
      <c r="E507" s="888" t="s">
        <v>1084</v>
      </c>
      <c r="F507" s="1020" t="s">
        <v>6065</v>
      </c>
      <c r="G507" s="1020"/>
      <c r="H507" s="1020"/>
      <c r="I507" s="1020"/>
      <c r="J507" s="888" t="s">
        <v>6066</v>
      </c>
    </row>
    <row r="508" spans="1:10" ht="24" customHeight="1" x14ac:dyDescent="0.25">
      <c r="A508" s="895" t="s">
        <v>6067</v>
      </c>
      <c r="B508" s="896" t="s">
        <v>6068</v>
      </c>
      <c r="C508" s="895" t="s">
        <v>6063</v>
      </c>
      <c r="D508" s="895" t="s">
        <v>231</v>
      </c>
      <c r="E508" s="897">
        <v>1</v>
      </c>
      <c r="F508" s="895"/>
      <c r="G508" s="895"/>
      <c r="H508" s="895"/>
      <c r="I508" s="898" t="s">
        <v>6069</v>
      </c>
      <c r="J508" s="898" t="s">
        <v>6069</v>
      </c>
    </row>
    <row r="509" spans="1:10" ht="19.899999999999999" customHeight="1" x14ac:dyDescent="0.25">
      <c r="A509" s="1012"/>
      <c r="B509" s="1012"/>
      <c r="C509" s="1012"/>
      <c r="D509" s="1012"/>
      <c r="E509" s="1012"/>
      <c r="F509" s="1012" t="s">
        <v>6070</v>
      </c>
      <c r="G509" s="1012"/>
      <c r="H509" s="1012"/>
      <c r="I509" s="1012"/>
      <c r="J509" s="899">
        <v>0</v>
      </c>
    </row>
    <row r="510" spans="1:10" ht="19.899999999999999" customHeight="1" x14ac:dyDescent="0.25">
      <c r="A510" s="1012"/>
      <c r="B510" s="1012"/>
      <c r="C510" s="1012"/>
      <c r="D510" s="1012"/>
      <c r="E510" s="1012"/>
      <c r="F510" s="1012" t="s">
        <v>6071</v>
      </c>
      <c r="G510" s="1012"/>
      <c r="H510" s="1012"/>
      <c r="I510" s="1012"/>
      <c r="J510" s="900">
        <v>23.449100000000001</v>
      </c>
    </row>
    <row r="511" spans="1:10" ht="19.899999999999999" customHeight="1" x14ac:dyDescent="0.25">
      <c r="A511" s="1012"/>
      <c r="B511" s="1012"/>
      <c r="C511" s="1012"/>
      <c r="D511" s="1012"/>
      <c r="E511" s="1012"/>
      <c r="F511" s="1012" t="s">
        <v>6072</v>
      </c>
      <c r="G511" s="1012"/>
      <c r="H511" s="1012"/>
      <c r="I511" s="1012"/>
      <c r="J511" s="900">
        <v>32.0989</v>
      </c>
    </row>
    <row r="512" spans="1:10" ht="19.899999999999999" customHeight="1" x14ac:dyDescent="0.25">
      <c r="A512" s="1012"/>
      <c r="B512" s="1012"/>
      <c r="C512" s="1012"/>
      <c r="D512" s="1012"/>
      <c r="E512" s="1012"/>
      <c r="F512" s="1012" t="s">
        <v>6073</v>
      </c>
      <c r="G512" s="1012"/>
      <c r="H512" s="1012"/>
      <c r="I512" s="1012"/>
      <c r="J512" s="900">
        <v>9</v>
      </c>
    </row>
    <row r="513" spans="1:10" ht="19.899999999999999" customHeight="1" x14ac:dyDescent="0.25">
      <c r="A513" s="1012"/>
      <c r="B513" s="1012"/>
      <c r="C513" s="1012"/>
      <c r="D513" s="1012"/>
      <c r="E513" s="1012"/>
      <c r="F513" s="1012" t="s">
        <v>6074</v>
      </c>
      <c r="G513" s="1012"/>
      <c r="H513" s="1012"/>
      <c r="I513" s="1012"/>
      <c r="J513" s="900">
        <v>3.5665</v>
      </c>
    </row>
    <row r="514" spans="1:10" ht="19.899999999999999" customHeight="1" x14ac:dyDescent="0.25">
      <c r="A514" s="1012"/>
      <c r="B514" s="1012"/>
      <c r="C514" s="1012"/>
      <c r="D514" s="1012"/>
      <c r="E514" s="1012"/>
      <c r="F514" s="1012" t="s">
        <v>6075</v>
      </c>
      <c r="G514" s="1012"/>
      <c r="H514" s="1012"/>
      <c r="I514" s="1012"/>
      <c r="J514" s="900">
        <v>3.32E-2</v>
      </c>
    </row>
    <row r="515" spans="1:10" ht="19.899999999999999" customHeight="1" x14ac:dyDescent="0.25">
      <c r="A515" s="1012"/>
      <c r="B515" s="1012"/>
      <c r="C515" s="1012"/>
      <c r="D515" s="1012"/>
      <c r="E515" s="1012"/>
      <c r="F515" s="1012" t="s">
        <v>6076</v>
      </c>
      <c r="G515" s="1012"/>
      <c r="H515" s="1012"/>
      <c r="I515" s="1012"/>
      <c r="J515" s="900">
        <v>0</v>
      </c>
    </row>
    <row r="516" spans="1:10" ht="19.899999999999999" customHeight="1" x14ac:dyDescent="0.25">
      <c r="A516" s="887" t="s">
        <v>6077</v>
      </c>
      <c r="B516" s="888" t="s">
        <v>6078</v>
      </c>
      <c r="C516" s="887" t="s">
        <v>6058</v>
      </c>
      <c r="D516" s="887" t="s">
        <v>1083</v>
      </c>
      <c r="E516" s="888" t="s">
        <v>1084</v>
      </c>
      <c r="F516" s="1020" t="s">
        <v>6079</v>
      </c>
      <c r="G516" s="1023"/>
      <c r="H516" s="1020"/>
      <c r="I516" s="1020"/>
      <c r="J516" s="888" t="s">
        <v>6065</v>
      </c>
    </row>
    <row r="517" spans="1:10" ht="19.899999999999999" customHeight="1" x14ac:dyDescent="0.25">
      <c r="A517" s="889"/>
      <c r="B517" s="889"/>
      <c r="C517" s="889"/>
      <c r="D517" s="889"/>
      <c r="E517" s="889"/>
      <c r="F517" s="889" t="s">
        <v>240</v>
      </c>
      <c r="G517" s="889" t="s">
        <v>241</v>
      </c>
      <c r="H517" s="889" t="s">
        <v>242</v>
      </c>
      <c r="I517" s="889" t="s">
        <v>6080</v>
      </c>
      <c r="J517" s="889"/>
    </row>
    <row r="518" spans="1:10" ht="19.899999999999999" customHeight="1" x14ac:dyDescent="0.25">
      <c r="A518" s="1012"/>
      <c r="B518" s="1012"/>
      <c r="C518" s="1012"/>
      <c r="D518" s="1012"/>
      <c r="E518" s="1012"/>
      <c r="F518" s="1012" t="s">
        <v>6076</v>
      </c>
      <c r="G518" s="1012"/>
      <c r="H518" s="1012"/>
      <c r="I518" s="1012"/>
      <c r="J518" s="900">
        <v>0</v>
      </c>
    </row>
    <row r="519" spans="1:10" ht="19.899999999999999" customHeight="1" x14ac:dyDescent="0.25">
      <c r="A519" s="1012"/>
      <c r="B519" s="1012"/>
      <c r="C519" s="1012"/>
      <c r="D519" s="1012"/>
      <c r="E519" s="1012"/>
      <c r="F519" s="1012" t="s">
        <v>6081</v>
      </c>
      <c r="G519" s="1012"/>
      <c r="H519" s="1012"/>
      <c r="I519" s="1012"/>
      <c r="J519" s="900">
        <v>0</v>
      </c>
    </row>
    <row r="520" spans="1:10" x14ac:dyDescent="0.25">
      <c r="A520" s="901"/>
      <c r="B520" s="901"/>
      <c r="C520" s="901"/>
      <c r="D520" s="901"/>
      <c r="E520" s="901" t="s">
        <v>6082</v>
      </c>
      <c r="F520" s="902">
        <v>2.6054555555555554</v>
      </c>
      <c r="G520" s="901" t="s">
        <v>6083</v>
      </c>
      <c r="H520" s="902">
        <v>0</v>
      </c>
      <c r="I520" s="901" t="s">
        <v>6084</v>
      </c>
      <c r="J520" s="902">
        <v>2.6</v>
      </c>
    </row>
    <row r="521" spans="1:10" ht="15.75" thickBot="1" x14ac:dyDescent="0.3">
      <c r="A521" s="901"/>
      <c r="B521" s="901"/>
      <c r="C521" s="901"/>
      <c r="D521" s="901"/>
      <c r="E521" s="901" t="s">
        <v>6085</v>
      </c>
      <c r="F521" s="902">
        <v>0.86</v>
      </c>
      <c r="G521" s="901"/>
      <c r="H521" s="1013" t="s">
        <v>6086</v>
      </c>
      <c r="I521" s="1013"/>
      <c r="J521" s="902">
        <v>4.46</v>
      </c>
    </row>
    <row r="522" spans="1:10" ht="1.1499999999999999" customHeight="1" thickTop="1" x14ac:dyDescent="0.25">
      <c r="A522" s="903"/>
      <c r="B522" s="903"/>
      <c r="C522" s="903"/>
      <c r="D522" s="903"/>
      <c r="E522" s="903"/>
      <c r="F522" s="903"/>
      <c r="G522" s="903"/>
      <c r="H522" s="903"/>
      <c r="I522" s="903"/>
      <c r="J522" s="903"/>
    </row>
    <row r="523" spans="1:10" ht="18" customHeight="1" x14ac:dyDescent="0.25">
      <c r="A523" s="887" t="s">
        <v>6257</v>
      </c>
      <c r="B523" s="888" t="s">
        <v>1082</v>
      </c>
      <c r="C523" s="887" t="s">
        <v>6058</v>
      </c>
      <c r="D523" s="887" t="s">
        <v>1083</v>
      </c>
      <c r="E523" s="1024" t="s">
        <v>1210</v>
      </c>
      <c r="F523" s="1024"/>
      <c r="G523" s="889" t="s">
        <v>880</v>
      </c>
      <c r="H523" s="888" t="s">
        <v>6059</v>
      </c>
      <c r="I523" s="888" t="s">
        <v>6060</v>
      </c>
      <c r="J523" s="888" t="s">
        <v>1089</v>
      </c>
    </row>
    <row r="524" spans="1:10" ht="39" customHeight="1" x14ac:dyDescent="0.25">
      <c r="A524" s="890" t="s">
        <v>6061</v>
      </c>
      <c r="B524" s="891" t="s">
        <v>6258</v>
      </c>
      <c r="C524" s="890" t="s">
        <v>6063</v>
      </c>
      <c r="D524" s="890" t="s">
        <v>60</v>
      </c>
      <c r="E524" s="1025" t="s">
        <v>176</v>
      </c>
      <c r="F524" s="1025"/>
      <c r="G524" s="892" t="s">
        <v>38</v>
      </c>
      <c r="H524" s="893">
        <v>1</v>
      </c>
      <c r="I524" s="894">
        <v>504.76</v>
      </c>
      <c r="J524" s="894">
        <v>504.76</v>
      </c>
    </row>
    <row r="525" spans="1:10" ht="15" customHeight="1" x14ac:dyDescent="0.25">
      <c r="A525" s="1024" t="s">
        <v>6089</v>
      </c>
      <c r="B525" s="1020" t="s">
        <v>1082</v>
      </c>
      <c r="C525" s="1024" t="s">
        <v>6058</v>
      </c>
      <c r="D525" s="1024" t="s">
        <v>6090</v>
      </c>
      <c r="E525" s="1020" t="s">
        <v>1084</v>
      </c>
      <c r="F525" s="1023" t="s">
        <v>6091</v>
      </c>
      <c r="G525" s="1020"/>
      <c r="H525" s="1023" t="s">
        <v>6065</v>
      </c>
      <c r="I525" s="1020"/>
      <c r="J525" s="1020" t="s">
        <v>6066</v>
      </c>
    </row>
    <row r="526" spans="1:10" ht="15" customHeight="1" x14ac:dyDescent="0.25">
      <c r="A526" s="1020"/>
      <c r="B526" s="1020"/>
      <c r="C526" s="1020"/>
      <c r="D526" s="1020"/>
      <c r="E526" s="1020"/>
      <c r="F526" s="888" t="s">
        <v>6092</v>
      </c>
      <c r="G526" s="888" t="s">
        <v>6093</v>
      </c>
      <c r="H526" s="888" t="s">
        <v>6092</v>
      </c>
      <c r="I526" s="888" t="s">
        <v>6093</v>
      </c>
      <c r="J526" s="1020"/>
    </row>
    <row r="527" spans="1:10" ht="24" customHeight="1" x14ac:dyDescent="0.25">
      <c r="A527" s="895" t="s">
        <v>6067</v>
      </c>
      <c r="B527" s="896" t="s">
        <v>6235</v>
      </c>
      <c r="C527" s="895" t="s">
        <v>6063</v>
      </c>
      <c r="D527" s="895" t="s">
        <v>314</v>
      </c>
      <c r="E527" s="897">
        <v>1</v>
      </c>
      <c r="F527" s="904">
        <v>1</v>
      </c>
      <c r="G527" s="904">
        <v>0</v>
      </c>
      <c r="H527" s="898">
        <v>109.43</v>
      </c>
      <c r="I527" s="898">
        <v>11.25</v>
      </c>
      <c r="J527" s="898">
        <v>109.43</v>
      </c>
    </row>
    <row r="528" spans="1:10" ht="25.9" customHeight="1" x14ac:dyDescent="0.25">
      <c r="A528" s="895" t="s">
        <v>6067</v>
      </c>
      <c r="B528" s="896" t="s">
        <v>6233</v>
      </c>
      <c r="C528" s="895" t="s">
        <v>6063</v>
      </c>
      <c r="D528" s="895" t="s">
        <v>312</v>
      </c>
      <c r="E528" s="897">
        <v>1</v>
      </c>
      <c r="F528" s="904">
        <v>1</v>
      </c>
      <c r="G528" s="904">
        <v>0</v>
      </c>
      <c r="H528" s="898">
        <v>107.31</v>
      </c>
      <c r="I528" s="898">
        <v>79.67</v>
      </c>
      <c r="J528" s="898">
        <v>107.31</v>
      </c>
    </row>
    <row r="529" spans="1:10" ht="25.9" customHeight="1" x14ac:dyDescent="0.25">
      <c r="A529" s="895" t="s">
        <v>6067</v>
      </c>
      <c r="B529" s="896" t="s">
        <v>6234</v>
      </c>
      <c r="C529" s="895" t="s">
        <v>6063</v>
      </c>
      <c r="D529" s="895" t="s">
        <v>310</v>
      </c>
      <c r="E529" s="897">
        <v>1</v>
      </c>
      <c r="F529" s="904">
        <v>0.3</v>
      </c>
      <c r="G529" s="904">
        <v>0.7</v>
      </c>
      <c r="H529" s="898">
        <v>217.03</v>
      </c>
      <c r="I529" s="898">
        <v>109.41</v>
      </c>
      <c r="J529" s="898">
        <v>141.69999999999999</v>
      </c>
    </row>
    <row r="530" spans="1:10" ht="19.899999999999999" customHeight="1" x14ac:dyDescent="0.25">
      <c r="A530" s="1012"/>
      <c r="B530" s="1012"/>
      <c r="C530" s="1012"/>
      <c r="D530" s="1012"/>
      <c r="E530" s="1012"/>
      <c r="F530" s="1012" t="s">
        <v>6094</v>
      </c>
      <c r="G530" s="1012"/>
      <c r="H530" s="1012"/>
      <c r="I530" s="1012"/>
      <c r="J530" s="900">
        <v>358.43509999999998</v>
      </c>
    </row>
    <row r="531" spans="1:10" ht="19.899999999999999" customHeight="1" x14ac:dyDescent="0.25">
      <c r="A531" s="887" t="s">
        <v>6064</v>
      </c>
      <c r="B531" s="888" t="s">
        <v>1082</v>
      </c>
      <c r="C531" s="887" t="s">
        <v>6058</v>
      </c>
      <c r="D531" s="887" t="s">
        <v>223</v>
      </c>
      <c r="E531" s="888" t="s">
        <v>1084</v>
      </c>
      <c r="F531" s="1020" t="s">
        <v>6065</v>
      </c>
      <c r="G531" s="1020"/>
      <c r="H531" s="1020"/>
      <c r="I531" s="1020"/>
      <c r="J531" s="888" t="s">
        <v>6066</v>
      </c>
    </row>
    <row r="532" spans="1:10" ht="24" customHeight="1" x14ac:dyDescent="0.25">
      <c r="A532" s="895" t="s">
        <v>6067</v>
      </c>
      <c r="B532" s="896" t="s">
        <v>6068</v>
      </c>
      <c r="C532" s="895" t="s">
        <v>6063</v>
      </c>
      <c r="D532" s="895" t="s">
        <v>231</v>
      </c>
      <c r="E532" s="897">
        <v>2</v>
      </c>
      <c r="F532" s="895"/>
      <c r="G532" s="895"/>
      <c r="H532" s="895"/>
      <c r="I532" s="898" t="s">
        <v>6069</v>
      </c>
      <c r="J532" s="898" t="s">
        <v>6095</v>
      </c>
    </row>
    <row r="533" spans="1:10" ht="19.899999999999999" customHeight="1" x14ac:dyDescent="0.25">
      <c r="A533" s="1012"/>
      <c r="B533" s="1012"/>
      <c r="C533" s="1012"/>
      <c r="D533" s="1012"/>
      <c r="E533" s="1012"/>
      <c r="F533" s="1012" t="s">
        <v>6070</v>
      </c>
      <c r="G533" s="1012"/>
      <c r="H533" s="1012"/>
      <c r="I533" s="1012"/>
      <c r="J533" s="899">
        <v>0</v>
      </c>
    </row>
    <row r="534" spans="1:10" ht="19.899999999999999" customHeight="1" x14ac:dyDescent="0.25">
      <c r="A534" s="1012"/>
      <c r="B534" s="1012"/>
      <c r="C534" s="1012"/>
      <c r="D534" s="1012"/>
      <c r="E534" s="1012"/>
      <c r="F534" s="1012" t="s">
        <v>6071</v>
      </c>
      <c r="G534" s="1012"/>
      <c r="H534" s="1012"/>
      <c r="I534" s="1012"/>
      <c r="J534" s="900">
        <v>46.898200000000003</v>
      </c>
    </row>
    <row r="535" spans="1:10" ht="19.899999999999999" customHeight="1" x14ac:dyDescent="0.25">
      <c r="A535" s="1012"/>
      <c r="B535" s="1012"/>
      <c r="C535" s="1012"/>
      <c r="D535" s="1012"/>
      <c r="E535" s="1012"/>
      <c r="F535" s="1012" t="s">
        <v>6072</v>
      </c>
      <c r="G535" s="1012"/>
      <c r="H535" s="1012"/>
      <c r="I535" s="1012"/>
      <c r="J535" s="900">
        <v>405.33330000000001</v>
      </c>
    </row>
    <row r="536" spans="1:10" ht="19.899999999999999" customHeight="1" x14ac:dyDescent="0.25">
      <c r="A536" s="1012"/>
      <c r="B536" s="1012"/>
      <c r="C536" s="1012"/>
      <c r="D536" s="1012"/>
      <c r="E536" s="1012"/>
      <c r="F536" s="1012" t="s">
        <v>6073</v>
      </c>
      <c r="G536" s="1012"/>
      <c r="H536" s="1012"/>
      <c r="I536" s="1012"/>
      <c r="J536" s="900">
        <v>24.9</v>
      </c>
    </row>
    <row r="537" spans="1:10" ht="19.899999999999999" customHeight="1" x14ac:dyDescent="0.25">
      <c r="A537" s="1012"/>
      <c r="B537" s="1012"/>
      <c r="C537" s="1012"/>
      <c r="D537" s="1012"/>
      <c r="E537" s="1012"/>
      <c r="F537" s="1012" t="s">
        <v>6074</v>
      </c>
      <c r="G537" s="1012"/>
      <c r="H537" s="1012"/>
      <c r="I537" s="1012"/>
      <c r="J537" s="900">
        <v>16.278400000000001</v>
      </c>
    </row>
    <row r="538" spans="1:10" ht="19.899999999999999" customHeight="1" x14ac:dyDescent="0.25">
      <c r="A538" s="1012"/>
      <c r="B538" s="1012"/>
      <c r="C538" s="1012"/>
      <c r="D538" s="1012"/>
      <c r="E538" s="1012"/>
      <c r="F538" s="1012" t="s">
        <v>6075</v>
      </c>
      <c r="G538" s="1012"/>
      <c r="H538" s="1012"/>
      <c r="I538" s="1012"/>
      <c r="J538" s="900">
        <v>0.1215</v>
      </c>
    </row>
    <row r="539" spans="1:10" ht="19.899999999999999" customHeight="1" x14ac:dyDescent="0.25">
      <c r="A539" s="1012"/>
      <c r="B539" s="1012"/>
      <c r="C539" s="1012"/>
      <c r="D539" s="1012"/>
      <c r="E539" s="1012"/>
      <c r="F539" s="1012" t="s">
        <v>6076</v>
      </c>
      <c r="G539" s="1012"/>
      <c r="H539" s="1012"/>
      <c r="I539" s="1012"/>
      <c r="J539" s="900">
        <v>0</v>
      </c>
    </row>
    <row r="540" spans="1:10" ht="19.899999999999999" customHeight="1" x14ac:dyDescent="0.25">
      <c r="A540" s="887" t="s">
        <v>6101</v>
      </c>
      <c r="B540" s="888" t="s">
        <v>1082</v>
      </c>
      <c r="C540" s="887" t="s">
        <v>6058</v>
      </c>
      <c r="D540" s="887" t="s">
        <v>179</v>
      </c>
      <c r="E540" s="888" t="s">
        <v>1084</v>
      </c>
      <c r="F540" s="888" t="s">
        <v>1207</v>
      </c>
      <c r="G540" s="888" t="s">
        <v>6102</v>
      </c>
      <c r="H540" s="888"/>
      <c r="I540" s="888"/>
      <c r="J540" s="888" t="s">
        <v>6065</v>
      </c>
    </row>
    <row r="541" spans="1:10" ht="25.9" customHeight="1" x14ac:dyDescent="0.25">
      <c r="A541" s="895" t="s">
        <v>6067</v>
      </c>
      <c r="B541" s="896" t="s">
        <v>6237</v>
      </c>
      <c r="C541" s="895" t="s">
        <v>6063</v>
      </c>
      <c r="D541" s="895" t="s">
        <v>1714</v>
      </c>
      <c r="E541" s="897">
        <v>1.7376199999999999</v>
      </c>
      <c r="F541" s="905" t="s">
        <v>50</v>
      </c>
      <c r="G541" s="1018" t="s">
        <v>6238</v>
      </c>
      <c r="H541" s="1018"/>
      <c r="I541" s="1019"/>
      <c r="J541" s="898" t="s">
        <v>6259</v>
      </c>
    </row>
    <row r="542" spans="1:10" ht="24" customHeight="1" x14ac:dyDescent="0.25">
      <c r="A542" s="895" t="s">
        <v>6067</v>
      </c>
      <c r="B542" s="896" t="s">
        <v>6241</v>
      </c>
      <c r="C542" s="895" t="s">
        <v>6063</v>
      </c>
      <c r="D542" s="895" t="s">
        <v>1715</v>
      </c>
      <c r="E542" s="897">
        <v>0.68813000000000002</v>
      </c>
      <c r="F542" s="905" t="s">
        <v>38</v>
      </c>
      <c r="G542" s="1018" t="s">
        <v>6242</v>
      </c>
      <c r="H542" s="1018"/>
      <c r="I542" s="1019"/>
      <c r="J542" s="898" t="s">
        <v>6243</v>
      </c>
    </row>
    <row r="543" spans="1:10" ht="24" customHeight="1" x14ac:dyDescent="0.25">
      <c r="A543" s="895" t="s">
        <v>6067</v>
      </c>
      <c r="B543" s="896" t="s">
        <v>6207</v>
      </c>
      <c r="C543" s="895" t="s">
        <v>6063</v>
      </c>
      <c r="D543" s="895" t="s">
        <v>1708</v>
      </c>
      <c r="E543" s="897">
        <v>0.51288</v>
      </c>
      <c r="F543" s="905" t="s">
        <v>38</v>
      </c>
      <c r="G543" s="1018" t="s">
        <v>6208</v>
      </c>
      <c r="H543" s="1018"/>
      <c r="I543" s="1019"/>
      <c r="J543" s="898" t="s">
        <v>6260</v>
      </c>
    </row>
    <row r="544" spans="1:10" ht="24" customHeight="1" x14ac:dyDescent="0.25">
      <c r="A544" s="895" t="s">
        <v>6067</v>
      </c>
      <c r="B544" s="896" t="s">
        <v>6204</v>
      </c>
      <c r="C544" s="895" t="s">
        <v>6063</v>
      </c>
      <c r="D544" s="895" t="s">
        <v>1709</v>
      </c>
      <c r="E544" s="897">
        <v>434.40465999999998</v>
      </c>
      <c r="F544" s="905" t="s">
        <v>50</v>
      </c>
      <c r="G544" s="1018" t="s">
        <v>6205</v>
      </c>
      <c r="H544" s="1018"/>
      <c r="I544" s="1019"/>
      <c r="J544" s="898" t="s">
        <v>6261</v>
      </c>
    </row>
    <row r="545" spans="1:10" ht="19.899999999999999" customHeight="1" x14ac:dyDescent="0.25">
      <c r="A545" s="1012"/>
      <c r="B545" s="1012"/>
      <c r="C545" s="1012"/>
      <c r="D545" s="1012"/>
      <c r="E545" s="1012"/>
      <c r="F545" s="1012" t="s">
        <v>6106</v>
      </c>
      <c r="G545" s="1012"/>
      <c r="H545" s="1012"/>
      <c r="I545" s="1012"/>
      <c r="J545" s="900">
        <v>469.78710000000001</v>
      </c>
    </row>
    <row r="546" spans="1:10" ht="19.899999999999999" customHeight="1" x14ac:dyDescent="0.25">
      <c r="A546" s="887" t="s">
        <v>6107</v>
      </c>
      <c r="B546" s="888" t="s">
        <v>6108</v>
      </c>
      <c r="C546" s="887" t="s">
        <v>6058</v>
      </c>
      <c r="D546" s="887" t="s">
        <v>1083</v>
      </c>
      <c r="E546" s="888" t="s">
        <v>6109</v>
      </c>
      <c r="F546" s="888" t="s">
        <v>1084</v>
      </c>
      <c r="G546" s="889" t="s">
        <v>1207</v>
      </c>
      <c r="H546" s="1020" t="s">
        <v>6102</v>
      </c>
      <c r="I546" s="1020"/>
      <c r="J546" s="888" t="s">
        <v>6065</v>
      </c>
    </row>
    <row r="547" spans="1:10" ht="39" customHeight="1" x14ac:dyDescent="0.25">
      <c r="A547" s="906" t="s">
        <v>6061</v>
      </c>
      <c r="B547" s="907" t="s">
        <v>6151</v>
      </c>
      <c r="C547" s="906" t="s">
        <v>6063</v>
      </c>
      <c r="D547" s="906" t="s">
        <v>6152</v>
      </c>
      <c r="E547" s="907" t="s">
        <v>299</v>
      </c>
      <c r="F547" s="908">
        <v>0.43440000000000001</v>
      </c>
      <c r="G547" s="909" t="s">
        <v>108</v>
      </c>
      <c r="H547" s="1021">
        <v>34.81</v>
      </c>
      <c r="I547" s="1022"/>
      <c r="J547" s="910">
        <v>15.12</v>
      </c>
    </row>
    <row r="548" spans="1:10" ht="39" customHeight="1" x14ac:dyDescent="0.25">
      <c r="A548" s="906" t="s">
        <v>6061</v>
      </c>
      <c r="B548" s="907" t="s">
        <v>6110</v>
      </c>
      <c r="C548" s="906" t="s">
        <v>6063</v>
      </c>
      <c r="D548" s="906" t="s">
        <v>6111</v>
      </c>
      <c r="E548" s="907" t="s">
        <v>296</v>
      </c>
      <c r="F548" s="908">
        <v>0.76932</v>
      </c>
      <c r="G548" s="909" t="s">
        <v>108</v>
      </c>
      <c r="H548" s="1021">
        <v>1.88</v>
      </c>
      <c r="I548" s="1022"/>
      <c r="J548" s="910">
        <v>1.45</v>
      </c>
    </row>
    <row r="549" spans="1:10" ht="39" customHeight="1" x14ac:dyDescent="0.25">
      <c r="A549" s="906" t="s">
        <v>6061</v>
      </c>
      <c r="B549" s="907" t="s">
        <v>6110</v>
      </c>
      <c r="C549" s="906" t="s">
        <v>6063</v>
      </c>
      <c r="D549" s="906" t="s">
        <v>6111</v>
      </c>
      <c r="E549" s="907" t="s">
        <v>316</v>
      </c>
      <c r="F549" s="908">
        <v>1.0322</v>
      </c>
      <c r="G549" s="909" t="s">
        <v>108</v>
      </c>
      <c r="H549" s="1021">
        <v>1.88</v>
      </c>
      <c r="I549" s="1022"/>
      <c r="J549" s="910">
        <v>1.94</v>
      </c>
    </row>
    <row r="550" spans="1:10" ht="39" customHeight="1" x14ac:dyDescent="0.25">
      <c r="A550" s="906" t="s">
        <v>6061</v>
      </c>
      <c r="B550" s="907" t="s">
        <v>6151</v>
      </c>
      <c r="C550" s="906" t="s">
        <v>6063</v>
      </c>
      <c r="D550" s="906" t="s">
        <v>6152</v>
      </c>
      <c r="E550" s="907" t="s">
        <v>315</v>
      </c>
      <c r="F550" s="908">
        <v>1.74E-3</v>
      </c>
      <c r="G550" s="909" t="s">
        <v>108</v>
      </c>
      <c r="H550" s="1021">
        <v>34.81</v>
      </c>
      <c r="I550" s="1022"/>
      <c r="J550" s="910">
        <v>0.06</v>
      </c>
    </row>
    <row r="551" spans="1:10" ht="19.899999999999999" customHeight="1" x14ac:dyDescent="0.25">
      <c r="A551" s="1012"/>
      <c r="B551" s="1012"/>
      <c r="C551" s="1012"/>
      <c r="D551" s="1012"/>
      <c r="E551" s="1012"/>
      <c r="F551" s="1012" t="s">
        <v>6112</v>
      </c>
      <c r="G551" s="1012"/>
      <c r="H551" s="1012"/>
      <c r="I551" s="1012"/>
      <c r="J551" s="900">
        <v>18.568899999999999</v>
      </c>
    </row>
    <row r="552" spans="1:10" ht="19.899999999999999" customHeight="1" x14ac:dyDescent="0.25">
      <c r="A552" s="887" t="s">
        <v>6077</v>
      </c>
      <c r="B552" s="888" t="s">
        <v>6078</v>
      </c>
      <c r="C552" s="887" t="s">
        <v>6058</v>
      </c>
      <c r="D552" s="887" t="s">
        <v>1083</v>
      </c>
      <c r="E552" s="888" t="s">
        <v>1084</v>
      </c>
      <c r="F552" s="1020" t="s">
        <v>6079</v>
      </c>
      <c r="G552" s="1023"/>
      <c r="H552" s="1020"/>
      <c r="I552" s="1020"/>
      <c r="J552" s="888" t="s">
        <v>6065</v>
      </c>
    </row>
    <row r="553" spans="1:10" ht="19.899999999999999" customHeight="1" x14ac:dyDescent="0.25">
      <c r="A553" s="889"/>
      <c r="B553" s="889"/>
      <c r="C553" s="889"/>
      <c r="D553" s="889"/>
      <c r="E553" s="889"/>
      <c r="F553" s="889" t="s">
        <v>240</v>
      </c>
      <c r="G553" s="889" t="s">
        <v>241</v>
      </c>
      <c r="H553" s="889" t="s">
        <v>242</v>
      </c>
      <c r="I553" s="889" t="s">
        <v>6080</v>
      </c>
      <c r="J553" s="889"/>
    </row>
    <row r="554" spans="1:10" ht="49.9" customHeight="1" x14ac:dyDescent="0.25">
      <c r="A554" s="906" t="s">
        <v>6067</v>
      </c>
      <c r="B554" s="907" t="s">
        <v>316</v>
      </c>
      <c r="C554" s="906" t="s">
        <v>6063</v>
      </c>
      <c r="D554" s="906" t="s">
        <v>1715</v>
      </c>
      <c r="E554" s="908">
        <v>1.0322</v>
      </c>
      <c r="F554" s="907" t="s">
        <v>6113</v>
      </c>
      <c r="G554" s="907" t="s">
        <v>6114</v>
      </c>
      <c r="H554" s="907" t="s">
        <v>6115</v>
      </c>
      <c r="I554" s="907" t="s">
        <v>6116</v>
      </c>
      <c r="J554" s="910">
        <v>0</v>
      </c>
    </row>
    <row r="555" spans="1:10" ht="49.9" customHeight="1" x14ac:dyDescent="0.25">
      <c r="A555" s="906" t="s">
        <v>6067</v>
      </c>
      <c r="B555" s="907" t="s">
        <v>296</v>
      </c>
      <c r="C555" s="906" t="s">
        <v>6063</v>
      </c>
      <c r="D555" s="906" t="s">
        <v>1708</v>
      </c>
      <c r="E555" s="908">
        <v>0.76932</v>
      </c>
      <c r="F555" s="907" t="s">
        <v>6113</v>
      </c>
      <c r="G555" s="907" t="s">
        <v>6114</v>
      </c>
      <c r="H555" s="907" t="s">
        <v>6115</v>
      </c>
      <c r="I555" s="907" t="s">
        <v>6116</v>
      </c>
      <c r="J555" s="910">
        <v>0</v>
      </c>
    </row>
    <row r="556" spans="1:10" ht="49.9" customHeight="1" x14ac:dyDescent="0.25">
      <c r="A556" s="906" t="s">
        <v>6067</v>
      </c>
      <c r="B556" s="907" t="s">
        <v>315</v>
      </c>
      <c r="C556" s="906" t="s">
        <v>6063</v>
      </c>
      <c r="D556" s="906" t="s">
        <v>1714</v>
      </c>
      <c r="E556" s="908">
        <v>1.74E-3</v>
      </c>
      <c r="F556" s="907" t="s">
        <v>6153</v>
      </c>
      <c r="G556" s="907" t="s">
        <v>6154</v>
      </c>
      <c r="H556" s="907" t="s">
        <v>6155</v>
      </c>
      <c r="I556" s="907" t="s">
        <v>6116</v>
      </c>
      <c r="J556" s="910">
        <v>0</v>
      </c>
    </row>
    <row r="557" spans="1:10" ht="49.9" customHeight="1" x14ac:dyDescent="0.25">
      <c r="A557" s="906" t="s">
        <v>6067</v>
      </c>
      <c r="B557" s="907" t="s">
        <v>299</v>
      </c>
      <c r="C557" s="906" t="s">
        <v>6063</v>
      </c>
      <c r="D557" s="906" t="s">
        <v>1709</v>
      </c>
      <c r="E557" s="908">
        <v>0.43440000000000001</v>
      </c>
      <c r="F557" s="907" t="s">
        <v>6153</v>
      </c>
      <c r="G557" s="907" t="s">
        <v>6154</v>
      </c>
      <c r="H557" s="907" t="s">
        <v>6155</v>
      </c>
      <c r="I557" s="907" t="s">
        <v>6116</v>
      </c>
      <c r="J557" s="910">
        <v>0</v>
      </c>
    </row>
    <row r="558" spans="1:10" ht="19.899999999999999" customHeight="1" x14ac:dyDescent="0.25">
      <c r="A558" s="1012"/>
      <c r="B558" s="1012"/>
      <c r="C558" s="1012"/>
      <c r="D558" s="1012"/>
      <c r="E558" s="1012"/>
      <c r="F558" s="1012" t="s">
        <v>6076</v>
      </c>
      <c r="G558" s="1012"/>
      <c r="H558" s="1012"/>
      <c r="I558" s="1012"/>
      <c r="J558" s="900">
        <v>0</v>
      </c>
    </row>
    <row r="559" spans="1:10" ht="19.899999999999999" customHeight="1" x14ac:dyDescent="0.25">
      <c r="A559" s="1012"/>
      <c r="B559" s="1012"/>
      <c r="C559" s="1012"/>
      <c r="D559" s="1012"/>
      <c r="E559" s="1012"/>
      <c r="F559" s="1012" t="s">
        <v>6081</v>
      </c>
      <c r="G559" s="1012"/>
      <c r="H559" s="1012"/>
      <c r="I559" s="1012"/>
      <c r="J559" s="900">
        <v>0</v>
      </c>
    </row>
    <row r="560" spans="1:10" x14ac:dyDescent="0.25">
      <c r="A560" s="901"/>
      <c r="B560" s="901"/>
      <c r="C560" s="901"/>
      <c r="D560" s="901"/>
      <c r="E560" s="901" t="s">
        <v>6082</v>
      </c>
      <c r="F560" s="902">
        <v>6.8561152383133832</v>
      </c>
      <c r="G560" s="901" t="s">
        <v>6083</v>
      </c>
      <c r="H560" s="902">
        <v>0</v>
      </c>
      <c r="I560" s="901" t="s">
        <v>6084</v>
      </c>
      <c r="J560" s="902">
        <v>6.85</v>
      </c>
    </row>
    <row r="561" spans="1:10" ht="15.75" thickBot="1" x14ac:dyDescent="0.3">
      <c r="A561" s="901"/>
      <c r="B561" s="901"/>
      <c r="C561" s="901"/>
      <c r="D561" s="901"/>
      <c r="E561" s="901" t="s">
        <v>6085</v>
      </c>
      <c r="F561" s="902">
        <v>120.59</v>
      </c>
      <c r="G561" s="901"/>
      <c r="H561" s="1013" t="s">
        <v>6086</v>
      </c>
      <c r="I561" s="1013"/>
      <c r="J561" s="902">
        <v>625.35</v>
      </c>
    </row>
    <row r="562" spans="1:10" ht="1.1499999999999999" customHeight="1" thickTop="1" x14ac:dyDescent="0.25">
      <c r="A562" s="903"/>
      <c r="B562" s="903"/>
      <c r="C562" s="903"/>
      <c r="D562" s="903"/>
      <c r="E562" s="903"/>
      <c r="F562" s="903"/>
      <c r="G562" s="903"/>
      <c r="H562" s="903"/>
      <c r="I562" s="903"/>
      <c r="J562" s="903"/>
    </row>
    <row r="563" spans="1:10" ht="18" customHeight="1" x14ac:dyDescent="0.25">
      <c r="A563" s="887" t="s">
        <v>6262</v>
      </c>
      <c r="B563" s="888" t="s">
        <v>1082</v>
      </c>
      <c r="C563" s="887" t="s">
        <v>6058</v>
      </c>
      <c r="D563" s="887" t="s">
        <v>1083</v>
      </c>
      <c r="E563" s="1024" t="s">
        <v>1210</v>
      </c>
      <c r="F563" s="1024"/>
      <c r="G563" s="889" t="s">
        <v>880</v>
      </c>
      <c r="H563" s="888" t="s">
        <v>6059</v>
      </c>
      <c r="I563" s="888" t="s">
        <v>6060</v>
      </c>
      <c r="J563" s="888" t="s">
        <v>1089</v>
      </c>
    </row>
    <row r="564" spans="1:10" ht="39" customHeight="1" x14ac:dyDescent="0.25">
      <c r="A564" s="890" t="s">
        <v>6061</v>
      </c>
      <c r="B564" s="891" t="s">
        <v>6263</v>
      </c>
      <c r="C564" s="890" t="s">
        <v>6063</v>
      </c>
      <c r="D564" s="890" t="s">
        <v>61</v>
      </c>
      <c r="E564" s="1025" t="s">
        <v>176</v>
      </c>
      <c r="F564" s="1025"/>
      <c r="G564" s="892" t="s">
        <v>38</v>
      </c>
      <c r="H564" s="893">
        <v>1</v>
      </c>
      <c r="I564" s="894">
        <v>399.22</v>
      </c>
      <c r="J564" s="894">
        <v>399.22</v>
      </c>
    </row>
    <row r="565" spans="1:10" ht="19.899999999999999" customHeight="1" x14ac:dyDescent="0.25">
      <c r="A565" s="887" t="s">
        <v>6064</v>
      </c>
      <c r="B565" s="888" t="s">
        <v>1082</v>
      </c>
      <c r="C565" s="887" t="s">
        <v>6058</v>
      </c>
      <c r="D565" s="887" t="s">
        <v>223</v>
      </c>
      <c r="E565" s="888" t="s">
        <v>1084</v>
      </c>
      <c r="F565" s="1020" t="s">
        <v>6065</v>
      </c>
      <c r="G565" s="1020"/>
      <c r="H565" s="1020"/>
      <c r="I565" s="1020"/>
      <c r="J565" s="888" t="s">
        <v>6066</v>
      </c>
    </row>
    <row r="566" spans="1:10" ht="24" customHeight="1" x14ac:dyDescent="0.25">
      <c r="A566" s="895" t="s">
        <v>6067</v>
      </c>
      <c r="B566" s="896" t="s">
        <v>6068</v>
      </c>
      <c r="C566" s="895" t="s">
        <v>6063</v>
      </c>
      <c r="D566" s="895" t="s">
        <v>231</v>
      </c>
      <c r="E566" s="897">
        <v>2</v>
      </c>
      <c r="F566" s="895"/>
      <c r="G566" s="895"/>
      <c r="H566" s="895"/>
      <c r="I566" s="898" t="s">
        <v>6069</v>
      </c>
      <c r="J566" s="898" t="s">
        <v>6095</v>
      </c>
    </row>
    <row r="567" spans="1:10" ht="19.899999999999999" customHeight="1" x14ac:dyDescent="0.25">
      <c r="A567" s="1012"/>
      <c r="B567" s="1012"/>
      <c r="C567" s="1012"/>
      <c r="D567" s="1012"/>
      <c r="E567" s="1012"/>
      <c r="F567" s="1012" t="s">
        <v>6070</v>
      </c>
      <c r="G567" s="1012"/>
      <c r="H567" s="1012"/>
      <c r="I567" s="1012"/>
      <c r="J567" s="899">
        <v>0</v>
      </c>
    </row>
    <row r="568" spans="1:10" ht="19.899999999999999" customHeight="1" x14ac:dyDescent="0.25">
      <c r="A568" s="1012"/>
      <c r="B568" s="1012"/>
      <c r="C568" s="1012"/>
      <c r="D568" s="1012"/>
      <c r="E568" s="1012"/>
      <c r="F568" s="1012" t="s">
        <v>6071</v>
      </c>
      <c r="G568" s="1012"/>
      <c r="H568" s="1012"/>
      <c r="I568" s="1012"/>
      <c r="J568" s="900">
        <v>46.898200000000003</v>
      </c>
    </row>
    <row r="569" spans="1:10" ht="19.899999999999999" customHeight="1" x14ac:dyDescent="0.25">
      <c r="A569" s="1012"/>
      <c r="B569" s="1012"/>
      <c r="C569" s="1012"/>
      <c r="D569" s="1012"/>
      <c r="E569" s="1012"/>
      <c r="F569" s="1012" t="s">
        <v>6072</v>
      </c>
      <c r="G569" s="1012"/>
      <c r="H569" s="1012"/>
      <c r="I569" s="1012"/>
      <c r="J569" s="900">
        <v>46.898200000000003</v>
      </c>
    </row>
    <row r="570" spans="1:10" ht="19.899999999999999" customHeight="1" x14ac:dyDescent="0.25">
      <c r="A570" s="1012"/>
      <c r="B570" s="1012"/>
      <c r="C570" s="1012"/>
      <c r="D570" s="1012"/>
      <c r="E570" s="1012"/>
      <c r="F570" s="1012" t="s">
        <v>6073</v>
      </c>
      <c r="G570" s="1012"/>
      <c r="H570" s="1012"/>
      <c r="I570" s="1012"/>
      <c r="J570" s="900">
        <v>3.9289900000000002</v>
      </c>
    </row>
    <row r="571" spans="1:10" ht="19.899999999999999" customHeight="1" x14ac:dyDescent="0.25">
      <c r="A571" s="1012"/>
      <c r="B571" s="1012"/>
      <c r="C571" s="1012"/>
      <c r="D571" s="1012"/>
      <c r="E571" s="1012"/>
      <c r="F571" s="1012" t="s">
        <v>6074</v>
      </c>
      <c r="G571" s="1012"/>
      <c r="H571" s="1012"/>
      <c r="I571" s="1012"/>
      <c r="J571" s="900">
        <v>11.936500000000001</v>
      </c>
    </row>
    <row r="572" spans="1:10" ht="19.899999999999999" customHeight="1" x14ac:dyDescent="0.25">
      <c r="A572" s="1012"/>
      <c r="B572" s="1012"/>
      <c r="C572" s="1012"/>
      <c r="D572" s="1012"/>
      <c r="E572" s="1012"/>
      <c r="F572" s="1012" t="s">
        <v>6075</v>
      </c>
      <c r="G572" s="1012"/>
      <c r="H572" s="1012"/>
      <c r="I572" s="1012"/>
      <c r="J572" s="900">
        <v>0.14610000000000001</v>
      </c>
    </row>
    <row r="573" spans="1:10" ht="19.899999999999999" customHeight="1" x14ac:dyDescent="0.25">
      <c r="A573" s="1012"/>
      <c r="B573" s="1012"/>
      <c r="C573" s="1012"/>
      <c r="D573" s="1012"/>
      <c r="E573" s="1012"/>
      <c r="F573" s="1012" t="s">
        <v>6076</v>
      </c>
      <c r="G573" s="1012"/>
      <c r="H573" s="1012"/>
      <c r="I573" s="1012"/>
      <c r="J573" s="900">
        <v>0</v>
      </c>
    </row>
    <row r="574" spans="1:10" ht="19.899999999999999" customHeight="1" x14ac:dyDescent="0.25">
      <c r="A574" s="887" t="s">
        <v>6101</v>
      </c>
      <c r="B574" s="888" t="s">
        <v>1082</v>
      </c>
      <c r="C574" s="887" t="s">
        <v>6058</v>
      </c>
      <c r="D574" s="887" t="s">
        <v>179</v>
      </c>
      <c r="E574" s="888" t="s">
        <v>1084</v>
      </c>
      <c r="F574" s="888" t="s">
        <v>1207</v>
      </c>
      <c r="G574" s="888" t="s">
        <v>6102</v>
      </c>
      <c r="H574" s="888"/>
      <c r="I574" s="888"/>
      <c r="J574" s="888" t="s">
        <v>6065</v>
      </c>
    </row>
    <row r="575" spans="1:10" ht="24" customHeight="1" x14ac:dyDescent="0.25">
      <c r="A575" s="895" t="s">
        <v>6067</v>
      </c>
      <c r="B575" s="896" t="s">
        <v>6103</v>
      </c>
      <c r="C575" s="895" t="s">
        <v>6063</v>
      </c>
      <c r="D575" s="895" t="s">
        <v>1696</v>
      </c>
      <c r="E575" s="897">
        <v>0.52600000000000002</v>
      </c>
      <c r="F575" s="905" t="s">
        <v>38</v>
      </c>
      <c r="G575" s="1018" t="s">
        <v>6104</v>
      </c>
      <c r="H575" s="1018"/>
      <c r="I575" s="1019"/>
      <c r="J575" s="898" t="s">
        <v>6264</v>
      </c>
    </row>
    <row r="576" spans="1:10" ht="19.899999999999999" customHeight="1" x14ac:dyDescent="0.25">
      <c r="A576" s="1012"/>
      <c r="B576" s="1012"/>
      <c r="C576" s="1012"/>
      <c r="D576" s="1012"/>
      <c r="E576" s="1012"/>
      <c r="F576" s="1012" t="s">
        <v>6106</v>
      </c>
      <c r="G576" s="1012"/>
      <c r="H576" s="1012"/>
      <c r="I576" s="1012"/>
      <c r="J576" s="900">
        <v>57.372599999999998</v>
      </c>
    </row>
    <row r="577" spans="1:10" ht="19.899999999999999" customHeight="1" x14ac:dyDescent="0.25">
      <c r="A577" s="887" t="s">
        <v>6225</v>
      </c>
      <c r="B577" s="888" t="s">
        <v>1082</v>
      </c>
      <c r="C577" s="887" t="s">
        <v>6058</v>
      </c>
      <c r="D577" s="887" t="s">
        <v>6226</v>
      </c>
      <c r="E577" s="888" t="s">
        <v>1084</v>
      </c>
      <c r="F577" s="888" t="s">
        <v>1207</v>
      </c>
      <c r="G577" s="888" t="s">
        <v>6102</v>
      </c>
      <c r="H577" s="888"/>
      <c r="I577" s="888"/>
      <c r="J577" s="888" t="s">
        <v>6065</v>
      </c>
    </row>
    <row r="578" spans="1:10" ht="25.9" customHeight="1" x14ac:dyDescent="0.25">
      <c r="A578" s="906" t="s">
        <v>6061</v>
      </c>
      <c r="B578" s="907" t="s">
        <v>6265</v>
      </c>
      <c r="C578" s="906" t="s">
        <v>6063</v>
      </c>
      <c r="D578" s="906" t="s">
        <v>320</v>
      </c>
      <c r="E578" s="908">
        <v>0.7</v>
      </c>
      <c r="F578" s="909" t="s">
        <v>38</v>
      </c>
      <c r="G578" s="1021" t="s">
        <v>6266</v>
      </c>
      <c r="H578" s="1021"/>
      <c r="I578" s="1022"/>
      <c r="J578" s="910" t="s">
        <v>6267</v>
      </c>
    </row>
    <row r="579" spans="1:10" ht="19.899999999999999" customHeight="1" x14ac:dyDescent="0.25">
      <c r="A579" s="1012"/>
      <c r="B579" s="1012"/>
      <c r="C579" s="1012"/>
      <c r="D579" s="1012"/>
      <c r="E579" s="1012"/>
      <c r="F579" s="1012" t="s">
        <v>6230</v>
      </c>
      <c r="G579" s="1012"/>
      <c r="H579" s="1012"/>
      <c r="I579" s="1012"/>
      <c r="J579" s="900">
        <v>328.286</v>
      </c>
    </row>
    <row r="580" spans="1:10" ht="19.899999999999999" customHeight="1" x14ac:dyDescent="0.25">
      <c r="A580" s="887" t="s">
        <v>6107</v>
      </c>
      <c r="B580" s="888" t="s">
        <v>6108</v>
      </c>
      <c r="C580" s="887" t="s">
        <v>6058</v>
      </c>
      <c r="D580" s="887" t="s">
        <v>1083</v>
      </c>
      <c r="E580" s="888" t="s">
        <v>6109</v>
      </c>
      <c r="F580" s="888" t="s">
        <v>1084</v>
      </c>
      <c r="G580" s="889" t="s">
        <v>1207</v>
      </c>
      <c r="H580" s="1020" t="s">
        <v>6102</v>
      </c>
      <c r="I580" s="1020"/>
      <c r="J580" s="888" t="s">
        <v>6065</v>
      </c>
    </row>
    <row r="581" spans="1:10" ht="39" customHeight="1" x14ac:dyDescent="0.25">
      <c r="A581" s="906" t="s">
        <v>6061</v>
      </c>
      <c r="B581" s="907" t="s">
        <v>6110</v>
      </c>
      <c r="C581" s="906" t="s">
        <v>6063</v>
      </c>
      <c r="D581" s="906" t="s">
        <v>6111</v>
      </c>
      <c r="E581" s="907" t="s">
        <v>238</v>
      </c>
      <c r="F581" s="908">
        <v>0.78900000000000003</v>
      </c>
      <c r="G581" s="909" t="s">
        <v>108</v>
      </c>
      <c r="H581" s="1021">
        <v>1.88</v>
      </c>
      <c r="I581" s="1022"/>
      <c r="J581" s="910">
        <v>1.48</v>
      </c>
    </row>
    <row r="582" spans="1:10" ht="19.899999999999999" customHeight="1" x14ac:dyDescent="0.25">
      <c r="A582" s="1012"/>
      <c r="B582" s="1012"/>
      <c r="C582" s="1012"/>
      <c r="D582" s="1012"/>
      <c r="E582" s="1012"/>
      <c r="F582" s="1012" t="s">
        <v>6112</v>
      </c>
      <c r="G582" s="1012"/>
      <c r="H582" s="1012"/>
      <c r="I582" s="1012"/>
      <c r="J582" s="900">
        <v>1.4833000000000001</v>
      </c>
    </row>
    <row r="583" spans="1:10" ht="19.899999999999999" customHeight="1" x14ac:dyDescent="0.25">
      <c r="A583" s="887" t="s">
        <v>6077</v>
      </c>
      <c r="B583" s="888" t="s">
        <v>6078</v>
      </c>
      <c r="C583" s="887" t="s">
        <v>6058</v>
      </c>
      <c r="D583" s="887" t="s">
        <v>1083</v>
      </c>
      <c r="E583" s="888" t="s">
        <v>1084</v>
      </c>
      <c r="F583" s="1020" t="s">
        <v>6079</v>
      </c>
      <c r="G583" s="1023"/>
      <c r="H583" s="1020"/>
      <c r="I583" s="1020"/>
      <c r="J583" s="888" t="s">
        <v>6065</v>
      </c>
    </row>
    <row r="584" spans="1:10" ht="19.899999999999999" customHeight="1" x14ac:dyDescent="0.25">
      <c r="A584" s="889"/>
      <c r="B584" s="889"/>
      <c r="C584" s="889"/>
      <c r="D584" s="889"/>
      <c r="E584" s="889"/>
      <c r="F584" s="889" t="s">
        <v>240</v>
      </c>
      <c r="G584" s="889" t="s">
        <v>241</v>
      </c>
      <c r="H584" s="889" t="s">
        <v>242</v>
      </c>
      <c r="I584" s="889" t="s">
        <v>6080</v>
      </c>
      <c r="J584" s="889"/>
    </row>
    <row r="585" spans="1:10" ht="49.9" customHeight="1" x14ac:dyDescent="0.25">
      <c r="A585" s="906" t="s">
        <v>6067</v>
      </c>
      <c r="B585" s="907" t="s">
        <v>238</v>
      </c>
      <c r="C585" s="906" t="s">
        <v>6063</v>
      </c>
      <c r="D585" s="906" t="s">
        <v>1696</v>
      </c>
      <c r="E585" s="908">
        <v>0.78900000000000003</v>
      </c>
      <c r="F585" s="907" t="s">
        <v>6113</v>
      </c>
      <c r="G585" s="907" t="s">
        <v>6114</v>
      </c>
      <c r="H585" s="907" t="s">
        <v>6115</v>
      </c>
      <c r="I585" s="907" t="s">
        <v>6116</v>
      </c>
      <c r="J585" s="910">
        <v>0</v>
      </c>
    </row>
    <row r="586" spans="1:10" ht="19.899999999999999" customHeight="1" x14ac:dyDescent="0.25">
      <c r="A586" s="1012"/>
      <c r="B586" s="1012"/>
      <c r="C586" s="1012"/>
      <c r="D586" s="1012"/>
      <c r="E586" s="1012"/>
      <c r="F586" s="1012" t="s">
        <v>6076</v>
      </c>
      <c r="G586" s="1012"/>
      <c r="H586" s="1012"/>
      <c r="I586" s="1012"/>
      <c r="J586" s="900">
        <v>0</v>
      </c>
    </row>
    <row r="587" spans="1:10" ht="19.899999999999999" customHeight="1" x14ac:dyDescent="0.25">
      <c r="A587" s="1012"/>
      <c r="B587" s="1012"/>
      <c r="C587" s="1012"/>
      <c r="D587" s="1012"/>
      <c r="E587" s="1012"/>
      <c r="F587" s="1012" t="s">
        <v>6081</v>
      </c>
      <c r="G587" s="1012"/>
      <c r="H587" s="1012"/>
      <c r="I587" s="1012"/>
      <c r="J587" s="900">
        <v>0</v>
      </c>
    </row>
    <row r="588" spans="1:10" x14ac:dyDescent="0.25">
      <c r="A588" s="901"/>
      <c r="B588" s="901"/>
      <c r="C588" s="901"/>
      <c r="D588" s="901"/>
      <c r="E588" s="901" t="s">
        <v>6082</v>
      </c>
      <c r="F588" s="902">
        <v>56.938474888619403</v>
      </c>
      <c r="G588" s="901" t="s">
        <v>6083</v>
      </c>
      <c r="H588" s="902">
        <v>0</v>
      </c>
      <c r="I588" s="901" t="s">
        <v>6084</v>
      </c>
      <c r="J588" s="902">
        <v>56.93</v>
      </c>
    </row>
    <row r="589" spans="1:10" ht="15.75" thickBot="1" x14ac:dyDescent="0.3">
      <c r="A589" s="901"/>
      <c r="B589" s="901"/>
      <c r="C589" s="901"/>
      <c r="D589" s="901"/>
      <c r="E589" s="901" t="s">
        <v>6085</v>
      </c>
      <c r="F589" s="902">
        <v>95.37</v>
      </c>
      <c r="G589" s="901"/>
      <c r="H589" s="1013" t="s">
        <v>6086</v>
      </c>
      <c r="I589" s="1013"/>
      <c r="J589" s="902">
        <v>494.59</v>
      </c>
    </row>
    <row r="590" spans="1:10" ht="1.1499999999999999" customHeight="1" thickTop="1" x14ac:dyDescent="0.25">
      <c r="A590" s="903"/>
      <c r="B590" s="903"/>
      <c r="C590" s="903"/>
      <c r="D590" s="903"/>
      <c r="E590" s="903"/>
      <c r="F590" s="903"/>
      <c r="G590" s="903"/>
      <c r="H590" s="903"/>
      <c r="I590" s="903"/>
      <c r="J590" s="903"/>
    </row>
    <row r="591" spans="1:10" ht="18" customHeight="1" x14ac:dyDescent="0.25">
      <c r="A591" s="887" t="s">
        <v>6268</v>
      </c>
      <c r="B591" s="888" t="s">
        <v>1082</v>
      </c>
      <c r="C591" s="887" t="s">
        <v>6058</v>
      </c>
      <c r="D591" s="887" t="s">
        <v>1083</v>
      </c>
      <c r="E591" s="1024" t="s">
        <v>1210</v>
      </c>
      <c r="F591" s="1024"/>
      <c r="G591" s="889" t="s">
        <v>880</v>
      </c>
      <c r="H591" s="888" t="s">
        <v>6059</v>
      </c>
      <c r="I591" s="888" t="s">
        <v>6060</v>
      </c>
      <c r="J591" s="888" t="s">
        <v>1089</v>
      </c>
    </row>
    <row r="592" spans="1:10" ht="24" customHeight="1" x14ac:dyDescent="0.25">
      <c r="A592" s="890" t="s">
        <v>6061</v>
      </c>
      <c r="B592" s="891" t="s">
        <v>6269</v>
      </c>
      <c r="C592" s="890" t="s">
        <v>6063</v>
      </c>
      <c r="D592" s="890" t="s">
        <v>62</v>
      </c>
      <c r="E592" s="1025" t="s">
        <v>176</v>
      </c>
      <c r="F592" s="1025"/>
      <c r="G592" s="892" t="s">
        <v>47</v>
      </c>
      <c r="H592" s="893">
        <v>1</v>
      </c>
      <c r="I592" s="894">
        <v>4.76</v>
      </c>
      <c r="J592" s="894">
        <v>4.76</v>
      </c>
    </row>
    <row r="593" spans="1:10" ht="19.899999999999999" customHeight="1" x14ac:dyDescent="0.25">
      <c r="A593" s="887" t="s">
        <v>6064</v>
      </c>
      <c r="B593" s="888" t="s">
        <v>1082</v>
      </c>
      <c r="C593" s="887" t="s">
        <v>6058</v>
      </c>
      <c r="D593" s="887" t="s">
        <v>223</v>
      </c>
      <c r="E593" s="888" t="s">
        <v>1084</v>
      </c>
      <c r="F593" s="1020" t="s">
        <v>6065</v>
      </c>
      <c r="G593" s="1020"/>
      <c r="H593" s="1020"/>
      <c r="I593" s="1020"/>
      <c r="J593" s="888" t="s">
        <v>6066</v>
      </c>
    </row>
    <row r="594" spans="1:10" ht="24" customHeight="1" x14ac:dyDescent="0.25">
      <c r="A594" s="895" t="s">
        <v>6067</v>
      </c>
      <c r="B594" s="896" t="s">
        <v>6068</v>
      </c>
      <c r="C594" s="895" t="s">
        <v>6063</v>
      </c>
      <c r="D594" s="895" t="s">
        <v>231</v>
      </c>
      <c r="E594" s="897">
        <v>1</v>
      </c>
      <c r="F594" s="895"/>
      <c r="G594" s="895"/>
      <c r="H594" s="895"/>
      <c r="I594" s="898" t="s">
        <v>6069</v>
      </c>
      <c r="J594" s="898" t="s">
        <v>6069</v>
      </c>
    </row>
    <row r="595" spans="1:10" ht="19.899999999999999" customHeight="1" x14ac:dyDescent="0.25">
      <c r="A595" s="1012"/>
      <c r="B595" s="1012"/>
      <c r="C595" s="1012"/>
      <c r="D595" s="1012"/>
      <c r="E595" s="1012"/>
      <c r="F595" s="1012" t="s">
        <v>6070</v>
      </c>
      <c r="G595" s="1012"/>
      <c r="H595" s="1012"/>
      <c r="I595" s="1012"/>
      <c r="J595" s="899">
        <v>0</v>
      </c>
    </row>
    <row r="596" spans="1:10" ht="19.899999999999999" customHeight="1" x14ac:dyDescent="0.25">
      <c r="A596" s="1012"/>
      <c r="B596" s="1012"/>
      <c r="C596" s="1012"/>
      <c r="D596" s="1012"/>
      <c r="E596" s="1012"/>
      <c r="F596" s="1012" t="s">
        <v>6071</v>
      </c>
      <c r="G596" s="1012"/>
      <c r="H596" s="1012"/>
      <c r="I596" s="1012"/>
      <c r="J596" s="900">
        <v>23.449100000000001</v>
      </c>
    </row>
    <row r="597" spans="1:10" ht="19.899999999999999" customHeight="1" x14ac:dyDescent="0.25">
      <c r="A597" s="1012"/>
      <c r="B597" s="1012"/>
      <c r="C597" s="1012"/>
      <c r="D597" s="1012"/>
      <c r="E597" s="1012"/>
      <c r="F597" s="1012" t="s">
        <v>6072</v>
      </c>
      <c r="G597" s="1012"/>
      <c r="H597" s="1012"/>
      <c r="I597" s="1012"/>
      <c r="J597" s="900">
        <v>23.449100000000001</v>
      </c>
    </row>
    <row r="598" spans="1:10" ht="19.899999999999999" customHeight="1" x14ac:dyDescent="0.25">
      <c r="A598" s="1012"/>
      <c r="B598" s="1012"/>
      <c r="C598" s="1012"/>
      <c r="D598" s="1012"/>
      <c r="E598" s="1012"/>
      <c r="F598" s="1012" t="s">
        <v>6073</v>
      </c>
      <c r="G598" s="1012"/>
      <c r="H598" s="1012"/>
      <c r="I598" s="1012"/>
      <c r="J598" s="900">
        <v>5</v>
      </c>
    </row>
    <row r="599" spans="1:10" ht="19.899999999999999" customHeight="1" x14ac:dyDescent="0.25">
      <c r="A599" s="1012"/>
      <c r="B599" s="1012"/>
      <c r="C599" s="1012"/>
      <c r="D599" s="1012"/>
      <c r="E599" s="1012"/>
      <c r="F599" s="1012" t="s">
        <v>6074</v>
      </c>
      <c r="G599" s="1012"/>
      <c r="H599" s="1012"/>
      <c r="I599" s="1012"/>
      <c r="J599" s="900">
        <v>4.6898</v>
      </c>
    </row>
    <row r="600" spans="1:10" ht="19.899999999999999" customHeight="1" x14ac:dyDescent="0.25">
      <c r="A600" s="1012"/>
      <c r="B600" s="1012"/>
      <c r="C600" s="1012"/>
      <c r="D600" s="1012"/>
      <c r="E600" s="1012"/>
      <c r="F600" s="1012" t="s">
        <v>6075</v>
      </c>
      <c r="G600" s="1012"/>
      <c r="H600" s="1012"/>
      <c r="I600" s="1012"/>
      <c r="J600" s="900">
        <v>6.0299999999999999E-2</v>
      </c>
    </row>
    <row r="601" spans="1:10" ht="19.899999999999999" customHeight="1" x14ac:dyDescent="0.25">
      <c r="A601" s="1012"/>
      <c r="B601" s="1012"/>
      <c r="C601" s="1012"/>
      <c r="D601" s="1012"/>
      <c r="E601" s="1012"/>
      <c r="F601" s="1012" t="s">
        <v>6076</v>
      </c>
      <c r="G601" s="1012"/>
      <c r="H601" s="1012"/>
      <c r="I601" s="1012"/>
      <c r="J601" s="900">
        <v>0</v>
      </c>
    </row>
    <row r="602" spans="1:10" ht="19.899999999999999" customHeight="1" x14ac:dyDescent="0.25">
      <c r="A602" s="887" t="s">
        <v>6101</v>
      </c>
      <c r="B602" s="888" t="s">
        <v>1082</v>
      </c>
      <c r="C602" s="887" t="s">
        <v>6058</v>
      </c>
      <c r="D602" s="887" t="s">
        <v>179</v>
      </c>
      <c r="E602" s="888" t="s">
        <v>1084</v>
      </c>
      <c r="F602" s="888" t="s">
        <v>1207</v>
      </c>
      <c r="G602" s="888" t="s">
        <v>6102</v>
      </c>
      <c r="H602" s="888"/>
      <c r="I602" s="888"/>
      <c r="J602" s="888" t="s">
        <v>6065</v>
      </c>
    </row>
    <row r="603" spans="1:10" ht="24" customHeight="1" x14ac:dyDescent="0.25">
      <c r="A603" s="895" t="s">
        <v>6067</v>
      </c>
      <c r="B603" s="896" t="s">
        <v>6204</v>
      </c>
      <c r="C603" s="895" t="s">
        <v>6063</v>
      </c>
      <c r="D603" s="895" t="s">
        <v>1709</v>
      </c>
      <c r="E603" s="897">
        <v>0.02</v>
      </c>
      <c r="F603" s="905" t="s">
        <v>50</v>
      </c>
      <c r="G603" s="1018" t="s">
        <v>6205</v>
      </c>
      <c r="H603" s="1018"/>
      <c r="I603" s="1019"/>
      <c r="J603" s="898" t="s">
        <v>6270</v>
      </c>
    </row>
    <row r="604" spans="1:10" ht="19.899999999999999" customHeight="1" x14ac:dyDescent="0.25">
      <c r="A604" s="1012"/>
      <c r="B604" s="1012"/>
      <c r="C604" s="1012"/>
      <c r="D604" s="1012"/>
      <c r="E604" s="1012"/>
      <c r="F604" s="1012" t="s">
        <v>6106</v>
      </c>
      <c r="G604" s="1012"/>
      <c r="H604" s="1012"/>
      <c r="I604" s="1012"/>
      <c r="J604" s="900">
        <v>1.3899999999999999E-2</v>
      </c>
    </row>
    <row r="605" spans="1:10" ht="19.899999999999999" customHeight="1" x14ac:dyDescent="0.25">
      <c r="A605" s="887" t="s">
        <v>6107</v>
      </c>
      <c r="B605" s="888" t="s">
        <v>6108</v>
      </c>
      <c r="C605" s="887" t="s">
        <v>6058</v>
      </c>
      <c r="D605" s="887" t="s">
        <v>1083</v>
      </c>
      <c r="E605" s="888" t="s">
        <v>6109</v>
      </c>
      <c r="F605" s="888" t="s">
        <v>1084</v>
      </c>
      <c r="G605" s="889" t="s">
        <v>1207</v>
      </c>
      <c r="H605" s="1020" t="s">
        <v>6102</v>
      </c>
      <c r="I605" s="1020"/>
      <c r="J605" s="888" t="s">
        <v>6065</v>
      </c>
    </row>
    <row r="606" spans="1:10" ht="39" customHeight="1" x14ac:dyDescent="0.25">
      <c r="A606" s="906" t="s">
        <v>6061</v>
      </c>
      <c r="B606" s="907" t="s">
        <v>6151</v>
      </c>
      <c r="C606" s="906" t="s">
        <v>6063</v>
      </c>
      <c r="D606" s="906" t="s">
        <v>6152</v>
      </c>
      <c r="E606" s="907" t="s">
        <v>299</v>
      </c>
      <c r="F606" s="908">
        <v>2.0000000000000002E-5</v>
      </c>
      <c r="G606" s="909" t="s">
        <v>108</v>
      </c>
      <c r="H606" s="1021">
        <v>34.81</v>
      </c>
      <c r="I606" s="1022"/>
      <c r="J606" s="910">
        <v>0</v>
      </c>
    </row>
    <row r="607" spans="1:10" ht="19.899999999999999" customHeight="1" x14ac:dyDescent="0.25">
      <c r="A607" s="1012"/>
      <c r="B607" s="1012"/>
      <c r="C607" s="1012"/>
      <c r="D607" s="1012"/>
      <c r="E607" s="1012"/>
      <c r="F607" s="1012" t="s">
        <v>6112</v>
      </c>
      <c r="G607" s="1012"/>
      <c r="H607" s="1012"/>
      <c r="I607" s="1012"/>
      <c r="J607" s="900">
        <v>6.9999999999999999E-4</v>
      </c>
    </row>
    <row r="608" spans="1:10" ht="19.899999999999999" customHeight="1" x14ac:dyDescent="0.25">
      <c r="A608" s="887" t="s">
        <v>6077</v>
      </c>
      <c r="B608" s="888" t="s">
        <v>6078</v>
      </c>
      <c r="C608" s="887" t="s">
        <v>6058</v>
      </c>
      <c r="D608" s="887" t="s">
        <v>1083</v>
      </c>
      <c r="E608" s="888" t="s">
        <v>1084</v>
      </c>
      <c r="F608" s="1020" t="s">
        <v>6079</v>
      </c>
      <c r="G608" s="1023"/>
      <c r="H608" s="1020"/>
      <c r="I608" s="1020"/>
      <c r="J608" s="888" t="s">
        <v>6065</v>
      </c>
    </row>
    <row r="609" spans="1:10" ht="19.899999999999999" customHeight="1" x14ac:dyDescent="0.25">
      <c r="A609" s="889"/>
      <c r="B609" s="889"/>
      <c r="C609" s="889"/>
      <c r="D609" s="889"/>
      <c r="E609" s="889"/>
      <c r="F609" s="889" t="s">
        <v>240</v>
      </c>
      <c r="G609" s="889" t="s">
        <v>241</v>
      </c>
      <c r="H609" s="889" t="s">
        <v>242</v>
      </c>
      <c r="I609" s="889" t="s">
        <v>6080</v>
      </c>
      <c r="J609" s="889"/>
    </row>
    <row r="610" spans="1:10" ht="49.9" customHeight="1" x14ac:dyDescent="0.25">
      <c r="A610" s="906" t="s">
        <v>6067</v>
      </c>
      <c r="B610" s="907" t="s">
        <v>299</v>
      </c>
      <c r="C610" s="906" t="s">
        <v>6063</v>
      </c>
      <c r="D610" s="906" t="s">
        <v>1709</v>
      </c>
      <c r="E610" s="908">
        <v>2.0000000000000002E-5</v>
      </c>
      <c r="F610" s="907" t="s">
        <v>6153</v>
      </c>
      <c r="G610" s="907" t="s">
        <v>6154</v>
      </c>
      <c r="H610" s="907" t="s">
        <v>6155</v>
      </c>
      <c r="I610" s="907" t="s">
        <v>6116</v>
      </c>
      <c r="J610" s="910">
        <v>0</v>
      </c>
    </row>
    <row r="611" spans="1:10" ht="19.899999999999999" customHeight="1" x14ac:dyDescent="0.25">
      <c r="A611" s="1012"/>
      <c r="B611" s="1012"/>
      <c r="C611" s="1012"/>
      <c r="D611" s="1012"/>
      <c r="E611" s="1012"/>
      <c r="F611" s="1012" t="s">
        <v>6076</v>
      </c>
      <c r="G611" s="1012"/>
      <c r="H611" s="1012"/>
      <c r="I611" s="1012"/>
      <c r="J611" s="900">
        <v>0</v>
      </c>
    </row>
    <row r="612" spans="1:10" ht="19.899999999999999" customHeight="1" x14ac:dyDescent="0.25">
      <c r="A612" s="1012"/>
      <c r="B612" s="1012"/>
      <c r="C612" s="1012"/>
      <c r="D612" s="1012"/>
      <c r="E612" s="1012"/>
      <c r="F612" s="1012" t="s">
        <v>6081</v>
      </c>
      <c r="G612" s="1012"/>
      <c r="H612" s="1012"/>
      <c r="I612" s="1012"/>
      <c r="J612" s="900">
        <v>0</v>
      </c>
    </row>
    <row r="613" spans="1:10" x14ac:dyDescent="0.25">
      <c r="A613" s="901"/>
      <c r="B613" s="901"/>
      <c r="C613" s="901"/>
      <c r="D613" s="901"/>
      <c r="E613" s="901" t="s">
        <v>6082</v>
      </c>
      <c r="F613" s="902">
        <v>4.6900000000000004</v>
      </c>
      <c r="G613" s="901" t="s">
        <v>6083</v>
      </c>
      <c r="H613" s="902">
        <v>0</v>
      </c>
      <c r="I613" s="901" t="s">
        <v>6084</v>
      </c>
      <c r="J613" s="902">
        <v>4.6900000000000004</v>
      </c>
    </row>
    <row r="614" spans="1:10" ht="15.75" thickBot="1" x14ac:dyDescent="0.3">
      <c r="A614" s="901"/>
      <c r="B614" s="901"/>
      <c r="C614" s="901"/>
      <c r="D614" s="901"/>
      <c r="E614" s="901" t="s">
        <v>6085</v>
      </c>
      <c r="F614" s="902">
        <v>1.1399999999999999</v>
      </c>
      <c r="G614" s="901"/>
      <c r="H614" s="1013" t="s">
        <v>6086</v>
      </c>
      <c r="I614" s="1013"/>
      <c r="J614" s="902">
        <v>5.9</v>
      </c>
    </row>
    <row r="615" spans="1:10" ht="1.1499999999999999" customHeight="1" thickTop="1" x14ac:dyDescent="0.25">
      <c r="A615" s="903"/>
      <c r="B615" s="903"/>
      <c r="C615" s="903"/>
      <c r="D615" s="903"/>
      <c r="E615" s="903"/>
      <c r="F615" s="903"/>
      <c r="G615" s="903"/>
      <c r="H615" s="903"/>
      <c r="I615" s="903"/>
      <c r="J615" s="903"/>
    </row>
    <row r="616" spans="1:10" ht="18" customHeight="1" x14ac:dyDescent="0.25">
      <c r="A616" s="887" t="s">
        <v>6271</v>
      </c>
      <c r="B616" s="888" t="s">
        <v>1082</v>
      </c>
      <c r="C616" s="887" t="s">
        <v>6058</v>
      </c>
      <c r="D616" s="887" t="s">
        <v>1083</v>
      </c>
      <c r="E616" s="1024" t="s">
        <v>1210</v>
      </c>
      <c r="F616" s="1024"/>
      <c r="G616" s="889" t="s">
        <v>880</v>
      </c>
      <c r="H616" s="888" t="s">
        <v>6059</v>
      </c>
      <c r="I616" s="888" t="s">
        <v>6060</v>
      </c>
      <c r="J616" s="888" t="s">
        <v>1089</v>
      </c>
    </row>
    <row r="617" spans="1:10" ht="25.9" customHeight="1" x14ac:dyDescent="0.25">
      <c r="A617" s="890" t="s">
        <v>6061</v>
      </c>
      <c r="B617" s="891" t="s">
        <v>6272</v>
      </c>
      <c r="C617" s="890" t="s">
        <v>6063</v>
      </c>
      <c r="D617" s="890" t="s">
        <v>65</v>
      </c>
      <c r="E617" s="1025" t="s">
        <v>176</v>
      </c>
      <c r="F617" s="1025"/>
      <c r="G617" s="892" t="s">
        <v>66</v>
      </c>
      <c r="H617" s="893">
        <v>1</v>
      </c>
      <c r="I617" s="894">
        <v>20.99</v>
      </c>
      <c r="J617" s="894">
        <v>20.99</v>
      </c>
    </row>
    <row r="618" spans="1:10" ht="15" customHeight="1" x14ac:dyDescent="0.25">
      <c r="A618" s="1024" t="s">
        <v>6089</v>
      </c>
      <c r="B618" s="1020" t="s">
        <v>1082</v>
      </c>
      <c r="C618" s="1024" t="s">
        <v>6058</v>
      </c>
      <c r="D618" s="1024" t="s">
        <v>6090</v>
      </c>
      <c r="E618" s="1020" t="s">
        <v>1084</v>
      </c>
      <c r="F618" s="1023" t="s">
        <v>6091</v>
      </c>
      <c r="G618" s="1020"/>
      <c r="H618" s="1023" t="s">
        <v>6065</v>
      </c>
      <c r="I618" s="1020"/>
      <c r="J618" s="1020" t="s">
        <v>6066</v>
      </c>
    </row>
    <row r="619" spans="1:10" ht="15" customHeight="1" x14ac:dyDescent="0.25">
      <c r="A619" s="1020"/>
      <c r="B619" s="1020"/>
      <c r="C619" s="1020"/>
      <c r="D619" s="1020"/>
      <c r="E619" s="1020"/>
      <c r="F619" s="888" t="s">
        <v>6092</v>
      </c>
      <c r="G619" s="888" t="s">
        <v>6093</v>
      </c>
      <c r="H619" s="888" t="s">
        <v>6092</v>
      </c>
      <c r="I619" s="888" t="s">
        <v>6093</v>
      </c>
      <c r="J619" s="1020"/>
    </row>
    <row r="620" spans="1:10" ht="24" customHeight="1" x14ac:dyDescent="0.25">
      <c r="A620" s="895" t="s">
        <v>6067</v>
      </c>
      <c r="B620" s="896" t="s">
        <v>6273</v>
      </c>
      <c r="C620" s="895" t="s">
        <v>6063</v>
      </c>
      <c r="D620" s="895" t="s">
        <v>322</v>
      </c>
      <c r="E620" s="897">
        <v>1</v>
      </c>
      <c r="F620" s="904">
        <v>1</v>
      </c>
      <c r="G620" s="904">
        <v>0</v>
      </c>
      <c r="H620" s="898">
        <v>1.54</v>
      </c>
      <c r="I620" s="898">
        <v>0.82</v>
      </c>
      <c r="J620" s="898">
        <v>1.54</v>
      </c>
    </row>
    <row r="621" spans="1:10" ht="24" customHeight="1" x14ac:dyDescent="0.25">
      <c r="A621" s="895" t="s">
        <v>6067</v>
      </c>
      <c r="B621" s="896" t="s">
        <v>6158</v>
      </c>
      <c r="C621" s="895" t="s">
        <v>6063</v>
      </c>
      <c r="D621" s="895" t="s">
        <v>271</v>
      </c>
      <c r="E621" s="897">
        <v>1</v>
      </c>
      <c r="F621" s="904">
        <v>1</v>
      </c>
      <c r="G621" s="904">
        <v>0</v>
      </c>
      <c r="H621" s="898">
        <v>4.78</v>
      </c>
      <c r="I621" s="898">
        <v>0.38</v>
      </c>
      <c r="J621" s="898">
        <v>4.78</v>
      </c>
    </row>
    <row r="622" spans="1:10" ht="19.899999999999999" customHeight="1" x14ac:dyDescent="0.25">
      <c r="A622" s="1012"/>
      <c r="B622" s="1012"/>
      <c r="C622" s="1012"/>
      <c r="D622" s="1012"/>
      <c r="E622" s="1012"/>
      <c r="F622" s="1012" t="s">
        <v>6094</v>
      </c>
      <c r="G622" s="1012"/>
      <c r="H622" s="1012"/>
      <c r="I622" s="1012"/>
      <c r="J622" s="900">
        <v>6.3170000000000002</v>
      </c>
    </row>
    <row r="623" spans="1:10" ht="19.899999999999999" customHeight="1" x14ac:dyDescent="0.25">
      <c r="A623" s="887" t="s">
        <v>6064</v>
      </c>
      <c r="B623" s="888" t="s">
        <v>1082</v>
      </c>
      <c r="C623" s="887" t="s">
        <v>6058</v>
      </c>
      <c r="D623" s="887" t="s">
        <v>223</v>
      </c>
      <c r="E623" s="888" t="s">
        <v>1084</v>
      </c>
      <c r="F623" s="1020" t="s">
        <v>6065</v>
      </c>
      <c r="G623" s="1020"/>
      <c r="H623" s="1020"/>
      <c r="I623" s="1020"/>
      <c r="J623" s="888" t="s">
        <v>6066</v>
      </c>
    </row>
    <row r="624" spans="1:10" ht="24" customHeight="1" x14ac:dyDescent="0.25">
      <c r="A624" s="895" t="s">
        <v>6067</v>
      </c>
      <c r="B624" s="896" t="s">
        <v>6068</v>
      </c>
      <c r="C624" s="895" t="s">
        <v>6063</v>
      </c>
      <c r="D624" s="895" t="s">
        <v>231</v>
      </c>
      <c r="E624" s="897">
        <v>1</v>
      </c>
      <c r="F624" s="895"/>
      <c r="G624" s="895"/>
      <c r="H624" s="895"/>
      <c r="I624" s="898" t="s">
        <v>6069</v>
      </c>
      <c r="J624" s="898" t="s">
        <v>6069</v>
      </c>
    </row>
    <row r="625" spans="1:10" ht="19.899999999999999" customHeight="1" x14ac:dyDescent="0.25">
      <c r="A625" s="1012"/>
      <c r="B625" s="1012"/>
      <c r="C625" s="1012"/>
      <c r="D625" s="1012"/>
      <c r="E625" s="1012"/>
      <c r="F625" s="1012" t="s">
        <v>6070</v>
      </c>
      <c r="G625" s="1012"/>
      <c r="H625" s="1012"/>
      <c r="I625" s="1012"/>
      <c r="J625" s="899">
        <v>0</v>
      </c>
    </row>
    <row r="626" spans="1:10" ht="19.899999999999999" customHeight="1" x14ac:dyDescent="0.25">
      <c r="A626" s="1012"/>
      <c r="B626" s="1012"/>
      <c r="C626" s="1012"/>
      <c r="D626" s="1012"/>
      <c r="E626" s="1012"/>
      <c r="F626" s="1012" t="s">
        <v>6071</v>
      </c>
      <c r="G626" s="1012"/>
      <c r="H626" s="1012"/>
      <c r="I626" s="1012"/>
      <c r="J626" s="900">
        <v>23.449100000000001</v>
      </c>
    </row>
    <row r="627" spans="1:10" ht="19.899999999999999" customHeight="1" x14ac:dyDescent="0.25">
      <c r="A627" s="1012"/>
      <c r="B627" s="1012"/>
      <c r="C627" s="1012"/>
      <c r="D627" s="1012"/>
      <c r="E627" s="1012"/>
      <c r="F627" s="1012" t="s">
        <v>6072</v>
      </c>
      <c r="G627" s="1012"/>
      <c r="H627" s="1012"/>
      <c r="I627" s="1012"/>
      <c r="J627" s="900">
        <v>29.766100000000002</v>
      </c>
    </row>
    <row r="628" spans="1:10" ht="19.899999999999999" customHeight="1" x14ac:dyDescent="0.25">
      <c r="A628" s="1012"/>
      <c r="B628" s="1012"/>
      <c r="C628" s="1012"/>
      <c r="D628" s="1012"/>
      <c r="E628" s="1012"/>
      <c r="F628" s="1012" t="s">
        <v>6073</v>
      </c>
      <c r="G628" s="1012"/>
      <c r="H628" s="1012"/>
      <c r="I628" s="1012"/>
      <c r="J628" s="900">
        <v>1.494</v>
      </c>
    </row>
    <row r="629" spans="1:10" ht="19.899999999999999" customHeight="1" x14ac:dyDescent="0.25">
      <c r="A629" s="1012"/>
      <c r="B629" s="1012"/>
      <c r="C629" s="1012"/>
      <c r="D629" s="1012"/>
      <c r="E629" s="1012"/>
      <c r="F629" s="1012" t="s">
        <v>6074</v>
      </c>
      <c r="G629" s="1012"/>
      <c r="H629" s="1012"/>
      <c r="I629" s="1012"/>
      <c r="J629" s="900">
        <v>19.9238</v>
      </c>
    </row>
    <row r="630" spans="1:10" ht="19.899999999999999" customHeight="1" x14ac:dyDescent="0.25">
      <c r="A630" s="1012"/>
      <c r="B630" s="1012"/>
      <c r="C630" s="1012"/>
      <c r="D630" s="1012"/>
      <c r="E630" s="1012"/>
      <c r="F630" s="1012" t="s">
        <v>6075</v>
      </c>
      <c r="G630" s="1012"/>
      <c r="H630" s="1012"/>
      <c r="I630" s="1012"/>
      <c r="J630" s="900">
        <v>0.20200000000000001</v>
      </c>
    </row>
    <row r="631" spans="1:10" ht="19.899999999999999" customHeight="1" x14ac:dyDescent="0.25">
      <c r="A631" s="1012"/>
      <c r="B631" s="1012"/>
      <c r="C631" s="1012"/>
      <c r="D631" s="1012"/>
      <c r="E631" s="1012"/>
      <c r="F631" s="1012" t="s">
        <v>6076</v>
      </c>
      <c r="G631" s="1012"/>
      <c r="H631" s="1012"/>
      <c r="I631" s="1012"/>
      <c r="J631" s="900">
        <v>0</v>
      </c>
    </row>
    <row r="632" spans="1:10" ht="19.899999999999999" customHeight="1" x14ac:dyDescent="0.25">
      <c r="A632" s="887" t="s">
        <v>6101</v>
      </c>
      <c r="B632" s="888" t="s">
        <v>1082</v>
      </c>
      <c r="C632" s="887" t="s">
        <v>6058</v>
      </c>
      <c r="D632" s="887" t="s">
        <v>179</v>
      </c>
      <c r="E632" s="888" t="s">
        <v>1084</v>
      </c>
      <c r="F632" s="888" t="s">
        <v>1207</v>
      </c>
      <c r="G632" s="888" t="s">
        <v>6102</v>
      </c>
      <c r="H632" s="888"/>
      <c r="I632" s="888"/>
      <c r="J632" s="888" t="s">
        <v>6065</v>
      </c>
    </row>
    <row r="633" spans="1:10" ht="24" customHeight="1" x14ac:dyDescent="0.25">
      <c r="A633" s="895" t="s">
        <v>6067</v>
      </c>
      <c r="B633" s="896" t="s">
        <v>6274</v>
      </c>
      <c r="C633" s="895" t="s">
        <v>6063</v>
      </c>
      <c r="D633" s="895" t="s">
        <v>324</v>
      </c>
      <c r="E633" s="897">
        <v>7.5870000000000007E-2</v>
      </c>
      <c r="F633" s="905" t="s">
        <v>70</v>
      </c>
      <c r="G633" s="1018" t="s">
        <v>6275</v>
      </c>
      <c r="H633" s="1018"/>
      <c r="I633" s="1019"/>
      <c r="J633" s="898" t="s">
        <v>6276</v>
      </c>
    </row>
    <row r="634" spans="1:10" ht="19.899999999999999" customHeight="1" x14ac:dyDescent="0.25">
      <c r="A634" s="1012"/>
      <c r="B634" s="1012"/>
      <c r="C634" s="1012"/>
      <c r="D634" s="1012"/>
      <c r="E634" s="1012"/>
      <c r="F634" s="1012" t="s">
        <v>6106</v>
      </c>
      <c r="G634" s="1012"/>
      <c r="H634" s="1012"/>
      <c r="I634" s="1012"/>
      <c r="J634" s="900">
        <v>0.85950000000000004</v>
      </c>
    </row>
    <row r="635" spans="1:10" ht="19.899999999999999" customHeight="1" x14ac:dyDescent="0.25">
      <c r="A635" s="887" t="s">
        <v>6077</v>
      </c>
      <c r="B635" s="888" t="s">
        <v>6078</v>
      </c>
      <c r="C635" s="887" t="s">
        <v>6058</v>
      </c>
      <c r="D635" s="887" t="s">
        <v>1083</v>
      </c>
      <c r="E635" s="888" t="s">
        <v>1084</v>
      </c>
      <c r="F635" s="1020" t="s">
        <v>6079</v>
      </c>
      <c r="G635" s="1023"/>
      <c r="H635" s="1020"/>
      <c r="I635" s="1020"/>
      <c r="J635" s="888" t="s">
        <v>6065</v>
      </c>
    </row>
    <row r="636" spans="1:10" ht="19.899999999999999" customHeight="1" x14ac:dyDescent="0.25">
      <c r="A636" s="889"/>
      <c r="B636" s="889"/>
      <c r="C636" s="889"/>
      <c r="D636" s="889"/>
      <c r="E636" s="889"/>
      <c r="F636" s="889" t="s">
        <v>240</v>
      </c>
      <c r="G636" s="889" t="s">
        <v>241</v>
      </c>
      <c r="H636" s="889" t="s">
        <v>242</v>
      </c>
      <c r="I636" s="889" t="s">
        <v>6080</v>
      </c>
      <c r="J636" s="889"/>
    </row>
    <row r="637" spans="1:10" ht="19.899999999999999" customHeight="1" x14ac:dyDescent="0.25">
      <c r="A637" s="1012"/>
      <c r="B637" s="1012"/>
      <c r="C637" s="1012"/>
      <c r="D637" s="1012"/>
      <c r="E637" s="1012"/>
      <c r="F637" s="1012" t="s">
        <v>6076</v>
      </c>
      <c r="G637" s="1012"/>
      <c r="H637" s="1012"/>
      <c r="I637" s="1012"/>
      <c r="J637" s="900">
        <v>0</v>
      </c>
    </row>
    <row r="638" spans="1:10" ht="19.899999999999999" customHeight="1" x14ac:dyDescent="0.25">
      <c r="A638" s="1012"/>
      <c r="B638" s="1012"/>
      <c r="C638" s="1012"/>
      <c r="D638" s="1012"/>
      <c r="E638" s="1012"/>
      <c r="F638" s="1012" t="s">
        <v>6081</v>
      </c>
      <c r="G638" s="1012"/>
      <c r="H638" s="1012"/>
      <c r="I638" s="1012"/>
      <c r="J638" s="900">
        <v>0</v>
      </c>
    </row>
    <row r="639" spans="1:10" x14ac:dyDescent="0.25">
      <c r="A639" s="901"/>
      <c r="B639" s="901"/>
      <c r="C639" s="901"/>
      <c r="D639" s="901"/>
      <c r="E639" s="901" t="s">
        <v>6082</v>
      </c>
      <c r="F639" s="902">
        <v>15.695515394912984</v>
      </c>
      <c r="G639" s="901" t="s">
        <v>6083</v>
      </c>
      <c r="H639" s="902">
        <v>0</v>
      </c>
      <c r="I639" s="901" t="s">
        <v>6084</v>
      </c>
      <c r="J639" s="902">
        <v>15.69</v>
      </c>
    </row>
    <row r="640" spans="1:10" ht="15.75" thickBot="1" x14ac:dyDescent="0.3">
      <c r="A640" s="901"/>
      <c r="B640" s="901"/>
      <c r="C640" s="901"/>
      <c r="D640" s="901"/>
      <c r="E640" s="901" t="s">
        <v>6085</v>
      </c>
      <c r="F640" s="902">
        <v>5.01</v>
      </c>
      <c r="G640" s="901"/>
      <c r="H640" s="1013" t="s">
        <v>6086</v>
      </c>
      <c r="I640" s="1013"/>
      <c r="J640" s="902">
        <v>26</v>
      </c>
    </row>
    <row r="641" spans="1:10" ht="1.1499999999999999" customHeight="1" thickTop="1" x14ac:dyDescent="0.25">
      <c r="A641" s="903"/>
      <c r="B641" s="903"/>
      <c r="C641" s="903"/>
      <c r="D641" s="903"/>
      <c r="E641" s="903"/>
      <c r="F641" s="903"/>
      <c r="G641" s="903"/>
      <c r="H641" s="903"/>
      <c r="I641" s="903"/>
      <c r="J641" s="903"/>
    </row>
    <row r="642" spans="1:10" ht="18" customHeight="1" x14ac:dyDescent="0.25">
      <c r="A642" s="887" t="s">
        <v>6277</v>
      </c>
      <c r="B642" s="888" t="s">
        <v>1082</v>
      </c>
      <c r="C642" s="887" t="s">
        <v>6058</v>
      </c>
      <c r="D642" s="887" t="s">
        <v>1083</v>
      </c>
      <c r="E642" s="1024" t="s">
        <v>1210</v>
      </c>
      <c r="F642" s="1024"/>
      <c r="G642" s="889" t="s">
        <v>880</v>
      </c>
      <c r="H642" s="888" t="s">
        <v>6059</v>
      </c>
      <c r="I642" s="888" t="s">
        <v>6060</v>
      </c>
      <c r="J642" s="888" t="s">
        <v>1089</v>
      </c>
    </row>
    <row r="643" spans="1:10" ht="25.9" customHeight="1" x14ac:dyDescent="0.25">
      <c r="A643" s="890" t="s">
        <v>6061</v>
      </c>
      <c r="B643" s="891" t="s">
        <v>6278</v>
      </c>
      <c r="C643" s="890" t="s">
        <v>6063</v>
      </c>
      <c r="D643" s="890" t="s">
        <v>67</v>
      </c>
      <c r="E643" s="1025" t="s">
        <v>176</v>
      </c>
      <c r="F643" s="1025"/>
      <c r="G643" s="892" t="s">
        <v>66</v>
      </c>
      <c r="H643" s="893">
        <v>1</v>
      </c>
      <c r="I643" s="894">
        <v>40.299999999999997</v>
      </c>
      <c r="J643" s="894">
        <v>40.299999999999997</v>
      </c>
    </row>
    <row r="644" spans="1:10" ht="15" customHeight="1" x14ac:dyDescent="0.25">
      <c r="A644" s="1024" t="s">
        <v>6089</v>
      </c>
      <c r="B644" s="1020" t="s">
        <v>1082</v>
      </c>
      <c r="C644" s="1024" t="s">
        <v>6058</v>
      </c>
      <c r="D644" s="1024" t="s">
        <v>6090</v>
      </c>
      <c r="E644" s="1020" t="s">
        <v>1084</v>
      </c>
      <c r="F644" s="1023" t="s">
        <v>6091</v>
      </c>
      <c r="G644" s="1020"/>
      <c r="H644" s="1023" t="s">
        <v>6065</v>
      </c>
      <c r="I644" s="1020"/>
      <c r="J644" s="1020" t="s">
        <v>6066</v>
      </c>
    </row>
    <row r="645" spans="1:10" ht="15" customHeight="1" x14ac:dyDescent="0.25">
      <c r="A645" s="1020"/>
      <c r="B645" s="1020"/>
      <c r="C645" s="1020"/>
      <c r="D645" s="1020"/>
      <c r="E645" s="1020"/>
      <c r="F645" s="888" t="s">
        <v>6092</v>
      </c>
      <c r="G645" s="888" t="s">
        <v>6093</v>
      </c>
      <c r="H645" s="888" t="s">
        <v>6092</v>
      </c>
      <c r="I645" s="888" t="s">
        <v>6093</v>
      </c>
      <c r="J645" s="1020"/>
    </row>
    <row r="646" spans="1:10" ht="24" customHeight="1" x14ac:dyDescent="0.25">
      <c r="A646" s="895" t="s">
        <v>6067</v>
      </c>
      <c r="B646" s="896" t="s">
        <v>1029</v>
      </c>
      <c r="C646" s="895" t="s">
        <v>6063</v>
      </c>
      <c r="D646" s="895" t="s">
        <v>261</v>
      </c>
      <c r="E646" s="897">
        <v>1</v>
      </c>
      <c r="F646" s="904">
        <v>1</v>
      </c>
      <c r="G646" s="904">
        <v>0</v>
      </c>
      <c r="H646" s="898">
        <v>2.25</v>
      </c>
      <c r="I646" s="898">
        <v>1.21</v>
      </c>
      <c r="J646" s="898">
        <v>2.25</v>
      </c>
    </row>
    <row r="647" spans="1:10" ht="24" customHeight="1" x14ac:dyDescent="0.25">
      <c r="A647" s="895" t="s">
        <v>6067</v>
      </c>
      <c r="B647" s="896" t="s">
        <v>1004</v>
      </c>
      <c r="C647" s="895" t="s">
        <v>6063</v>
      </c>
      <c r="D647" s="895" t="s">
        <v>259</v>
      </c>
      <c r="E647" s="897">
        <v>1</v>
      </c>
      <c r="F647" s="904">
        <v>1</v>
      </c>
      <c r="G647" s="904">
        <v>0</v>
      </c>
      <c r="H647" s="898">
        <v>10.55</v>
      </c>
      <c r="I647" s="898">
        <v>0.73</v>
      </c>
      <c r="J647" s="898">
        <v>10.55</v>
      </c>
    </row>
    <row r="648" spans="1:10" ht="19.899999999999999" customHeight="1" x14ac:dyDescent="0.25">
      <c r="A648" s="1012"/>
      <c r="B648" s="1012"/>
      <c r="C648" s="1012"/>
      <c r="D648" s="1012"/>
      <c r="E648" s="1012"/>
      <c r="F648" s="1012" t="s">
        <v>6094</v>
      </c>
      <c r="G648" s="1012"/>
      <c r="H648" s="1012"/>
      <c r="I648" s="1012"/>
      <c r="J648" s="900">
        <v>12.8072</v>
      </c>
    </row>
    <row r="649" spans="1:10" ht="19.899999999999999" customHeight="1" x14ac:dyDescent="0.25">
      <c r="A649" s="887" t="s">
        <v>6064</v>
      </c>
      <c r="B649" s="888" t="s">
        <v>1082</v>
      </c>
      <c r="C649" s="887" t="s">
        <v>6058</v>
      </c>
      <c r="D649" s="887" t="s">
        <v>223</v>
      </c>
      <c r="E649" s="888" t="s">
        <v>1084</v>
      </c>
      <c r="F649" s="1020" t="s">
        <v>6065</v>
      </c>
      <c r="G649" s="1020"/>
      <c r="H649" s="1020"/>
      <c r="I649" s="1020"/>
      <c r="J649" s="888" t="s">
        <v>6066</v>
      </c>
    </row>
    <row r="650" spans="1:10" ht="24" customHeight="1" x14ac:dyDescent="0.25">
      <c r="A650" s="895" t="s">
        <v>6067</v>
      </c>
      <c r="B650" s="896" t="s">
        <v>6068</v>
      </c>
      <c r="C650" s="895" t="s">
        <v>6063</v>
      </c>
      <c r="D650" s="895" t="s">
        <v>231</v>
      </c>
      <c r="E650" s="897">
        <v>1</v>
      </c>
      <c r="F650" s="895"/>
      <c r="G650" s="895"/>
      <c r="H650" s="895"/>
      <c r="I650" s="898" t="s">
        <v>6069</v>
      </c>
      <c r="J650" s="898" t="s">
        <v>6069</v>
      </c>
    </row>
    <row r="651" spans="1:10" ht="19.899999999999999" customHeight="1" x14ac:dyDescent="0.25">
      <c r="A651" s="1012"/>
      <c r="B651" s="1012"/>
      <c r="C651" s="1012"/>
      <c r="D651" s="1012"/>
      <c r="E651" s="1012"/>
      <c r="F651" s="1012" t="s">
        <v>6070</v>
      </c>
      <c r="G651" s="1012"/>
      <c r="H651" s="1012"/>
      <c r="I651" s="1012"/>
      <c r="J651" s="899">
        <v>0</v>
      </c>
    </row>
    <row r="652" spans="1:10" ht="19.899999999999999" customHeight="1" x14ac:dyDescent="0.25">
      <c r="A652" s="1012"/>
      <c r="B652" s="1012"/>
      <c r="C652" s="1012"/>
      <c r="D652" s="1012"/>
      <c r="E652" s="1012"/>
      <c r="F652" s="1012" t="s">
        <v>6071</v>
      </c>
      <c r="G652" s="1012"/>
      <c r="H652" s="1012"/>
      <c r="I652" s="1012"/>
      <c r="J652" s="900">
        <v>23.449100000000001</v>
      </c>
    </row>
    <row r="653" spans="1:10" ht="19.899999999999999" customHeight="1" x14ac:dyDescent="0.25">
      <c r="A653" s="1012"/>
      <c r="B653" s="1012"/>
      <c r="C653" s="1012"/>
      <c r="D653" s="1012"/>
      <c r="E653" s="1012"/>
      <c r="F653" s="1012" t="s">
        <v>6072</v>
      </c>
      <c r="G653" s="1012"/>
      <c r="H653" s="1012"/>
      <c r="I653" s="1012"/>
      <c r="J653" s="900">
        <v>36.256300000000003</v>
      </c>
    </row>
    <row r="654" spans="1:10" ht="19.899999999999999" customHeight="1" x14ac:dyDescent="0.25">
      <c r="A654" s="1012"/>
      <c r="B654" s="1012"/>
      <c r="C654" s="1012"/>
      <c r="D654" s="1012"/>
      <c r="E654" s="1012"/>
      <c r="F654" s="1012" t="s">
        <v>6073</v>
      </c>
      <c r="G654" s="1012"/>
      <c r="H654" s="1012"/>
      <c r="I654" s="1012"/>
      <c r="J654" s="900">
        <v>0.96279999999999999</v>
      </c>
    </row>
    <row r="655" spans="1:10" ht="19.899999999999999" customHeight="1" x14ac:dyDescent="0.25">
      <c r="A655" s="1012"/>
      <c r="B655" s="1012"/>
      <c r="C655" s="1012"/>
      <c r="D655" s="1012"/>
      <c r="E655" s="1012"/>
      <c r="F655" s="1012" t="s">
        <v>6074</v>
      </c>
      <c r="G655" s="1012"/>
      <c r="H655" s="1012"/>
      <c r="I655" s="1012"/>
      <c r="J655" s="900">
        <v>37.6571</v>
      </c>
    </row>
    <row r="656" spans="1:10" ht="19.899999999999999" customHeight="1" x14ac:dyDescent="0.25">
      <c r="A656" s="1012"/>
      <c r="B656" s="1012"/>
      <c r="C656" s="1012"/>
      <c r="D656" s="1012"/>
      <c r="E656" s="1012"/>
      <c r="F656" s="1012" t="s">
        <v>6075</v>
      </c>
      <c r="G656" s="1012"/>
      <c r="H656" s="1012"/>
      <c r="I656" s="1012"/>
      <c r="J656" s="900">
        <v>0.32269999999999999</v>
      </c>
    </row>
    <row r="657" spans="1:10" ht="19.899999999999999" customHeight="1" x14ac:dyDescent="0.25">
      <c r="A657" s="1012"/>
      <c r="B657" s="1012"/>
      <c r="C657" s="1012"/>
      <c r="D657" s="1012"/>
      <c r="E657" s="1012"/>
      <c r="F657" s="1012" t="s">
        <v>6076</v>
      </c>
      <c r="G657" s="1012"/>
      <c r="H657" s="1012"/>
      <c r="I657" s="1012"/>
      <c r="J657" s="900">
        <v>0</v>
      </c>
    </row>
    <row r="658" spans="1:10" ht="19.899999999999999" customHeight="1" x14ac:dyDescent="0.25">
      <c r="A658" s="887" t="s">
        <v>6101</v>
      </c>
      <c r="B658" s="888" t="s">
        <v>1082</v>
      </c>
      <c r="C658" s="887" t="s">
        <v>6058</v>
      </c>
      <c r="D658" s="887" t="s">
        <v>179</v>
      </c>
      <c r="E658" s="888" t="s">
        <v>1084</v>
      </c>
      <c r="F658" s="888" t="s">
        <v>1207</v>
      </c>
      <c r="G658" s="888" t="s">
        <v>6102</v>
      </c>
      <c r="H658" s="888"/>
      <c r="I658" s="888"/>
      <c r="J658" s="888" t="s">
        <v>6065</v>
      </c>
    </row>
    <row r="659" spans="1:10" ht="24" customHeight="1" x14ac:dyDescent="0.25">
      <c r="A659" s="895" t="s">
        <v>6067</v>
      </c>
      <c r="B659" s="896" t="s">
        <v>6279</v>
      </c>
      <c r="C659" s="895" t="s">
        <v>6063</v>
      </c>
      <c r="D659" s="895" t="s">
        <v>1716</v>
      </c>
      <c r="E659" s="897">
        <v>7.5870000000000007E-2</v>
      </c>
      <c r="F659" s="905" t="s">
        <v>70</v>
      </c>
      <c r="G659" s="1018" t="s">
        <v>6280</v>
      </c>
      <c r="H659" s="1018"/>
      <c r="I659" s="1019"/>
      <c r="J659" s="898" t="s">
        <v>6281</v>
      </c>
    </row>
    <row r="660" spans="1:10" ht="19.899999999999999" customHeight="1" x14ac:dyDescent="0.25">
      <c r="A660" s="1012"/>
      <c r="B660" s="1012"/>
      <c r="C660" s="1012"/>
      <c r="D660" s="1012"/>
      <c r="E660" s="1012"/>
      <c r="F660" s="1012" t="s">
        <v>6106</v>
      </c>
      <c r="G660" s="1012"/>
      <c r="H660" s="1012"/>
      <c r="I660" s="1012"/>
      <c r="J660" s="900">
        <v>2.3184</v>
      </c>
    </row>
    <row r="661" spans="1:10" ht="19.899999999999999" customHeight="1" x14ac:dyDescent="0.25">
      <c r="A661" s="887" t="s">
        <v>6107</v>
      </c>
      <c r="B661" s="888" t="s">
        <v>6108</v>
      </c>
      <c r="C661" s="887" t="s">
        <v>6058</v>
      </c>
      <c r="D661" s="887" t="s">
        <v>1083</v>
      </c>
      <c r="E661" s="888" t="s">
        <v>6109</v>
      </c>
      <c r="F661" s="888" t="s">
        <v>1084</v>
      </c>
      <c r="G661" s="889" t="s">
        <v>1207</v>
      </c>
      <c r="H661" s="1020" t="s">
        <v>6102</v>
      </c>
      <c r="I661" s="1020"/>
      <c r="J661" s="888" t="s">
        <v>6065</v>
      </c>
    </row>
    <row r="662" spans="1:10" ht="39" customHeight="1" x14ac:dyDescent="0.25">
      <c r="A662" s="906" t="s">
        <v>6061</v>
      </c>
      <c r="B662" s="907" t="s">
        <v>6151</v>
      </c>
      <c r="C662" s="906" t="s">
        <v>6063</v>
      </c>
      <c r="D662" s="906" t="s">
        <v>6152</v>
      </c>
      <c r="E662" s="907" t="s">
        <v>325</v>
      </c>
      <c r="F662" s="908">
        <v>1.0000000000000001E-5</v>
      </c>
      <c r="G662" s="909" t="s">
        <v>108</v>
      </c>
      <c r="H662" s="1021">
        <v>34.81</v>
      </c>
      <c r="I662" s="1022"/>
      <c r="J662" s="910">
        <v>0</v>
      </c>
    </row>
    <row r="663" spans="1:10" ht="19.899999999999999" customHeight="1" x14ac:dyDescent="0.25">
      <c r="A663" s="1012"/>
      <c r="B663" s="1012"/>
      <c r="C663" s="1012"/>
      <c r="D663" s="1012"/>
      <c r="E663" s="1012"/>
      <c r="F663" s="1012" t="s">
        <v>6112</v>
      </c>
      <c r="G663" s="1012"/>
      <c r="H663" s="1012"/>
      <c r="I663" s="1012"/>
      <c r="J663" s="900">
        <v>2.9999999999999997E-4</v>
      </c>
    </row>
    <row r="664" spans="1:10" ht="19.899999999999999" customHeight="1" x14ac:dyDescent="0.25">
      <c r="A664" s="887" t="s">
        <v>6077</v>
      </c>
      <c r="B664" s="888" t="s">
        <v>6078</v>
      </c>
      <c r="C664" s="887" t="s">
        <v>6058</v>
      </c>
      <c r="D664" s="887" t="s">
        <v>1083</v>
      </c>
      <c r="E664" s="888" t="s">
        <v>1084</v>
      </c>
      <c r="F664" s="1020" t="s">
        <v>6079</v>
      </c>
      <c r="G664" s="1023"/>
      <c r="H664" s="1020"/>
      <c r="I664" s="1020"/>
      <c r="J664" s="888" t="s">
        <v>6065</v>
      </c>
    </row>
    <row r="665" spans="1:10" ht="19.899999999999999" customHeight="1" x14ac:dyDescent="0.25">
      <c r="A665" s="889"/>
      <c r="B665" s="889"/>
      <c r="C665" s="889"/>
      <c r="D665" s="889"/>
      <c r="E665" s="889"/>
      <c r="F665" s="889" t="s">
        <v>240</v>
      </c>
      <c r="G665" s="889" t="s">
        <v>241</v>
      </c>
      <c r="H665" s="889" t="s">
        <v>242</v>
      </c>
      <c r="I665" s="889" t="s">
        <v>6080</v>
      </c>
      <c r="J665" s="889"/>
    </row>
    <row r="666" spans="1:10" ht="49.9" customHeight="1" x14ac:dyDescent="0.25">
      <c r="A666" s="906" t="s">
        <v>6067</v>
      </c>
      <c r="B666" s="907" t="s">
        <v>325</v>
      </c>
      <c r="C666" s="906" t="s">
        <v>6063</v>
      </c>
      <c r="D666" s="906" t="s">
        <v>1716</v>
      </c>
      <c r="E666" s="908">
        <v>1.0000000000000001E-5</v>
      </c>
      <c r="F666" s="907" t="s">
        <v>6153</v>
      </c>
      <c r="G666" s="907" t="s">
        <v>6154</v>
      </c>
      <c r="H666" s="907" t="s">
        <v>6155</v>
      </c>
      <c r="I666" s="907" t="s">
        <v>6116</v>
      </c>
      <c r="J666" s="910">
        <v>0</v>
      </c>
    </row>
    <row r="667" spans="1:10" ht="19.899999999999999" customHeight="1" x14ac:dyDescent="0.25">
      <c r="A667" s="1012"/>
      <c r="B667" s="1012"/>
      <c r="C667" s="1012"/>
      <c r="D667" s="1012"/>
      <c r="E667" s="1012"/>
      <c r="F667" s="1012" t="s">
        <v>6076</v>
      </c>
      <c r="G667" s="1012"/>
      <c r="H667" s="1012"/>
      <c r="I667" s="1012"/>
      <c r="J667" s="900">
        <v>0</v>
      </c>
    </row>
    <row r="668" spans="1:10" ht="19.899999999999999" customHeight="1" x14ac:dyDescent="0.25">
      <c r="A668" s="1012"/>
      <c r="B668" s="1012"/>
      <c r="C668" s="1012"/>
      <c r="D668" s="1012"/>
      <c r="E668" s="1012"/>
      <c r="F668" s="1012" t="s">
        <v>6081</v>
      </c>
      <c r="G668" s="1012"/>
      <c r="H668" s="1012"/>
      <c r="I668" s="1012"/>
      <c r="J668" s="900">
        <v>0</v>
      </c>
    </row>
    <row r="669" spans="1:10" x14ac:dyDescent="0.25">
      <c r="A669" s="901"/>
      <c r="B669" s="901"/>
      <c r="C669" s="901"/>
      <c r="D669" s="901"/>
      <c r="E669" s="901" t="s">
        <v>6082</v>
      </c>
      <c r="F669" s="902">
        <v>24.355224110627567</v>
      </c>
      <c r="G669" s="901" t="s">
        <v>6083</v>
      </c>
      <c r="H669" s="902">
        <v>0</v>
      </c>
      <c r="I669" s="901" t="s">
        <v>6084</v>
      </c>
      <c r="J669" s="902">
        <v>24.35</v>
      </c>
    </row>
    <row r="670" spans="1:10" ht="15.75" thickBot="1" x14ac:dyDescent="0.3">
      <c r="A670" s="901"/>
      <c r="B670" s="901"/>
      <c r="C670" s="901"/>
      <c r="D670" s="901"/>
      <c r="E670" s="901" t="s">
        <v>6085</v>
      </c>
      <c r="F670" s="902">
        <v>9.6300000000000008</v>
      </c>
      <c r="G670" s="901"/>
      <c r="H670" s="1013" t="s">
        <v>6086</v>
      </c>
      <c r="I670" s="1013"/>
      <c r="J670" s="902">
        <v>49.93</v>
      </c>
    </row>
    <row r="671" spans="1:10" ht="1.1499999999999999" customHeight="1" thickTop="1" x14ac:dyDescent="0.25">
      <c r="A671" s="903"/>
      <c r="B671" s="903"/>
      <c r="C671" s="903"/>
      <c r="D671" s="903"/>
      <c r="E671" s="903"/>
      <c r="F671" s="903"/>
      <c r="G671" s="903"/>
      <c r="H671" s="903"/>
      <c r="I671" s="903"/>
      <c r="J671" s="903"/>
    </row>
    <row r="672" spans="1:10" ht="18" customHeight="1" x14ac:dyDescent="0.25">
      <c r="A672" s="887" t="s">
        <v>6282</v>
      </c>
      <c r="B672" s="888" t="s">
        <v>1082</v>
      </c>
      <c r="C672" s="887" t="s">
        <v>6058</v>
      </c>
      <c r="D672" s="887" t="s">
        <v>1083</v>
      </c>
      <c r="E672" s="1024" t="s">
        <v>1210</v>
      </c>
      <c r="F672" s="1024"/>
      <c r="G672" s="889" t="s">
        <v>880</v>
      </c>
      <c r="H672" s="888" t="s">
        <v>6059</v>
      </c>
      <c r="I672" s="888" t="s">
        <v>6060</v>
      </c>
      <c r="J672" s="888" t="s">
        <v>1089</v>
      </c>
    </row>
    <row r="673" spans="1:10" ht="39" customHeight="1" x14ac:dyDescent="0.25">
      <c r="A673" s="890" t="s">
        <v>6061</v>
      </c>
      <c r="B673" s="891" t="s">
        <v>6283</v>
      </c>
      <c r="C673" s="890" t="s">
        <v>6063</v>
      </c>
      <c r="D673" s="890" t="s">
        <v>1689</v>
      </c>
      <c r="E673" s="1025" t="s">
        <v>176</v>
      </c>
      <c r="F673" s="1025"/>
      <c r="G673" s="892" t="s">
        <v>38</v>
      </c>
      <c r="H673" s="893">
        <v>1</v>
      </c>
      <c r="I673" s="894">
        <v>537.02</v>
      </c>
      <c r="J673" s="894">
        <v>537.02</v>
      </c>
    </row>
    <row r="674" spans="1:10" ht="15" customHeight="1" x14ac:dyDescent="0.25">
      <c r="A674" s="1024" t="s">
        <v>6089</v>
      </c>
      <c r="B674" s="1020" t="s">
        <v>1082</v>
      </c>
      <c r="C674" s="1024" t="s">
        <v>6058</v>
      </c>
      <c r="D674" s="1024" t="s">
        <v>6090</v>
      </c>
      <c r="E674" s="1020" t="s">
        <v>1084</v>
      </c>
      <c r="F674" s="1023" t="s">
        <v>6091</v>
      </c>
      <c r="G674" s="1020"/>
      <c r="H674" s="1023" t="s">
        <v>6065</v>
      </c>
      <c r="I674" s="1020"/>
      <c r="J674" s="1020" t="s">
        <v>6066</v>
      </c>
    </row>
    <row r="675" spans="1:10" ht="15" customHeight="1" x14ac:dyDescent="0.25">
      <c r="A675" s="1020"/>
      <c r="B675" s="1020"/>
      <c r="C675" s="1020"/>
      <c r="D675" s="1020"/>
      <c r="E675" s="1020"/>
      <c r="F675" s="888" t="s">
        <v>6092</v>
      </c>
      <c r="G675" s="888" t="s">
        <v>6093</v>
      </c>
      <c r="H675" s="888" t="s">
        <v>6092</v>
      </c>
      <c r="I675" s="888" t="s">
        <v>6093</v>
      </c>
      <c r="J675" s="1020"/>
    </row>
    <row r="676" spans="1:10" ht="25.9" customHeight="1" x14ac:dyDescent="0.25">
      <c r="A676" s="895" t="s">
        <v>6067</v>
      </c>
      <c r="B676" s="896" t="s">
        <v>6233</v>
      </c>
      <c r="C676" s="895" t="s">
        <v>6063</v>
      </c>
      <c r="D676" s="895" t="s">
        <v>312</v>
      </c>
      <c r="E676" s="897">
        <v>1</v>
      </c>
      <c r="F676" s="904">
        <v>1</v>
      </c>
      <c r="G676" s="904">
        <v>0</v>
      </c>
      <c r="H676" s="898">
        <v>107.31</v>
      </c>
      <c r="I676" s="898">
        <v>79.67</v>
      </c>
      <c r="J676" s="898">
        <v>107.31</v>
      </c>
    </row>
    <row r="677" spans="1:10" ht="25.9" customHeight="1" x14ac:dyDescent="0.25">
      <c r="A677" s="895" t="s">
        <v>6067</v>
      </c>
      <c r="B677" s="896" t="s">
        <v>6234</v>
      </c>
      <c r="C677" s="895" t="s">
        <v>6063</v>
      </c>
      <c r="D677" s="895" t="s">
        <v>310</v>
      </c>
      <c r="E677" s="897">
        <v>1</v>
      </c>
      <c r="F677" s="904">
        <v>0.3</v>
      </c>
      <c r="G677" s="904">
        <v>0.7</v>
      </c>
      <c r="H677" s="898">
        <v>217.03</v>
      </c>
      <c r="I677" s="898">
        <v>109.41</v>
      </c>
      <c r="J677" s="898">
        <v>141.69999999999999</v>
      </c>
    </row>
    <row r="678" spans="1:10" ht="24" customHeight="1" x14ac:dyDescent="0.25">
      <c r="A678" s="895" t="s">
        <v>6067</v>
      </c>
      <c r="B678" s="896" t="s">
        <v>6235</v>
      </c>
      <c r="C678" s="895" t="s">
        <v>6063</v>
      </c>
      <c r="D678" s="895" t="s">
        <v>314</v>
      </c>
      <c r="E678" s="897">
        <v>1</v>
      </c>
      <c r="F678" s="904">
        <v>1</v>
      </c>
      <c r="G678" s="904">
        <v>0</v>
      </c>
      <c r="H678" s="898">
        <v>109.43</v>
      </c>
      <c r="I678" s="898">
        <v>11.25</v>
      </c>
      <c r="J678" s="898">
        <v>109.43</v>
      </c>
    </row>
    <row r="679" spans="1:10" ht="19.899999999999999" customHeight="1" x14ac:dyDescent="0.25">
      <c r="A679" s="1012"/>
      <c r="B679" s="1012"/>
      <c r="C679" s="1012"/>
      <c r="D679" s="1012"/>
      <c r="E679" s="1012"/>
      <c r="F679" s="1012" t="s">
        <v>6094</v>
      </c>
      <c r="G679" s="1012"/>
      <c r="H679" s="1012"/>
      <c r="I679" s="1012"/>
      <c r="J679" s="900">
        <v>358.43509999999998</v>
      </c>
    </row>
    <row r="680" spans="1:10" ht="19.899999999999999" customHeight="1" x14ac:dyDescent="0.25">
      <c r="A680" s="887" t="s">
        <v>6064</v>
      </c>
      <c r="B680" s="888" t="s">
        <v>1082</v>
      </c>
      <c r="C680" s="887" t="s">
        <v>6058</v>
      </c>
      <c r="D680" s="887" t="s">
        <v>223</v>
      </c>
      <c r="E680" s="888" t="s">
        <v>1084</v>
      </c>
      <c r="F680" s="1020" t="s">
        <v>6065</v>
      </c>
      <c r="G680" s="1020"/>
      <c r="H680" s="1020"/>
      <c r="I680" s="1020"/>
      <c r="J680" s="888" t="s">
        <v>6066</v>
      </c>
    </row>
    <row r="681" spans="1:10" ht="24" customHeight="1" x14ac:dyDescent="0.25">
      <c r="A681" s="895" t="s">
        <v>6067</v>
      </c>
      <c r="B681" s="896" t="s">
        <v>6068</v>
      </c>
      <c r="C681" s="895" t="s">
        <v>6063</v>
      </c>
      <c r="D681" s="895" t="s">
        <v>231</v>
      </c>
      <c r="E681" s="897">
        <v>2</v>
      </c>
      <c r="F681" s="895"/>
      <c r="G681" s="895"/>
      <c r="H681" s="895"/>
      <c r="I681" s="898" t="s">
        <v>6069</v>
      </c>
      <c r="J681" s="898" t="s">
        <v>6095</v>
      </c>
    </row>
    <row r="682" spans="1:10" ht="19.899999999999999" customHeight="1" x14ac:dyDescent="0.25">
      <c r="A682" s="1012"/>
      <c r="B682" s="1012"/>
      <c r="C682" s="1012"/>
      <c r="D682" s="1012"/>
      <c r="E682" s="1012"/>
      <c r="F682" s="1012" t="s">
        <v>6070</v>
      </c>
      <c r="G682" s="1012"/>
      <c r="H682" s="1012"/>
      <c r="I682" s="1012"/>
      <c r="J682" s="899">
        <v>0</v>
      </c>
    </row>
    <row r="683" spans="1:10" ht="19.899999999999999" customHeight="1" x14ac:dyDescent="0.25">
      <c r="A683" s="1012"/>
      <c r="B683" s="1012"/>
      <c r="C683" s="1012"/>
      <c r="D683" s="1012"/>
      <c r="E683" s="1012"/>
      <c r="F683" s="1012" t="s">
        <v>6071</v>
      </c>
      <c r="G683" s="1012"/>
      <c r="H683" s="1012"/>
      <c r="I683" s="1012"/>
      <c r="J683" s="900">
        <v>46.898200000000003</v>
      </c>
    </row>
    <row r="684" spans="1:10" ht="19.899999999999999" customHeight="1" x14ac:dyDescent="0.25">
      <c r="A684" s="1012"/>
      <c r="B684" s="1012"/>
      <c r="C684" s="1012"/>
      <c r="D684" s="1012"/>
      <c r="E684" s="1012"/>
      <c r="F684" s="1012" t="s">
        <v>6072</v>
      </c>
      <c r="G684" s="1012"/>
      <c r="H684" s="1012"/>
      <c r="I684" s="1012"/>
      <c r="J684" s="900">
        <v>405.33330000000001</v>
      </c>
    </row>
    <row r="685" spans="1:10" ht="19.899999999999999" customHeight="1" x14ac:dyDescent="0.25">
      <c r="A685" s="1012"/>
      <c r="B685" s="1012"/>
      <c r="C685" s="1012"/>
      <c r="D685" s="1012"/>
      <c r="E685" s="1012"/>
      <c r="F685" s="1012" t="s">
        <v>6073</v>
      </c>
      <c r="G685" s="1012"/>
      <c r="H685" s="1012"/>
      <c r="I685" s="1012"/>
      <c r="J685" s="900">
        <v>24.9</v>
      </c>
    </row>
    <row r="686" spans="1:10" ht="19.899999999999999" customHeight="1" x14ac:dyDescent="0.25">
      <c r="A686" s="1012"/>
      <c r="B686" s="1012"/>
      <c r="C686" s="1012"/>
      <c r="D686" s="1012"/>
      <c r="E686" s="1012"/>
      <c r="F686" s="1012" t="s">
        <v>6074</v>
      </c>
      <c r="G686" s="1012"/>
      <c r="H686" s="1012"/>
      <c r="I686" s="1012"/>
      <c r="J686" s="900">
        <v>16.278400000000001</v>
      </c>
    </row>
    <row r="687" spans="1:10" ht="19.899999999999999" customHeight="1" x14ac:dyDescent="0.25">
      <c r="A687" s="1012"/>
      <c r="B687" s="1012"/>
      <c r="C687" s="1012"/>
      <c r="D687" s="1012"/>
      <c r="E687" s="1012"/>
      <c r="F687" s="1012" t="s">
        <v>6075</v>
      </c>
      <c r="G687" s="1012"/>
      <c r="H687" s="1012"/>
      <c r="I687" s="1012"/>
      <c r="J687" s="900">
        <v>0.1215</v>
      </c>
    </row>
    <row r="688" spans="1:10" ht="19.899999999999999" customHeight="1" x14ac:dyDescent="0.25">
      <c r="A688" s="1012"/>
      <c r="B688" s="1012"/>
      <c r="C688" s="1012"/>
      <c r="D688" s="1012"/>
      <c r="E688" s="1012"/>
      <c r="F688" s="1012" t="s">
        <v>6076</v>
      </c>
      <c r="G688" s="1012"/>
      <c r="H688" s="1012"/>
      <c r="I688" s="1012"/>
      <c r="J688" s="900">
        <v>0</v>
      </c>
    </row>
    <row r="689" spans="1:10" ht="19.899999999999999" customHeight="1" x14ac:dyDescent="0.25">
      <c r="A689" s="887" t="s">
        <v>6101</v>
      </c>
      <c r="B689" s="888" t="s">
        <v>1082</v>
      </c>
      <c r="C689" s="887" t="s">
        <v>6058</v>
      </c>
      <c r="D689" s="887" t="s">
        <v>179</v>
      </c>
      <c r="E689" s="888" t="s">
        <v>1084</v>
      </c>
      <c r="F689" s="888" t="s">
        <v>1207</v>
      </c>
      <c r="G689" s="888" t="s">
        <v>6102</v>
      </c>
      <c r="H689" s="888"/>
      <c r="I689" s="888"/>
      <c r="J689" s="888" t="s">
        <v>6065</v>
      </c>
    </row>
    <row r="690" spans="1:10" ht="24" customHeight="1" x14ac:dyDescent="0.25">
      <c r="A690" s="895" t="s">
        <v>6067</v>
      </c>
      <c r="B690" s="896" t="s">
        <v>6207</v>
      </c>
      <c r="C690" s="895" t="s">
        <v>6063</v>
      </c>
      <c r="D690" s="895" t="s">
        <v>1708</v>
      </c>
      <c r="E690" s="897">
        <v>0.51948000000000005</v>
      </c>
      <c r="F690" s="905" t="s">
        <v>38</v>
      </c>
      <c r="G690" s="1018" t="s">
        <v>6208</v>
      </c>
      <c r="H690" s="1018"/>
      <c r="I690" s="1019"/>
      <c r="J690" s="898" t="s">
        <v>6284</v>
      </c>
    </row>
    <row r="691" spans="1:10" ht="25.9" customHeight="1" x14ac:dyDescent="0.25">
      <c r="A691" s="895" t="s">
        <v>6067</v>
      </c>
      <c r="B691" s="896" t="s">
        <v>6237</v>
      </c>
      <c r="C691" s="895" t="s">
        <v>6063</v>
      </c>
      <c r="D691" s="895" t="s">
        <v>1714</v>
      </c>
      <c r="E691" s="897">
        <v>1.9035299999999999</v>
      </c>
      <c r="F691" s="905" t="s">
        <v>50</v>
      </c>
      <c r="G691" s="1018" t="s">
        <v>6238</v>
      </c>
      <c r="H691" s="1018"/>
      <c r="I691" s="1019"/>
      <c r="J691" s="898" t="s">
        <v>6285</v>
      </c>
    </row>
    <row r="692" spans="1:10" ht="24" customHeight="1" x14ac:dyDescent="0.25">
      <c r="A692" s="895" t="s">
        <v>6067</v>
      </c>
      <c r="B692" s="896" t="s">
        <v>6241</v>
      </c>
      <c r="C692" s="895" t="s">
        <v>6063</v>
      </c>
      <c r="D692" s="895" t="s">
        <v>1715</v>
      </c>
      <c r="E692" s="897">
        <v>0.68813000000000002</v>
      </c>
      <c r="F692" s="905" t="s">
        <v>38</v>
      </c>
      <c r="G692" s="1018" t="s">
        <v>6242</v>
      </c>
      <c r="H692" s="1018"/>
      <c r="I692" s="1019"/>
      <c r="J692" s="898" t="s">
        <v>6243</v>
      </c>
    </row>
    <row r="693" spans="1:10" ht="24" customHeight="1" x14ac:dyDescent="0.25">
      <c r="A693" s="895" t="s">
        <v>6067</v>
      </c>
      <c r="B693" s="896" t="s">
        <v>6204</v>
      </c>
      <c r="C693" s="895" t="s">
        <v>6063</v>
      </c>
      <c r="D693" s="895" t="s">
        <v>1709</v>
      </c>
      <c r="E693" s="897">
        <v>475.88225999999997</v>
      </c>
      <c r="F693" s="905" t="s">
        <v>50</v>
      </c>
      <c r="G693" s="1018" t="s">
        <v>6205</v>
      </c>
      <c r="H693" s="1018"/>
      <c r="I693" s="1019"/>
      <c r="J693" s="898" t="s">
        <v>6286</v>
      </c>
    </row>
    <row r="694" spans="1:10" ht="19.899999999999999" customHeight="1" x14ac:dyDescent="0.25">
      <c r="A694" s="1012"/>
      <c r="B694" s="1012"/>
      <c r="C694" s="1012"/>
      <c r="D694" s="1012"/>
      <c r="E694" s="1012"/>
      <c r="F694" s="1012" t="s">
        <v>6106</v>
      </c>
      <c r="G694" s="1012"/>
      <c r="H694" s="1012"/>
      <c r="I694" s="1012"/>
      <c r="J694" s="900">
        <v>500.58789999999999</v>
      </c>
    </row>
    <row r="695" spans="1:10" ht="19.899999999999999" customHeight="1" x14ac:dyDescent="0.25">
      <c r="A695" s="887" t="s">
        <v>6107</v>
      </c>
      <c r="B695" s="888" t="s">
        <v>6108</v>
      </c>
      <c r="C695" s="887" t="s">
        <v>6058</v>
      </c>
      <c r="D695" s="887" t="s">
        <v>1083</v>
      </c>
      <c r="E695" s="888" t="s">
        <v>6109</v>
      </c>
      <c r="F695" s="888" t="s">
        <v>1084</v>
      </c>
      <c r="G695" s="889" t="s">
        <v>1207</v>
      </c>
      <c r="H695" s="1020" t="s">
        <v>6102</v>
      </c>
      <c r="I695" s="1020"/>
      <c r="J695" s="888" t="s">
        <v>6065</v>
      </c>
    </row>
    <row r="696" spans="1:10" ht="39" customHeight="1" x14ac:dyDescent="0.25">
      <c r="A696" s="906" t="s">
        <v>6061</v>
      </c>
      <c r="B696" s="907" t="s">
        <v>6151</v>
      </c>
      <c r="C696" s="906" t="s">
        <v>6063</v>
      </c>
      <c r="D696" s="906" t="s">
        <v>6152</v>
      </c>
      <c r="E696" s="907" t="s">
        <v>299</v>
      </c>
      <c r="F696" s="908">
        <v>0.47588000000000003</v>
      </c>
      <c r="G696" s="909" t="s">
        <v>108</v>
      </c>
      <c r="H696" s="1021">
        <v>34.81</v>
      </c>
      <c r="I696" s="1022"/>
      <c r="J696" s="910">
        <v>16.57</v>
      </c>
    </row>
    <row r="697" spans="1:10" ht="39" customHeight="1" x14ac:dyDescent="0.25">
      <c r="A697" s="906" t="s">
        <v>6061</v>
      </c>
      <c r="B697" s="907" t="s">
        <v>6110</v>
      </c>
      <c r="C697" s="906" t="s">
        <v>6063</v>
      </c>
      <c r="D697" s="906" t="s">
        <v>6111</v>
      </c>
      <c r="E697" s="907" t="s">
        <v>296</v>
      </c>
      <c r="F697" s="908">
        <v>0.77922000000000002</v>
      </c>
      <c r="G697" s="909" t="s">
        <v>108</v>
      </c>
      <c r="H697" s="1021">
        <v>1.88</v>
      </c>
      <c r="I697" s="1022"/>
      <c r="J697" s="910">
        <v>1.46</v>
      </c>
    </row>
    <row r="698" spans="1:10" ht="39" customHeight="1" x14ac:dyDescent="0.25">
      <c r="A698" s="906" t="s">
        <v>6061</v>
      </c>
      <c r="B698" s="907" t="s">
        <v>6110</v>
      </c>
      <c r="C698" s="906" t="s">
        <v>6063</v>
      </c>
      <c r="D698" s="906" t="s">
        <v>6111</v>
      </c>
      <c r="E698" s="907" t="s">
        <v>316</v>
      </c>
      <c r="F698" s="908">
        <v>1.0322</v>
      </c>
      <c r="G698" s="909" t="s">
        <v>108</v>
      </c>
      <c r="H698" s="1021">
        <v>1.88</v>
      </c>
      <c r="I698" s="1022"/>
      <c r="J698" s="910">
        <v>1.94</v>
      </c>
    </row>
    <row r="699" spans="1:10" ht="39" customHeight="1" x14ac:dyDescent="0.25">
      <c r="A699" s="906" t="s">
        <v>6061</v>
      </c>
      <c r="B699" s="907" t="s">
        <v>6151</v>
      </c>
      <c r="C699" s="906" t="s">
        <v>6063</v>
      </c>
      <c r="D699" s="906" t="s">
        <v>6152</v>
      </c>
      <c r="E699" s="907" t="s">
        <v>315</v>
      </c>
      <c r="F699" s="908">
        <v>1.9E-3</v>
      </c>
      <c r="G699" s="909" t="s">
        <v>108</v>
      </c>
      <c r="H699" s="1021">
        <v>34.81</v>
      </c>
      <c r="I699" s="1022"/>
      <c r="J699" s="910">
        <v>7.0000000000000007E-2</v>
      </c>
    </row>
    <row r="700" spans="1:10" ht="19.899999999999999" customHeight="1" x14ac:dyDescent="0.25">
      <c r="A700" s="1012"/>
      <c r="B700" s="1012"/>
      <c r="C700" s="1012"/>
      <c r="D700" s="1012"/>
      <c r="E700" s="1012"/>
      <c r="F700" s="1012" t="s">
        <v>6112</v>
      </c>
      <c r="G700" s="1012"/>
      <c r="H700" s="1012"/>
      <c r="I700" s="1012"/>
      <c r="J700" s="900">
        <v>20.036899999999999</v>
      </c>
    </row>
    <row r="701" spans="1:10" ht="19.899999999999999" customHeight="1" x14ac:dyDescent="0.25">
      <c r="A701" s="887" t="s">
        <v>6077</v>
      </c>
      <c r="B701" s="888" t="s">
        <v>6078</v>
      </c>
      <c r="C701" s="887" t="s">
        <v>6058</v>
      </c>
      <c r="D701" s="887" t="s">
        <v>1083</v>
      </c>
      <c r="E701" s="888" t="s">
        <v>1084</v>
      </c>
      <c r="F701" s="1020" t="s">
        <v>6079</v>
      </c>
      <c r="G701" s="1023"/>
      <c r="H701" s="1020"/>
      <c r="I701" s="1020"/>
      <c r="J701" s="888" t="s">
        <v>6065</v>
      </c>
    </row>
    <row r="702" spans="1:10" ht="19.899999999999999" customHeight="1" x14ac:dyDescent="0.25">
      <c r="A702" s="889"/>
      <c r="B702" s="889"/>
      <c r="C702" s="889"/>
      <c r="D702" s="889"/>
      <c r="E702" s="889"/>
      <c r="F702" s="889" t="s">
        <v>240</v>
      </c>
      <c r="G702" s="889" t="s">
        <v>241</v>
      </c>
      <c r="H702" s="889" t="s">
        <v>242</v>
      </c>
      <c r="I702" s="889" t="s">
        <v>6080</v>
      </c>
      <c r="J702" s="889"/>
    </row>
    <row r="703" spans="1:10" ht="49.9" customHeight="1" x14ac:dyDescent="0.25">
      <c r="A703" s="906" t="s">
        <v>6067</v>
      </c>
      <c r="B703" s="907" t="s">
        <v>316</v>
      </c>
      <c r="C703" s="906" t="s">
        <v>6063</v>
      </c>
      <c r="D703" s="906" t="s">
        <v>1715</v>
      </c>
      <c r="E703" s="908">
        <v>1.0322</v>
      </c>
      <c r="F703" s="907" t="s">
        <v>6113</v>
      </c>
      <c r="G703" s="907" t="s">
        <v>6114</v>
      </c>
      <c r="H703" s="907" t="s">
        <v>6115</v>
      </c>
      <c r="I703" s="907" t="s">
        <v>6116</v>
      </c>
      <c r="J703" s="910">
        <v>0</v>
      </c>
    </row>
    <row r="704" spans="1:10" ht="49.9" customHeight="1" x14ac:dyDescent="0.25">
      <c r="A704" s="906" t="s">
        <v>6067</v>
      </c>
      <c r="B704" s="907" t="s">
        <v>299</v>
      </c>
      <c r="C704" s="906" t="s">
        <v>6063</v>
      </c>
      <c r="D704" s="906" t="s">
        <v>1709</v>
      </c>
      <c r="E704" s="908">
        <v>0.47588000000000003</v>
      </c>
      <c r="F704" s="907" t="s">
        <v>6153</v>
      </c>
      <c r="G704" s="907" t="s">
        <v>6154</v>
      </c>
      <c r="H704" s="907" t="s">
        <v>6155</v>
      </c>
      <c r="I704" s="907" t="s">
        <v>6116</v>
      </c>
      <c r="J704" s="910">
        <v>0</v>
      </c>
    </row>
    <row r="705" spans="1:10" ht="49.9" customHeight="1" x14ac:dyDescent="0.25">
      <c r="A705" s="906" t="s">
        <v>6067</v>
      </c>
      <c r="B705" s="907" t="s">
        <v>296</v>
      </c>
      <c r="C705" s="906" t="s">
        <v>6063</v>
      </c>
      <c r="D705" s="906" t="s">
        <v>1708</v>
      </c>
      <c r="E705" s="908">
        <v>0.77922000000000002</v>
      </c>
      <c r="F705" s="907" t="s">
        <v>6113</v>
      </c>
      <c r="G705" s="907" t="s">
        <v>6114</v>
      </c>
      <c r="H705" s="907" t="s">
        <v>6115</v>
      </c>
      <c r="I705" s="907" t="s">
        <v>6116</v>
      </c>
      <c r="J705" s="910">
        <v>0</v>
      </c>
    </row>
    <row r="706" spans="1:10" ht="49.9" customHeight="1" x14ac:dyDescent="0.25">
      <c r="A706" s="906" t="s">
        <v>6067</v>
      </c>
      <c r="B706" s="907" t="s">
        <v>315</v>
      </c>
      <c r="C706" s="906" t="s">
        <v>6063</v>
      </c>
      <c r="D706" s="906" t="s">
        <v>1714</v>
      </c>
      <c r="E706" s="908">
        <v>1.9E-3</v>
      </c>
      <c r="F706" s="907" t="s">
        <v>6153</v>
      </c>
      <c r="G706" s="907" t="s">
        <v>6154</v>
      </c>
      <c r="H706" s="907" t="s">
        <v>6155</v>
      </c>
      <c r="I706" s="907" t="s">
        <v>6116</v>
      </c>
      <c r="J706" s="910">
        <v>0</v>
      </c>
    </row>
    <row r="707" spans="1:10" ht="19.899999999999999" customHeight="1" x14ac:dyDescent="0.25">
      <c r="A707" s="1012"/>
      <c r="B707" s="1012"/>
      <c r="C707" s="1012"/>
      <c r="D707" s="1012"/>
      <c r="E707" s="1012"/>
      <c r="F707" s="1012" t="s">
        <v>6076</v>
      </c>
      <c r="G707" s="1012"/>
      <c r="H707" s="1012"/>
      <c r="I707" s="1012"/>
      <c r="J707" s="900">
        <v>0</v>
      </c>
    </row>
    <row r="708" spans="1:10" ht="19.899999999999999" customHeight="1" x14ac:dyDescent="0.25">
      <c r="A708" s="1012"/>
      <c r="B708" s="1012"/>
      <c r="C708" s="1012"/>
      <c r="D708" s="1012"/>
      <c r="E708" s="1012"/>
      <c r="F708" s="1012" t="s">
        <v>6081</v>
      </c>
      <c r="G708" s="1012"/>
      <c r="H708" s="1012"/>
      <c r="I708" s="1012"/>
      <c r="J708" s="900">
        <v>0</v>
      </c>
    </row>
    <row r="709" spans="1:10" x14ac:dyDescent="0.25">
      <c r="A709" s="901"/>
      <c r="B709" s="901"/>
      <c r="C709" s="901"/>
      <c r="D709" s="901"/>
      <c r="E709" s="901" t="s">
        <v>6082</v>
      </c>
      <c r="F709" s="902">
        <v>7.33</v>
      </c>
      <c r="G709" s="901" t="s">
        <v>6083</v>
      </c>
      <c r="H709" s="902">
        <v>0</v>
      </c>
      <c r="I709" s="901" t="s">
        <v>6084</v>
      </c>
      <c r="J709" s="902">
        <v>7.33</v>
      </c>
    </row>
    <row r="710" spans="1:10" ht="15.75" thickBot="1" x14ac:dyDescent="0.3">
      <c r="A710" s="901"/>
      <c r="B710" s="901"/>
      <c r="C710" s="901"/>
      <c r="D710" s="901"/>
      <c r="E710" s="901" t="s">
        <v>6085</v>
      </c>
      <c r="F710" s="902">
        <v>128.29</v>
      </c>
      <c r="G710" s="901"/>
      <c r="H710" s="1013" t="s">
        <v>6086</v>
      </c>
      <c r="I710" s="1013"/>
      <c r="J710" s="902">
        <v>665.31</v>
      </c>
    </row>
    <row r="711" spans="1:10" ht="1.1499999999999999" customHeight="1" thickTop="1" x14ac:dyDescent="0.25">
      <c r="A711" s="903"/>
      <c r="B711" s="903"/>
      <c r="C711" s="903"/>
      <c r="D711" s="903"/>
      <c r="E711" s="903"/>
      <c r="F711" s="903"/>
      <c r="G711" s="903"/>
      <c r="H711" s="903"/>
      <c r="I711" s="903"/>
      <c r="J711" s="903"/>
    </row>
    <row r="712" spans="1:10" ht="18" customHeight="1" x14ac:dyDescent="0.25">
      <c r="A712" s="887" t="s">
        <v>6287</v>
      </c>
      <c r="B712" s="888" t="s">
        <v>1082</v>
      </c>
      <c r="C712" s="887" t="s">
        <v>6058</v>
      </c>
      <c r="D712" s="887" t="s">
        <v>1083</v>
      </c>
      <c r="E712" s="1024" t="s">
        <v>1210</v>
      </c>
      <c r="F712" s="1024"/>
      <c r="G712" s="889" t="s">
        <v>880</v>
      </c>
      <c r="H712" s="888" t="s">
        <v>6059</v>
      </c>
      <c r="I712" s="888" t="s">
        <v>6060</v>
      </c>
      <c r="J712" s="888" t="s">
        <v>1089</v>
      </c>
    </row>
    <row r="713" spans="1:10" ht="25.9" customHeight="1" x14ac:dyDescent="0.25">
      <c r="A713" s="890" t="s">
        <v>6061</v>
      </c>
      <c r="B713" s="891" t="s">
        <v>6288</v>
      </c>
      <c r="C713" s="890" t="s">
        <v>6063</v>
      </c>
      <c r="D713" s="890" t="s">
        <v>68</v>
      </c>
      <c r="E713" s="1025" t="s">
        <v>176</v>
      </c>
      <c r="F713" s="1025"/>
      <c r="G713" s="892" t="s">
        <v>38</v>
      </c>
      <c r="H713" s="893">
        <v>1</v>
      </c>
      <c r="I713" s="894">
        <v>3996.55</v>
      </c>
      <c r="J713" s="894">
        <v>3996.55</v>
      </c>
    </row>
    <row r="714" spans="1:10" ht="15" customHeight="1" x14ac:dyDescent="0.25">
      <c r="A714" s="1024" t="s">
        <v>6089</v>
      </c>
      <c r="B714" s="1020" t="s">
        <v>1082</v>
      </c>
      <c r="C714" s="1024" t="s">
        <v>6058</v>
      </c>
      <c r="D714" s="1024" t="s">
        <v>6090</v>
      </c>
      <c r="E714" s="1020" t="s">
        <v>1084</v>
      </c>
      <c r="F714" s="1023" t="s">
        <v>6091</v>
      </c>
      <c r="G714" s="1020"/>
      <c r="H714" s="1023" t="s">
        <v>6065</v>
      </c>
      <c r="I714" s="1020"/>
      <c r="J714" s="1020" t="s">
        <v>6066</v>
      </c>
    </row>
    <row r="715" spans="1:10" ht="15" customHeight="1" x14ac:dyDescent="0.25">
      <c r="A715" s="1020"/>
      <c r="B715" s="1020"/>
      <c r="C715" s="1020"/>
      <c r="D715" s="1020"/>
      <c r="E715" s="1020"/>
      <c r="F715" s="888" t="s">
        <v>6092</v>
      </c>
      <c r="G715" s="888" t="s">
        <v>6093</v>
      </c>
      <c r="H715" s="888" t="s">
        <v>6092</v>
      </c>
      <c r="I715" s="888" t="s">
        <v>6093</v>
      </c>
      <c r="J715" s="1020"/>
    </row>
    <row r="716" spans="1:10" ht="25.9" customHeight="1" x14ac:dyDescent="0.25">
      <c r="A716" s="895" t="s">
        <v>6067</v>
      </c>
      <c r="B716" s="896" t="s">
        <v>1040</v>
      </c>
      <c r="C716" s="895" t="s">
        <v>6063</v>
      </c>
      <c r="D716" s="895" t="s">
        <v>295</v>
      </c>
      <c r="E716" s="897">
        <v>2</v>
      </c>
      <c r="F716" s="904">
        <v>0.17</v>
      </c>
      <c r="G716" s="904">
        <v>0.83</v>
      </c>
      <c r="H716" s="898">
        <v>1.71</v>
      </c>
      <c r="I716" s="898">
        <v>1.1599999999999999</v>
      </c>
      <c r="J716" s="898">
        <v>2.5</v>
      </c>
    </row>
    <row r="717" spans="1:10" ht="25.9" customHeight="1" x14ac:dyDescent="0.25">
      <c r="A717" s="895" t="s">
        <v>6067</v>
      </c>
      <c r="B717" s="896" t="s">
        <v>1006</v>
      </c>
      <c r="C717" s="895" t="s">
        <v>6063</v>
      </c>
      <c r="D717" s="895" t="s">
        <v>327</v>
      </c>
      <c r="E717" s="897">
        <v>1</v>
      </c>
      <c r="F717" s="904">
        <v>1</v>
      </c>
      <c r="G717" s="904">
        <v>0</v>
      </c>
      <c r="H717" s="898">
        <v>41.51</v>
      </c>
      <c r="I717" s="898">
        <v>33.51</v>
      </c>
      <c r="J717" s="898">
        <v>41.51</v>
      </c>
    </row>
    <row r="718" spans="1:10" ht="19.899999999999999" customHeight="1" x14ac:dyDescent="0.25">
      <c r="A718" s="1012"/>
      <c r="B718" s="1012"/>
      <c r="C718" s="1012"/>
      <c r="D718" s="1012"/>
      <c r="E718" s="1012"/>
      <c r="F718" s="1012" t="s">
        <v>6094</v>
      </c>
      <c r="G718" s="1012"/>
      <c r="H718" s="1012"/>
      <c r="I718" s="1012"/>
      <c r="J718" s="900">
        <v>44.008200000000002</v>
      </c>
    </row>
    <row r="719" spans="1:10" ht="19.899999999999999" customHeight="1" x14ac:dyDescent="0.25">
      <c r="A719" s="887" t="s">
        <v>6064</v>
      </c>
      <c r="B719" s="888" t="s">
        <v>1082</v>
      </c>
      <c r="C719" s="887" t="s">
        <v>6058</v>
      </c>
      <c r="D719" s="887" t="s">
        <v>223</v>
      </c>
      <c r="E719" s="888" t="s">
        <v>1084</v>
      </c>
      <c r="F719" s="1020" t="s">
        <v>6065</v>
      </c>
      <c r="G719" s="1020"/>
      <c r="H719" s="1020"/>
      <c r="I719" s="1020"/>
      <c r="J719" s="888" t="s">
        <v>6066</v>
      </c>
    </row>
    <row r="720" spans="1:10" ht="24" customHeight="1" x14ac:dyDescent="0.25">
      <c r="A720" s="895" t="s">
        <v>6067</v>
      </c>
      <c r="B720" s="896" t="s">
        <v>6068</v>
      </c>
      <c r="C720" s="895" t="s">
        <v>6063</v>
      </c>
      <c r="D720" s="895" t="s">
        <v>231</v>
      </c>
      <c r="E720" s="897">
        <v>2</v>
      </c>
      <c r="F720" s="895"/>
      <c r="G720" s="895"/>
      <c r="H720" s="895"/>
      <c r="I720" s="898" t="s">
        <v>6069</v>
      </c>
      <c r="J720" s="898" t="s">
        <v>6095</v>
      </c>
    </row>
    <row r="721" spans="1:10" ht="24" customHeight="1" x14ac:dyDescent="0.25">
      <c r="A721" s="895" t="s">
        <v>6067</v>
      </c>
      <c r="B721" s="896" t="s">
        <v>6099</v>
      </c>
      <c r="C721" s="895" t="s">
        <v>6063</v>
      </c>
      <c r="D721" s="895" t="s">
        <v>237</v>
      </c>
      <c r="E721" s="897">
        <v>1</v>
      </c>
      <c r="F721" s="895"/>
      <c r="G721" s="895"/>
      <c r="H721" s="895"/>
      <c r="I721" s="898" t="s">
        <v>6100</v>
      </c>
      <c r="J721" s="898" t="s">
        <v>6100</v>
      </c>
    </row>
    <row r="722" spans="1:10" ht="19.899999999999999" customHeight="1" x14ac:dyDescent="0.25">
      <c r="A722" s="1012"/>
      <c r="B722" s="1012"/>
      <c r="C722" s="1012"/>
      <c r="D722" s="1012"/>
      <c r="E722" s="1012"/>
      <c r="F722" s="1012" t="s">
        <v>6070</v>
      </c>
      <c r="G722" s="1012"/>
      <c r="H722" s="1012"/>
      <c r="I722" s="1012"/>
      <c r="J722" s="899">
        <v>0</v>
      </c>
    </row>
    <row r="723" spans="1:10" ht="19.899999999999999" customHeight="1" x14ac:dyDescent="0.25">
      <c r="A723" s="1012"/>
      <c r="B723" s="1012"/>
      <c r="C723" s="1012"/>
      <c r="D723" s="1012"/>
      <c r="E723" s="1012"/>
      <c r="F723" s="1012" t="s">
        <v>6071</v>
      </c>
      <c r="G723" s="1012"/>
      <c r="H723" s="1012"/>
      <c r="I723" s="1012"/>
      <c r="J723" s="900">
        <v>75.768199999999993</v>
      </c>
    </row>
    <row r="724" spans="1:10" ht="19.899999999999999" customHeight="1" x14ac:dyDescent="0.25">
      <c r="A724" s="1012"/>
      <c r="B724" s="1012"/>
      <c r="C724" s="1012"/>
      <c r="D724" s="1012"/>
      <c r="E724" s="1012"/>
      <c r="F724" s="1012" t="s">
        <v>6072</v>
      </c>
      <c r="G724" s="1012"/>
      <c r="H724" s="1012"/>
      <c r="I724" s="1012"/>
      <c r="J724" s="900">
        <v>119.7764</v>
      </c>
    </row>
    <row r="725" spans="1:10" ht="19.899999999999999" customHeight="1" x14ac:dyDescent="0.25">
      <c r="A725" s="1012"/>
      <c r="B725" s="1012"/>
      <c r="C725" s="1012"/>
      <c r="D725" s="1012"/>
      <c r="E725" s="1012"/>
      <c r="F725" s="1012" t="s">
        <v>6073</v>
      </c>
      <c r="G725" s="1012"/>
      <c r="H725" s="1012"/>
      <c r="I725" s="1012"/>
      <c r="J725" s="900">
        <v>1.19712</v>
      </c>
    </row>
    <row r="726" spans="1:10" ht="19.899999999999999" customHeight="1" x14ac:dyDescent="0.25">
      <c r="A726" s="1012"/>
      <c r="B726" s="1012"/>
      <c r="C726" s="1012"/>
      <c r="D726" s="1012"/>
      <c r="E726" s="1012"/>
      <c r="F726" s="1012" t="s">
        <v>6074</v>
      </c>
      <c r="G726" s="1012"/>
      <c r="H726" s="1012"/>
      <c r="I726" s="1012"/>
      <c r="J726" s="900">
        <v>100.0538</v>
      </c>
    </row>
    <row r="727" spans="1:10" ht="19.899999999999999" customHeight="1" x14ac:dyDescent="0.25">
      <c r="A727" s="1012"/>
      <c r="B727" s="1012"/>
      <c r="C727" s="1012"/>
      <c r="D727" s="1012"/>
      <c r="E727" s="1012"/>
      <c r="F727" s="1012" t="s">
        <v>6075</v>
      </c>
      <c r="G727" s="1012"/>
      <c r="H727" s="1012"/>
      <c r="I727" s="1012"/>
      <c r="J727" s="900">
        <v>1.141</v>
      </c>
    </row>
    <row r="728" spans="1:10" ht="19.899999999999999" customHeight="1" x14ac:dyDescent="0.25">
      <c r="A728" s="1012"/>
      <c r="B728" s="1012"/>
      <c r="C728" s="1012"/>
      <c r="D728" s="1012"/>
      <c r="E728" s="1012"/>
      <c r="F728" s="1012" t="s">
        <v>6076</v>
      </c>
      <c r="G728" s="1012"/>
      <c r="H728" s="1012"/>
      <c r="I728" s="1012"/>
      <c r="J728" s="900">
        <v>0</v>
      </c>
    </row>
    <row r="729" spans="1:10" ht="19.899999999999999" customHeight="1" x14ac:dyDescent="0.25">
      <c r="A729" s="887" t="s">
        <v>6101</v>
      </c>
      <c r="B729" s="888" t="s">
        <v>1082</v>
      </c>
      <c r="C729" s="887" t="s">
        <v>6058</v>
      </c>
      <c r="D729" s="887" t="s">
        <v>179</v>
      </c>
      <c r="E729" s="888" t="s">
        <v>1084</v>
      </c>
      <c r="F729" s="888" t="s">
        <v>1207</v>
      </c>
      <c r="G729" s="888" t="s">
        <v>6102</v>
      </c>
      <c r="H729" s="888"/>
      <c r="I729" s="888"/>
      <c r="J729" s="888" t="s">
        <v>6065</v>
      </c>
    </row>
    <row r="730" spans="1:10" ht="24" customHeight="1" x14ac:dyDescent="0.25">
      <c r="A730" s="895" t="s">
        <v>6067</v>
      </c>
      <c r="B730" s="896" t="s">
        <v>6289</v>
      </c>
      <c r="C730" s="895" t="s">
        <v>6063</v>
      </c>
      <c r="D730" s="895" t="s">
        <v>1717</v>
      </c>
      <c r="E730" s="897">
        <v>2073.75</v>
      </c>
      <c r="F730" s="905" t="s">
        <v>50</v>
      </c>
      <c r="G730" s="1018" t="s">
        <v>6290</v>
      </c>
      <c r="H730" s="1018"/>
      <c r="I730" s="1019"/>
      <c r="J730" s="898" t="s">
        <v>6291</v>
      </c>
    </row>
    <row r="731" spans="1:10" ht="19.899999999999999" customHeight="1" x14ac:dyDescent="0.25">
      <c r="A731" s="1012"/>
      <c r="B731" s="1012"/>
      <c r="C731" s="1012"/>
      <c r="D731" s="1012"/>
      <c r="E731" s="1012"/>
      <c r="F731" s="1012" t="s">
        <v>6106</v>
      </c>
      <c r="G731" s="1012"/>
      <c r="H731" s="1012"/>
      <c r="I731" s="1012"/>
      <c r="J731" s="900">
        <v>3823.1655000000001</v>
      </c>
    </row>
    <row r="732" spans="1:10" ht="19.899999999999999" customHeight="1" x14ac:dyDescent="0.25">
      <c r="A732" s="887" t="s">
        <v>6107</v>
      </c>
      <c r="B732" s="888" t="s">
        <v>6108</v>
      </c>
      <c r="C732" s="887" t="s">
        <v>6058</v>
      </c>
      <c r="D732" s="887" t="s">
        <v>1083</v>
      </c>
      <c r="E732" s="888" t="s">
        <v>6109</v>
      </c>
      <c r="F732" s="888" t="s">
        <v>1084</v>
      </c>
      <c r="G732" s="889" t="s">
        <v>1207</v>
      </c>
      <c r="H732" s="1020" t="s">
        <v>6102</v>
      </c>
      <c r="I732" s="1020"/>
      <c r="J732" s="888" t="s">
        <v>6065</v>
      </c>
    </row>
    <row r="733" spans="1:10" ht="39" customHeight="1" x14ac:dyDescent="0.25">
      <c r="A733" s="906" t="s">
        <v>6061</v>
      </c>
      <c r="B733" s="907" t="s">
        <v>6151</v>
      </c>
      <c r="C733" s="906" t="s">
        <v>6063</v>
      </c>
      <c r="D733" s="906" t="s">
        <v>6152</v>
      </c>
      <c r="E733" s="907" t="s">
        <v>328</v>
      </c>
      <c r="F733" s="908">
        <v>2.07375</v>
      </c>
      <c r="G733" s="909" t="s">
        <v>108</v>
      </c>
      <c r="H733" s="1021">
        <v>34.81</v>
      </c>
      <c r="I733" s="1022"/>
      <c r="J733" s="910">
        <v>72.19</v>
      </c>
    </row>
    <row r="734" spans="1:10" ht="19.899999999999999" customHeight="1" x14ac:dyDescent="0.25">
      <c r="A734" s="1012"/>
      <c r="B734" s="1012"/>
      <c r="C734" s="1012"/>
      <c r="D734" s="1012"/>
      <c r="E734" s="1012"/>
      <c r="F734" s="1012" t="s">
        <v>6112</v>
      </c>
      <c r="G734" s="1012"/>
      <c r="H734" s="1012"/>
      <c r="I734" s="1012"/>
      <c r="J734" s="900">
        <v>72.187200000000004</v>
      </c>
    </row>
    <row r="735" spans="1:10" ht="19.899999999999999" customHeight="1" x14ac:dyDescent="0.25">
      <c r="A735" s="887" t="s">
        <v>6077</v>
      </c>
      <c r="B735" s="888" t="s">
        <v>6078</v>
      </c>
      <c r="C735" s="887" t="s">
        <v>6058</v>
      </c>
      <c r="D735" s="887" t="s">
        <v>1083</v>
      </c>
      <c r="E735" s="888" t="s">
        <v>1084</v>
      </c>
      <c r="F735" s="1020" t="s">
        <v>6079</v>
      </c>
      <c r="G735" s="1023"/>
      <c r="H735" s="1020"/>
      <c r="I735" s="1020"/>
      <c r="J735" s="888" t="s">
        <v>6065</v>
      </c>
    </row>
    <row r="736" spans="1:10" ht="19.899999999999999" customHeight="1" x14ac:dyDescent="0.25">
      <c r="A736" s="889"/>
      <c r="B736" s="889"/>
      <c r="C736" s="889"/>
      <c r="D736" s="889"/>
      <c r="E736" s="889"/>
      <c r="F736" s="889" t="s">
        <v>240</v>
      </c>
      <c r="G736" s="889" t="s">
        <v>241</v>
      </c>
      <c r="H736" s="889" t="s">
        <v>242</v>
      </c>
      <c r="I736" s="889" t="s">
        <v>6080</v>
      </c>
      <c r="J736" s="889"/>
    </row>
    <row r="737" spans="1:10" ht="49.9" customHeight="1" x14ac:dyDescent="0.25">
      <c r="A737" s="906" t="s">
        <v>6067</v>
      </c>
      <c r="B737" s="907" t="s">
        <v>328</v>
      </c>
      <c r="C737" s="906" t="s">
        <v>6063</v>
      </c>
      <c r="D737" s="906" t="s">
        <v>1717</v>
      </c>
      <c r="E737" s="908">
        <v>2.07375</v>
      </c>
      <c r="F737" s="907" t="s">
        <v>6153</v>
      </c>
      <c r="G737" s="907" t="s">
        <v>6154</v>
      </c>
      <c r="H737" s="907" t="s">
        <v>6155</v>
      </c>
      <c r="I737" s="907" t="s">
        <v>6116</v>
      </c>
      <c r="J737" s="910">
        <v>0</v>
      </c>
    </row>
    <row r="738" spans="1:10" ht="19.899999999999999" customHeight="1" x14ac:dyDescent="0.25">
      <c r="A738" s="1012"/>
      <c r="B738" s="1012"/>
      <c r="C738" s="1012"/>
      <c r="D738" s="1012"/>
      <c r="E738" s="1012"/>
      <c r="F738" s="1012" t="s">
        <v>6076</v>
      </c>
      <c r="G738" s="1012"/>
      <c r="H738" s="1012"/>
      <c r="I738" s="1012"/>
      <c r="J738" s="900">
        <v>0</v>
      </c>
    </row>
    <row r="739" spans="1:10" ht="19.899999999999999" customHeight="1" x14ac:dyDescent="0.25">
      <c r="A739" s="1012"/>
      <c r="B739" s="1012"/>
      <c r="C739" s="1012"/>
      <c r="D739" s="1012"/>
      <c r="E739" s="1012"/>
      <c r="F739" s="1012" t="s">
        <v>6081</v>
      </c>
      <c r="G739" s="1012"/>
      <c r="H739" s="1012"/>
      <c r="I739" s="1012"/>
      <c r="J739" s="900">
        <v>0</v>
      </c>
    </row>
    <row r="740" spans="1:10" x14ac:dyDescent="0.25">
      <c r="A740" s="901"/>
      <c r="B740" s="901"/>
      <c r="C740" s="901"/>
      <c r="D740" s="901"/>
      <c r="E740" s="901" t="s">
        <v>6082</v>
      </c>
      <c r="F740" s="902">
        <v>86.935943378571025</v>
      </c>
      <c r="G740" s="901" t="s">
        <v>6083</v>
      </c>
      <c r="H740" s="902">
        <v>0</v>
      </c>
      <c r="I740" s="901" t="s">
        <v>6084</v>
      </c>
      <c r="J740" s="902">
        <v>86.93</v>
      </c>
    </row>
    <row r="741" spans="1:10" ht="15.75" thickBot="1" x14ac:dyDescent="0.3">
      <c r="A741" s="901"/>
      <c r="B741" s="901"/>
      <c r="C741" s="901"/>
      <c r="D741" s="901"/>
      <c r="E741" s="901" t="s">
        <v>6085</v>
      </c>
      <c r="F741" s="902">
        <v>954.78</v>
      </c>
      <c r="G741" s="901"/>
      <c r="H741" s="1013" t="s">
        <v>6086</v>
      </c>
      <c r="I741" s="1013"/>
      <c r="J741" s="902">
        <v>4951.33</v>
      </c>
    </row>
    <row r="742" spans="1:10" ht="1.1499999999999999" customHeight="1" thickTop="1" x14ac:dyDescent="0.25">
      <c r="A742" s="903"/>
      <c r="B742" s="903"/>
      <c r="C742" s="903"/>
      <c r="D742" s="903"/>
      <c r="E742" s="903"/>
      <c r="F742" s="903"/>
      <c r="G742" s="903"/>
      <c r="H742" s="903"/>
      <c r="I742" s="903"/>
      <c r="J742" s="903"/>
    </row>
    <row r="743" spans="1:10" ht="18" customHeight="1" x14ac:dyDescent="0.25">
      <c r="A743" s="887" t="s">
        <v>6292</v>
      </c>
      <c r="B743" s="888" t="s">
        <v>1082</v>
      </c>
      <c r="C743" s="887" t="s">
        <v>6058</v>
      </c>
      <c r="D743" s="887" t="s">
        <v>1083</v>
      </c>
      <c r="E743" s="1024" t="s">
        <v>1210</v>
      </c>
      <c r="F743" s="1024"/>
      <c r="G743" s="889" t="s">
        <v>880</v>
      </c>
      <c r="H743" s="888" t="s">
        <v>6059</v>
      </c>
      <c r="I743" s="888" t="s">
        <v>6060</v>
      </c>
      <c r="J743" s="888" t="s">
        <v>1089</v>
      </c>
    </row>
    <row r="744" spans="1:10" ht="39" customHeight="1" x14ac:dyDescent="0.25">
      <c r="A744" s="890" t="s">
        <v>6061</v>
      </c>
      <c r="B744" s="891" t="s">
        <v>6293</v>
      </c>
      <c r="C744" s="890" t="s">
        <v>6063</v>
      </c>
      <c r="D744" s="890" t="s">
        <v>69</v>
      </c>
      <c r="E744" s="1025" t="s">
        <v>176</v>
      </c>
      <c r="F744" s="1025"/>
      <c r="G744" s="892" t="s">
        <v>70</v>
      </c>
      <c r="H744" s="893">
        <v>1</v>
      </c>
      <c r="I744" s="894">
        <v>107.6</v>
      </c>
      <c r="J744" s="894">
        <v>107.6</v>
      </c>
    </row>
    <row r="745" spans="1:10" ht="15" customHeight="1" x14ac:dyDescent="0.25">
      <c r="A745" s="1024" t="s">
        <v>6089</v>
      </c>
      <c r="B745" s="1020" t="s">
        <v>1082</v>
      </c>
      <c r="C745" s="1024" t="s">
        <v>6058</v>
      </c>
      <c r="D745" s="1024" t="s">
        <v>6090</v>
      </c>
      <c r="E745" s="1020" t="s">
        <v>1084</v>
      </c>
      <c r="F745" s="1023" t="s">
        <v>6091</v>
      </c>
      <c r="G745" s="1020"/>
      <c r="H745" s="1023" t="s">
        <v>6065</v>
      </c>
      <c r="I745" s="1020"/>
      <c r="J745" s="1020" t="s">
        <v>6066</v>
      </c>
    </row>
    <row r="746" spans="1:10" ht="15" customHeight="1" x14ac:dyDescent="0.25">
      <c r="A746" s="1020"/>
      <c r="B746" s="1020"/>
      <c r="C746" s="1020"/>
      <c r="D746" s="1020"/>
      <c r="E746" s="1020"/>
      <c r="F746" s="888" t="s">
        <v>6092</v>
      </c>
      <c r="G746" s="888" t="s">
        <v>6093</v>
      </c>
      <c r="H746" s="888" t="s">
        <v>6092</v>
      </c>
      <c r="I746" s="888" t="s">
        <v>6093</v>
      </c>
      <c r="J746" s="1020"/>
    </row>
    <row r="747" spans="1:10" ht="25.9" customHeight="1" x14ac:dyDescent="0.25">
      <c r="A747" s="895" t="s">
        <v>6067</v>
      </c>
      <c r="B747" s="896" t="s">
        <v>6294</v>
      </c>
      <c r="C747" s="895" t="s">
        <v>6063</v>
      </c>
      <c r="D747" s="895" t="s">
        <v>330</v>
      </c>
      <c r="E747" s="897">
        <v>1</v>
      </c>
      <c r="F747" s="904">
        <v>1</v>
      </c>
      <c r="G747" s="904">
        <v>0</v>
      </c>
      <c r="H747" s="898">
        <v>69.62</v>
      </c>
      <c r="I747" s="898">
        <v>54.04</v>
      </c>
      <c r="J747" s="898">
        <v>69.62</v>
      </c>
    </row>
    <row r="748" spans="1:10" ht="19.899999999999999" customHeight="1" x14ac:dyDescent="0.25">
      <c r="A748" s="1012"/>
      <c r="B748" s="1012"/>
      <c r="C748" s="1012"/>
      <c r="D748" s="1012"/>
      <c r="E748" s="1012"/>
      <c r="F748" s="1012" t="s">
        <v>6094</v>
      </c>
      <c r="G748" s="1012"/>
      <c r="H748" s="1012"/>
      <c r="I748" s="1012"/>
      <c r="J748" s="900">
        <v>69.618099999999998</v>
      </c>
    </row>
    <row r="749" spans="1:10" ht="19.899999999999999" customHeight="1" x14ac:dyDescent="0.25">
      <c r="A749" s="887" t="s">
        <v>6064</v>
      </c>
      <c r="B749" s="888" t="s">
        <v>1082</v>
      </c>
      <c r="C749" s="887" t="s">
        <v>6058</v>
      </c>
      <c r="D749" s="887" t="s">
        <v>223</v>
      </c>
      <c r="E749" s="888" t="s">
        <v>1084</v>
      </c>
      <c r="F749" s="1020" t="s">
        <v>6065</v>
      </c>
      <c r="G749" s="1020"/>
      <c r="H749" s="1020"/>
      <c r="I749" s="1020"/>
      <c r="J749" s="888" t="s">
        <v>6066</v>
      </c>
    </row>
    <row r="750" spans="1:10" ht="24" customHeight="1" x14ac:dyDescent="0.25">
      <c r="A750" s="895" t="s">
        <v>6067</v>
      </c>
      <c r="B750" s="896" t="s">
        <v>6129</v>
      </c>
      <c r="C750" s="895" t="s">
        <v>6063</v>
      </c>
      <c r="D750" s="895" t="s">
        <v>257</v>
      </c>
      <c r="E750" s="897">
        <v>2</v>
      </c>
      <c r="F750" s="895"/>
      <c r="G750" s="895"/>
      <c r="H750" s="895"/>
      <c r="I750" s="898" t="s">
        <v>6130</v>
      </c>
      <c r="J750" s="898" t="s">
        <v>6295</v>
      </c>
    </row>
    <row r="751" spans="1:10" ht="19.899999999999999" customHeight="1" x14ac:dyDescent="0.25">
      <c r="A751" s="1012"/>
      <c r="B751" s="1012"/>
      <c r="C751" s="1012"/>
      <c r="D751" s="1012"/>
      <c r="E751" s="1012"/>
      <c r="F751" s="1012" t="s">
        <v>6070</v>
      </c>
      <c r="G751" s="1012"/>
      <c r="H751" s="1012"/>
      <c r="I751" s="1012"/>
      <c r="J751" s="899">
        <v>0</v>
      </c>
    </row>
    <row r="752" spans="1:10" ht="19.899999999999999" customHeight="1" x14ac:dyDescent="0.25">
      <c r="A752" s="1012"/>
      <c r="B752" s="1012"/>
      <c r="C752" s="1012"/>
      <c r="D752" s="1012"/>
      <c r="E752" s="1012"/>
      <c r="F752" s="1012" t="s">
        <v>6071</v>
      </c>
      <c r="G752" s="1012"/>
      <c r="H752" s="1012"/>
      <c r="I752" s="1012"/>
      <c r="J752" s="900">
        <v>55.128599999999999</v>
      </c>
    </row>
    <row r="753" spans="1:10" ht="19.899999999999999" customHeight="1" x14ac:dyDescent="0.25">
      <c r="A753" s="1012"/>
      <c r="B753" s="1012"/>
      <c r="C753" s="1012"/>
      <c r="D753" s="1012"/>
      <c r="E753" s="1012"/>
      <c r="F753" s="1012" t="s">
        <v>6072</v>
      </c>
      <c r="G753" s="1012"/>
      <c r="H753" s="1012"/>
      <c r="I753" s="1012"/>
      <c r="J753" s="900">
        <v>124.7467</v>
      </c>
    </row>
    <row r="754" spans="1:10" ht="19.899999999999999" customHeight="1" x14ac:dyDescent="0.25">
      <c r="A754" s="1012"/>
      <c r="B754" s="1012"/>
      <c r="C754" s="1012"/>
      <c r="D754" s="1012"/>
      <c r="E754" s="1012"/>
      <c r="F754" s="1012" t="s">
        <v>6073</v>
      </c>
      <c r="G754" s="1012"/>
      <c r="H754" s="1012"/>
      <c r="I754" s="1012"/>
      <c r="J754" s="900">
        <v>1.1717599999999999</v>
      </c>
    </row>
    <row r="755" spans="1:10" ht="19.899999999999999" customHeight="1" x14ac:dyDescent="0.25">
      <c r="A755" s="1012"/>
      <c r="B755" s="1012"/>
      <c r="C755" s="1012"/>
      <c r="D755" s="1012"/>
      <c r="E755" s="1012"/>
      <c r="F755" s="1012" t="s">
        <v>6074</v>
      </c>
      <c r="G755" s="1012"/>
      <c r="H755" s="1012"/>
      <c r="I755" s="1012"/>
      <c r="J755" s="900">
        <v>106.461</v>
      </c>
    </row>
    <row r="756" spans="1:10" ht="19.899999999999999" customHeight="1" x14ac:dyDescent="0.25">
      <c r="A756" s="1012"/>
      <c r="B756" s="1012"/>
      <c r="C756" s="1012"/>
      <c r="D756" s="1012"/>
      <c r="E756" s="1012"/>
      <c r="F756" s="1012" t="s">
        <v>6075</v>
      </c>
      <c r="G756" s="1012"/>
      <c r="H756" s="1012"/>
      <c r="I756" s="1012"/>
      <c r="J756" s="900">
        <v>1.1404000000000001</v>
      </c>
    </row>
    <row r="757" spans="1:10" ht="19.899999999999999" customHeight="1" x14ac:dyDescent="0.25">
      <c r="A757" s="1012"/>
      <c r="B757" s="1012"/>
      <c r="C757" s="1012"/>
      <c r="D757" s="1012"/>
      <c r="E757" s="1012"/>
      <c r="F757" s="1012" t="s">
        <v>6076</v>
      </c>
      <c r="G757" s="1012"/>
      <c r="H757" s="1012"/>
      <c r="I757" s="1012"/>
      <c r="J757" s="900">
        <v>0</v>
      </c>
    </row>
    <row r="758" spans="1:10" ht="19.899999999999999" customHeight="1" x14ac:dyDescent="0.25">
      <c r="A758" s="887" t="s">
        <v>6077</v>
      </c>
      <c r="B758" s="888" t="s">
        <v>6078</v>
      </c>
      <c r="C758" s="887" t="s">
        <v>6058</v>
      </c>
      <c r="D758" s="887" t="s">
        <v>1083</v>
      </c>
      <c r="E758" s="888" t="s">
        <v>1084</v>
      </c>
      <c r="F758" s="1020" t="s">
        <v>6079</v>
      </c>
      <c r="G758" s="1023"/>
      <c r="H758" s="1020"/>
      <c r="I758" s="1020"/>
      <c r="J758" s="888" t="s">
        <v>6065</v>
      </c>
    </row>
    <row r="759" spans="1:10" ht="19.899999999999999" customHeight="1" x14ac:dyDescent="0.25">
      <c r="A759" s="889"/>
      <c r="B759" s="889"/>
      <c r="C759" s="889"/>
      <c r="D759" s="889"/>
      <c r="E759" s="889"/>
      <c r="F759" s="889" t="s">
        <v>240</v>
      </c>
      <c r="G759" s="889" t="s">
        <v>241</v>
      </c>
      <c r="H759" s="889" t="s">
        <v>242</v>
      </c>
      <c r="I759" s="889" t="s">
        <v>6080</v>
      </c>
      <c r="J759" s="889"/>
    </row>
    <row r="760" spans="1:10" ht="19.899999999999999" customHeight="1" x14ac:dyDescent="0.25">
      <c r="A760" s="1012"/>
      <c r="B760" s="1012"/>
      <c r="C760" s="1012"/>
      <c r="D760" s="1012"/>
      <c r="E760" s="1012"/>
      <c r="F760" s="1012" t="s">
        <v>6076</v>
      </c>
      <c r="G760" s="1012"/>
      <c r="H760" s="1012"/>
      <c r="I760" s="1012"/>
      <c r="J760" s="900">
        <v>0</v>
      </c>
    </row>
    <row r="761" spans="1:10" ht="19.899999999999999" customHeight="1" x14ac:dyDescent="0.25">
      <c r="A761" s="1012"/>
      <c r="B761" s="1012"/>
      <c r="C761" s="1012"/>
      <c r="D761" s="1012"/>
      <c r="E761" s="1012"/>
      <c r="F761" s="1012" t="s">
        <v>6081</v>
      </c>
      <c r="G761" s="1012"/>
      <c r="H761" s="1012"/>
      <c r="I761" s="1012"/>
      <c r="J761" s="900">
        <v>0</v>
      </c>
    </row>
    <row r="762" spans="1:10" x14ac:dyDescent="0.25">
      <c r="A762" s="901"/>
      <c r="B762" s="901"/>
      <c r="C762" s="901"/>
      <c r="D762" s="901"/>
      <c r="E762" s="901" t="s">
        <v>6082</v>
      </c>
      <c r="F762" s="902">
        <v>47.047688946541953</v>
      </c>
      <c r="G762" s="901" t="s">
        <v>6083</v>
      </c>
      <c r="H762" s="902">
        <v>0</v>
      </c>
      <c r="I762" s="901" t="s">
        <v>6084</v>
      </c>
      <c r="J762" s="902">
        <v>47.04</v>
      </c>
    </row>
    <row r="763" spans="1:10" ht="15.75" thickBot="1" x14ac:dyDescent="0.3">
      <c r="A763" s="901"/>
      <c r="B763" s="901"/>
      <c r="C763" s="901"/>
      <c r="D763" s="901"/>
      <c r="E763" s="901" t="s">
        <v>6085</v>
      </c>
      <c r="F763" s="902">
        <v>25.71</v>
      </c>
      <c r="G763" s="901"/>
      <c r="H763" s="1013" t="s">
        <v>6086</v>
      </c>
      <c r="I763" s="1013"/>
      <c r="J763" s="902">
        <v>133.31</v>
      </c>
    </row>
    <row r="764" spans="1:10" ht="1.1499999999999999" customHeight="1" thickTop="1" x14ac:dyDescent="0.25">
      <c r="A764" s="903"/>
      <c r="B764" s="903"/>
      <c r="C764" s="903"/>
      <c r="D764" s="903"/>
      <c r="E764" s="903"/>
      <c r="F764" s="903"/>
      <c r="G764" s="903"/>
      <c r="H764" s="903"/>
      <c r="I764" s="903"/>
      <c r="J764" s="903"/>
    </row>
    <row r="765" spans="1:10" ht="18" customHeight="1" x14ac:dyDescent="0.25">
      <c r="A765" s="887" t="s">
        <v>6296</v>
      </c>
      <c r="B765" s="888" t="s">
        <v>1082</v>
      </c>
      <c r="C765" s="887" t="s">
        <v>6058</v>
      </c>
      <c r="D765" s="887" t="s">
        <v>1083</v>
      </c>
      <c r="E765" s="1024" t="s">
        <v>1210</v>
      </c>
      <c r="F765" s="1024"/>
      <c r="G765" s="889" t="s">
        <v>880</v>
      </c>
      <c r="H765" s="888" t="s">
        <v>6059</v>
      </c>
      <c r="I765" s="888" t="s">
        <v>6060</v>
      </c>
      <c r="J765" s="888" t="s">
        <v>1089</v>
      </c>
    </row>
    <row r="766" spans="1:10" ht="25.9" customHeight="1" x14ac:dyDescent="0.25">
      <c r="A766" s="890" t="s">
        <v>6061</v>
      </c>
      <c r="B766" s="891" t="s">
        <v>6297</v>
      </c>
      <c r="C766" s="890" t="s">
        <v>6063</v>
      </c>
      <c r="D766" s="890" t="s">
        <v>71</v>
      </c>
      <c r="E766" s="1025" t="s">
        <v>176</v>
      </c>
      <c r="F766" s="1025"/>
      <c r="G766" s="892" t="s">
        <v>72</v>
      </c>
      <c r="H766" s="893">
        <v>1</v>
      </c>
      <c r="I766" s="894">
        <v>153.25</v>
      </c>
      <c r="J766" s="894">
        <v>153.25</v>
      </c>
    </row>
    <row r="767" spans="1:10" ht="19.899999999999999" customHeight="1" x14ac:dyDescent="0.25">
      <c r="A767" s="887" t="s">
        <v>6064</v>
      </c>
      <c r="B767" s="888" t="s">
        <v>1082</v>
      </c>
      <c r="C767" s="887" t="s">
        <v>6058</v>
      </c>
      <c r="D767" s="887" t="s">
        <v>223</v>
      </c>
      <c r="E767" s="888" t="s">
        <v>1084</v>
      </c>
      <c r="F767" s="1020" t="s">
        <v>6065</v>
      </c>
      <c r="G767" s="1020"/>
      <c r="H767" s="1020"/>
      <c r="I767" s="1020"/>
      <c r="J767" s="888" t="s">
        <v>6066</v>
      </c>
    </row>
    <row r="768" spans="1:10" ht="24" customHeight="1" x14ac:dyDescent="0.25">
      <c r="A768" s="895" t="s">
        <v>6067</v>
      </c>
      <c r="B768" s="896" t="s">
        <v>6099</v>
      </c>
      <c r="C768" s="895" t="s">
        <v>6063</v>
      </c>
      <c r="D768" s="895" t="s">
        <v>237</v>
      </c>
      <c r="E768" s="897">
        <v>2</v>
      </c>
      <c r="F768" s="895"/>
      <c r="G768" s="895"/>
      <c r="H768" s="895"/>
      <c r="I768" s="898" t="s">
        <v>6100</v>
      </c>
      <c r="J768" s="898" t="s">
        <v>6298</v>
      </c>
    </row>
    <row r="769" spans="1:10" ht="19.899999999999999" customHeight="1" x14ac:dyDescent="0.25">
      <c r="A769" s="1012"/>
      <c r="B769" s="1012"/>
      <c r="C769" s="1012"/>
      <c r="D769" s="1012"/>
      <c r="E769" s="1012"/>
      <c r="F769" s="1012" t="s">
        <v>6070</v>
      </c>
      <c r="G769" s="1012"/>
      <c r="H769" s="1012"/>
      <c r="I769" s="1012"/>
      <c r="J769" s="899">
        <v>0</v>
      </c>
    </row>
    <row r="770" spans="1:10" ht="19.899999999999999" customHeight="1" x14ac:dyDescent="0.25">
      <c r="A770" s="1012"/>
      <c r="B770" s="1012"/>
      <c r="C770" s="1012"/>
      <c r="D770" s="1012"/>
      <c r="E770" s="1012"/>
      <c r="F770" s="1012" t="s">
        <v>6071</v>
      </c>
      <c r="G770" s="1012"/>
      <c r="H770" s="1012"/>
      <c r="I770" s="1012"/>
      <c r="J770" s="900">
        <v>57.74</v>
      </c>
    </row>
    <row r="771" spans="1:10" ht="19.899999999999999" customHeight="1" x14ac:dyDescent="0.25">
      <c r="A771" s="1012"/>
      <c r="B771" s="1012"/>
      <c r="C771" s="1012"/>
      <c r="D771" s="1012"/>
      <c r="E771" s="1012"/>
      <c r="F771" s="1012" t="s">
        <v>6072</v>
      </c>
      <c r="G771" s="1012"/>
      <c r="H771" s="1012"/>
      <c r="I771" s="1012"/>
      <c r="J771" s="900">
        <v>57.74</v>
      </c>
    </row>
    <row r="772" spans="1:10" ht="19.899999999999999" customHeight="1" x14ac:dyDescent="0.25">
      <c r="A772" s="1012"/>
      <c r="B772" s="1012"/>
      <c r="C772" s="1012"/>
      <c r="D772" s="1012"/>
      <c r="E772" s="1012"/>
      <c r="F772" s="1012" t="s">
        <v>6073</v>
      </c>
      <c r="G772" s="1012"/>
      <c r="H772" s="1012"/>
      <c r="I772" s="1012"/>
      <c r="J772" s="900">
        <v>2</v>
      </c>
    </row>
    <row r="773" spans="1:10" ht="19.899999999999999" customHeight="1" x14ac:dyDescent="0.25">
      <c r="A773" s="1012"/>
      <c r="B773" s="1012"/>
      <c r="C773" s="1012"/>
      <c r="D773" s="1012"/>
      <c r="E773" s="1012"/>
      <c r="F773" s="1012" t="s">
        <v>6074</v>
      </c>
      <c r="G773" s="1012"/>
      <c r="H773" s="1012"/>
      <c r="I773" s="1012"/>
      <c r="J773" s="900">
        <v>28.87</v>
      </c>
    </row>
    <row r="774" spans="1:10" ht="19.899999999999999" customHeight="1" x14ac:dyDescent="0.25">
      <c r="A774" s="1012"/>
      <c r="B774" s="1012"/>
      <c r="C774" s="1012"/>
      <c r="D774" s="1012"/>
      <c r="E774" s="1012"/>
      <c r="F774" s="1012" t="s">
        <v>6075</v>
      </c>
      <c r="G774" s="1012"/>
      <c r="H774" s="1012"/>
      <c r="I774" s="1012"/>
      <c r="J774" s="900">
        <v>0.35339999999999999</v>
      </c>
    </row>
    <row r="775" spans="1:10" ht="19.899999999999999" customHeight="1" x14ac:dyDescent="0.25">
      <c r="A775" s="1012"/>
      <c r="B775" s="1012"/>
      <c r="C775" s="1012"/>
      <c r="D775" s="1012"/>
      <c r="E775" s="1012"/>
      <c r="F775" s="1012" t="s">
        <v>6076</v>
      </c>
      <c r="G775" s="1012"/>
      <c r="H775" s="1012"/>
      <c r="I775" s="1012"/>
      <c r="J775" s="900">
        <v>0</v>
      </c>
    </row>
    <row r="776" spans="1:10" ht="19.899999999999999" customHeight="1" x14ac:dyDescent="0.25">
      <c r="A776" s="887" t="s">
        <v>6101</v>
      </c>
      <c r="B776" s="888" t="s">
        <v>1082</v>
      </c>
      <c r="C776" s="887" t="s">
        <v>6058</v>
      </c>
      <c r="D776" s="887" t="s">
        <v>179</v>
      </c>
      <c r="E776" s="888" t="s">
        <v>1084</v>
      </c>
      <c r="F776" s="888" t="s">
        <v>1207</v>
      </c>
      <c r="G776" s="888" t="s">
        <v>6102</v>
      </c>
      <c r="H776" s="888"/>
      <c r="I776" s="888"/>
      <c r="J776" s="888" t="s">
        <v>6065</v>
      </c>
    </row>
    <row r="777" spans="1:10" ht="24" customHeight="1" x14ac:dyDescent="0.25">
      <c r="A777" s="895" t="s">
        <v>6067</v>
      </c>
      <c r="B777" s="896" t="s">
        <v>6299</v>
      </c>
      <c r="C777" s="895" t="s">
        <v>6063</v>
      </c>
      <c r="D777" s="895" t="s">
        <v>1719</v>
      </c>
      <c r="E777" s="897">
        <v>6.2700000000000004E-3</v>
      </c>
      <c r="F777" s="905" t="s">
        <v>38</v>
      </c>
      <c r="G777" s="1018" t="s">
        <v>6300</v>
      </c>
      <c r="H777" s="1018"/>
      <c r="I777" s="1019"/>
      <c r="J777" s="898" t="s">
        <v>6301</v>
      </c>
    </row>
    <row r="778" spans="1:10" ht="24" customHeight="1" x14ac:dyDescent="0.25">
      <c r="A778" s="895" t="s">
        <v>6067</v>
      </c>
      <c r="B778" s="896" t="s">
        <v>6302</v>
      </c>
      <c r="C778" s="895" t="s">
        <v>6063</v>
      </c>
      <c r="D778" s="895" t="s">
        <v>1718</v>
      </c>
      <c r="E778" s="897">
        <v>1</v>
      </c>
      <c r="F778" s="905" t="s">
        <v>72</v>
      </c>
      <c r="G778" s="1018" t="s">
        <v>6303</v>
      </c>
      <c r="H778" s="1018"/>
      <c r="I778" s="1019"/>
      <c r="J778" s="898" t="s">
        <v>6303</v>
      </c>
    </row>
    <row r="779" spans="1:10" ht="19.899999999999999" customHeight="1" x14ac:dyDescent="0.25">
      <c r="A779" s="1012"/>
      <c r="B779" s="1012"/>
      <c r="C779" s="1012"/>
      <c r="D779" s="1012"/>
      <c r="E779" s="1012"/>
      <c r="F779" s="1012" t="s">
        <v>6106</v>
      </c>
      <c r="G779" s="1012"/>
      <c r="H779" s="1012"/>
      <c r="I779" s="1012"/>
      <c r="J779" s="900">
        <v>123.91</v>
      </c>
    </row>
    <row r="780" spans="1:10" ht="19.899999999999999" customHeight="1" x14ac:dyDescent="0.25">
      <c r="A780" s="887" t="s">
        <v>6107</v>
      </c>
      <c r="B780" s="888" t="s">
        <v>6108</v>
      </c>
      <c r="C780" s="887" t="s">
        <v>6058</v>
      </c>
      <c r="D780" s="887" t="s">
        <v>1083</v>
      </c>
      <c r="E780" s="888" t="s">
        <v>6109</v>
      </c>
      <c r="F780" s="888" t="s">
        <v>1084</v>
      </c>
      <c r="G780" s="889" t="s">
        <v>1207</v>
      </c>
      <c r="H780" s="1020" t="s">
        <v>6102</v>
      </c>
      <c r="I780" s="1020"/>
      <c r="J780" s="888" t="s">
        <v>6065</v>
      </c>
    </row>
    <row r="781" spans="1:10" ht="39" customHeight="1" x14ac:dyDescent="0.25">
      <c r="A781" s="906" t="s">
        <v>6061</v>
      </c>
      <c r="B781" s="907" t="s">
        <v>6151</v>
      </c>
      <c r="C781" s="906" t="s">
        <v>6063</v>
      </c>
      <c r="D781" s="906" t="s">
        <v>6152</v>
      </c>
      <c r="E781" s="907" t="s">
        <v>331</v>
      </c>
      <c r="F781" s="908">
        <v>3.2000000000000002E-3</v>
      </c>
      <c r="G781" s="909" t="s">
        <v>108</v>
      </c>
      <c r="H781" s="1021">
        <v>34.81</v>
      </c>
      <c r="I781" s="1022"/>
      <c r="J781" s="910">
        <v>0.11</v>
      </c>
    </row>
    <row r="782" spans="1:10" ht="39" customHeight="1" x14ac:dyDescent="0.25">
      <c r="A782" s="906" t="s">
        <v>6061</v>
      </c>
      <c r="B782" s="907" t="s">
        <v>6151</v>
      </c>
      <c r="C782" s="906" t="s">
        <v>6063</v>
      </c>
      <c r="D782" s="906" t="s">
        <v>6152</v>
      </c>
      <c r="E782" s="907" t="s">
        <v>332</v>
      </c>
      <c r="F782" s="908">
        <v>6.9999999999999994E-5</v>
      </c>
      <c r="G782" s="909" t="s">
        <v>108</v>
      </c>
      <c r="H782" s="1021">
        <v>34.81</v>
      </c>
      <c r="I782" s="1022"/>
      <c r="J782" s="910">
        <v>0</v>
      </c>
    </row>
    <row r="783" spans="1:10" ht="19.899999999999999" customHeight="1" x14ac:dyDescent="0.25">
      <c r="A783" s="1012"/>
      <c r="B783" s="1012"/>
      <c r="C783" s="1012"/>
      <c r="D783" s="1012"/>
      <c r="E783" s="1012"/>
      <c r="F783" s="1012" t="s">
        <v>6112</v>
      </c>
      <c r="G783" s="1012"/>
      <c r="H783" s="1012"/>
      <c r="I783" s="1012"/>
      <c r="J783" s="900">
        <v>0.1138</v>
      </c>
    </row>
    <row r="784" spans="1:10" ht="19.899999999999999" customHeight="1" x14ac:dyDescent="0.25">
      <c r="A784" s="887" t="s">
        <v>6077</v>
      </c>
      <c r="B784" s="888" t="s">
        <v>6078</v>
      </c>
      <c r="C784" s="887" t="s">
        <v>6058</v>
      </c>
      <c r="D784" s="887" t="s">
        <v>1083</v>
      </c>
      <c r="E784" s="888" t="s">
        <v>1084</v>
      </c>
      <c r="F784" s="1020" t="s">
        <v>6079</v>
      </c>
      <c r="G784" s="1023"/>
      <c r="H784" s="1020"/>
      <c r="I784" s="1020"/>
      <c r="J784" s="888" t="s">
        <v>6065</v>
      </c>
    </row>
    <row r="785" spans="1:10" ht="19.899999999999999" customHeight="1" x14ac:dyDescent="0.25">
      <c r="A785" s="889"/>
      <c r="B785" s="889"/>
      <c r="C785" s="889"/>
      <c r="D785" s="889"/>
      <c r="E785" s="889"/>
      <c r="F785" s="889" t="s">
        <v>240</v>
      </c>
      <c r="G785" s="889" t="s">
        <v>241</v>
      </c>
      <c r="H785" s="889" t="s">
        <v>242</v>
      </c>
      <c r="I785" s="889" t="s">
        <v>6080</v>
      </c>
      <c r="J785" s="889"/>
    </row>
    <row r="786" spans="1:10" ht="49.9" customHeight="1" x14ac:dyDescent="0.25">
      <c r="A786" s="906" t="s">
        <v>6067</v>
      </c>
      <c r="B786" s="907" t="s">
        <v>332</v>
      </c>
      <c r="C786" s="906" t="s">
        <v>6063</v>
      </c>
      <c r="D786" s="906" t="s">
        <v>1719</v>
      </c>
      <c r="E786" s="908">
        <v>1.67E-3</v>
      </c>
      <c r="F786" s="907" t="s">
        <v>6153</v>
      </c>
      <c r="G786" s="907" t="s">
        <v>6154</v>
      </c>
      <c r="H786" s="907" t="s">
        <v>6155</v>
      </c>
      <c r="I786" s="907" t="s">
        <v>6116</v>
      </c>
      <c r="J786" s="910">
        <v>0</v>
      </c>
    </row>
    <row r="787" spans="1:10" ht="49.9" customHeight="1" x14ac:dyDescent="0.25">
      <c r="A787" s="906" t="s">
        <v>6067</v>
      </c>
      <c r="B787" s="907" t="s">
        <v>331</v>
      </c>
      <c r="C787" s="906" t="s">
        <v>6063</v>
      </c>
      <c r="D787" s="906" t="s">
        <v>1718</v>
      </c>
      <c r="E787" s="908">
        <v>3.2000000000000002E-3</v>
      </c>
      <c r="F787" s="907" t="s">
        <v>6153</v>
      </c>
      <c r="G787" s="907" t="s">
        <v>6154</v>
      </c>
      <c r="H787" s="907" t="s">
        <v>6155</v>
      </c>
      <c r="I787" s="907" t="s">
        <v>6116</v>
      </c>
      <c r="J787" s="910">
        <v>0</v>
      </c>
    </row>
    <row r="788" spans="1:10" ht="19.899999999999999" customHeight="1" x14ac:dyDescent="0.25">
      <c r="A788" s="1012"/>
      <c r="B788" s="1012"/>
      <c r="C788" s="1012"/>
      <c r="D788" s="1012"/>
      <c r="E788" s="1012"/>
      <c r="F788" s="1012" t="s">
        <v>6076</v>
      </c>
      <c r="G788" s="1012"/>
      <c r="H788" s="1012"/>
      <c r="I788" s="1012"/>
      <c r="J788" s="900">
        <v>0</v>
      </c>
    </row>
    <row r="789" spans="1:10" ht="19.899999999999999" customHeight="1" x14ac:dyDescent="0.25">
      <c r="A789" s="1012"/>
      <c r="B789" s="1012"/>
      <c r="C789" s="1012"/>
      <c r="D789" s="1012"/>
      <c r="E789" s="1012"/>
      <c r="F789" s="1012" t="s">
        <v>6081</v>
      </c>
      <c r="G789" s="1012"/>
      <c r="H789" s="1012"/>
      <c r="I789" s="1012"/>
      <c r="J789" s="900">
        <v>0</v>
      </c>
    </row>
    <row r="790" spans="1:10" x14ac:dyDescent="0.25">
      <c r="A790" s="901"/>
      <c r="B790" s="901"/>
      <c r="C790" s="901"/>
      <c r="D790" s="901"/>
      <c r="E790" s="901" t="s">
        <v>6082</v>
      </c>
      <c r="F790" s="902">
        <v>28.90728292884927</v>
      </c>
      <c r="G790" s="901" t="s">
        <v>6083</v>
      </c>
      <c r="H790" s="902">
        <v>0</v>
      </c>
      <c r="I790" s="901" t="s">
        <v>6084</v>
      </c>
      <c r="J790" s="902">
        <v>28.9</v>
      </c>
    </row>
    <row r="791" spans="1:10" ht="15.75" thickBot="1" x14ac:dyDescent="0.3">
      <c r="A791" s="901"/>
      <c r="B791" s="901"/>
      <c r="C791" s="901"/>
      <c r="D791" s="901"/>
      <c r="E791" s="901" t="s">
        <v>6085</v>
      </c>
      <c r="F791" s="902">
        <v>36.61</v>
      </c>
      <c r="G791" s="901"/>
      <c r="H791" s="1013" t="s">
        <v>6086</v>
      </c>
      <c r="I791" s="1013"/>
      <c r="J791" s="902">
        <v>189.86</v>
      </c>
    </row>
    <row r="792" spans="1:10" ht="1.1499999999999999" customHeight="1" thickTop="1" x14ac:dyDescent="0.25">
      <c r="A792" s="903"/>
      <c r="B792" s="903"/>
      <c r="C792" s="903"/>
      <c r="D792" s="903"/>
      <c r="E792" s="903"/>
      <c r="F792" s="903"/>
      <c r="G792" s="903"/>
      <c r="H792" s="903"/>
      <c r="I792" s="903"/>
      <c r="J792" s="903"/>
    </row>
    <row r="793" spans="1:10" ht="18" customHeight="1" x14ac:dyDescent="0.25">
      <c r="A793" s="887" t="s">
        <v>6304</v>
      </c>
      <c r="B793" s="888" t="s">
        <v>1082</v>
      </c>
      <c r="C793" s="887" t="s">
        <v>6058</v>
      </c>
      <c r="D793" s="887" t="s">
        <v>1083</v>
      </c>
      <c r="E793" s="1024" t="s">
        <v>1210</v>
      </c>
      <c r="F793" s="1024"/>
      <c r="G793" s="889" t="s">
        <v>880</v>
      </c>
      <c r="H793" s="888" t="s">
        <v>6059</v>
      </c>
      <c r="I793" s="888" t="s">
        <v>6060</v>
      </c>
      <c r="J793" s="888" t="s">
        <v>1089</v>
      </c>
    </row>
    <row r="794" spans="1:10" ht="25.9" customHeight="1" x14ac:dyDescent="0.25">
      <c r="A794" s="890" t="s">
        <v>6061</v>
      </c>
      <c r="B794" s="891" t="s">
        <v>6305</v>
      </c>
      <c r="C794" s="890" t="s">
        <v>6063</v>
      </c>
      <c r="D794" s="890" t="s">
        <v>73</v>
      </c>
      <c r="E794" s="1025" t="s">
        <v>176</v>
      </c>
      <c r="F794" s="1025"/>
      <c r="G794" s="892" t="s">
        <v>66</v>
      </c>
      <c r="H794" s="893">
        <v>1</v>
      </c>
      <c r="I794" s="894">
        <v>103.7</v>
      </c>
      <c r="J794" s="894">
        <v>103.7</v>
      </c>
    </row>
    <row r="795" spans="1:10" ht="15" customHeight="1" x14ac:dyDescent="0.25">
      <c r="A795" s="1024" t="s">
        <v>6089</v>
      </c>
      <c r="B795" s="1020" t="s">
        <v>1082</v>
      </c>
      <c r="C795" s="1024" t="s">
        <v>6058</v>
      </c>
      <c r="D795" s="1024" t="s">
        <v>6090</v>
      </c>
      <c r="E795" s="1020" t="s">
        <v>1084</v>
      </c>
      <c r="F795" s="1023" t="s">
        <v>6091</v>
      </c>
      <c r="G795" s="1020"/>
      <c r="H795" s="1023" t="s">
        <v>6065</v>
      </c>
      <c r="I795" s="1020"/>
      <c r="J795" s="1020" t="s">
        <v>6066</v>
      </c>
    </row>
    <row r="796" spans="1:10" ht="15" customHeight="1" x14ac:dyDescent="0.25">
      <c r="A796" s="1020"/>
      <c r="B796" s="1020"/>
      <c r="C796" s="1020"/>
      <c r="D796" s="1020"/>
      <c r="E796" s="1020"/>
      <c r="F796" s="888" t="s">
        <v>6092</v>
      </c>
      <c r="G796" s="888" t="s">
        <v>6093</v>
      </c>
      <c r="H796" s="888" t="s">
        <v>6092</v>
      </c>
      <c r="I796" s="888" t="s">
        <v>6093</v>
      </c>
      <c r="J796" s="1020"/>
    </row>
    <row r="797" spans="1:10" ht="24" customHeight="1" x14ac:dyDescent="0.25">
      <c r="A797" s="895" t="s">
        <v>6067</v>
      </c>
      <c r="B797" s="896" t="s">
        <v>1004</v>
      </c>
      <c r="C797" s="895" t="s">
        <v>6063</v>
      </c>
      <c r="D797" s="895" t="s">
        <v>259</v>
      </c>
      <c r="E797" s="897">
        <v>1</v>
      </c>
      <c r="F797" s="904">
        <v>1</v>
      </c>
      <c r="G797" s="904">
        <v>0</v>
      </c>
      <c r="H797" s="898">
        <v>10.55</v>
      </c>
      <c r="I797" s="898">
        <v>0.73</v>
      </c>
      <c r="J797" s="898">
        <v>10.55</v>
      </c>
    </row>
    <row r="798" spans="1:10" ht="25.9" customHeight="1" x14ac:dyDescent="0.25">
      <c r="A798" s="895" t="s">
        <v>6067</v>
      </c>
      <c r="B798" s="896" t="s">
        <v>1010</v>
      </c>
      <c r="C798" s="895" t="s">
        <v>6063</v>
      </c>
      <c r="D798" s="895" t="s">
        <v>334</v>
      </c>
      <c r="E798" s="897">
        <v>1</v>
      </c>
      <c r="F798" s="904">
        <v>1</v>
      </c>
      <c r="G798" s="904">
        <v>0</v>
      </c>
      <c r="H798" s="898">
        <v>6.13</v>
      </c>
      <c r="I798" s="898">
        <v>3.28</v>
      </c>
      <c r="J798" s="898">
        <v>6.13</v>
      </c>
    </row>
    <row r="799" spans="1:10" ht="19.899999999999999" customHeight="1" x14ac:dyDescent="0.25">
      <c r="A799" s="1012"/>
      <c r="B799" s="1012"/>
      <c r="C799" s="1012"/>
      <c r="D799" s="1012"/>
      <c r="E799" s="1012"/>
      <c r="F799" s="1012" t="s">
        <v>6094</v>
      </c>
      <c r="G799" s="1012"/>
      <c r="H799" s="1012"/>
      <c r="I799" s="1012"/>
      <c r="J799" s="900">
        <v>16.6846</v>
      </c>
    </row>
    <row r="800" spans="1:10" ht="19.899999999999999" customHeight="1" x14ac:dyDescent="0.25">
      <c r="A800" s="887" t="s">
        <v>6064</v>
      </c>
      <c r="B800" s="888" t="s">
        <v>1082</v>
      </c>
      <c r="C800" s="887" t="s">
        <v>6058</v>
      </c>
      <c r="D800" s="887" t="s">
        <v>223</v>
      </c>
      <c r="E800" s="888" t="s">
        <v>1084</v>
      </c>
      <c r="F800" s="1020" t="s">
        <v>6065</v>
      </c>
      <c r="G800" s="1020"/>
      <c r="H800" s="1020"/>
      <c r="I800" s="1020"/>
      <c r="J800" s="888" t="s">
        <v>6066</v>
      </c>
    </row>
    <row r="801" spans="1:10" ht="24" customHeight="1" x14ac:dyDescent="0.25">
      <c r="A801" s="895" t="s">
        <v>6067</v>
      </c>
      <c r="B801" s="896" t="s">
        <v>6068</v>
      </c>
      <c r="C801" s="895" t="s">
        <v>6063</v>
      </c>
      <c r="D801" s="895" t="s">
        <v>231</v>
      </c>
      <c r="E801" s="897">
        <v>1</v>
      </c>
      <c r="F801" s="895"/>
      <c r="G801" s="895"/>
      <c r="H801" s="895"/>
      <c r="I801" s="898" t="s">
        <v>6069</v>
      </c>
      <c r="J801" s="898" t="s">
        <v>6069</v>
      </c>
    </row>
    <row r="802" spans="1:10" ht="19.899999999999999" customHeight="1" x14ac:dyDescent="0.25">
      <c r="A802" s="1012"/>
      <c r="B802" s="1012"/>
      <c r="C802" s="1012"/>
      <c r="D802" s="1012"/>
      <c r="E802" s="1012"/>
      <c r="F802" s="1012" t="s">
        <v>6070</v>
      </c>
      <c r="G802" s="1012"/>
      <c r="H802" s="1012"/>
      <c r="I802" s="1012"/>
      <c r="J802" s="899">
        <v>0</v>
      </c>
    </row>
    <row r="803" spans="1:10" ht="19.899999999999999" customHeight="1" x14ac:dyDescent="0.25">
      <c r="A803" s="1012"/>
      <c r="B803" s="1012"/>
      <c r="C803" s="1012"/>
      <c r="D803" s="1012"/>
      <c r="E803" s="1012"/>
      <c r="F803" s="1012" t="s">
        <v>6071</v>
      </c>
      <c r="G803" s="1012"/>
      <c r="H803" s="1012"/>
      <c r="I803" s="1012"/>
      <c r="J803" s="900">
        <v>23.449100000000001</v>
      </c>
    </row>
    <row r="804" spans="1:10" ht="19.899999999999999" customHeight="1" x14ac:dyDescent="0.25">
      <c r="A804" s="1012"/>
      <c r="B804" s="1012"/>
      <c r="C804" s="1012"/>
      <c r="D804" s="1012"/>
      <c r="E804" s="1012"/>
      <c r="F804" s="1012" t="s">
        <v>6072</v>
      </c>
      <c r="G804" s="1012"/>
      <c r="H804" s="1012"/>
      <c r="I804" s="1012"/>
      <c r="J804" s="900">
        <v>40.133699999999997</v>
      </c>
    </row>
    <row r="805" spans="1:10" ht="19.899999999999999" customHeight="1" x14ac:dyDescent="0.25">
      <c r="A805" s="1012"/>
      <c r="B805" s="1012"/>
      <c r="C805" s="1012"/>
      <c r="D805" s="1012"/>
      <c r="E805" s="1012"/>
      <c r="F805" s="1012" t="s">
        <v>6073</v>
      </c>
      <c r="G805" s="1012"/>
      <c r="H805" s="1012"/>
      <c r="I805" s="1012"/>
      <c r="J805" s="900">
        <v>1.3280000000000001</v>
      </c>
    </row>
    <row r="806" spans="1:10" ht="19.899999999999999" customHeight="1" x14ac:dyDescent="0.25">
      <c r="A806" s="1012"/>
      <c r="B806" s="1012"/>
      <c r="C806" s="1012"/>
      <c r="D806" s="1012"/>
      <c r="E806" s="1012"/>
      <c r="F806" s="1012" t="s">
        <v>6074</v>
      </c>
      <c r="G806" s="1012"/>
      <c r="H806" s="1012"/>
      <c r="I806" s="1012"/>
      <c r="J806" s="900">
        <v>30.2212</v>
      </c>
    </row>
    <row r="807" spans="1:10" ht="19.899999999999999" customHeight="1" x14ac:dyDescent="0.25">
      <c r="A807" s="1012"/>
      <c r="B807" s="1012"/>
      <c r="C807" s="1012"/>
      <c r="D807" s="1012"/>
      <c r="E807" s="1012"/>
      <c r="F807" s="1012" t="s">
        <v>6075</v>
      </c>
      <c r="G807" s="1012"/>
      <c r="H807" s="1012"/>
      <c r="I807" s="1012"/>
      <c r="J807" s="900">
        <v>0.25309999999999999</v>
      </c>
    </row>
    <row r="808" spans="1:10" ht="19.899999999999999" customHeight="1" x14ac:dyDescent="0.25">
      <c r="A808" s="1012"/>
      <c r="B808" s="1012"/>
      <c r="C808" s="1012"/>
      <c r="D808" s="1012"/>
      <c r="E808" s="1012"/>
      <c r="F808" s="1012" t="s">
        <v>6076</v>
      </c>
      <c r="G808" s="1012"/>
      <c r="H808" s="1012"/>
      <c r="I808" s="1012"/>
      <c r="J808" s="900">
        <v>0</v>
      </c>
    </row>
    <row r="809" spans="1:10" ht="19.899999999999999" customHeight="1" x14ac:dyDescent="0.25">
      <c r="A809" s="887" t="s">
        <v>6101</v>
      </c>
      <c r="B809" s="888" t="s">
        <v>1082</v>
      </c>
      <c r="C809" s="887" t="s">
        <v>6058</v>
      </c>
      <c r="D809" s="887" t="s">
        <v>179</v>
      </c>
      <c r="E809" s="888" t="s">
        <v>1084</v>
      </c>
      <c r="F809" s="888" t="s">
        <v>1207</v>
      </c>
      <c r="G809" s="888" t="s">
        <v>6102</v>
      </c>
      <c r="H809" s="888"/>
      <c r="I809" s="888"/>
      <c r="J809" s="888" t="s">
        <v>6065</v>
      </c>
    </row>
    <row r="810" spans="1:10" ht="24" customHeight="1" x14ac:dyDescent="0.25">
      <c r="A810" s="895" t="s">
        <v>6067</v>
      </c>
      <c r="B810" s="896" t="s">
        <v>6306</v>
      </c>
      <c r="C810" s="895" t="s">
        <v>6063</v>
      </c>
      <c r="D810" s="895" t="s">
        <v>336</v>
      </c>
      <c r="E810" s="897">
        <v>0.2</v>
      </c>
      <c r="F810" s="905" t="s">
        <v>70</v>
      </c>
      <c r="G810" s="1018" t="s">
        <v>6307</v>
      </c>
      <c r="H810" s="1018"/>
      <c r="I810" s="1019"/>
      <c r="J810" s="898" t="s">
        <v>6308</v>
      </c>
    </row>
    <row r="811" spans="1:10" ht="19.899999999999999" customHeight="1" x14ac:dyDescent="0.25">
      <c r="A811" s="1012"/>
      <c r="B811" s="1012"/>
      <c r="C811" s="1012"/>
      <c r="D811" s="1012"/>
      <c r="E811" s="1012"/>
      <c r="F811" s="1012" t="s">
        <v>6106</v>
      </c>
      <c r="G811" s="1012"/>
      <c r="H811" s="1012"/>
      <c r="I811" s="1012"/>
      <c r="J811" s="900">
        <v>73.2303</v>
      </c>
    </row>
    <row r="812" spans="1:10" ht="19.899999999999999" customHeight="1" x14ac:dyDescent="0.25">
      <c r="A812" s="887" t="s">
        <v>6077</v>
      </c>
      <c r="B812" s="888" t="s">
        <v>6078</v>
      </c>
      <c r="C812" s="887" t="s">
        <v>6058</v>
      </c>
      <c r="D812" s="887" t="s">
        <v>1083</v>
      </c>
      <c r="E812" s="888" t="s">
        <v>1084</v>
      </c>
      <c r="F812" s="1020" t="s">
        <v>6079</v>
      </c>
      <c r="G812" s="1023"/>
      <c r="H812" s="1020"/>
      <c r="I812" s="1020"/>
      <c r="J812" s="888" t="s">
        <v>6065</v>
      </c>
    </row>
    <row r="813" spans="1:10" ht="19.899999999999999" customHeight="1" x14ac:dyDescent="0.25">
      <c r="A813" s="889"/>
      <c r="B813" s="889"/>
      <c r="C813" s="889"/>
      <c r="D813" s="889"/>
      <c r="E813" s="889"/>
      <c r="F813" s="889" t="s">
        <v>240</v>
      </c>
      <c r="G813" s="889" t="s">
        <v>241</v>
      </c>
      <c r="H813" s="889" t="s">
        <v>242</v>
      </c>
      <c r="I813" s="889" t="s">
        <v>6080</v>
      </c>
      <c r="J813" s="889"/>
    </row>
    <row r="814" spans="1:10" ht="19.899999999999999" customHeight="1" x14ac:dyDescent="0.25">
      <c r="A814" s="1012"/>
      <c r="B814" s="1012"/>
      <c r="C814" s="1012"/>
      <c r="D814" s="1012"/>
      <c r="E814" s="1012"/>
      <c r="F814" s="1012" t="s">
        <v>6076</v>
      </c>
      <c r="G814" s="1012"/>
      <c r="H814" s="1012"/>
      <c r="I814" s="1012"/>
      <c r="J814" s="900">
        <v>0</v>
      </c>
    </row>
    <row r="815" spans="1:10" ht="19.899999999999999" customHeight="1" x14ac:dyDescent="0.25">
      <c r="A815" s="1012"/>
      <c r="B815" s="1012"/>
      <c r="C815" s="1012"/>
      <c r="D815" s="1012"/>
      <c r="E815" s="1012"/>
      <c r="F815" s="1012" t="s">
        <v>6081</v>
      </c>
      <c r="G815" s="1012"/>
      <c r="H815" s="1012"/>
      <c r="I815" s="1012"/>
      <c r="J815" s="900">
        <v>0</v>
      </c>
    </row>
    <row r="816" spans="1:10" x14ac:dyDescent="0.25">
      <c r="A816" s="901"/>
      <c r="B816" s="901"/>
      <c r="C816" s="901"/>
      <c r="D816" s="901"/>
      <c r="E816" s="901" t="s">
        <v>6082</v>
      </c>
      <c r="F816" s="902">
        <v>17.65745481927711</v>
      </c>
      <c r="G816" s="901" t="s">
        <v>6083</v>
      </c>
      <c r="H816" s="902">
        <v>0</v>
      </c>
      <c r="I816" s="901" t="s">
        <v>6084</v>
      </c>
      <c r="J816" s="902">
        <v>17.649999999999999</v>
      </c>
    </row>
    <row r="817" spans="1:10" ht="15.75" thickBot="1" x14ac:dyDescent="0.3">
      <c r="A817" s="901"/>
      <c r="B817" s="901"/>
      <c r="C817" s="901"/>
      <c r="D817" s="901"/>
      <c r="E817" s="901" t="s">
        <v>6085</v>
      </c>
      <c r="F817" s="902">
        <v>24.77</v>
      </c>
      <c r="G817" s="901"/>
      <c r="H817" s="1013" t="s">
        <v>6086</v>
      </c>
      <c r="I817" s="1013"/>
      <c r="J817" s="902">
        <v>128.47</v>
      </c>
    </row>
    <row r="818" spans="1:10" ht="1.1499999999999999" customHeight="1" thickTop="1" x14ac:dyDescent="0.25">
      <c r="A818" s="903"/>
      <c r="B818" s="903"/>
      <c r="C818" s="903"/>
      <c r="D818" s="903"/>
      <c r="E818" s="903"/>
      <c r="F818" s="903"/>
      <c r="G818" s="903"/>
      <c r="H818" s="903"/>
      <c r="I818" s="903"/>
      <c r="J818" s="903"/>
    </row>
    <row r="819" spans="1:10" ht="18" customHeight="1" x14ac:dyDescent="0.25">
      <c r="A819" s="887" t="s">
        <v>6309</v>
      </c>
      <c r="B819" s="888" t="s">
        <v>1082</v>
      </c>
      <c r="C819" s="887" t="s">
        <v>6058</v>
      </c>
      <c r="D819" s="887" t="s">
        <v>1083</v>
      </c>
      <c r="E819" s="1024" t="s">
        <v>1210</v>
      </c>
      <c r="F819" s="1024"/>
      <c r="G819" s="889" t="s">
        <v>880</v>
      </c>
      <c r="H819" s="888" t="s">
        <v>6059</v>
      </c>
      <c r="I819" s="888" t="s">
        <v>6060</v>
      </c>
      <c r="J819" s="888" t="s">
        <v>1089</v>
      </c>
    </row>
    <row r="820" spans="1:10" ht="39" customHeight="1" x14ac:dyDescent="0.25">
      <c r="A820" s="890" t="s">
        <v>6061</v>
      </c>
      <c r="B820" s="891" t="s">
        <v>6310</v>
      </c>
      <c r="C820" s="890" t="s">
        <v>6063</v>
      </c>
      <c r="D820" s="890" t="s">
        <v>74</v>
      </c>
      <c r="E820" s="1025" t="s">
        <v>176</v>
      </c>
      <c r="F820" s="1025"/>
      <c r="G820" s="892" t="s">
        <v>66</v>
      </c>
      <c r="H820" s="893">
        <v>1</v>
      </c>
      <c r="I820" s="894">
        <v>392.39</v>
      </c>
      <c r="J820" s="894">
        <v>392.39</v>
      </c>
    </row>
    <row r="821" spans="1:10" ht="15" customHeight="1" x14ac:dyDescent="0.25">
      <c r="A821" s="1024" t="s">
        <v>6089</v>
      </c>
      <c r="B821" s="1020" t="s">
        <v>1082</v>
      </c>
      <c r="C821" s="1024" t="s">
        <v>6058</v>
      </c>
      <c r="D821" s="1024" t="s">
        <v>6090</v>
      </c>
      <c r="E821" s="1020" t="s">
        <v>1084</v>
      </c>
      <c r="F821" s="1023" t="s">
        <v>6091</v>
      </c>
      <c r="G821" s="1020"/>
      <c r="H821" s="1023" t="s">
        <v>6065</v>
      </c>
      <c r="I821" s="1020"/>
      <c r="J821" s="1020" t="s">
        <v>6066</v>
      </c>
    </row>
    <row r="822" spans="1:10" ht="15" customHeight="1" x14ac:dyDescent="0.25">
      <c r="A822" s="1020"/>
      <c r="B822" s="1020"/>
      <c r="C822" s="1020"/>
      <c r="D822" s="1020"/>
      <c r="E822" s="1020"/>
      <c r="F822" s="888" t="s">
        <v>6092</v>
      </c>
      <c r="G822" s="888" t="s">
        <v>6093</v>
      </c>
      <c r="H822" s="888" t="s">
        <v>6092</v>
      </c>
      <c r="I822" s="888" t="s">
        <v>6093</v>
      </c>
      <c r="J822" s="1020"/>
    </row>
    <row r="823" spans="1:10" ht="25.9" customHeight="1" x14ac:dyDescent="0.25">
      <c r="A823" s="895" t="s">
        <v>6067</v>
      </c>
      <c r="B823" s="896" t="s">
        <v>6311</v>
      </c>
      <c r="C823" s="895" t="s">
        <v>6063</v>
      </c>
      <c r="D823" s="895" t="s">
        <v>338</v>
      </c>
      <c r="E823" s="897">
        <v>0.61982000000000004</v>
      </c>
      <c r="F823" s="904">
        <v>1</v>
      </c>
      <c r="G823" s="904">
        <v>0</v>
      </c>
      <c r="H823" s="898">
        <v>7.65</v>
      </c>
      <c r="I823" s="898">
        <v>4.41</v>
      </c>
      <c r="J823" s="898">
        <v>4.74</v>
      </c>
    </row>
    <row r="824" spans="1:10" ht="24" customHeight="1" x14ac:dyDescent="0.25">
      <c r="A824" s="895" t="s">
        <v>6067</v>
      </c>
      <c r="B824" s="896" t="s">
        <v>1004</v>
      </c>
      <c r="C824" s="895" t="s">
        <v>6063</v>
      </c>
      <c r="D824" s="895" t="s">
        <v>259</v>
      </c>
      <c r="E824" s="897">
        <v>0.61982000000000004</v>
      </c>
      <c r="F824" s="904">
        <v>1</v>
      </c>
      <c r="G824" s="904">
        <v>0</v>
      </c>
      <c r="H824" s="898">
        <v>10.55</v>
      </c>
      <c r="I824" s="898">
        <v>0.73</v>
      </c>
      <c r="J824" s="898">
        <v>6.54</v>
      </c>
    </row>
    <row r="825" spans="1:10" ht="24" customHeight="1" x14ac:dyDescent="0.25">
      <c r="A825" s="895" t="s">
        <v>6067</v>
      </c>
      <c r="B825" s="896" t="s">
        <v>6312</v>
      </c>
      <c r="C825" s="895" t="s">
        <v>6063</v>
      </c>
      <c r="D825" s="895" t="s">
        <v>340</v>
      </c>
      <c r="E825" s="897">
        <v>0.61982000000000004</v>
      </c>
      <c r="F825" s="904">
        <v>1</v>
      </c>
      <c r="G825" s="904">
        <v>0</v>
      </c>
      <c r="H825" s="898">
        <v>32.03</v>
      </c>
      <c r="I825" s="898">
        <v>30.58</v>
      </c>
      <c r="J825" s="898">
        <v>19.850000000000001</v>
      </c>
    </row>
    <row r="826" spans="1:10" ht="19.899999999999999" customHeight="1" x14ac:dyDescent="0.25">
      <c r="A826" s="1012"/>
      <c r="B826" s="1012"/>
      <c r="C826" s="1012"/>
      <c r="D826" s="1012"/>
      <c r="E826" s="1012"/>
      <c r="F826" s="1012" t="s">
        <v>6094</v>
      </c>
      <c r="G826" s="1012"/>
      <c r="H826" s="1012"/>
      <c r="I826" s="1012"/>
      <c r="J826" s="900">
        <v>31.132400000000001</v>
      </c>
    </row>
    <row r="827" spans="1:10" ht="19.899999999999999" customHeight="1" x14ac:dyDescent="0.25">
      <c r="A827" s="887" t="s">
        <v>6064</v>
      </c>
      <c r="B827" s="888" t="s">
        <v>1082</v>
      </c>
      <c r="C827" s="887" t="s">
        <v>6058</v>
      </c>
      <c r="D827" s="887" t="s">
        <v>223</v>
      </c>
      <c r="E827" s="888" t="s">
        <v>1084</v>
      </c>
      <c r="F827" s="1020" t="s">
        <v>6065</v>
      </c>
      <c r="G827" s="1020"/>
      <c r="H827" s="1020"/>
      <c r="I827" s="1020"/>
      <c r="J827" s="888" t="s">
        <v>6066</v>
      </c>
    </row>
    <row r="828" spans="1:10" ht="24" customHeight="1" x14ac:dyDescent="0.25">
      <c r="A828" s="895" t="s">
        <v>6067</v>
      </c>
      <c r="B828" s="896" t="s">
        <v>6068</v>
      </c>
      <c r="C828" s="895" t="s">
        <v>6063</v>
      </c>
      <c r="D828" s="895" t="s">
        <v>231</v>
      </c>
      <c r="E828" s="897">
        <v>2</v>
      </c>
      <c r="F828" s="895"/>
      <c r="G828" s="895"/>
      <c r="H828" s="895"/>
      <c r="I828" s="898" t="s">
        <v>6069</v>
      </c>
      <c r="J828" s="898" t="s">
        <v>6095</v>
      </c>
    </row>
    <row r="829" spans="1:10" ht="24" customHeight="1" x14ac:dyDescent="0.25">
      <c r="A829" s="895" t="s">
        <v>6067</v>
      </c>
      <c r="B829" s="896" t="s">
        <v>6142</v>
      </c>
      <c r="C829" s="895" t="s">
        <v>6063</v>
      </c>
      <c r="D829" s="895" t="s">
        <v>265</v>
      </c>
      <c r="E829" s="897">
        <v>1</v>
      </c>
      <c r="F829" s="895"/>
      <c r="G829" s="895"/>
      <c r="H829" s="895"/>
      <c r="I829" s="898" t="s">
        <v>6143</v>
      </c>
      <c r="J829" s="898" t="s">
        <v>6143</v>
      </c>
    </row>
    <row r="830" spans="1:10" ht="19.899999999999999" customHeight="1" x14ac:dyDescent="0.25">
      <c r="A830" s="1012"/>
      <c r="B830" s="1012"/>
      <c r="C830" s="1012"/>
      <c r="D830" s="1012"/>
      <c r="E830" s="1012"/>
      <c r="F830" s="1012" t="s">
        <v>6070</v>
      </c>
      <c r="G830" s="1012"/>
      <c r="H830" s="1012"/>
      <c r="I830" s="1012"/>
      <c r="J830" s="899">
        <v>0</v>
      </c>
    </row>
    <row r="831" spans="1:10" ht="19.899999999999999" customHeight="1" x14ac:dyDescent="0.25">
      <c r="A831" s="1012"/>
      <c r="B831" s="1012"/>
      <c r="C831" s="1012"/>
      <c r="D831" s="1012"/>
      <c r="E831" s="1012"/>
      <c r="F831" s="1012" t="s">
        <v>6071</v>
      </c>
      <c r="G831" s="1012"/>
      <c r="H831" s="1012"/>
      <c r="I831" s="1012"/>
      <c r="J831" s="900">
        <v>79.360100000000003</v>
      </c>
    </row>
    <row r="832" spans="1:10" ht="19.899999999999999" customHeight="1" x14ac:dyDescent="0.25">
      <c r="A832" s="1012"/>
      <c r="B832" s="1012"/>
      <c r="C832" s="1012"/>
      <c r="D832" s="1012"/>
      <c r="E832" s="1012"/>
      <c r="F832" s="1012" t="s">
        <v>6072</v>
      </c>
      <c r="G832" s="1012"/>
      <c r="H832" s="1012"/>
      <c r="I832" s="1012"/>
      <c r="J832" s="900">
        <v>110.49250000000001</v>
      </c>
    </row>
    <row r="833" spans="1:10" ht="19.899999999999999" customHeight="1" x14ac:dyDescent="0.25">
      <c r="A833" s="1012"/>
      <c r="B833" s="1012"/>
      <c r="C833" s="1012"/>
      <c r="D833" s="1012"/>
      <c r="E833" s="1012"/>
      <c r="F833" s="1012" t="s">
        <v>6073</v>
      </c>
      <c r="G833" s="1012"/>
      <c r="H833" s="1012"/>
      <c r="I833" s="1012"/>
      <c r="J833" s="900">
        <v>3.7870699999999999</v>
      </c>
    </row>
    <row r="834" spans="1:10" ht="19.899999999999999" customHeight="1" x14ac:dyDescent="0.25">
      <c r="A834" s="1012"/>
      <c r="B834" s="1012"/>
      <c r="C834" s="1012"/>
      <c r="D834" s="1012"/>
      <c r="E834" s="1012"/>
      <c r="F834" s="1012" t="s">
        <v>6074</v>
      </c>
      <c r="G834" s="1012"/>
      <c r="H834" s="1012"/>
      <c r="I834" s="1012"/>
      <c r="J834" s="900">
        <v>29.176200000000001</v>
      </c>
    </row>
    <row r="835" spans="1:10" ht="19.899999999999999" customHeight="1" x14ac:dyDescent="0.25">
      <c r="A835" s="1012"/>
      <c r="B835" s="1012"/>
      <c r="C835" s="1012"/>
      <c r="D835" s="1012"/>
      <c r="E835" s="1012"/>
      <c r="F835" s="1012" t="s">
        <v>6075</v>
      </c>
      <c r="G835" s="1012"/>
      <c r="H835" s="1012"/>
      <c r="I835" s="1012"/>
      <c r="J835" s="900">
        <v>1.3015000000000001</v>
      </c>
    </row>
    <row r="836" spans="1:10" ht="19.899999999999999" customHeight="1" x14ac:dyDescent="0.25">
      <c r="A836" s="1012"/>
      <c r="B836" s="1012"/>
      <c r="C836" s="1012"/>
      <c r="D836" s="1012"/>
      <c r="E836" s="1012"/>
      <c r="F836" s="1012" t="s">
        <v>6076</v>
      </c>
      <c r="G836" s="1012"/>
      <c r="H836" s="1012"/>
      <c r="I836" s="1012"/>
      <c r="J836" s="900">
        <v>0</v>
      </c>
    </row>
    <row r="837" spans="1:10" ht="19.899999999999999" customHeight="1" x14ac:dyDescent="0.25">
      <c r="A837" s="887" t="s">
        <v>6101</v>
      </c>
      <c r="B837" s="888" t="s">
        <v>1082</v>
      </c>
      <c r="C837" s="887" t="s">
        <v>6058</v>
      </c>
      <c r="D837" s="887" t="s">
        <v>179</v>
      </c>
      <c r="E837" s="888" t="s">
        <v>1084</v>
      </c>
      <c r="F837" s="888" t="s">
        <v>1207</v>
      </c>
      <c r="G837" s="888" t="s">
        <v>6102</v>
      </c>
      <c r="H837" s="888"/>
      <c r="I837" s="888"/>
      <c r="J837" s="888" t="s">
        <v>6065</v>
      </c>
    </row>
    <row r="838" spans="1:10" ht="25.9" customHeight="1" x14ac:dyDescent="0.25">
      <c r="A838" s="895" t="s">
        <v>6067</v>
      </c>
      <c r="B838" s="896" t="s">
        <v>6313</v>
      </c>
      <c r="C838" s="895" t="s">
        <v>6063</v>
      </c>
      <c r="D838" s="895" t="s">
        <v>344</v>
      </c>
      <c r="E838" s="897">
        <v>8.3330000000000001E-2</v>
      </c>
      <c r="F838" s="905" t="s">
        <v>70</v>
      </c>
      <c r="G838" s="1018" t="s">
        <v>6314</v>
      </c>
      <c r="H838" s="1018"/>
      <c r="I838" s="1019"/>
      <c r="J838" s="898" t="s">
        <v>6164</v>
      </c>
    </row>
    <row r="839" spans="1:10" ht="24" customHeight="1" x14ac:dyDescent="0.25">
      <c r="A839" s="895" t="s">
        <v>6067</v>
      </c>
      <c r="B839" s="896" t="s">
        <v>6315</v>
      </c>
      <c r="C839" s="895" t="s">
        <v>6063</v>
      </c>
      <c r="D839" s="895" t="s">
        <v>1721</v>
      </c>
      <c r="E839" s="897">
        <v>1</v>
      </c>
      <c r="F839" s="905" t="s">
        <v>66</v>
      </c>
      <c r="G839" s="1018" t="s">
        <v>6316</v>
      </c>
      <c r="H839" s="1018"/>
      <c r="I839" s="1019"/>
      <c r="J839" s="898" t="s">
        <v>6316</v>
      </c>
    </row>
    <row r="840" spans="1:10" ht="25.9" customHeight="1" x14ac:dyDescent="0.25">
      <c r="A840" s="895" t="s">
        <v>6067</v>
      </c>
      <c r="B840" s="896" t="s">
        <v>6317</v>
      </c>
      <c r="C840" s="895" t="s">
        <v>6063</v>
      </c>
      <c r="D840" s="895" t="s">
        <v>342</v>
      </c>
      <c r="E840" s="897">
        <v>0.5</v>
      </c>
      <c r="F840" s="905" t="s">
        <v>70</v>
      </c>
      <c r="G840" s="1018" t="s">
        <v>6318</v>
      </c>
      <c r="H840" s="1018"/>
      <c r="I840" s="1019"/>
      <c r="J840" s="898" t="s">
        <v>6290</v>
      </c>
    </row>
    <row r="841" spans="1:10" ht="25.9" customHeight="1" x14ac:dyDescent="0.25">
      <c r="A841" s="895" t="s">
        <v>6067</v>
      </c>
      <c r="B841" s="896" t="s">
        <v>6319</v>
      </c>
      <c r="C841" s="895" t="s">
        <v>6063</v>
      </c>
      <c r="D841" s="895" t="s">
        <v>1720</v>
      </c>
      <c r="E841" s="897">
        <v>1.05</v>
      </c>
      <c r="F841" s="905" t="s">
        <v>66</v>
      </c>
      <c r="G841" s="1018" t="s">
        <v>6320</v>
      </c>
      <c r="H841" s="1018"/>
      <c r="I841" s="1019"/>
      <c r="J841" s="898" t="s">
        <v>6321</v>
      </c>
    </row>
    <row r="842" spans="1:10" ht="24" customHeight="1" x14ac:dyDescent="0.25">
      <c r="A842" s="895" t="s">
        <v>6067</v>
      </c>
      <c r="B842" s="896" t="s">
        <v>6204</v>
      </c>
      <c r="C842" s="895" t="s">
        <v>6063</v>
      </c>
      <c r="D842" s="895" t="s">
        <v>1709</v>
      </c>
      <c r="E842" s="897">
        <v>78.75</v>
      </c>
      <c r="F842" s="905" t="s">
        <v>50</v>
      </c>
      <c r="G842" s="1018" t="s">
        <v>6205</v>
      </c>
      <c r="H842" s="1018"/>
      <c r="I842" s="1019"/>
      <c r="J842" s="898" t="s">
        <v>6322</v>
      </c>
    </row>
    <row r="843" spans="1:10" ht="24" customHeight="1" x14ac:dyDescent="0.25">
      <c r="A843" s="895" t="s">
        <v>6067</v>
      </c>
      <c r="B843" s="896" t="s">
        <v>6323</v>
      </c>
      <c r="C843" s="895" t="s">
        <v>6063</v>
      </c>
      <c r="D843" s="895" t="s">
        <v>349</v>
      </c>
      <c r="E843" s="897">
        <v>1</v>
      </c>
      <c r="F843" s="905" t="s">
        <v>70</v>
      </c>
      <c r="G843" s="1018" t="s">
        <v>6324</v>
      </c>
      <c r="H843" s="1018"/>
      <c r="I843" s="1019"/>
      <c r="J843" s="898" t="s">
        <v>6324</v>
      </c>
    </row>
    <row r="844" spans="1:10" ht="24" customHeight="1" x14ac:dyDescent="0.25">
      <c r="A844" s="895" t="s">
        <v>6067</v>
      </c>
      <c r="B844" s="896" t="s">
        <v>6325</v>
      </c>
      <c r="C844" s="895" t="s">
        <v>6063</v>
      </c>
      <c r="D844" s="895" t="s">
        <v>1722</v>
      </c>
      <c r="E844" s="897">
        <v>0.5</v>
      </c>
      <c r="F844" s="905" t="s">
        <v>66</v>
      </c>
      <c r="G844" s="1018" t="s">
        <v>6326</v>
      </c>
      <c r="H844" s="1018"/>
      <c r="I844" s="1019"/>
      <c r="J844" s="898" t="s">
        <v>6327</v>
      </c>
    </row>
    <row r="845" spans="1:10" ht="19.899999999999999" customHeight="1" x14ac:dyDescent="0.25">
      <c r="A845" s="1012"/>
      <c r="B845" s="1012"/>
      <c r="C845" s="1012"/>
      <c r="D845" s="1012"/>
      <c r="E845" s="1012"/>
      <c r="F845" s="1012" t="s">
        <v>6106</v>
      </c>
      <c r="G845" s="1012"/>
      <c r="H845" s="1012"/>
      <c r="I845" s="1012"/>
      <c r="J845" s="900">
        <v>359.01620000000003</v>
      </c>
    </row>
    <row r="846" spans="1:10" ht="19.899999999999999" customHeight="1" x14ac:dyDescent="0.25">
      <c r="A846" s="887" t="s">
        <v>6107</v>
      </c>
      <c r="B846" s="888" t="s">
        <v>6108</v>
      </c>
      <c r="C846" s="887" t="s">
        <v>6058</v>
      </c>
      <c r="D846" s="887" t="s">
        <v>1083</v>
      </c>
      <c r="E846" s="888" t="s">
        <v>6109</v>
      </c>
      <c r="F846" s="888" t="s">
        <v>1084</v>
      </c>
      <c r="G846" s="889" t="s">
        <v>1207</v>
      </c>
      <c r="H846" s="1020" t="s">
        <v>6102</v>
      </c>
      <c r="I846" s="1020"/>
      <c r="J846" s="888" t="s">
        <v>6065</v>
      </c>
    </row>
    <row r="847" spans="1:10" ht="39" customHeight="1" x14ac:dyDescent="0.25">
      <c r="A847" s="906" t="s">
        <v>6061</v>
      </c>
      <c r="B847" s="907" t="s">
        <v>6151</v>
      </c>
      <c r="C847" s="906" t="s">
        <v>6063</v>
      </c>
      <c r="D847" s="906" t="s">
        <v>6152</v>
      </c>
      <c r="E847" s="907" t="s">
        <v>347</v>
      </c>
      <c r="F847" s="908">
        <v>1.2E-4</v>
      </c>
      <c r="G847" s="909" t="s">
        <v>108</v>
      </c>
      <c r="H847" s="1021">
        <v>34.81</v>
      </c>
      <c r="I847" s="1022"/>
      <c r="J847" s="910">
        <v>0</v>
      </c>
    </row>
    <row r="848" spans="1:10" ht="39" customHeight="1" x14ac:dyDescent="0.25">
      <c r="A848" s="906" t="s">
        <v>6061</v>
      </c>
      <c r="B848" s="907" t="s">
        <v>6151</v>
      </c>
      <c r="C848" s="906" t="s">
        <v>6063</v>
      </c>
      <c r="D848" s="906" t="s">
        <v>6152</v>
      </c>
      <c r="E848" s="907" t="s">
        <v>346</v>
      </c>
      <c r="F848" s="908">
        <v>1.2999999999999999E-4</v>
      </c>
      <c r="G848" s="909" t="s">
        <v>108</v>
      </c>
      <c r="H848" s="1021">
        <v>34.81</v>
      </c>
      <c r="I848" s="1022"/>
      <c r="J848" s="910">
        <v>0</v>
      </c>
    </row>
    <row r="849" spans="1:10" ht="39" customHeight="1" x14ac:dyDescent="0.25">
      <c r="A849" s="906" t="s">
        <v>6061</v>
      </c>
      <c r="B849" s="907" t="s">
        <v>6151</v>
      </c>
      <c r="C849" s="906" t="s">
        <v>6063</v>
      </c>
      <c r="D849" s="906" t="s">
        <v>6152</v>
      </c>
      <c r="E849" s="907" t="s">
        <v>299</v>
      </c>
      <c r="F849" s="908">
        <v>7.8750000000000001E-2</v>
      </c>
      <c r="G849" s="909" t="s">
        <v>108</v>
      </c>
      <c r="H849" s="1021">
        <v>34.81</v>
      </c>
      <c r="I849" s="1022"/>
      <c r="J849" s="910">
        <v>2.74</v>
      </c>
    </row>
    <row r="850" spans="1:10" ht="39" customHeight="1" x14ac:dyDescent="0.25">
      <c r="A850" s="906" t="s">
        <v>6061</v>
      </c>
      <c r="B850" s="907" t="s">
        <v>6328</v>
      </c>
      <c r="C850" s="906" t="s">
        <v>6063</v>
      </c>
      <c r="D850" s="906" t="s">
        <v>6329</v>
      </c>
      <c r="E850" s="907" t="s">
        <v>345</v>
      </c>
      <c r="F850" s="908">
        <v>6.8599999999999998E-3</v>
      </c>
      <c r="G850" s="909" t="s">
        <v>108</v>
      </c>
      <c r="H850" s="1021">
        <v>21.46</v>
      </c>
      <c r="I850" s="1022"/>
      <c r="J850" s="910">
        <v>0.15</v>
      </c>
    </row>
    <row r="851" spans="1:10" ht="19.899999999999999" customHeight="1" x14ac:dyDescent="0.25">
      <c r="A851" s="1012"/>
      <c r="B851" s="1012"/>
      <c r="C851" s="1012"/>
      <c r="D851" s="1012"/>
      <c r="E851" s="1012"/>
      <c r="F851" s="1012" t="s">
        <v>6112</v>
      </c>
      <c r="G851" s="1012"/>
      <c r="H851" s="1012"/>
      <c r="I851" s="1012"/>
      <c r="J851" s="900">
        <v>2.8972000000000002</v>
      </c>
    </row>
    <row r="852" spans="1:10" ht="19.899999999999999" customHeight="1" x14ac:dyDescent="0.25">
      <c r="A852" s="887" t="s">
        <v>6077</v>
      </c>
      <c r="B852" s="888" t="s">
        <v>6078</v>
      </c>
      <c r="C852" s="887" t="s">
        <v>6058</v>
      </c>
      <c r="D852" s="887" t="s">
        <v>1083</v>
      </c>
      <c r="E852" s="888" t="s">
        <v>1084</v>
      </c>
      <c r="F852" s="1020" t="s">
        <v>6079</v>
      </c>
      <c r="G852" s="1023"/>
      <c r="H852" s="1020"/>
      <c r="I852" s="1020"/>
      <c r="J852" s="888" t="s">
        <v>6065</v>
      </c>
    </row>
    <row r="853" spans="1:10" ht="19.899999999999999" customHeight="1" x14ac:dyDescent="0.25">
      <c r="A853" s="889"/>
      <c r="B853" s="889"/>
      <c r="C853" s="889"/>
      <c r="D853" s="889"/>
      <c r="E853" s="889"/>
      <c r="F853" s="889" t="s">
        <v>240</v>
      </c>
      <c r="G853" s="889" t="s">
        <v>241</v>
      </c>
      <c r="H853" s="889" t="s">
        <v>242</v>
      </c>
      <c r="I853" s="889" t="s">
        <v>6080</v>
      </c>
      <c r="J853" s="889"/>
    </row>
    <row r="854" spans="1:10" ht="49.9" customHeight="1" x14ac:dyDescent="0.25">
      <c r="A854" s="906" t="s">
        <v>6067</v>
      </c>
      <c r="B854" s="907" t="s">
        <v>299</v>
      </c>
      <c r="C854" s="906" t="s">
        <v>6063</v>
      </c>
      <c r="D854" s="906" t="s">
        <v>1709</v>
      </c>
      <c r="E854" s="908">
        <v>7.8750000000000001E-2</v>
      </c>
      <c r="F854" s="907" t="s">
        <v>6153</v>
      </c>
      <c r="G854" s="907" t="s">
        <v>6154</v>
      </c>
      <c r="H854" s="907" t="s">
        <v>6155</v>
      </c>
      <c r="I854" s="907" t="s">
        <v>6116</v>
      </c>
      <c r="J854" s="910">
        <v>0</v>
      </c>
    </row>
    <row r="855" spans="1:10" ht="49.9" customHeight="1" x14ac:dyDescent="0.25">
      <c r="A855" s="906" t="s">
        <v>6067</v>
      </c>
      <c r="B855" s="907" t="s">
        <v>347</v>
      </c>
      <c r="C855" s="906" t="s">
        <v>6063</v>
      </c>
      <c r="D855" s="906" t="s">
        <v>1722</v>
      </c>
      <c r="E855" s="908">
        <v>1.2E-4</v>
      </c>
      <c r="F855" s="907" t="s">
        <v>6153</v>
      </c>
      <c r="G855" s="907" t="s">
        <v>6154</v>
      </c>
      <c r="H855" s="907" t="s">
        <v>6155</v>
      </c>
      <c r="I855" s="907" t="s">
        <v>6116</v>
      </c>
      <c r="J855" s="910">
        <v>0</v>
      </c>
    </row>
    <row r="856" spans="1:10" ht="49.9" customHeight="1" x14ac:dyDescent="0.25">
      <c r="A856" s="906" t="s">
        <v>6067</v>
      </c>
      <c r="B856" s="907" t="s">
        <v>346</v>
      </c>
      <c r="C856" s="906" t="s">
        <v>6063</v>
      </c>
      <c r="D856" s="906" t="s">
        <v>1721</v>
      </c>
      <c r="E856" s="908">
        <v>1.2999999999999999E-4</v>
      </c>
      <c r="F856" s="907" t="s">
        <v>6153</v>
      </c>
      <c r="G856" s="907" t="s">
        <v>6154</v>
      </c>
      <c r="H856" s="907" t="s">
        <v>6155</v>
      </c>
      <c r="I856" s="907" t="s">
        <v>6116</v>
      </c>
      <c r="J856" s="910">
        <v>0</v>
      </c>
    </row>
    <row r="857" spans="1:10" ht="49.9" customHeight="1" x14ac:dyDescent="0.25">
      <c r="A857" s="906" t="s">
        <v>6067</v>
      </c>
      <c r="B857" s="907" t="s">
        <v>345</v>
      </c>
      <c r="C857" s="906" t="s">
        <v>6063</v>
      </c>
      <c r="D857" s="906" t="s">
        <v>1720</v>
      </c>
      <c r="E857" s="908">
        <v>6.8599999999999998E-3</v>
      </c>
      <c r="F857" s="907" t="s">
        <v>6330</v>
      </c>
      <c r="G857" s="907" t="s">
        <v>6331</v>
      </c>
      <c r="H857" s="907" t="s">
        <v>6332</v>
      </c>
      <c r="I857" s="907" t="s">
        <v>6116</v>
      </c>
      <c r="J857" s="910">
        <v>0</v>
      </c>
    </row>
    <row r="858" spans="1:10" ht="19.899999999999999" customHeight="1" x14ac:dyDescent="0.25">
      <c r="A858" s="1012"/>
      <c r="B858" s="1012"/>
      <c r="C858" s="1012"/>
      <c r="D858" s="1012"/>
      <c r="E858" s="1012"/>
      <c r="F858" s="1012" t="s">
        <v>6076</v>
      </c>
      <c r="G858" s="1012"/>
      <c r="H858" s="1012"/>
      <c r="I858" s="1012"/>
      <c r="J858" s="900">
        <v>0</v>
      </c>
    </row>
    <row r="859" spans="1:10" ht="19.899999999999999" customHeight="1" x14ac:dyDescent="0.25">
      <c r="A859" s="1012"/>
      <c r="B859" s="1012"/>
      <c r="C859" s="1012"/>
      <c r="D859" s="1012"/>
      <c r="E859" s="1012"/>
      <c r="F859" s="1012" t="s">
        <v>6081</v>
      </c>
      <c r="G859" s="1012"/>
      <c r="H859" s="1012"/>
      <c r="I859" s="1012"/>
      <c r="J859" s="900">
        <v>0</v>
      </c>
    </row>
    <row r="860" spans="1:10" x14ac:dyDescent="0.25">
      <c r="A860" s="901"/>
      <c r="B860" s="901"/>
      <c r="C860" s="901"/>
      <c r="D860" s="901"/>
      <c r="E860" s="901" t="s">
        <v>6082</v>
      </c>
      <c r="F860" s="902">
        <v>21.87</v>
      </c>
      <c r="G860" s="901" t="s">
        <v>6083</v>
      </c>
      <c r="H860" s="902">
        <v>0</v>
      </c>
      <c r="I860" s="901" t="s">
        <v>6084</v>
      </c>
      <c r="J860" s="902">
        <v>21.87</v>
      </c>
    </row>
    <row r="861" spans="1:10" ht="15.75" thickBot="1" x14ac:dyDescent="0.3">
      <c r="A861" s="901"/>
      <c r="B861" s="901"/>
      <c r="C861" s="901"/>
      <c r="D861" s="901"/>
      <c r="E861" s="901" t="s">
        <v>6085</v>
      </c>
      <c r="F861" s="902">
        <v>93.74</v>
      </c>
      <c r="G861" s="901"/>
      <c r="H861" s="1013" t="s">
        <v>6086</v>
      </c>
      <c r="I861" s="1013"/>
      <c r="J861" s="902">
        <v>486.13</v>
      </c>
    </row>
    <row r="862" spans="1:10" ht="1.1499999999999999" customHeight="1" thickTop="1" x14ac:dyDescent="0.25">
      <c r="A862" s="903"/>
      <c r="B862" s="903"/>
      <c r="C862" s="903"/>
      <c r="D862" s="903"/>
      <c r="E862" s="903"/>
      <c r="F862" s="903"/>
      <c r="G862" s="903"/>
      <c r="H862" s="903"/>
      <c r="I862" s="903"/>
      <c r="J862" s="903"/>
    </row>
    <row r="863" spans="1:10" ht="18" customHeight="1" x14ac:dyDescent="0.25">
      <c r="A863" s="887" t="s">
        <v>6333</v>
      </c>
      <c r="B863" s="888" t="s">
        <v>1082</v>
      </c>
      <c r="C863" s="887" t="s">
        <v>6058</v>
      </c>
      <c r="D863" s="887" t="s">
        <v>1083</v>
      </c>
      <c r="E863" s="1024" t="s">
        <v>1210</v>
      </c>
      <c r="F863" s="1024"/>
      <c r="G863" s="889" t="s">
        <v>880</v>
      </c>
      <c r="H863" s="888" t="s">
        <v>6059</v>
      </c>
      <c r="I863" s="888" t="s">
        <v>6060</v>
      </c>
      <c r="J863" s="888" t="s">
        <v>1089</v>
      </c>
    </row>
    <row r="864" spans="1:10" ht="52.15" customHeight="1" x14ac:dyDescent="0.25">
      <c r="A864" s="890" t="s">
        <v>6061</v>
      </c>
      <c r="B864" s="891" t="s">
        <v>6334</v>
      </c>
      <c r="C864" s="890" t="s">
        <v>6063</v>
      </c>
      <c r="D864" s="890" t="s">
        <v>75</v>
      </c>
      <c r="E864" s="1025" t="s">
        <v>176</v>
      </c>
      <c r="F864" s="1025"/>
      <c r="G864" s="892" t="s">
        <v>70</v>
      </c>
      <c r="H864" s="893">
        <v>1</v>
      </c>
      <c r="I864" s="894">
        <v>594.20000000000005</v>
      </c>
      <c r="J864" s="894">
        <v>594.20000000000005</v>
      </c>
    </row>
    <row r="865" spans="1:10" ht="15" customHeight="1" x14ac:dyDescent="0.25">
      <c r="A865" s="1024" t="s">
        <v>6089</v>
      </c>
      <c r="B865" s="1020" t="s">
        <v>1082</v>
      </c>
      <c r="C865" s="1024" t="s">
        <v>6058</v>
      </c>
      <c r="D865" s="1024" t="s">
        <v>6090</v>
      </c>
      <c r="E865" s="1020" t="s">
        <v>1084</v>
      </c>
      <c r="F865" s="1023" t="s">
        <v>6091</v>
      </c>
      <c r="G865" s="1020"/>
      <c r="H865" s="1023" t="s">
        <v>6065</v>
      </c>
      <c r="I865" s="1020"/>
      <c r="J865" s="1020" t="s">
        <v>6066</v>
      </c>
    </row>
    <row r="866" spans="1:10" ht="15" customHeight="1" x14ac:dyDescent="0.25">
      <c r="A866" s="1020"/>
      <c r="B866" s="1020"/>
      <c r="C866" s="1020"/>
      <c r="D866" s="1020"/>
      <c r="E866" s="1020"/>
      <c r="F866" s="888" t="s">
        <v>6092</v>
      </c>
      <c r="G866" s="888" t="s">
        <v>6093</v>
      </c>
      <c r="H866" s="888" t="s">
        <v>6092</v>
      </c>
      <c r="I866" s="888" t="s">
        <v>6093</v>
      </c>
      <c r="J866" s="1020"/>
    </row>
    <row r="867" spans="1:10" ht="24" customHeight="1" x14ac:dyDescent="0.25">
      <c r="A867" s="895" t="s">
        <v>6067</v>
      </c>
      <c r="B867" s="896" t="s">
        <v>1004</v>
      </c>
      <c r="C867" s="895" t="s">
        <v>6063</v>
      </c>
      <c r="D867" s="895" t="s">
        <v>259</v>
      </c>
      <c r="E867" s="897">
        <v>1</v>
      </c>
      <c r="F867" s="904">
        <v>0.91</v>
      </c>
      <c r="G867" s="904">
        <v>0.09</v>
      </c>
      <c r="H867" s="898">
        <v>10.55</v>
      </c>
      <c r="I867" s="898">
        <v>0.73</v>
      </c>
      <c r="J867" s="898">
        <v>9.67</v>
      </c>
    </row>
    <row r="868" spans="1:10" ht="24" customHeight="1" x14ac:dyDescent="0.25">
      <c r="A868" s="895" t="s">
        <v>6067</v>
      </c>
      <c r="B868" s="896" t="s">
        <v>1046</v>
      </c>
      <c r="C868" s="895" t="s">
        <v>6063</v>
      </c>
      <c r="D868" s="895" t="s">
        <v>353</v>
      </c>
      <c r="E868" s="897">
        <v>1</v>
      </c>
      <c r="F868" s="904">
        <v>0.91</v>
      </c>
      <c r="G868" s="904">
        <v>0.09</v>
      </c>
      <c r="H868" s="898">
        <v>1.38</v>
      </c>
      <c r="I868" s="898">
        <v>0.91</v>
      </c>
      <c r="J868" s="898">
        <v>1.34</v>
      </c>
    </row>
    <row r="869" spans="1:10" ht="25.9" customHeight="1" x14ac:dyDescent="0.25">
      <c r="A869" s="895" t="s">
        <v>6067</v>
      </c>
      <c r="B869" s="896" t="s">
        <v>6335</v>
      </c>
      <c r="C869" s="895" t="s">
        <v>6063</v>
      </c>
      <c r="D869" s="895" t="s">
        <v>351</v>
      </c>
      <c r="E869" s="897">
        <v>1</v>
      </c>
      <c r="F869" s="904">
        <v>0.91</v>
      </c>
      <c r="G869" s="904">
        <v>0.09</v>
      </c>
      <c r="H869" s="898">
        <v>45.5</v>
      </c>
      <c r="I869" s="898">
        <v>43.98</v>
      </c>
      <c r="J869" s="898">
        <v>45.37</v>
      </c>
    </row>
    <row r="870" spans="1:10" ht="19.899999999999999" customHeight="1" x14ac:dyDescent="0.25">
      <c r="A870" s="1012"/>
      <c r="B870" s="1012"/>
      <c r="C870" s="1012"/>
      <c r="D870" s="1012"/>
      <c r="E870" s="1012"/>
      <c r="F870" s="1012" t="s">
        <v>6094</v>
      </c>
      <c r="G870" s="1012"/>
      <c r="H870" s="1012"/>
      <c r="I870" s="1012"/>
      <c r="J870" s="900">
        <v>56.378300000000003</v>
      </c>
    </row>
    <row r="871" spans="1:10" ht="19.899999999999999" customHeight="1" x14ac:dyDescent="0.25">
      <c r="A871" s="887" t="s">
        <v>6064</v>
      </c>
      <c r="B871" s="888" t="s">
        <v>1082</v>
      </c>
      <c r="C871" s="887" t="s">
        <v>6058</v>
      </c>
      <c r="D871" s="887" t="s">
        <v>223</v>
      </c>
      <c r="E871" s="888" t="s">
        <v>1084</v>
      </c>
      <c r="F871" s="1020" t="s">
        <v>6065</v>
      </c>
      <c r="G871" s="1020"/>
      <c r="H871" s="1020"/>
      <c r="I871" s="1020"/>
      <c r="J871" s="888" t="s">
        <v>6066</v>
      </c>
    </row>
    <row r="872" spans="1:10" ht="24" customHeight="1" x14ac:dyDescent="0.25">
      <c r="A872" s="895" t="s">
        <v>6067</v>
      </c>
      <c r="B872" s="896" t="s">
        <v>6068</v>
      </c>
      <c r="C872" s="895" t="s">
        <v>6063</v>
      </c>
      <c r="D872" s="895" t="s">
        <v>231</v>
      </c>
      <c r="E872" s="897">
        <v>2</v>
      </c>
      <c r="F872" s="895"/>
      <c r="G872" s="895"/>
      <c r="H872" s="895"/>
      <c r="I872" s="898" t="s">
        <v>6069</v>
      </c>
      <c r="J872" s="898" t="s">
        <v>6095</v>
      </c>
    </row>
    <row r="873" spans="1:10" ht="24" customHeight="1" x14ac:dyDescent="0.25">
      <c r="A873" s="895" t="s">
        <v>6067</v>
      </c>
      <c r="B873" s="896" t="s">
        <v>6142</v>
      </c>
      <c r="C873" s="895" t="s">
        <v>6063</v>
      </c>
      <c r="D873" s="895" t="s">
        <v>265</v>
      </c>
      <c r="E873" s="897">
        <v>1</v>
      </c>
      <c r="F873" s="895"/>
      <c r="G873" s="895"/>
      <c r="H873" s="895"/>
      <c r="I873" s="898" t="s">
        <v>6143</v>
      </c>
      <c r="J873" s="898" t="s">
        <v>6143</v>
      </c>
    </row>
    <row r="874" spans="1:10" ht="19.899999999999999" customHeight="1" x14ac:dyDescent="0.25">
      <c r="A874" s="1012"/>
      <c r="B874" s="1012"/>
      <c r="C874" s="1012"/>
      <c r="D874" s="1012"/>
      <c r="E874" s="1012"/>
      <c r="F874" s="1012" t="s">
        <v>6070</v>
      </c>
      <c r="G874" s="1012"/>
      <c r="H874" s="1012"/>
      <c r="I874" s="1012"/>
      <c r="J874" s="899">
        <v>0</v>
      </c>
    </row>
    <row r="875" spans="1:10" ht="19.899999999999999" customHeight="1" x14ac:dyDescent="0.25">
      <c r="A875" s="1012"/>
      <c r="B875" s="1012"/>
      <c r="C875" s="1012"/>
      <c r="D875" s="1012"/>
      <c r="E875" s="1012"/>
      <c r="F875" s="1012" t="s">
        <v>6071</v>
      </c>
      <c r="G875" s="1012"/>
      <c r="H875" s="1012"/>
      <c r="I875" s="1012"/>
      <c r="J875" s="900">
        <v>79.360100000000003</v>
      </c>
    </row>
    <row r="876" spans="1:10" ht="19.899999999999999" customHeight="1" x14ac:dyDescent="0.25">
      <c r="A876" s="1012"/>
      <c r="B876" s="1012"/>
      <c r="C876" s="1012"/>
      <c r="D876" s="1012"/>
      <c r="E876" s="1012"/>
      <c r="F876" s="1012" t="s">
        <v>6072</v>
      </c>
      <c r="G876" s="1012"/>
      <c r="H876" s="1012"/>
      <c r="I876" s="1012"/>
      <c r="J876" s="900">
        <v>135.73840000000001</v>
      </c>
    </row>
    <row r="877" spans="1:10" ht="19.899999999999999" customHeight="1" x14ac:dyDescent="0.25">
      <c r="A877" s="1012"/>
      <c r="B877" s="1012"/>
      <c r="C877" s="1012"/>
      <c r="D877" s="1012"/>
      <c r="E877" s="1012"/>
      <c r="F877" s="1012" t="s">
        <v>6073</v>
      </c>
      <c r="G877" s="1012"/>
      <c r="H877" s="1012"/>
      <c r="I877" s="1012"/>
      <c r="J877" s="900">
        <v>2.2382</v>
      </c>
    </row>
    <row r="878" spans="1:10" ht="19.899999999999999" customHeight="1" x14ac:dyDescent="0.25">
      <c r="A878" s="1012"/>
      <c r="B878" s="1012"/>
      <c r="C878" s="1012"/>
      <c r="D878" s="1012"/>
      <c r="E878" s="1012"/>
      <c r="F878" s="1012" t="s">
        <v>6074</v>
      </c>
      <c r="G878" s="1012"/>
      <c r="H878" s="1012"/>
      <c r="I878" s="1012"/>
      <c r="J878" s="900">
        <v>60.6462</v>
      </c>
    </row>
    <row r="879" spans="1:10" ht="19.899999999999999" customHeight="1" x14ac:dyDescent="0.25">
      <c r="A879" s="1012"/>
      <c r="B879" s="1012"/>
      <c r="C879" s="1012"/>
      <c r="D879" s="1012"/>
      <c r="E879" s="1012"/>
      <c r="F879" s="1012" t="s">
        <v>6075</v>
      </c>
      <c r="G879" s="1012"/>
      <c r="H879" s="1012"/>
      <c r="I879" s="1012"/>
      <c r="J879" s="900">
        <v>2.7115999999999998</v>
      </c>
    </row>
    <row r="880" spans="1:10" ht="19.899999999999999" customHeight="1" x14ac:dyDescent="0.25">
      <c r="A880" s="1012"/>
      <c r="B880" s="1012"/>
      <c r="C880" s="1012"/>
      <c r="D880" s="1012"/>
      <c r="E880" s="1012"/>
      <c r="F880" s="1012" t="s">
        <v>6076</v>
      </c>
      <c r="G880" s="1012"/>
      <c r="H880" s="1012"/>
      <c r="I880" s="1012"/>
      <c r="J880" s="900">
        <v>0</v>
      </c>
    </row>
    <row r="881" spans="1:10" ht="19.899999999999999" customHeight="1" x14ac:dyDescent="0.25">
      <c r="A881" s="887" t="s">
        <v>6101</v>
      </c>
      <c r="B881" s="888" t="s">
        <v>1082</v>
      </c>
      <c r="C881" s="887" t="s">
        <v>6058</v>
      </c>
      <c r="D881" s="887" t="s">
        <v>179</v>
      </c>
      <c r="E881" s="888" t="s">
        <v>1084</v>
      </c>
      <c r="F881" s="888" t="s">
        <v>1207</v>
      </c>
      <c r="G881" s="888" t="s">
        <v>6102</v>
      </c>
      <c r="H881" s="888"/>
      <c r="I881" s="888"/>
      <c r="J881" s="888" t="s">
        <v>6065</v>
      </c>
    </row>
    <row r="882" spans="1:10" ht="25.9" customHeight="1" x14ac:dyDescent="0.25">
      <c r="A882" s="895" t="s">
        <v>6067</v>
      </c>
      <c r="B882" s="896" t="s">
        <v>6336</v>
      </c>
      <c r="C882" s="895" t="s">
        <v>6063</v>
      </c>
      <c r="D882" s="895" t="s">
        <v>1723</v>
      </c>
      <c r="E882" s="897">
        <v>1</v>
      </c>
      <c r="F882" s="905" t="s">
        <v>70</v>
      </c>
      <c r="G882" s="1018" t="s">
        <v>6337</v>
      </c>
      <c r="H882" s="1018"/>
      <c r="I882" s="1019"/>
      <c r="J882" s="898" t="s">
        <v>6337</v>
      </c>
    </row>
    <row r="883" spans="1:10" ht="25.9" customHeight="1" x14ac:dyDescent="0.25">
      <c r="A883" s="895" t="s">
        <v>6067</v>
      </c>
      <c r="B883" s="896" t="s">
        <v>6338</v>
      </c>
      <c r="C883" s="895" t="s">
        <v>6063</v>
      </c>
      <c r="D883" s="895" t="s">
        <v>1725</v>
      </c>
      <c r="E883" s="897">
        <v>1</v>
      </c>
      <c r="F883" s="905" t="s">
        <v>70</v>
      </c>
      <c r="G883" s="1018" t="s">
        <v>6339</v>
      </c>
      <c r="H883" s="1018"/>
      <c r="I883" s="1019"/>
      <c r="J883" s="898" t="s">
        <v>6339</v>
      </c>
    </row>
    <row r="884" spans="1:10" ht="25.9" customHeight="1" x14ac:dyDescent="0.25">
      <c r="A884" s="895" t="s">
        <v>6067</v>
      </c>
      <c r="B884" s="896" t="s">
        <v>6340</v>
      </c>
      <c r="C884" s="895" t="s">
        <v>6063</v>
      </c>
      <c r="D884" s="895" t="s">
        <v>1724</v>
      </c>
      <c r="E884" s="897">
        <v>1</v>
      </c>
      <c r="F884" s="905" t="s">
        <v>70</v>
      </c>
      <c r="G884" s="1018" t="s">
        <v>6341</v>
      </c>
      <c r="H884" s="1018"/>
      <c r="I884" s="1019"/>
      <c r="J884" s="898" t="s">
        <v>6341</v>
      </c>
    </row>
    <row r="885" spans="1:10" ht="19.899999999999999" customHeight="1" x14ac:dyDescent="0.25">
      <c r="A885" s="1012"/>
      <c r="B885" s="1012"/>
      <c r="C885" s="1012"/>
      <c r="D885" s="1012"/>
      <c r="E885" s="1012"/>
      <c r="F885" s="1012" t="s">
        <v>6106</v>
      </c>
      <c r="G885" s="1012"/>
      <c r="H885" s="1012"/>
      <c r="I885" s="1012"/>
      <c r="J885" s="900">
        <v>419.97800000000001</v>
      </c>
    </row>
    <row r="886" spans="1:10" ht="19.899999999999999" customHeight="1" x14ac:dyDescent="0.25">
      <c r="A886" s="887" t="s">
        <v>6225</v>
      </c>
      <c r="B886" s="888" t="s">
        <v>1082</v>
      </c>
      <c r="C886" s="887" t="s">
        <v>6058</v>
      </c>
      <c r="D886" s="887" t="s">
        <v>6226</v>
      </c>
      <c r="E886" s="888" t="s">
        <v>1084</v>
      </c>
      <c r="F886" s="888" t="s">
        <v>1207</v>
      </c>
      <c r="G886" s="888" t="s">
        <v>6102</v>
      </c>
      <c r="H886" s="888"/>
      <c r="I886" s="888"/>
      <c r="J886" s="888" t="s">
        <v>6065</v>
      </c>
    </row>
    <row r="887" spans="1:10" ht="39" customHeight="1" x14ac:dyDescent="0.25">
      <c r="A887" s="906" t="s">
        <v>6061</v>
      </c>
      <c r="B887" s="907" t="s">
        <v>6342</v>
      </c>
      <c r="C887" s="906" t="s">
        <v>6063</v>
      </c>
      <c r="D887" s="906" t="s">
        <v>357</v>
      </c>
      <c r="E887" s="908">
        <v>0.32800000000000001</v>
      </c>
      <c r="F887" s="909" t="s">
        <v>47</v>
      </c>
      <c r="G887" s="1021" t="s">
        <v>6343</v>
      </c>
      <c r="H887" s="1021"/>
      <c r="I887" s="1022"/>
      <c r="J887" s="910" t="s">
        <v>6344</v>
      </c>
    </row>
    <row r="888" spans="1:10" ht="25.9" customHeight="1" x14ac:dyDescent="0.25">
      <c r="A888" s="906" t="s">
        <v>6061</v>
      </c>
      <c r="B888" s="907" t="s">
        <v>6345</v>
      </c>
      <c r="C888" s="906" t="s">
        <v>6063</v>
      </c>
      <c r="D888" s="906" t="s">
        <v>358</v>
      </c>
      <c r="E888" s="908">
        <v>2.8000000000000001E-2</v>
      </c>
      <c r="F888" s="909" t="s">
        <v>38</v>
      </c>
      <c r="G888" s="1021" t="s">
        <v>6346</v>
      </c>
      <c r="H888" s="1021"/>
      <c r="I888" s="1022"/>
      <c r="J888" s="910" t="s">
        <v>6347</v>
      </c>
    </row>
    <row r="889" spans="1:10" ht="19.899999999999999" customHeight="1" x14ac:dyDescent="0.25">
      <c r="A889" s="1012"/>
      <c r="B889" s="1012"/>
      <c r="C889" s="1012"/>
      <c r="D889" s="1012"/>
      <c r="E889" s="1012"/>
      <c r="F889" s="1012" t="s">
        <v>6230</v>
      </c>
      <c r="G889" s="1012"/>
      <c r="H889" s="1012"/>
      <c r="I889" s="1012"/>
      <c r="J889" s="900">
        <v>110.61409999999999</v>
      </c>
    </row>
    <row r="890" spans="1:10" ht="19.899999999999999" customHeight="1" x14ac:dyDescent="0.25">
      <c r="A890" s="887" t="s">
        <v>6107</v>
      </c>
      <c r="B890" s="888" t="s">
        <v>6108</v>
      </c>
      <c r="C890" s="887" t="s">
        <v>6058</v>
      </c>
      <c r="D890" s="887" t="s">
        <v>1083</v>
      </c>
      <c r="E890" s="888" t="s">
        <v>6109</v>
      </c>
      <c r="F890" s="888" t="s">
        <v>1084</v>
      </c>
      <c r="G890" s="889" t="s">
        <v>1207</v>
      </c>
      <c r="H890" s="1020" t="s">
        <v>6102</v>
      </c>
      <c r="I890" s="1020"/>
      <c r="J890" s="888" t="s">
        <v>6065</v>
      </c>
    </row>
    <row r="891" spans="1:10" ht="39" customHeight="1" x14ac:dyDescent="0.25">
      <c r="A891" s="906" t="s">
        <v>6061</v>
      </c>
      <c r="B891" s="907" t="s">
        <v>6151</v>
      </c>
      <c r="C891" s="906" t="s">
        <v>6063</v>
      </c>
      <c r="D891" s="906" t="s">
        <v>6152</v>
      </c>
      <c r="E891" s="907" t="s">
        <v>354</v>
      </c>
      <c r="F891" s="908">
        <v>3.3E-4</v>
      </c>
      <c r="G891" s="909" t="s">
        <v>108</v>
      </c>
      <c r="H891" s="1021">
        <v>34.81</v>
      </c>
      <c r="I891" s="1022"/>
      <c r="J891" s="910">
        <v>0.01</v>
      </c>
    </row>
    <row r="892" spans="1:10" ht="39" customHeight="1" x14ac:dyDescent="0.25">
      <c r="A892" s="906" t="s">
        <v>6061</v>
      </c>
      <c r="B892" s="907" t="s">
        <v>6151</v>
      </c>
      <c r="C892" s="906" t="s">
        <v>6063</v>
      </c>
      <c r="D892" s="906" t="s">
        <v>6152</v>
      </c>
      <c r="E892" s="907" t="s">
        <v>356</v>
      </c>
      <c r="F892" s="908">
        <v>9.1E-4</v>
      </c>
      <c r="G892" s="909" t="s">
        <v>108</v>
      </c>
      <c r="H892" s="1021">
        <v>34.81</v>
      </c>
      <c r="I892" s="1022"/>
      <c r="J892" s="910">
        <v>0.03</v>
      </c>
    </row>
    <row r="893" spans="1:10" ht="39" customHeight="1" x14ac:dyDescent="0.25">
      <c r="A893" s="906" t="s">
        <v>6061</v>
      </c>
      <c r="B893" s="907" t="s">
        <v>6151</v>
      </c>
      <c r="C893" s="906" t="s">
        <v>6063</v>
      </c>
      <c r="D893" s="906" t="s">
        <v>6152</v>
      </c>
      <c r="E893" s="907" t="s">
        <v>355</v>
      </c>
      <c r="F893" s="908">
        <v>6.0499999999999998E-3</v>
      </c>
      <c r="G893" s="909" t="s">
        <v>108</v>
      </c>
      <c r="H893" s="1021">
        <v>34.81</v>
      </c>
      <c r="I893" s="1022"/>
      <c r="J893" s="910">
        <v>0.21</v>
      </c>
    </row>
    <row r="894" spans="1:10" ht="19.899999999999999" customHeight="1" x14ac:dyDescent="0.25">
      <c r="A894" s="1012"/>
      <c r="B894" s="1012"/>
      <c r="C894" s="1012"/>
      <c r="D894" s="1012"/>
      <c r="E894" s="1012"/>
      <c r="F894" s="1012" t="s">
        <v>6112</v>
      </c>
      <c r="G894" s="1012"/>
      <c r="H894" s="1012"/>
      <c r="I894" s="1012"/>
      <c r="J894" s="900">
        <v>0.25380000000000003</v>
      </c>
    </row>
    <row r="895" spans="1:10" ht="19.899999999999999" customHeight="1" x14ac:dyDescent="0.25">
      <c r="A895" s="887" t="s">
        <v>6077</v>
      </c>
      <c r="B895" s="888" t="s">
        <v>6078</v>
      </c>
      <c r="C895" s="887" t="s">
        <v>6058</v>
      </c>
      <c r="D895" s="887" t="s">
        <v>1083</v>
      </c>
      <c r="E895" s="888" t="s">
        <v>1084</v>
      </c>
      <c r="F895" s="1020" t="s">
        <v>6079</v>
      </c>
      <c r="G895" s="1023"/>
      <c r="H895" s="1020"/>
      <c r="I895" s="1020"/>
      <c r="J895" s="888" t="s">
        <v>6065</v>
      </c>
    </row>
    <row r="896" spans="1:10" ht="19.899999999999999" customHeight="1" x14ac:dyDescent="0.25">
      <c r="A896" s="889"/>
      <c r="B896" s="889"/>
      <c r="C896" s="889"/>
      <c r="D896" s="889"/>
      <c r="E896" s="889"/>
      <c r="F896" s="889" t="s">
        <v>240</v>
      </c>
      <c r="G896" s="889" t="s">
        <v>241</v>
      </c>
      <c r="H896" s="889" t="s">
        <v>242</v>
      </c>
      <c r="I896" s="889" t="s">
        <v>6080</v>
      </c>
      <c r="J896" s="889"/>
    </row>
    <row r="897" spans="1:10" ht="49.9" customHeight="1" x14ac:dyDescent="0.25">
      <c r="A897" s="906" t="s">
        <v>6067</v>
      </c>
      <c r="B897" s="907" t="s">
        <v>355</v>
      </c>
      <c r="C897" s="906" t="s">
        <v>6063</v>
      </c>
      <c r="D897" s="906" t="s">
        <v>1724</v>
      </c>
      <c r="E897" s="908">
        <v>6.0499999999999998E-3</v>
      </c>
      <c r="F897" s="907" t="s">
        <v>6153</v>
      </c>
      <c r="G897" s="907" t="s">
        <v>6154</v>
      </c>
      <c r="H897" s="907" t="s">
        <v>6155</v>
      </c>
      <c r="I897" s="907" t="s">
        <v>6116</v>
      </c>
      <c r="J897" s="910">
        <v>0</v>
      </c>
    </row>
    <row r="898" spans="1:10" ht="49.9" customHeight="1" x14ac:dyDescent="0.25">
      <c r="A898" s="906" t="s">
        <v>6067</v>
      </c>
      <c r="B898" s="907" t="s">
        <v>354</v>
      </c>
      <c r="C898" s="906" t="s">
        <v>6063</v>
      </c>
      <c r="D898" s="906" t="s">
        <v>1723</v>
      </c>
      <c r="E898" s="908">
        <v>3.3E-4</v>
      </c>
      <c r="F898" s="907" t="s">
        <v>6153</v>
      </c>
      <c r="G898" s="907" t="s">
        <v>6154</v>
      </c>
      <c r="H898" s="907" t="s">
        <v>6155</v>
      </c>
      <c r="I898" s="907" t="s">
        <v>6116</v>
      </c>
      <c r="J898" s="910">
        <v>0</v>
      </c>
    </row>
    <row r="899" spans="1:10" ht="49.9" customHeight="1" x14ac:dyDescent="0.25">
      <c r="A899" s="906" t="s">
        <v>6067</v>
      </c>
      <c r="B899" s="907" t="s">
        <v>356</v>
      </c>
      <c r="C899" s="906" t="s">
        <v>6063</v>
      </c>
      <c r="D899" s="906" t="s">
        <v>1725</v>
      </c>
      <c r="E899" s="908">
        <v>9.1E-4</v>
      </c>
      <c r="F899" s="907" t="s">
        <v>6153</v>
      </c>
      <c r="G899" s="907" t="s">
        <v>6154</v>
      </c>
      <c r="H899" s="907" t="s">
        <v>6155</v>
      </c>
      <c r="I899" s="907" t="s">
        <v>6116</v>
      </c>
      <c r="J899" s="910">
        <v>0</v>
      </c>
    </row>
    <row r="900" spans="1:10" ht="19.899999999999999" customHeight="1" x14ac:dyDescent="0.25">
      <c r="A900" s="1012"/>
      <c r="B900" s="1012"/>
      <c r="C900" s="1012"/>
      <c r="D900" s="1012"/>
      <c r="E900" s="1012"/>
      <c r="F900" s="1012" t="s">
        <v>6076</v>
      </c>
      <c r="G900" s="1012"/>
      <c r="H900" s="1012"/>
      <c r="I900" s="1012"/>
      <c r="J900" s="900">
        <v>0</v>
      </c>
    </row>
    <row r="901" spans="1:10" ht="19.899999999999999" customHeight="1" x14ac:dyDescent="0.25">
      <c r="A901" s="1012"/>
      <c r="B901" s="1012"/>
      <c r="C901" s="1012"/>
      <c r="D901" s="1012"/>
      <c r="E901" s="1012"/>
      <c r="F901" s="1012" t="s">
        <v>6081</v>
      </c>
      <c r="G901" s="1012"/>
      <c r="H901" s="1012"/>
      <c r="I901" s="1012"/>
      <c r="J901" s="900">
        <v>0</v>
      </c>
    </row>
    <row r="902" spans="1:10" x14ac:dyDescent="0.25">
      <c r="A902" s="901"/>
      <c r="B902" s="901"/>
      <c r="C902" s="901"/>
      <c r="D902" s="901"/>
      <c r="E902" s="901" t="s">
        <v>6082</v>
      </c>
      <c r="F902" s="902">
        <v>45.336110809683767</v>
      </c>
      <c r="G902" s="901" t="s">
        <v>6083</v>
      </c>
      <c r="H902" s="902">
        <v>0</v>
      </c>
      <c r="I902" s="901" t="s">
        <v>6084</v>
      </c>
      <c r="J902" s="902">
        <v>45.33</v>
      </c>
    </row>
    <row r="903" spans="1:10" ht="15.75" thickBot="1" x14ac:dyDescent="0.3">
      <c r="A903" s="901"/>
      <c r="B903" s="901"/>
      <c r="C903" s="901"/>
      <c r="D903" s="901"/>
      <c r="E903" s="901" t="s">
        <v>6085</v>
      </c>
      <c r="F903" s="902">
        <v>141.94999999999999</v>
      </c>
      <c r="G903" s="901"/>
      <c r="H903" s="1013" t="s">
        <v>6086</v>
      </c>
      <c r="I903" s="1013"/>
      <c r="J903" s="902">
        <v>736.15</v>
      </c>
    </row>
    <row r="904" spans="1:10" ht="1.1499999999999999" customHeight="1" thickTop="1" x14ac:dyDescent="0.25">
      <c r="A904" s="903"/>
      <c r="B904" s="903"/>
      <c r="C904" s="903"/>
      <c r="D904" s="903"/>
      <c r="E904" s="903"/>
      <c r="F904" s="903"/>
      <c r="G904" s="903"/>
      <c r="H904" s="903"/>
      <c r="I904" s="903"/>
      <c r="J904" s="903"/>
    </row>
    <row r="905" spans="1:10" ht="18" customHeight="1" x14ac:dyDescent="0.25">
      <c r="A905" s="887" t="s">
        <v>6348</v>
      </c>
      <c r="B905" s="888" t="s">
        <v>1082</v>
      </c>
      <c r="C905" s="887" t="s">
        <v>6058</v>
      </c>
      <c r="D905" s="887" t="s">
        <v>1083</v>
      </c>
      <c r="E905" s="1024" t="s">
        <v>1210</v>
      </c>
      <c r="F905" s="1024"/>
      <c r="G905" s="889" t="s">
        <v>880</v>
      </c>
      <c r="H905" s="888" t="s">
        <v>6059</v>
      </c>
      <c r="I905" s="888" t="s">
        <v>6060</v>
      </c>
      <c r="J905" s="888" t="s">
        <v>1089</v>
      </c>
    </row>
    <row r="906" spans="1:10" ht="25.9" customHeight="1" x14ac:dyDescent="0.25">
      <c r="A906" s="890" t="s">
        <v>6061</v>
      </c>
      <c r="B906" s="891" t="s">
        <v>6349</v>
      </c>
      <c r="C906" s="890" t="s">
        <v>6063</v>
      </c>
      <c r="D906" s="890" t="s">
        <v>78</v>
      </c>
      <c r="E906" s="1025" t="s">
        <v>176</v>
      </c>
      <c r="F906" s="1025"/>
      <c r="G906" s="892" t="s">
        <v>38</v>
      </c>
      <c r="H906" s="893">
        <v>1</v>
      </c>
      <c r="I906" s="894">
        <v>2156.66</v>
      </c>
      <c r="J906" s="894">
        <v>2156.66</v>
      </c>
    </row>
    <row r="907" spans="1:10" ht="15" customHeight="1" x14ac:dyDescent="0.25">
      <c r="A907" s="1024" t="s">
        <v>6089</v>
      </c>
      <c r="B907" s="1020" t="s">
        <v>1082</v>
      </c>
      <c r="C907" s="1024" t="s">
        <v>6058</v>
      </c>
      <c r="D907" s="1024" t="s">
        <v>6090</v>
      </c>
      <c r="E907" s="1020" t="s">
        <v>1084</v>
      </c>
      <c r="F907" s="1023" t="s">
        <v>6091</v>
      </c>
      <c r="G907" s="1020"/>
      <c r="H907" s="1023" t="s">
        <v>6065</v>
      </c>
      <c r="I907" s="1020"/>
      <c r="J907" s="1020" t="s">
        <v>6066</v>
      </c>
    </row>
    <row r="908" spans="1:10" ht="15" customHeight="1" x14ac:dyDescent="0.25">
      <c r="A908" s="1020"/>
      <c r="B908" s="1020"/>
      <c r="C908" s="1020"/>
      <c r="D908" s="1020"/>
      <c r="E908" s="1020"/>
      <c r="F908" s="888" t="s">
        <v>6092</v>
      </c>
      <c r="G908" s="888" t="s">
        <v>6093</v>
      </c>
      <c r="H908" s="888" t="s">
        <v>6092</v>
      </c>
      <c r="I908" s="888" t="s">
        <v>6093</v>
      </c>
      <c r="J908" s="1020"/>
    </row>
    <row r="909" spans="1:10" ht="25.9" customHeight="1" x14ac:dyDescent="0.25">
      <c r="A909" s="895" t="s">
        <v>6067</v>
      </c>
      <c r="B909" s="896" t="s">
        <v>1003</v>
      </c>
      <c r="C909" s="895" t="s">
        <v>6063</v>
      </c>
      <c r="D909" s="895" t="s">
        <v>301</v>
      </c>
      <c r="E909" s="897">
        <v>1</v>
      </c>
      <c r="F909" s="904">
        <v>1</v>
      </c>
      <c r="G909" s="904">
        <v>0</v>
      </c>
      <c r="H909" s="898">
        <v>117.49</v>
      </c>
      <c r="I909" s="898">
        <v>85.24</v>
      </c>
      <c r="J909" s="898">
        <v>117.49</v>
      </c>
    </row>
    <row r="910" spans="1:10" ht="25.9" customHeight="1" x14ac:dyDescent="0.25">
      <c r="A910" s="895" t="s">
        <v>6067</v>
      </c>
      <c r="B910" s="896" t="s">
        <v>6127</v>
      </c>
      <c r="C910" s="895" t="s">
        <v>6063</v>
      </c>
      <c r="D910" s="895" t="s">
        <v>255</v>
      </c>
      <c r="E910" s="897">
        <v>1</v>
      </c>
      <c r="F910" s="904">
        <v>0.04</v>
      </c>
      <c r="G910" s="904">
        <v>0.96</v>
      </c>
      <c r="H910" s="898">
        <v>284.14</v>
      </c>
      <c r="I910" s="898">
        <v>90.26</v>
      </c>
      <c r="J910" s="898">
        <v>98.02</v>
      </c>
    </row>
    <row r="911" spans="1:10" ht="24" customHeight="1" x14ac:dyDescent="0.25">
      <c r="A911" s="895" t="s">
        <v>6067</v>
      </c>
      <c r="B911" s="896" t="s">
        <v>1008</v>
      </c>
      <c r="C911" s="895" t="s">
        <v>6063</v>
      </c>
      <c r="D911" s="895" t="s">
        <v>280</v>
      </c>
      <c r="E911" s="897">
        <v>1</v>
      </c>
      <c r="F911" s="904">
        <v>1</v>
      </c>
      <c r="G911" s="904">
        <v>0</v>
      </c>
      <c r="H911" s="898">
        <v>20.48</v>
      </c>
      <c r="I911" s="898">
        <v>5.92</v>
      </c>
      <c r="J911" s="898">
        <v>20.48</v>
      </c>
    </row>
    <row r="912" spans="1:10" ht="25.9" customHeight="1" x14ac:dyDescent="0.25">
      <c r="A912" s="895" t="s">
        <v>6067</v>
      </c>
      <c r="B912" s="896" t="s">
        <v>1001</v>
      </c>
      <c r="C912" s="895" t="s">
        <v>6063</v>
      </c>
      <c r="D912" s="895" t="s">
        <v>303</v>
      </c>
      <c r="E912" s="897">
        <v>1</v>
      </c>
      <c r="F912" s="904">
        <v>1</v>
      </c>
      <c r="G912" s="904">
        <v>0</v>
      </c>
      <c r="H912" s="898">
        <v>236.56</v>
      </c>
      <c r="I912" s="898">
        <v>50.88</v>
      </c>
      <c r="J912" s="898">
        <v>236.56</v>
      </c>
    </row>
    <row r="913" spans="1:10" ht="19.899999999999999" customHeight="1" x14ac:dyDescent="0.25">
      <c r="A913" s="1012"/>
      <c r="B913" s="1012"/>
      <c r="C913" s="1012"/>
      <c r="D913" s="1012"/>
      <c r="E913" s="1012"/>
      <c r="F913" s="1012" t="s">
        <v>6094</v>
      </c>
      <c r="G913" s="1012"/>
      <c r="H913" s="1012"/>
      <c r="I913" s="1012"/>
      <c r="J913" s="900">
        <v>472.54840000000002</v>
      </c>
    </row>
    <row r="914" spans="1:10" ht="19.899999999999999" customHeight="1" x14ac:dyDescent="0.25">
      <c r="A914" s="887" t="s">
        <v>6064</v>
      </c>
      <c r="B914" s="888" t="s">
        <v>1082</v>
      </c>
      <c r="C914" s="887" t="s">
        <v>6058</v>
      </c>
      <c r="D914" s="887" t="s">
        <v>223</v>
      </c>
      <c r="E914" s="888" t="s">
        <v>1084</v>
      </c>
      <c r="F914" s="1020" t="s">
        <v>6065</v>
      </c>
      <c r="G914" s="1020"/>
      <c r="H914" s="1020"/>
      <c r="I914" s="1020"/>
      <c r="J914" s="888" t="s">
        <v>6066</v>
      </c>
    </row>
    <row r="915" spans="1:10" ht="24" customHeight="1" x14ac:dyDescent="0.25">
      <c r="A915" s="895" t="s">
        <v>6067</v>
      </c>
      <c r="B915" s="896" t="s">
        <v>6068</v>
      </c>
      <c r="C915" s="895" t="s">
        <v>6063</v>
      </c>
      <c r="D915" s="895" t="s">
        <v>231</v>
      </c>
      <c r="E915" s="897">
        <v>4</v>
      </c>
      <c r="F915" s="895"/>
      <c r="G915" s="895"/>
      <c r="H915" s="895"/>
      <c r="I915" s="898" t="s">
        <v>6069</v>
      </c>
      <c r="J915" s="898" t="s">
        <v>6212</v>
      </c>
    </row>
    <row r="916" spans="1:10" ht="24" customHeight="1" x14ac:dyDescent="0.25">
      <c r="A916" s="895" t="s">
        <v>6067</v>
      </c>
      <c r="B916" s="896" t="s">
        <v>6129</v>
      </c>
      <c r="C916" s="895" t="s">
        <v>6063</v>
      </c>
      <c r="D916" s="895" t="s">
        <v>257</v>
      </c>
      <c r="E916" s="897">
        <v>1</v>
      </c>
      <c r="F916" s="895"/>
      <c r="G916" s="895"/>
      <c r="H916" s="895"/>
      <c r="I916" s="898" t="s">
        <v>6130</v>
      </c>
      <c r="J916" s="898" t="s">
        <v>6130</v>
      </c>
    </row>
    <row r="917" spans="1:10" ht="19.899999999999999" customHeight="1" x14ac:dyDescent="0.25">
      <c r="A917" s="1012"/>
      <c r="B917" s="1012"/>
      <c r="C917" s="1012"/>
      <c r="D917" s="1012"/>
      <c r="E917" s="1012"/>
      <c r="F917" s="1012" t="s">
        <v>6070</v>
      </c>
      <c r="G917" s="1012"/>
      <c r="H917" s="1012"/>
      <c r="I917" s="1012"/>
      <c r="J917" s="899">
        <v>0</v>
      </c>
    </row>
    <row r="918" spans="1:10" ht="19.899999999999999" customHeight="1" x14ac:dyDescent="0.25">
      <c r="A918" s="1012"/>
      <c r="B918" s="1012"/>
      <c r="C918" s="1012"/>
      <c r="D918" s="1012"/>
      <c r="E918" s="1012"/>
      <c r="F918" s="1012" t="s">
        <v>6071</v>
      </c>
      <c r="G918" s="1012"/>
      <c r="H918" s="1012"/>
      <c r="I918" s="1012"/>
      <c r="J918" s="900">
        <v>121.36069999999999</v>
      </c>
    </row>
    <row r="919" spans="1:10" ht="19.899999999999999" customHeight="1" x14ac:dyDescent="0.25">
      <c r="A919" s="1012"/>
      <c r="B919" s="1012"/>
      <c r="C919" s="1012"/>
      <c r="D919" s="1012"/>
      <c r="E919" s="1012"/>
      <c r="F919" s="1012" t="s">
        <v>6072</v>
      </c>
      <c r="G919" s="1012"/>
      <c r="H919" s="1012"/>
      <c r="I919" s="1012"/>
      <c r="J919" s="900">
        <v>593.90909999999997</v>
      </c>
    </row>
    <row r="920" spans="1:10" ht="19.899999999999999" customHeight="1" x14ac:dyDescent="0.25">
      <c r="A920" s="1012"/>
      <c r="B920" s="1012"/>
      <c r="C920" s="1012"/>
      <c r="D920" s="1012"/>
      <c r="E920" s="1012"/>
      <c r="F920" s="1012" t="s">
        <v>6073</v>
      </c>
      <c r="G920" s="1012"/>
      <c r="H920" s="1012"/>
      <c r="I920" s="1012"/>
      <c r="J920" s="900">
        <v>1.2450000000000001</v>
      </c>
    </row>
    <row r="921" spans="1:10" ht="19.899999999999999" customHeight="1" x14ac:dyDescent="0.25">
      <c r="A921" s="1012"/>
      <c r="B921" s="1012"/>
      <c r="C921" s="1012"/>
      <c r="D921" s="1012"/>
      <c r="E921" s="1012"/>
      <c r="F921" s="1012" t="s">
        <v>6074</v>
      </c>
      <c r="G921" s="1012"/>
      <c r="H921" s="1012"/>
      <c r="I921" s="1012"/>
      <c r="J921" s="900">
        <v>477.03539999999998</v>
      </c>
    </row>
    <row r="922" spans="1:10" ht="19.899999999999999" customHeight="1" x14ac:dyDescent="0.25">
      <c r="A922" s="1012"/>
      <c r="B922" s="1012"/>
      <c r="C922" s="1012"/>
      <c r="D922" s="1012"/>
      <c r="E922" s="1012"/>
      <c r="F922" s="1012" t="s">
        <v>6075</v>
      </c>
      <c r="G922" s="1012"/>
      <c r="H922" s="1012"/>
      <c r="I922" s="1012"/>
      <c r="J922" s="900">
        <v>3.4769000000000001</v>
      </c>
    </row>
    <row r="923" spans="1:10" ht="19.899999999999999" customHeight="1" x14ac:dyDescent="0.25">
      <c r="A923" s="1012"/>
      <c r="B923" s="1012"/>
      <c r="C923" s="1012"/>
      <c r="D923" s="1012"/>
      <c r="E923" s="1012"/>
      <c r="F923" s="1012" t="s">
        <v>6076</v>
      </c>
      <c r="G923" s="1012"/>
      <c r="H923" s="1012"/>
      <c r="I923" s="1012"/>
      <c r="J923" s="900">
        <v>0</v>
      </c>
    </row>
    <row r="924" spans="1:10" ht="19.899999999999999" customHeight="1" x14ac:dyDescent="0.25">
      <c r="A924" s="887" t="s">
        <v>6101</v>
      </c>
      <c r="B924" s="888" t="s">
        <v>1082</v>
      </c>
      <c r="C924" s="887" t="s">
        <v>6058</v>
      </c>
      <c r="D924" s="887" t="s">
        <v>179</v>
      </c>
      <c r="E924" s="888" t="s">
        <v>1084</v>
      </c>
      <c r="F924" s="888" t="s">
        <v>1207</v>
      </c>
      <c r="G924" s="888" t="s">
        <v>6102</v>
      </c>
      <c r="H924" s="888"/>
      <c r="I924" s="888"/>
      <c r="J924" s="888" t="s">
        <v>6065</v>
      </c>
    </row>
    <row r="925" spans="1:10" ht="24" customHeight="1" x14ac:dyDescent="0.25">
      <c r="A925" s="895" t="s">
        <v>6067</v>
      </c>
      <c r="B925" s="896" t="s">
        <v>6213</v>
      </c>
      <c r="C925" s="895" t="s">
        <v>6063</v>
      </c>
      <c r="D925" s="895" t="s">
        <v>1713</v>
      </c>
      <c r="E925" s="897">
        <v>0.2</v>
      </c>
      <c r="F925" s="905" t="s">
        <v>66</v>
      </c>
      <c r="G925" s="1018" t="s">
        <v>6214</v>
      </c>
      <c r="H925" s="1018"/>
      <c r="I925" s="1019"/>
      <c r="J925" s="898" t="s">
        <v>6350</v>
      </c>
    </row>
    <row r="926" spans="1:10" ht="24" customHeight="1" x14ac:dyDescent="0.25">
      <c r="A926" s="895" t="s">
        <v>6067</v>
      </c>
      <c r="B926" s="896" t="s">
        <v>6222</v>
      </c>
      <c r="C926" s="895" t="s">
        <v>6063</v>
      </c>
      <c r="D926" s="895" t="s">
        <v>1712</v>
      </c>
      <c r="E926" s="897">
        <v>5.7140000000000003E-2</v>
      </c>
      <c r="F926" s="905" t="s">
        <v>70</v>
      </c>
      <c r="G926" s="1018" t="s">
        <v>6223</v>
      </c>
      <c r="H926" s="1018"/>
      <c r="I926" s="1019"/>
      <c r="J926" s="898" t="s">
        <v>6351</v>
      </c>
    </row>
    <row r="927" spans="1:10" ht="24" customHeight="1" x14ac:dyDescent="0.25">
      <c r="A927" s="895" t="s">
        <v>6067</v>
      </c>
      <c r="B927" s="896" t="s">
        <v>6219</v>
      </c>
      <c r="C927" s="895" t="s">
        <v>6063</v>
      </c>
      <c r="D927" s="895" t="s">
        <v>1710</v>
      </c>
      <c r="E927" s="897">
        <v>1.333E-2</v>
      </c>
      <c r="F927" s="905" t="s">
        <v>70</v>
      </c>
      <c r="G927" s="1018" t="s">
        <v>6220</v>
      </c>
      <c r="H927" s="1018"/>
      <c r="I927" s="1019"/>
      <c r="J927" s="898" t="s">
        <v>6352</v>
      </c>
    </row>
    <row r="928" spans="1:10" ht="24" customHeight="1" x14ac:dyDescent="0.25">
      <c r="A928" s="895" t="s">
        <v>6067</v>
      </c>
      <c r="B928" s="896" t="s">
        <v>6216</v>
      </c>
      <c r="C928" s="895" t="s">
        <v>6063</v>
      </c>
      <c r="D928" s="895" t="s">
        <v>1711</v>
      </c>
      <c r="E928" s="897">
        <v>5.7140000000000003E-2</v>
      </c>
      <c r="F928" s="905" t="s">
        <v>70</v>
      </c>
      <c r="G928" s="1018" t="s">
        <v>6217</v>
      </c>
      <c r="H928" s="1018"/>
      <c r="I928" s="1019"/>
      <c r="J928" s="898" t="s">
        <v>6353</v>
      </c>
    </row>
    <row r="929" spans="1:10" ht="19.899999999999999" customHeight="1" x14ac:dyDescent="0.25">
      <c r="A929" s="1012"/>
      <c r="B929" s="1012"/>
      <c r="C929" s="1012"/>
      <c r="D929" s="1012"/>
      <c r="E929" s="1012"/>
      <c r="F929" s="1012" t="s">
        <v>6106</v>
      </c>
      <c r="G929" s="1012"/>
      <c r="H929" s="1012"/>
      <c r="I929" s="1012"/>
      <c r="J929" s="900">
        <v>119.358</v>
      </c>
    </row>
    <row r="930" spans="1:10" ht="19.899999999999999" customHeight="1" x14ac:dyDescent="0.25">
      <c r="A930" s="887" t="s">
        <v>6225</v>
      </c>
      <c r="B930" s="888" t="s">
        <v>1082</v>
      </c>
      <c r="C930" s="887" t="s">
        <v>6058</v>
      </c>
      <c r="D930" s="887" t="s">
        <v>6226</v>
      </c>
      <c r="E930" s="888" t="s">
        <v>1084</v>
      </c>
      <c r="F930" s="888" t="s">
        <v>1207</v>
      </c>
      <c r="G930" s="888" t="s">
        <v>6102</v>
      </c>
      <c r="H930" s="888"/>
      <c r="I930" s="888"/>
      <c r="J930" s="888" t="s">
        <v>6065</v>
      </c>
    </row>
    <row r="931" spans="1:10" ht="25.9" customHeight="1" x14ac:dyDescent="0.25">
      <c r="A931" s="906" t="s">
        <v>6061</v>
      </c>
      <c r="B931" s="907" t="s">
        <v>6227</v>
      </c>
      <c r="C931" s="906" t="s">
        <v>6063</v>
      </c>
      <c r="D931" s="906" t="s">
        <v>308</v>
      </c>
      <c r="E931" s="908">
        <v>2</v>
      </c>
      <c r="F931" s="909" t="s">
        <v>38</v>
      </c>
      <c r="G931" s="1021" t="s">
        <v>6228</v>
      </c>
      <c r="H931" s="1021"/>
      <c r="I931" s="1022"/>
      <c r="J931" s="910" t="s">
        <v>6354</v>
      </c>
    </row>
    <row r="932" spans="1:10" ht="19.899999999999999" customHeight="1" x14ac:dyDescent="0.25">
      <c r="A932" s="1012"/>
      <c r="B932" s="1012"/>
      <c r="C932" s="1012"/>
      <c r="D932" s="1012"/>
      <c r="E932" s="1012"/>
      <c r="F932" s="1012" t="s">
        <v>6230</v>
      </c>
      <c r="G932" s="1012"/>
      <c r="H932" s="1012"/>
      <c r="I932" s="1012"/>
      <c r="J932" s="900">
        <v>1556.74</v>
      </c>
    </row>
    <row r="933" spans="1:10" ht="19.899999999999999" customHeight="1" x14ac:dyDescent="0.25">
      <c r="A933" s="887" t="s">
        <v>6107</v>
      </c>
      <c r="B933" s="888" t="s">
        <v>6108</v>
      </c>
      <c r="C933" s="887" t="s">
        <v>6058</v>
      </c>
      <c r="D933" s="887" t="s">
        <v>1083</v>
      </c>
      <c r="E933" s="888" t="s">
        <v>6109</v>
      </c>
      <c r="F933" s="888" t="s">
        <v>1084</v>
      </c>
      <c r="G933" s="889" t="s">
        <v>1207</v>
      </c>
      <c r="H933" s="1020" t="s">
        <v>6102</v>
      </c>
      <c r="I933" s="1020"/>
      <c r="J933" s="888" t="s">
        <v>6065</v>
      </c>
    </row>
    <row r="934" spans="1:10" ht="39" customHeight="1" x14ac:dyDescent="0.25">
      <c r="A934" s="906" t="s">
        <v>6061</v>
      </c>
      <c r="B934" s="907" t="s">
        <v>6151</v>
      </c>
      <c r="C934" s="906" t="s">
        <v>6063</v>
      </c>
      <c r="D934" s="906" t="s">
        <v>6152</v>
      </c>
      <c r="E934" s="907" t="s">
        <v>307</v>
      </c>
      <c r="F934" s="908">
        <v>5.9999999999999995E-4</v>
      </c>
      <c r="G934" s="909" t="s">
        <v>108</v>
      </c>
      <c r="H934" s="1021">
        <v>34.81</v>
      </c>
      <c r="I934" s="1022"/>
      <c r="J934" s="910">
        <v>0.02</v>
      </c>
    </row>
    <row r="935" spans="1:10" ht="39" customHeight="1" x14ac:dyDescent="0.25">
      <c r="A935" s="906" t="s">
        <v>6061</v>
      </c>
      <c r="B935" s="907" t="s">
        <v>6151</v>
      </c>
      <c r="C935" s="906" t="s">
        <v>6063</v>
      </c>
      <c r="D935" s="906" t="s">
        <v>6152</v>
      </c>
      <c r="E935" s="907" t="s">
        <v>304</v>
      </c>
      <c r="F935" s="908">
        <v>2.0000000000000002E-5</v>
      </c>
      <c r="G935" s="909" t="s">
        <v>108</v>
      </c>
      <c r="H935" s="1021">
        <v>34.81</v>
      </c>
      <c r="I935" s="1022"/>
      <c r="J935" s="910">
        <v>0</v>
      </c>
    </row>
    <row r="936" spans="1:10" ht="39" customHeight="1" x14ac:dyDescent="0.25">
      <c r="A936" s="906" t="s">
        <v>6061</v>
      </c>
      <c r="B936" s="907" t="s">
        <v>6151</v>
      </c>
      <c r="C936" s="906" t="s">
        <v>6063</v>
      </c>
      <c r="D936" s="906" t="s">
        <v>6152</v>
      </c>
      <c r="E936" s="907" t="s">
        <v>305</v>
      </c>
      <c r="F936" s="908">
        <v>5.1000000000000004E-4</v>
      </c>
      <c r="G936" s="909" t="s">
        <v>108</v>
      </c>
      <c r="H936" s="1021">
        <v>34.81</v>
      </c>
      <c r="I936" s="1022"/>
      <c r="J936" s="910">
        <v>0.02</v>
      </c>
    </row>
    <row r="937" spans="1:10" ht="39" customHeight="1" x14ac:dyDescent="0.25">
      <c r="A937" s="906" t="s">
        <v>6061</v>
      </c>
      <c r="B937" s="907" t="s">
        <v>6151</v>
      </c>
      <c r="C937" s="906" t="s">
        <v>6063</v>
      </c>
      <c r="D937" s="906" t="s">
        <v>6152</v>
      </c>
      <c r="E937" s="907" t="s">
        <v>306</v>
      </c>
      <c r="F937" s="908">
        <v>3.6999999999999999E-4</v>
      </c>
      <c r="G937" s="909" t="s">
        <v>108</v>
      </c>
      <c r="H937" s="1021">
        <v>34.81</v>
      </c>
      <c r="I937" s="1022"/>
      <c r="J937" s="910">
        <v>0.01</v>
      </c>
    </row>
    <row r="938" spans="1:10" ht="19.899999999999999" customHeight="1" x14ac:dyDescent="0.25">
      <c r="A938" s="1012"/>
      <c r="B938" s="1012"/>
      <c r="C938" s="1012"/>
      <c r="D938" s="1012"/>
      <c r="E938" s="1012"/>
      <c r="F938" s="1012" t="s">
        <v>6112</v>
      </c>
      <c r="G938" s="1012"/>
      <c r="H938" s="1012"/>
      <c r="I938" s="1012"/>
      <c r="J938" s="900">
        <v>5.2299999999999999E-2</v>
      </c>
    </row>
    <row r="939" spans="1:10" ht="19.899999999999999" customHeight="1" x14ac:dyDescent="0.25">
      <c r="A939" s="887" t="s">
        <v>6077</v>
      </c>
      <c r="B939" s="888" t="s">
        <v>6078</v>
      </c>
      <c r="C939" s="887" t="s">
        <v>6058</v>
      </c>
      <c r="D939" s="887" t="s">
        <v>1083</v>
      </c>
      <c r="E939" s="888" t="s">
        <v>1084</v>
      </c>
      <c r="F939" s="1020" t="s">
        <v>6079</v>
      </c>
      <c r="G939" s="1023"/>
      <c r="H939" s="1020"/>
      <c r="I939" s="1020"/>
      <c r="J939" s="888" t="s">
        <v>6065</v>
      </c>
    </row>
    <row r="940" spans="1:10" ht="19.899999999999999" customHeight="1" x14ac:dyDescent="0.25">
      <c r="A940" s="889"/>
      <c r="B940" s="889"/>
      <c r="C940" s="889"/>
      <c r="D940" s="889"/>
      <c r="E940" s="889"/>
      <c r="F940" s="889" t="s">
        <v>240</v>
      </c>
      <c r="G940" s="889" t="s">
        <v>241</v>
      </c>
      <c r="H940" s="889" t="s">
        <v>242</v>
      </c>
      <c r="I940" s="889" t="s">
        <v>6080</v>
      </c>
      <c r="J940" s="889"/>
    </row>
    <row r="941" spans="1:10" ht="49.9" customHeight="1" x14ac:dyDescent="0.25">
      <c r="A941" s="906" t="s">
        <v>6067</v>
      </c>
      <c r="B941" s="907" t="s">
        <v>307</v>
      </c>
      <c r="C941" s="906" t="s">
        <v>6063</v>
      </c>
      <c r="D941" s="906" t="s">
        <v>1713</v>
      </c>
      <c r="E941" s="908">
        <v>5.9999999999999995E-4</v>
      </c>
      <c r="F941" s="907" t="s">
        <v>6153</v>
      </c>
      <c r="G941" s="907" t="s">
        <v>6154</v>
      </c>
      <c r="H941" s="907" t="s">
        <v>6155</v>
      </c>
      <c r="I941" s="907" t="s">
        <v>6116</v>
      </c>
      <c r="J941" s="910">
        <v>0</v>
      </c>
    </row>
    <row r="942" spans="1:10" ht="49.9" customHeight="1" x14ac:dyDescent="0.25">
      <c r="A942" s="906" t="s">
        <v>6067</v>
      </c>
      <c r="B942" s="907" t="s">
        <v>305</v>
      </c>
      <c r="C942" s="906" t="s">
        <v>6063</v>
      </c>
      <c r="D942" s="906" t="s">
        <v>1711</v>
      </c>
      <c r="E942" s="908">
        <v>5.1000000000000004E-4</v>
      </c>
      <c r="F942" s="907" t="s">
        <v>6153</v>
      </c>
      <c r="G942" s="907" t="s">
        <v>6154</v>
      </c>
      <c r="H942" s="907" t="s">
        <v>6155</v>
      </c>
      <c r="I942" s="907" t="s">
        <v>6116</v>
      </c>
      <c r="J942" s="910">
        <v>0</v>
      </c>
    </row>
    <row r="943" spans="1:10" ht="49.9" customHeight="1" x14ac:dyDescent="0.25">
      <c r="A943" s="906" t="s">
        <v>6067</v>
      </c>
      <c r="B943" s="907" t="s">
        <v>306</v>
      </c>
      <c r="C943" s="906" t="s">
        <v>6063</v>
      </c>
      <c r="D943" s="906" t="s">
        <v>1712</v>
      </c>
      <c r="E943" s="908">
        <v>3.6999999999999999E-4</v>
      </c>
      <c r="F943" s="907" t="s">
        <v>6153</v>
      </c>
      <c r="G943" s="907" t="s">
        <v>6154</v>
      </c>
      <c r="H943" s="907" t="s">
        <v>6155</v>
      </c>
      <c r="I943" s="907" t="s">
        <v>6116</v>
      </c>
      <c r="J943" s="910">
        <v>0</v>
      </c>
    </row>
    <row r="944" spans="1:10" ht="49.9" customHeight="1" x14ac:dyDescent="0.25">
      <c r="A944" s="906" t="s">
        <v>6067</v>
      </c>
      <c r="B944" s="907" t="s">
        <v>304</v>
      </c>
      <c r="C944" s="906" t="s">
        <v>6063</v>
      </c>
      <c r="D944" s="906" t="s">
        <v>1710</v>
      </c>
      <c r="E944" s="908">
        <v>2.0000000000000002E-5</v>
      </c>
      <c r="F944" s="907" t="s">
        <v>6153</v>
      </c>
      <c r="G944" s="907" t="s">
        <v>6154</v>
      </c>
      <c r="H944" s="907" t="s">
        <v>6155</v>
      </c>
      <c r="I944" s="907" t="s">
        <v>6116</v>
      </c>
      <c r="J944" s="910">
        <v>0</v>
      </c>
    </row>
    <row r="945" spans="1:10" ht="19.899999999999999" customHeight="1" x14ac:dyDescent="0.25">
      <c r="A945" s="1012"/>
      <c r="B945" s="1012"/>
      <c r="C945" s="1012"/>
      <c r="D945" s="1012"/>
      <c r="E945" s="1012"/>
      <c r="F945" s="1012" t="s">
        <v>6076</v>
      </c>
      <c r="G945" s="1012"/>
      <c r="H945" s="1012"/>
      <c r="I945" s="1012"/>
      <c r="J945" s="900">
        <v>0</v>
      </c>
    </row>
    <row r="946" spans="1:10" ht="19.899999999999999" customHeight="1" x14ac:dyDescent="0.25">
      <c r="A946" s="1012"/>
      <c r="B946" s="1012"/>
      <c r="C946" s="1012"/>
      <c r="D946" s="1012"/>
      <c r="E946" s="1012"/>
      <c r="F946" s="1012" t="s">
        <v>6081</v>
      </c>
      <c r="G946" s="1012"/>
      <c r="H946" s="1012"/>
      <c r="I946" s="1012"/>
      <c r="J946" s="900">
        <v>0</v>
      </c>
    </row>
    <row r="947" spans="1:10" x14ac:dyDescent="0.25">
      <c r="A947" s="901"/>
      <c r="B947" s="901"/>
      <c r="C947" s="901"/>
      <c r="D947" s="901"/>
      <c r="E947" s="901" t="s">
        <v>6082</v>
      </c>
      <c r="F947" s="902">
        <v>183.41687543433298</v>
      </c>
      <c r="G947" s="901" t="s">
        <v>6083</v>
      </c>
      <c r="H947" s="902">
        <v>0</v>
      </c>
      <c r="I947" s="901" t="s">
        <v>6084</v>
      </c>
      <c r="J947" s="902">
        <v>183.41</v>
      </c>
    </row>
    <row r="948" spans="1:10" ht="15.75" thickBot="1" x14ac:dyDescent="0.3">
      <c r="A948" s="901"/>
      <c r="B948" s="901"/>
      <c r="C948" s="901"/>
      <c r="D948" s="901"/>
      <c r="E948" s="901" t="s">
        <v>6085</v>
      </c>
      <c r="F948" s="902">
        <v>515.23</v>
      </c>
      <c r="G948" s="901"/>
      <c r="H948" s="1013" t="s">
        <v>6086</v>
      </c>
      <c r="I948" s="1013"/>
      <c r="J948" s="902">
        <v>2671.89</v>
      </c>
    </row>
    <row r="949" spans="1:10" ht="1.1499999999999999" customHeight="1" thickTop="1" x14ac:dyDescent="0.25">
      <c r="A949" s="903"/>
      <c r="B949" s="903"/>
      <c r="C949" s="903"/>
      <c r="D949" s="903"/>
      <c r="E949" s="903"/>
      <c r="F949" s="903"/>
      <c r="G949" s="903"/>
      <c r="H949" s="903"/>
      <c r="I949" s="903"/>
      <c r="J949" s="903"/>
    </row>
    <row r="950" spans="1:10" ht="18" customHeight="1" x14ac:dyDescent="0.25">
      <c r="A950" s="887" t="s">
        <v>6355</v>
      </c>
      <c r="B950" s="888" t="s">
        <v>1082</v>
      </c>
      <c r="C950" s="887" t="s">
        <v>6058</v>
      </c>
      <c r="D950" s="887" t="s">
        <v>1083</v>
      </c>
      <c r="E950" s="1024" t="s">
        <v>1210</v>
      </c>
      <c r="F950" s="1024"/>
      <c r="G950" s="889" t="s">
        <v>880</v>
      </c>
      <c r="H950" s="888" t="s">
        <v>6059</v>
      </c>
      <c r="I950" s="888" t="s">
        <v>6060</v>
      </c>
      <c r="J950" s="888" t="s">
        <v>1089</v>
      </c>
    </row>
    <row r="951" spans="1:10" ht="25.9" customHeight="1" x14ac:dyDescent="0.25">
      <c r="A951" s="890" t="s">
        <v>6061</v>
      </c>
      <c r="B951" s="891" t="s">
        <v>6356</v>
      </c>
      <c r="C951" s="890" t="s">
        <v>6063</v>
      </c>
      <c r="D951" s="890" t="s">
        <v>79</v>
      </c>
      <c r="E951" s="1025" t="s">
        <v>176</v>
      </c>
      <c r="F951" s="1025"/>
      <c r="G951" s="892" t="s">
        <v>70</v>
      </c>
      <c r="H951" s="893">
        <v>1</v>
      </c>
      <c r="I951" s="894">
        <v>4155.66</v>
      </c>
      <c r="J951" s="894">
        <v>4155.66</v>
      </c>
    </row>
    <row r="952" spans="1:10" ht="15" customHeight="1" x14ac:dyDescent="0.25">
      <c r="A952" s="1024" t="s">
        <v>6089</v>
      </c>
      <c r="B952" s="1020" t="s">
        <v>1082</v>
      </c>
      <c r="C952" s="1024" t="s">
        <v>6058</v>
      </c>
      <c r="D952" s="1024" t="s">
        <v>6090</v>
      </c>
      <c r="E952" s="1020" t="s">
        <v>1084</v>
      </c>
      <c r="F952" s="1023" t="s">
        <v>6091</v>
      </c>
      <c r="G952" s="1020"/>
      <c r="H952" s="1023" t="s">
        <v>6065</v>
      </c>
      <c r="I952" s="1020"/>
      <c r="J952" s="1020" t="s">
        <v>6066</v>
      </c>
    </row>
    <row r="953" spans="1:10" ht="15" customHeight="1" x14ac:dyDescent="0.25">
      <c r="A953" s="1020"/>
      <c r="B953" s="1020"/>
      <c r="C953" s="1020"/>
      <c r="D953" s="1020"/>
      <c r="E953" s="1020"/>
      <c r="F953" s="888" t="s">
        <v>6092</v>
      </c>
      <c r="G953" s="888" t="s">
        <v>6093</v>
      </c>
      <c r="H953" s="888" t="s">
        <v>6092</v>
      </c>
      <c r="I953" s="888" t="s">
        <v>6093</v>
      </c>
      <c r="J953" s="1020"/>
    </row>
    <row r="954" spans="1:10" ht="25.9" customHeight="1" x14ac:dyDescent="0.25">
      <c r="A954" s="895" t="s">
        <v>6067</v>
      </c>
      <c r="B954" s="896" t="s">
        <v>6357</v>
      </c>
      <c r="C954" s="895" t="s">
        <v>6063</v>
      </c>
      <c r="D954" s="895" t="s">
        <v>360</v>
      </c>
      <c r="E954" s="897">
        <v>2</v>
      </c>
      <c r="F954" s="904">
        <v>1</v>
      </c>
      <c r="G954" s="904">
        <v>0</v>
      </c>
      <c r="H954" s="898">
        <v>2399.41</v>
      </c>
      <c r="I954" s="898">
        <v>1306.96</v>
      </c>
      <c r="J954" s="898">
        <v>4798.82</v>
      </c>
    </row>
    <row r="955" spans="1:10" ht="19.899999999999999" customHeight="1" x14ac:dyDescent="0.25">
      <c r="A955" s="1012"/>
      <c r="B955" s="1012"/>
      <c r="C955" s="1012"/>
      <c r="D955" s="1012"/>
      <c r="E955" s="1012"/>
      <c r="F955" s="1012" t="s">
        <v>6094</v>
      </c>
      <c r="G955" s="1012"/>
      <c r="H955" s="1012"/>
      <c r="I955" s="1012"/>
      <c r="J955" s="900">
        <v>4798.8163999999997</v>
      </c>
    </row>
    <row r="956" spans="1:10" ht="19.899999999999999" customHeight="1" x14ac:dyDescent="0.25">
      <c r="A956" s="887" t="s">
        <v>6064</v>
      </c>
      <c r="B956" s="888" t="s">
        <v>1082</v>
      </c>
      <c r="C956" s="887" t="s">
        <v>6058</v>
      </c>
      <c r="D956" s="887" t="s">
        <v>223</v>
      </c>
      <c r="E956" s="888" t="s">
        <v>1084</v>
      </c>
      <c r="F956" s="1020" t="s">
        <v>6065</v>
      </c>
      <c r="G956" s="1020"/>
      <c r="H956" s="1020"/>
      <c r="I956" s="1020"/>
      <c r="J956" s="888" t="s">
        <v>6066</v>
      </c>
    </row>
    <row r="957" spans="1:10" ht="24" customHeight="1" x14ac:dyDescent="0.25">
      <c r="A957" s="895" t="s">
        <v>6067</v>
      </c>
      <c r="B957" s="896" t="s">
        <v>6068</v>
      </c>
      <c r="C957" s="895" t="s">
        <v>6063</v>
      </c>
      <c r="D957" s="895" t="s">
        <v>231</v>
      </c>
      <c r="E957" s="897">
        <v>4</v>
      </c>
      <c r="F957" s="895"/>
      <c r="G957" s="895"/>
      <c r="H957" s="895"/>
      <c r="I957" s="898" t="s">
        <v>6069</v>
      </c>
      <c r="J957" s="898" t="s">
        <v>6212</v>
      </c>
    </row>
    <row r="958" spans="1:10" ht="19.899999999999999" customHeight="1" x14ac:dyDescent="0.25">
      <c r="A958" s="1012"/>
      <c r="B958" s="1012"/>
      <c r="C958" s="1012"/>
      <c r="D958" s="1012"/>
      <c r="E958" s="1012"/>
      <c r="F958" s="1012" t="s">
        <v>6070</v>
      </c>
      <c r="G958" s="1012"/>
      <c r="H958" s="1012"/>
      <c r="I958" s="1012"/>
      <c r="J958" s="899">
        <v>0</v>
      </c>
    </row>
    <row r="959" spans="1:10" ht="19.899999999999999" customHeight="1" x14ac:dyDescent="0.25">
      <c r="A959" s="1012"/>
      <c r="B959" s="1012"/>
      <c r="C959" s="1012"/>
      <c r="D959" s="1012"/>
      <c r="E959" s="1012"/>
      <c r="F959" s="1012" t="s">
        <v>6071</v>
      </c>
      <c r="G959" s="1012"/>
      <c r="H959" s="1012"/>
      <c r="I959" s="1012"/>
      <c r="J959" s="900">
        <v>93.796400000000006</v>
      </c>
    </row>
    <row r="960" spans="1:10" ht="19.899999999999999" customHeight="1" x14ac:dyDescent="0.25">
      <c r="A960" s="1012"/>
      <c r="B960" s="1012"/>
      <c r="C960" s="1012"/>
      <c r="D960" s="1012"/>
      <c r="E960" s="1012"/>
      <c r="F960" s="1012" t="s">
        <v>6072</v>
      </c>
      <c r="G960" s="1012"/>
      <c r="H960" s="1012"/>
      <c r="I960" s="1012"/>
      <c r="J960" s="900">
        <v>4892.6127999999999</v>
      </c>
    </row>
    <row r="961" spans="1:10" ht="19.899999999999999" customHeight="1" x14ac:dyDescent="0.25">
      <c r="A961" s="1012"/>
      <c r="B961" s="1012"/>
      <c r="C961" s="1012"/>
      <c r="D961" s="1012"/>
      <c r="E961" s="1012"/>
      <c r="F961" s="1012" t="s">
        <v>6073</v>
      </c>
      <c r="G961" s="1012"/>
      <c r="H961" s="1012"/>
      <c r="I961" s="1012"/>
      <c r="J961" s="900">
        <v>1.18571</v>
      </c>
    </row>
    <row r="962" spans="1:10" ht="19.899999999999999" customHeight="1" x14ac:dyDescent="0.25">
      <c r="A962" s="1012"/>
      <c r="B962" s="1012"/>
      <c r="C962" s="1012"/>
      <c r="D962" s="1012"/>
      <c r="E962" s="1012"/>
      <c r="F962" s="1012" t="s">
        <v>6074</v>
      </c>
      <c r="G962" s="1012"/>
      <c r="H962" s="1012"/>
      <c r="I962" s="1012"/>
      <c r="J962" s="900">
        <v>4126.3149000000003</v>
      </c>
    </row>
    <row r="963" spans="1:10" ht="19.899999999999999" customHeight="1" x14ac:dyDescent="0.25">
      <c r="A963" s="1012"/>
      <c r="B963" s="1012"/>
      <c r="C963" s="1012"/>
      <c r="D963" s="1012"/>
      <c r="E963" s="1012"/>
      <c r="F963" s="1012" t="s">
        <v>6075</v>
      </c>
      <c r="G963" s="1012"/>
      <c r="H963" s="1012"/>
      <c r="I963" s="1012"/>
      <c r="J963" s="900">
        <v>29.3446</v>
      </c>
    </row>
    <row r="964" spans="1:10" ht="19.899999999999999" customHeight="1" x14ac:dyDescent="0.25">
      <c r="A964" s="1012"/>
      <c r="B964" s="1012"/>
      <c r="C964" s="1012"/>
      <c r="D964" s="1012"/>
      <c r="E964" s="1012"/>
      <c r="F964" s="1012" t="s">
        <v>6076</v>
      </c>
      <c r="G964" s="1012"/>
      <c r="H964" s="1012"/>
      <c r="I964" s="1012"/>
      <c r="J964" s="900">
        <v>0</v>
      </c>
    </row>
    <row r="965" spans="1:10" ht="19.899999999999999" customHeight="1" x14ac:dyDescent="0.25">
      <c r="A965" s="887" t="s">
        <v>6077</v>
      </c>
      <c r="B965" s="888" t="s">
        <v>6078</v>
      </c>
      <c r="C965" s="887" t="s">
        <v>6058</v>
      </c>
      <c r="D965" s="887" t="s">
        <v>1083</v>
      </c>
      <c r="E965" s="888" t="s">
        <v>1084</v>
      </c>
      <c r="F965" s="1020" t="s">
        <v>6079</v>
      </c>
      <c r="G965" s="1023"/>
      <c r="H965" s="1020"/>
      <c r="I965" s="1020"/>
      <c r="J965" s="888" t="s">
        <v>6065</v>
      </c>
    </row>
    <row r="966" spans="1:10" ht="19.899999999999999" customHeight="1" x14ac:dyDescent="0.25">
      <c r="A966" s="889"/>
      <c r="B966" s="889"/>
      <c r="C966" s="889"/>
      <c r="D966" s="889"/>
      <c r="E966" s="889"/>
      <c r="F966" s="889" t="s">
        <v>240</v>
      </c>
      <c r="G966" s="889" t="s">
        <v>241</v>
      </c>
      <c r="H966" s="889" t="s">
        <v>242</v>
      </c>
      <c r="I966" s="889" t="s">
        <v>6080</v>
      </c>
      <c r="J966" s="889"/>
    </row>
    <row r="967" spans="1:10" ht="19.899999999999999" customHeight="1" x14ac:dyDescent="0.25">
      <c r="A967" s="1012"/>
      <c r="B967" s="1012"/>
      <c r="C967" s="1012"/>
      <c r="D967" s="1012"/>
      <c r="E967" s="1012"/>
      <c r="F967" s="1012" t="s">
        <v>6076</v>
      </c>
      <c r="G967" s="1012"/>
      <c r="H967" s="1012"/>
      <c r="I967" s="1012"/>
      <c r="J967" s="900">
        <v>0</v>
      </c>
    </row>
    <row r="968" spans="1:10" ht="19.899999999999999" customHeight="1" x14ac:dyDescent="0.25">
      <c r="A968" s="1012"/>
      <c r="B968" s="1012"/>
      <c r="C968" s="1012"/>
      <c r="D968" s="1012"/>
      <c r="E968" s="1012"/>
      <c r="F968" s="1012" t="s">
        <v>6081</v>
      </c>
      <c r="G968" s="1012"/>
      <c r="H968" s="1012"/>
      <c r="I968" s="1012"/>
      <c r="J968" s="900">
        <v>0</v>
      </c>
    </row>
    <row r="969" spans="1:10" x14ac:dyDescent="0.25">
      <c r="A969" s="901"/>
      <c r="B969" s="901"/>
      <c r="C969" s="901"/>
      <c r="D969" s="901"/>
      <c r="E969" s="901" t="s">
        <v>6082</v>
      </c>
      <c r="F969" s="902">
        <v>79.105683514518731</v>
      </c>
      <c r="G969" s="901" t="s">
        <v>6083</v>
      </c>
      <c r="H969" s="902">
        <v>0</v>
      </c>
      <c r="I969" s="901" t="s">
        <v>6084</v>
      </c>
      <c r="J969" s="902">
        <v>79.099999999999994</v>
      </c>
    </row>
    <row r="970" spans="1:10" ht="15.75" thickBot="1" x14ac:dyDescent="0.3">
      <c r="A970" s="901"/>
      <c r="B970" s="901"/>
      <c r="C970" s="901"/>
      <c r="D970" s="901"/>
      <c r="E970" s="901" t="s">
        <v>6085</v>
      </c>
      <c r="F970" s="902">
        <v>992.79</v>
      </c>
      <c r="G970" s="901"/>
      <c r="H970" s="1013" t="s">
        <v>6086</v>
      </c>
      <c r="I970" s="1013"/>
      <c r="J970" s="902">
        <v>5148.45</v>
      </c>
    </row>
    <row r="971" spans="1:10" ht="1.1499999999999999" customHeight="1" thickTop="1" x14ac:dyDescent="0.25">
      <c r="A971" s="903"/>
      <c r="B971" s="903"/>
      <c r="C971" s="903"/>
      <c r="D971" s="903"/>
      <c r="E971" s="903"/>
      <c r="F971" s="903"/>
      <c r="G971" s="903"/>
      <c r="H971" s="903"/>
      <c r="I971" s="903"/>
      <c r="J971" s="903"/>
    </row>
    <row r="972" spans="1:10" ht="18" customHeight="1" x14ac:dyDescent="0.25">
      <c r="A972" s="887" t="s">
        <v>6358</v>
      </c>
      <c r="B972" s="888" t="s">
        <v>1082</v>
      </c>
      <c r="C972" s="887" t="s">
        <v>6058</v>
      </c>
      <c r="D972" s="887" t="s">
        <v>1083</v>
      </c>
      <c r="E972" s="1024" t="s">
        <v>1210</v>
      </c>
      <c r="F972" s="1024"/>
      <c r="G972" s="889" t="s">
        <v>880</v>
      </c>
      <c r="H972" s="888" t="s">
        <v>6059</v>
      </c>
      <c r="I972" s="888" t="s">
        <v>6060</v>
      </c>
      <c r="J972" s="888" t="s">
        <v>1089</v>
      </c>
    </row>
    <row r="973" spans="1:10" ht="25.9" customHeight="1" x14ac:dyDescent="0.25">
      <c r="A973" s="890" t="s">
        <v>6061</v>
      </c>
      <c r="B973" s="891" t="s">
        <v>6359</v>
      </c>
      <c r="C973" s="890" t="s">
        <v>6063</v>
      </c>
      <c r="D973" s="890" t="s">
        <v>81</v>
      </c>
      <c r="E973" s="1025" t="s">
        <v>176</v>
      </c>
      <c r="F973" s="1025"/>
      <c r="G973" s="892" t="s">
        <v>47</v>
      </c>
      <c r="H973" s="893">
        <v>1</v>
      </c>
      <c r="I973" s="894">
        <v>629.33000000000004</v>
      </c>
      <c r="J973" s="894">
        <v>629.33000000000004</v>
      </c>
    </row>
    <row r="974" spans="1:10" ht="15" customHeight="1" x14ac:dyDescent="0.25">
      <c r="A974" s="1024" t="s">
        <v>6089</v>
      </c>
      <c r="B974" s="1020" t="s">
        <v>1082</v>
      </c>
      <c r="C974" s="1024" t="s">
        <v>6058</v>
      </c>
      <c r="D974" s="1024" t="s">
        <v>6090</v>
      </c>
      <c r="E974" s="1020" t="s">
        <v>1084</v>
      </c>
      <c r="F974" s="1023" t="s">
        <v>6091</v>
      </c>
      <c r="G974" s="1020"/>
      <c r="H974" s="1023" t="s">
        <v>6065</v>
      </c>
      <c r="I974" s="1020"/>
      <c r="J974" s="1020" t="s">
        <v>6066</v>
      </c>
    </row>
    <row r="975" spans="1:10" ht="15" customHeight="1" x14ac:dyDescent="0.25">
      <c r="A975" s="1020"/>
      <c r="B975" s="1020"/>
      <c r="C975" s="1020"/>
      <c r="D975" s="1020"/>
      <c r="E975" s="1020"/>
      <c r="F975" s="888" t="s">
        <v>6092</v>
      </c>
      <c r="G975" s="888" t="s">
        <v>6093</v>
      </c>
      <c r="H975" s="888" t="s">
        <v>6092</v>
      </c>
      <c r="I975" s="888" t="s">
        <v>6093</v>
      </c>
      <c r="J975" s="1020"/>
    </row>
    <row r="976" spans="1:10" ht="24" customHeight="1" x14ac:dyDescent="0.25">
      <c r="A976" s="895" t="s">
        <v>6067</v>
      </c>
      <c r="B976" s="896" t="s">
        <v>1052</v>
      </c>
      <c r="C976" s="895" t="s">
        <v>6063</v>
      </c>
      <c r="D976" s="895" t="s">
        <v>362</v>
      </c>
      <c r="E976" s="897">
        <v>0.15060000000000001</v>
      </c>
      <c r="F976" s="904">
        <v>1</v>
      </c>
      <c r="G976" s="904">
        <v>0</v>
      </c>
      <c r="H976" s="898">
        <v>0.37</v>
      </c>
      <c r="I976" s="898">
        <v>0.24</v>
      </c>
      <c r="J976" s="898">
        <v>0.06</v>
      </c>
    </row>
    <row r="977" spans="1:10" ht="25.9" customHeight="1" x14ac:dyDescent="0.25">
      <c r="A977" s="895" t="s">
        <v>6067</v>
      </c>
      <c r="B977" s="896" t="s">
        <v>1025</v>
      </c>
      <c r="C977" s="895" t="s">
        <v>6063</v>
      </c>
      <c r="D977" s="895" t="s">
        <v>370</v>
      </c>
      <c r="E977" s="897">
        <v>0.24096000000000001</v>
      </c>
      <c r="F977" s="904">
        <v>1</v>
      </c>
      <c r="G977" s="904">
        <v>0</v>
      </c>
      <c r="H977" s="898">
        <v>25.84</v>
      </c>
      <c r="I977" s="898">
        <v>16.29</v>
      </c>
      <c r="J977" s="898">
        <v>6.23</v>
      </c>
    </row>
    <row r="978" spans="1:10" ht="24" customHeight="1" x14ac:dyDescent="0.25">
      <c r="A978" s="895" t="s">
        <v>6067</v>
      </c>
      <c r="B978" s="896" t="s">
        <v>1020</v>
      </c>
      <c r="C978" s="895" t="s">
        <v>6063</v>
      </c>
      <c r="D978" s="895" t="s">
        <v>364</v>
      </c>
      <c r="E978" s="897">
        <v>0.48193000000000003</v>
      </c>
      <c r="F978" s="904">
        <v>1</v>
      </c>
      <c r="G978" s="904">
        <v>0</v>
      </c>
      <c r="H978" s="898">
        <v>30.8</v>
      </c>
      <c r="I978" s="898">
        <v>7.95</v>
      </c>
      <c r="J978" s="898">
        <v>14.85</v>
      </c>
    </row>
    <row r="979" spans="1:10" ht="24" customHeight="1" x14ac:dyDescent="0.25">
      <c r="A979" s="895" t="s">
        <v>6067</v>
      </c>
      <c r="B979" s="896" t="s">
        <v>1033</v>
      </c>
      <c r="C979" s="895" t="s">
        <v>6063</v>
      </c>
      <c r="D979" s="895" t="s">
        <v>366</v>
      </c>
      <c r="E979" s="897">
        <v>0.20080000000000001</v>
      </c>
      <c r="F979" s="904">
        <v>1</v>
      </c>
      <c r="G979" s="904">
        <v>0</v>
      </c>
      <c r="H979" s="898">
        <v>15.12</v>
      </c>
      <c r="I979" s="898">
        <v>9.61</v>
      </c>
      <c r="J979" s="898">
        <v>3.04</v>
      </c>
    </row>
    <row r="980" spans="1:10" ht="25.9" customHeight="1" x14ac:dyDescent="0.25">
      <c r="A980" s="895" t="s">
        <v>6067</v>
      </c>
      <c r="B980" s="896" t="s">
        <v>1031</v>
      </c>
      <c r="C980" s="895" t="s">
        <v>6063</v>
      </c>
      <c r="D980" s="895" t="s">
        <v>368</v>
      </c>
      <c r="E980" s="897">
        <v>0.48193000000000003</v>
      </c>
      <c r="F980" s="904">
        <v>1</v>
      </c>
      <c r="G980" s="904">
        <v>0</v>
      </c>
      <c r="H980" s="898">
        <v>11.57</v>
      </c>
      <c r="I980" s="898">
        <v>7.35</v>
      </c>
      <c r="J980" s="898">
        <v>5.58</v>
      </c>
    </row>
    <row r="981" spans="1:10" ht="19.899999999999999" customHeight="1" x14ac:dyDescent="0.25">
      <c r="A981" s="1012"/>
      <c r="B981" s="1012"/>
      <c r="C981" s="1012"/>
      <c r="D981" s="1012"/>
      <c r="E981" s="1012"/>
      <c r="F981" s="1012" t="s">
        <v>6094</v>
      </c>
      <c r="G981" s="1012"/>
      <c r="H981" s="1012"/>
      <c r="I981" s="1012"/>
      <c r="J981" s="900">
        <v>29.7376</v>
      </c>
    </row>
    <row r="982" spans="1:10" ht="19.899999999999999" customHeight="1" x14ac:dyDescent="0.25">
      <c r="A982" s="887" t="s">
        <v>6064</v>
      </c>
      <c r="B982" s="888" t="s">
        <v>1082</v>
      </c>
      <c r="C982" s="887" t="s">
        <v>6058</v>
      </c>
      <c r="D982" s="887" t="s">
        <v>223</v>
      </c>
      <c r="E982" s="888" t="s">
        <v>1084</v>
      </c>
      <c r="F982" s="1020" t="s">
        <v>6065</v>
      </c>
      <c r="G982" s="1020"/>
      <c r="H982" s="1020"/>
      <c r="I982" s="1020"/>
      <c r="J982" s="888" t="s">
        <v>6066</v>
      </c>
    </row>
    <row r="983" spans="1:10" ht="24" customHeight="1" x14ac:dyDescent="0.25">
      <c r="A983" s="895" t="s">
        <v>6067</v>
      </c>
      <c r="B983" s="896" t="s">
        <v>6360</v>
      </c>
      <c r="C983" s="895" t="s">
        <v>6063</v>
      </c>
      <c r="D983" s="895" t="s">
        <v>372</v>
      </c>
      <c r="E983" s="897">
        <v>1</v>
      </c>
      <c r="F983" s="895"/>
      <c r="G983" s="895"/>
      <c r="H983" s="895"/>
      <c r="I983" s="898" t="s">
        <v>6361</v>
      </c>
      <c r="J983" s="898" t="s">
        <v>6361</v>
      </c>
    </row>
    <row r="984" spans="1:10" ht="24" customHeight="1" x14ac:dyDescent="0.25">
      <c r="A984" s="895" t="s">
        <v>6067</v>
      </c>
      <c r="B984" s="896" t="s">
        <v>6068</v>
      </c>
      <c r="C984" s="895" t="s">
        <v>6063</v>
      </c>
      <c r="D984" s="895" t="s">
        <v>231</v>
      </c>
      <c r="E984" s="897">
        <v>2</v>
      </c>
      <c r="F984" s="895"/>
      <c r="G984" s="895"/>
      <c r="H984" s="895"/>
      <c r="I984" s="898" t="s">
        <v>6069</v>
      </c>
      <c r="J984" s="898" t="s">
        <v>6095</v>
      </c>
    </row>
    <row r="985" spans="1:10" ht="24" customHeight="1" x14ac:dyDescent="0.25">
      <c r="A985" s="895" t="s">
        <v>6067</v>
      </c>
      <c r="B985" s="896" t="s">
        <v>6139</v>
      </c>
      <c r="C985" s="895" t="s">
        <v>6063</v>
      </c>
      <c r="D985" s="895" t="s">
        <v>263</v>
      </c>
      <c r="E985" s="897">
        <v>2</v>
      </c>
      <c r="F985" s="895"/>
      <c r="G985" s="895"/>
      <c r="H985" s="895"/>
      <c r="I985" s="898" t="s">
        <v>6140</v>
      </c>
      <c r="J985" s="898" t="s">
        <v>6362</v>
      </c>
    </row>
    <row r="986" spans="1:10" ht="24" customHeight="1" x14ac:dyDescent="0.25">
      <c r="A986" s="895" t="s">
        <v>6067</v>
      </c>
      <c r="B986" s="896" t="s">
        <v>6363</v>
      </c>
      <c r="C986" s="895" t="s">
        <v>6063</v>
      </c>
      <c r="D986" s="895" t="s">
        <v>374</v>
      </c>
      <c r="E986" s="897">
        <v>1</v>
      </c>
      <c r="F986" s="895"/>
      <c r="G986" s="895"/>
      <c r="H986" s="895"/>
      <c r="I986" s="898" t="s">
        <v>6364</v>
      </c>
      <c r="J986" s="898" t="s">
        <v>6364</v>
      </c>
    </row>
    <row r="987" spans="1:10" ht="19.899999999999999" customHeight="1" x14ac:dyDescent="0.25">
      <c r="A987" s="1012"/>
      <c r="B987" s="1012"/>
      <c r="C987" s="1012"/>
      <c r="D987" s="1012"/>
      <c r="E987" s="1012"/>
      <c r="F987" s="1012" t="s">
        <v>6070</v>
      </c>
      <c r="G987" s="1012"/>
      <c r="H987" s="1012"/>
      <c r="I987" s="1012"/>
      <c r="J987" s="899">
        <v>0</v>
      </c>
    </row>
    <row r="988" spans="1:10" ht="19.899999999999999" customHeight="1" x14ac:dyDescent="0.25">
      <c r="A988" s="1012"/>
      <c r="B988" s="1012"/>
      <c r="C988" s="1012"/>
      <c r="D988" s="1012"/>
      <c r="E988" s="1012"/>
      <c r="F988" s="1012" t="s">
        <v>6071</v>
      </c>
      <c r="G988" s="1012"/>
      <c r="H988" s="1012"/>
      <c r="I988" s="1012"/>
      <c r="J988" s="900">
        <v>157.60759999999999</v>
      </c>
    </row>
    <row r="989" spans="1:10" ht="19.899999999999999" customHeight="1" x14ac:dyDescent="0.25">
      <c r="A989" s="1012"/>
      <c r="B989" s="1012"/>
      <c r="C989" s="1012"/>
      <c r="D989" s="1012"/>
      <c r="E989" s="1012"/>
      <c r="F989" s="1012" t="s">
        <v>6072</v>
      </c>
      <c r="G989" s="1012"/>
      <c r="H989" s="1012"/>
      <c r="I989" s="1012"/>
      <c r="J989" s="900">
        <v>187.34520000000001</v>
      </c>
    </row>
    <row r="990" spans="1:10" ht="19.899999999999999" customHeight="1" x14ac:dyDescent="0.25">
      <c r="A990" s="1012"/>
      <c r="B990" s="1012"/>
      <c r="C990" s="1012"/>
      <c r="D990" s="1012"/>
      <c r="E990" s="1012"/>
      <c r="F990" s="1012" t="s">
        <v>6073</v>
      </c>
      <c r="G990" s="1012"/>
      <c r="H990" s="1012"/>
      <c r="I990" s="1012"/>
      <c r="J990" s="900">
        <v>2</v>
      </c>
    </row>
    <row r="991" spans="1:10" ht="19.899999999999999" customHeight="1" x14ac:dyDescent="0.25">
      <c r="A991" s="1012"/>
      <c r="B991" s="1012"/>
      <c r="C991" s="1012"/>
      <c r="D991" s="1012"/>
      <c r="E991" s="1012"/>
      <c r="F991" s="1012" t="s">
        <v>6074</v>
      </c>
      <c r="G991" s="1012"/>
      <c r="H991" s="1012"/>
      <c r="I991" s="1012"/>
      <c r="J991" s="900">
        <v>93.672600000000003</v>
      </c>
    </row>
    <row r="992" spans="1:10" ht="19.899999999999999" customHeight="1" x14ac:dyDescent="0.25">
      <c r="A992" s="1012"/>
      <c r="B992" s="1012"/>
      <c r="C992" s="1012"/>
      <c r="D992" s="1012"/>
      <c r="E992" s="1012"/>
      <c r="F992" s="1012" t="s">
        <v>6075</v>
      </c>
      <c r="G992" s="1012"/>
      <c r="H992" s="1012"/>
      <c r="I992" s="1012"/>
      <c r="J992" s="900">
        <v>0</v>
      </c>
    </row>
    <row r="993" spans="1:10" ht="19.899999999999999" customHeight="1" x14ac:dyDescent="0.25">
      <c r="A993" s="1012"/>
      <c r="B993" s="1012"/>
      <c r="C993" s="1012"/>
      <c r="D993" s="1012"/>
      <c r="E993" s="1012"/>
      <c r="F993" s="1012" t="s">
        <v>6076</v>
      </c>
      <c r="G993" s="1012"/>
      <c r="H993" s="1012"/>
      <c r="I993" s="1012"/>
      <c r="J993" s="900">
        <v>0</v>
      </c>
    </row>
    <row r="994" spans="1:10" ht="19.899999999999999" customHeight="1" x14ac:dyDescent="0.25">
      <c r="A994" s="887" t="s">
        <v>6101</v>
      </c>
      <c r="B994" s="888" t="s">
        <v>1082</v>
      </c>
      <c r="C994" s="887" t="s">
        <v>6058</v>
      </c>
      <c r="D994" s="887" t="s">
        <v>179</v>
      </c>
      <c r="E994" s="888" t="s">
        <v>1084</v>
      </c>
      <c r="F994" s="888" t="s">
        <v>1207</v>
      </c>
      <c r="G994" s="888" t="s">
        <v>6102</v>
      </c>
      <c r="H994" s="888"/>
      <c r="I994" s="888"/>
      <c r="J994" s="888" t="s">
        <v>6065</v>
      </c>
    </row>
    <row r="995" spans="1:10" ht="24" customHeight="1" x14ac:dyDescent="0.25">
      <c r="A995" s="895" t="s">
        <v>6067</v>
      </c>
      <c r="B995" s="896" t="s">
        <v>6365</v>
      </c>
      <c r="C995" s="895" t="s">
        <v>6063</v>
      </c>
      <c r="D995" s="895" t="s">
        <v>1727</v>
      </c>
      <c r="E995" s="897">
        <v>5.42408</v>
      </c>
      <c r="F995" s="905" t="s">
        <v>50</v>
      </c>
      <c r="G995" s="1018" t="s">
        <v>6366</v>
      </c>
      <c r="H995" s="1018"/>
      <c r="I995" s="1019"/>
      <c r="J995" s="898" t="s">
        <v>6367</v>
      </c>
    </row>
    <row r="996" spans="1:10" ht="24" customHeight="1" x14ac:dyDescent="0.25">
      <c r="A996" s="895" t="s">
        <v>6067</v>
      </c>
      <c r="B996" s="896" t="s">
        <v>6368</v>
      </c>
      <c r="C996" s="895" t="s">
        <v>6063</v>
      </c>
      <c r="D996" s="895" t="s">
        <v>1726</v>
      </c>
      <c r="E996" s="897">
        <v>0.32485000000000003</v>
      </c>
      <c r="F996" s="905" t="s">
        <v>50</v>
      </c>
      <c r="G996" s="1018" t="s">
        <v>6369</v>
      </c>
      <c r="H996" s="1018"/>
      <c r="I996" s="1019"/>
      <c r="J996" s="898" t="s">
        <v>6370</v>
      </c>
    </row>
    <row r="997" spans="1:10" ht="39" customHeight="1" x14ac:dyDescent="0.25">
      <c r="A997" s="895" t="s">
        <v>6067</v>
      </c>
      <c r="B997" s="896" t="s">
        <v>6371</v>
      </c>
      <c r="C997" s="895" t="s">
        <v>6063</v>
      </c>
      <c r="D997" s="895" t="s">
        <v>1730</v>
      </c>
      <c r="E997" s="897">
        <v>2</v>
      </c>
      <c r="F997" s="905" t="s">
        <v>380</v>
      </c>
      <c r="G997" s="1018" t="s">
        <v>6372</v>
      </c>
      <c r="H997" s="1018"/>
      <c r="I997" s="1019"/>
      <c r="J997" s="898" t="s">
        <v>6373</v>
      </c>
    </row>
    <row r="998" spans="1:10" ht="24" customHeight="1" x14ac:dyDescent="0.25">
      <c r="A998" s="895" t="s">
        <v>6067</v>
      </c>
      <c r="B998" s="896" t="s">
        <v>6374</v>
      </c>
      <c r="C998" s="895" t="s">
        <v>6063</v>
      </c>
      <c r="D998" s="895" t="s">
        <v>1728</v>
      </c>
      <c r="E998" s="897">
        <v>10.205</v>
      </c>
      <c r="F998" s="905" t="s">
        <v>50</v>
      </c>
      <c r="G998" s="1018" t="s">
        <v>6375</v>
      </c>
      <c r="H998" s="1018"/>
      <c r="I998" s="1019"/>
      <c r="J998" s="898" t="s">
        <v>6376</v>
      </c>
    </row>
    <row r="999" spans="1:10" ht="24" customHeight="1" x14ac:dyDescent="0.25">
      <c r="A999" s="895" t="s">
        <v>6067</v>
      </c>
      <c r="B999" s="896" t="s">
        <v>6377</v>
      </c>
      <c r="C999" s="895" t="s">
        <v>6063</v>
      </c>
      <c r="D999" s="895" t="s">
        <v>1732</v>
      </c>
      <c r="E999" s="897">
        <v>1.4</v>
      </c>
      <c r="F999" s="905" t="s">
        <v>47</v>
      </c>
      <c r="G999" s="1018" t="s">
        <v>6378</v>
      </c>
      <c r="H999" s="1018"/>
      <c r="I999" s="1019"/>
      <c r="J999" s="898" t="s">
        <v>6379</v>
      </c>
    </row>
    <row r="1000" spans="1:10" ht="39" customHeight="1" x14ac:dyDescent="0.25">
      <c r="A1000" s="895" t="s">
        <v>6067</v>
      </c>
      <c r="B1000" s="896" t="s">
        <v>6380</v>
      </c>
      <c r="C1000" s="895" t="s">
        <v>6063</v>
      </c>
      <c r="D1000" s="895" t="s">
        <v>1731</v>
      </c>
      <c r="E1000" s="897">
        <v>2</v>
      </c>
      <c r="F1000" s="905" t="s">
        <v>380</v>
      </c>
      <c r="G1000" s="1018" t="s">
        <v>6381</v>
      </c>
      <c r="H1000" s="1018"/>
      <c r="I1000" s="1019"/>
      <c r="J1000" s="898" t="s">
        <v>6382</v>
      </c>
    </row>
    <row r="1001" spans="1:10" ht="25.9" customHeight="1" x14ac:dyDescent="0.25">
      <c r="A1001" s="895" t="s">
        <v>6067</v>
      </c>
      <c r="B1001" s="896" t="s">
        <v>6383</v>
      </c>
      <c r="C1001" s="895" t="s">
        <v>6063</v>
      </c>
      <c r="D1001" s="895" t="s">
        <v>1729</v>
      </c>
      <c r="E1001" s="897">
        <v>3.1166700000000001</v>
      </c>
      <c r="F1001" s="905" t="s">
        <v>66</v>
      </c>
      <c r="G1001" s="1018" t="s">
        <v>6384</v>
      </c>
      <c r="H1001" s="1018"/>
      <c r="I1001" s="1019"/>
      <c r="J1001" s="898" t="s">
        <v>6385</v>
      </c>
    </row>
    <row r="1002" spans="1:10" ht="19.899999999999999" customHeight="1" x14ac:dyDescent="0.25">
      <c r="A1002" s="1012"/>
      <c r="B1002" s="1012"/>
      <c r="C1002" s="1012"/>
      <c r="D1002" s="1012"/>
      <c r="E1002" s="1012"/>
      <c r="F1002" s="1012" t="s">
        <v>6106</v>
      </c>
      <c r="G1002" s="1012"/>
      <c r="H1002" s="1012"/>
      <c r="I1002" s="1012"/>
      <c r="J1002" s="900">
        <v>509.13639999999998</v>
      </c>
    </row>
    <row r="1003" spans="1:10" ht="19.899999999999999" customHeight="1" x14ac:dyDescent="0.25">
      <c r="A1003" s="887" t="s">
        <v>6225</v>
      </c>
      <c r="B1003" s="888" t="s">
        <v>1082</v>
      </c>
      <c r="C1003" s="887" t="s">
        <v>6058</v>
      </c>
      <c r="D1003" s="887" t="s">
        <v>6226</v>
      </c>
      <c r="E1003" s="888" t="s">
        <v>1084</v>
      </c>
      <c r="F1003" s="888" t="s">
        <v>1207</v>
      </c>
      <c r="G1003" s="888" t="s">
        <v>6102</v>
      </c>
      <c r="H1003" s="888"/>
      <c r="I1003" s="888"/>
      <c r="J1003" s="888" t="s">
        <v>6065</v>
      </c>
    </row>
    <row r="1004" spans="1:10" ht="25.9" customHeight="1" x14ac:dyDescent="0.25">
      <c r="A1004" s="906" t="s">
        <v>6061</v>
      </c>
      <c r="B1004" s="907" t="s">
        <v>6386</v>
      </c>
      <c r="C1004" s="906" t="s">
        <v>6063</v>
      </c>
      <c r="D1004" s="906" t="s">
        <v>384</v>
      </c>
      <c r="E1004" s="908">
        <v>9.4850000000000004E-2</v>
      </c>
      <c r="F1004" s="909" t="s">
        <v>50</v>
      </c>
      <c r="G1004" s="1021" t="s">
        <v>6387</v>
      </c>
      <c r="H1004" s="1021"/>
      <c r="I1004" s="1022"/>
      <c r="J1004" s="910" t="s">
        <v>6344</v>
      </c>
    </row>
    <row r="1005" spans="1:10" ht="25.9" customHeight="1" x14ac:dyDescent="0.25">
      <c r="A1005" s="906" t="s">
        <v>6061</v>
      </c>
      <c r="B1005" s="907" t="s">
        <v>6388</v>
      </c>
      <c r="C1005" s="906" t="s">
        <v>6063</v>
      </c>
      <c r="D1005" s="906" t="s">
        <v>383</v>
      </c>
      <c r="E1005" s="908">
        <v>1</v>
      </c>
      <c r="F1005" s="909" t="s">
        <v>47</v>
      </c>
      <c r="G1005" s="1021" t="s">
        <v>6389</v>
      </c>
      <c r="H1005" s="1021"/>
      <c r="I1005" s="1022"/>
      <c r="J1005" s="910" t="s">
        <v>6389</v>
      </c>
    </row>
    <row r="1006" spans="1:10" ht="19.899999999999999" customHeight="1" x14ac:dyDescent="0.25">
      <c r="A1006" s="1012"/>
      <c r="B1006" s="1012"/>
      <c r="C1006" s="1012"/>
      <c r="D1006" s="1012"/>
      <c r="E1006" s="1012"/>
      <c r="F1006" s="1012" t="s">
        <v>6230</v>
      </c>
      <c r="G1006" s="1012"/>
      <c r="H1006" s="1012"/>
      <c r="I1006" s="1012"/>
      <c r="J1006" s="900">
        <v>25.933499999999999</v>
      </c>
    </row>
    <row r="1007" spans="1:10" ht="19.899999999999999" customHeight="1" x14ac:dyDescent="0.25">
      <c r="A1007" s="887" t="s">
        <v>6107</v>
      </c>
      <c r="B1007" s="888" t="s">
        <v>6108</v>
      </c>
      <c r="C1007" s="887" t="s">
        <v>6058</v>
      </c>
      <c r="D1007" s="887" t="s">
        <v>1083</v>
      </c>
      <c r="E1007" s="888" t="s">
        <v>6109</v>
      </c>
      <c r="F1007" s="888" t="s">
        <v>1084</v>
      </c>
      <c r="G1007" s="889" t="s">
        <v>1207</v>
      </c>
      <c r="H1007" s="1020" t="s">
        <v>6102</v>
      </c>
      <c r="I1007" s="1020"/>
      <c r="J1007" s="888" t="s">
        <v>6065</v>
      </c>
    </row>
    <row r="1008" spans="1:10" ht="39" customHeight="1" x14ac:dyDescent="0.25">
      <c r="A1008" s="906" t="s">
        <v>6061</v>
      </c>
      <c r="B1008" s="907" t="s">
        <v>6151</v>
      </c>
      <c r="C1008" s="906" t="s">
        <v>6063</v>
      </c>
      <c r="D1008" s="906" t="s">
        <v>6152</v>
      </c>
      <c r="E1008" s="907" t="s">
        <v>379</v>
      </c>
      <c r="F1008" s="908">
        <v>4.0000000000000003E-5</v>
      </c>
      <c r="G1008" s="909" t="s">
        <v>108</v>
      </c>
      <c r="H1008" s="1021">
        <v>34.81</v>
      </c>
      <c r="I1008" s="1022"/>
      <c r="J1008" s="910">
        <v>0</v>
      </c>
    </row>
    <row r="1009" spans="1:10" ht="39" customHeight="1" x14ac:dyDescent="0.25">
      <c r="A1009" s="906" t="s">
        <v>6061</v>
      </c>
      <c r="B1009" s="907" t="s">
        <v>6151</v>
      </c>
      <c r="C1009" s="906" t="s">
        <v>6063</v>
      </c>
      <c r="D1009" s="906" t="s">
        <v>6152</v>
      </c>
      <c r="E1009" s="907" t="s">
        <v>376</v>
      </c>
      <c r="F1009" s="908">
        <v>5.4200000000000003E-3</v>
      </c>
      <c r="G1009" s="909" t="s">
        <v>108</v>
      </c>
      <c r="H1009" s="1021">
        <v>34.81</v>
      </c>
      <c r="I1009" s="1022"/>
      <c r="J1009" s="910">
        <v>0.19</v>
      </c>
    </row>
    <row r="1010" spans="1:10" ht="39" customHeight="1" x14ac:dyDescent="0.25">
      <c r="A1010" s="906" t="s">
        <v>6061</v>
      </c>
      <c r="B1010" s="907" t="s">
        <v>6151</v>
      </c>
      <c r="C1010" s="906" t="s">
        <v>6063</v>
      </c>
      <c r="D1010" s="906" t="s">
        <v>6152</v>
      </c>
      <c r="E1010" s="907" t="s">
        <v>381</v>
      </c>
      <c r="F1010" s="908">
        <v>6.0000000000000002E-5</v>
      </c>
      <c r="G1010" s="909" t="s">
        <v>108</v>
      </c>
      <c r="H1010" s="1021">
        <v>34.81</v>
      </c>
      <c r="I1010" s="1022"/>
      <c r="J1010" s="910">
        <v>0</v>
      </c>
    </row>
    <row r="1011" spans="1:10" ht="39" customHeight="1" x14ac:dyDescent="0.25">
      <c r="A1011" s="906" t="s">
        <v>6061</v>
      </c>
      <c r="B1011" s="907" t="s">
        <v>6151</v>
      </c>
      <c r="C1011" s="906" t="s">
        <v>6063</v>
      </c>
      <c r="D1011" s="906" t="s">
        <v>6152</v>
      </c>
      <c r="E1011" s="907" t="s">
        <v>375</v>
      </c>
      <c r="F1011" s="908">
        <v>3.2000000000000003E-4</v>
      </c>
      <c r="G1011" s="909" t="s">
        <v>108</v>
      </c>
      <c r="H1011" s="1021">
        <v>34.81</v>
      </c>
      <c r="I1011" s="1022"/>
      <c r="J1011" s="910">
        <v>0.01</v>
      </c>
    </row>
    <row r="1012" spans="1:10" ht="52.15" customHeight="1" x14ac:dyDescent="0.25">
      <c r="A1012" s="906" t="s">
        <v>6061</v>
      </c>
      <c r="B1012" s="907" t="s">
        <v>6390</v>
      </c>
      <c r="C1012" s="906" t="s">
        <v>6063</v>
      </c>
      <c r="D1012" s="906" t="s">
        <v>6391</v>
      </c>
      <c r="E1012" s="907" t="s">
        <v>377</v>
      </c>
      <c r="F1012" s="908">
        <v>1.021E-2</v>
      </c>
      <c r="G1012" s="909" t="s">
        <v>108</v>
      </c>
      <c r="H1012" s="1021">
        <v>34.96</v>
      </c>
      <c r="I1012" s="1022"/>
      <c r="J1012" s="910">
        <v>0.36</v>
      </c>
    </row>
    <row r="1013" spans="1:10" ht="39" customHeight="1" x14ac:dyDescent="0.25">
      <c r="A1013" s="906" t="s">
        <v>6061</v>
      </c>
      <c r="B1013" s="907" t="s">
        <v>6151</v>
      </c>
      <c r="C1013" s="906" t="s">
        <v>6063</v>
      </c>
      <c r="D1013" s="906" t="s">
        <v>6152</v>
      </c>
      <c r="E1013" s="907" t="s">
        <v>378</v>
      </c>
      <c r="F1013" s="908">
        <v>6.0000000000000002E-5</v>
      </c>
      <c r="G1013" s="909" t="s">
        <v>108</v>
      </c>
      <c r="H1013" s="1021">
        <v>34.81</v>
      </c>
      <c r="I1013" s="1022"/>
      <c r="J1013" s="910">
        <v>0</v>
      </c>
    </row>
    <row r="1014" spans="1:10" ht="39" customHeight="1" x14ac:dyDescent="0.25">
      <c r="A1014" s="906" t="s">
        <v>6061</v>
      </c>
      <c r="B1014" s="907" t="s">
        <v>6151</v>
      </c>
      <c r="C1014" s="906" t="s">
        <v>6063</v>
      </c>
      <c r="D1014" s="906" t="s">
        <v>6152</v>
      </c>
      <c r="E1014" s="907" t="s">
        <v>382</v>
      </c>
      <c r="F1014" s="908">
        <v>6.7000000000000002E-4</v>
      </c>
      <c r="G1014" s="909" t="s">
        <v>108</v>
      </c>
      <c r="H1014" s="1021">
        <v>34.81</v>
      </c>
      <c r="I1014" s="1022"/>
      <c r="J1014" s="910">
        <v>0.02</v>
      </c>
    </row>
    <row r="1015" spans="1:10" ht="19.899999999999999" customHeight="1" x14ac:dyDescent="0.25">
      <c r="A1015" s="1012"/>
      <c r="B1015" s="1012"/>
      <c r="C1015" s="1012"/>
      <c r="D1015" s="1012"/>
      <c r="E1015" s="1012"/>
      <c r="F1015" s="1012" t="s">
        <v>6112</v>
      </c>
      <c r="G1015" s="1012"/>
      <c r="H1015" s="1012"/>
      <c r="I1015" s="1012"/>
      <c r="J1015" s="900">
        <v>0.58560000000000001</v>
      </c>
    </row>
    <row r="1016" spans="1:10" ht="19.899999999999999" customHeight="1" x14ac:dyDescent="0.25">
      <c r="A1016" s="887" t="s">
        <v>6077</v>
      </c>
      <c r="B1016" s="888" t="s">
        <v>6078</v>
      </c>
      <c r="C1016" s="887" t="s">
        <v>6058</v>
      </c>
      <c r="D1016" s="887" t="s">
        <v>1083</v>
      </c>
      <c r="E1016" s="888" t="s">
        <v>1084</v>
      </c>
      <c r="F1016" s="1020" t="s">
        <v>6079</v>
      </c>
      <c r="G1016" s="1023"/>
      <c r="H1016" s="1020"/>
      <c r="I1016" s="1020"/>
      <c r="J1016" s="888" t="s">
        <v>6065</v>
      </c>
    </row>
    <row r="1017" spans="1:10" ht="19.899999999999999" customHeight="1" x14ac:dyDescent="0.25">
      <c r="A1017" s="889"/>
      <c r="B1017" s="889"/>
      <c r="C1017" s="889"/>
      <c r="D1017" s="889"/>
      <c r="E1017" s="889"/>
      <c r="F1017" s="889" t="s">
        <v>240</v>
      </c>
      <c r="G1017" s="889" t="s">
        <v>241</v>
      </c>
      <c r="H1017" s="889" t="s">
        <v>242</v>
      </c>
      <c r="I1017" s="889" t="s">
        <v>6080</v>
      </c>
      <c r="J1017" s="889"/>
    </row>
    <row r="1018" spans="1:10" ht="49.9" customHeight="1" x14ac:dyDescent="0.25">
      <c r="A1018" s="906" t="s">
        <v>6067</v>
      </c>
      <c r="B1018" s="907" t="s">
        <v>382</v>
      </c>
      <c r="C1018" s="906" t="s">
        <v>6063</v>
      </c>
      <c r="D1018" s="906" t="s">
        <v>1732</v>
      </c>
      <c r="E1018" s="908">
        <v>6.7000000000000002E-4</v>
      </c>
      <c r="F1018" s="907" t="s">
        <v>6153</v>
      </c>
      <c r="G1018" s="907" t="s">
        <v>6154</v>
      </c>
      <c r="H1018" s="907" t="s">
        <v>6155</v>
      </c>
      <c r="I1018" s="907" t="s">
        <v>6116</v>
      </c>
      <c r="J1018" s="910">
        <v>0</v>
      </c>
    </row>
    <row r="1019" spans="1:10" ht="49.9" customHeight="1" x14ac:dyDescent="0.25">
      <c r="A1019" s="906" t="s">
        <v>6067</v>
      </c>
      <c r="B1019" s="907" t="s">
        <v>381</v>
      </c>
      <c r="C1019" s="906" t="s">
        <v>6063</v>
      </c>
      <c r="D1019" s="906" t="s">
        <v>1731</v>
      </c>
      <c r="E1019" s="908">
        <v>6.0000000000000002E-5</v>
      </c>
      <c r="F1019" s="907" t="s">
        <v>6153</v>
      </c>
      <c r="G1019" s="907" t="s">
        <v>6154</v>
      </c>
      <c r="H1019" s="907" t="s">
        <v>6155</v>
      </c>
      <c r="I1019" s="907" t="s">
        <v>6116</v>
      </c>
      <c r="J1019" s="910">
        <v>0</v>
      </c>
    </row>
    <row r="1020" spans="1:10" ht="49.9" customHeight="1" x14ac:dyDescent="0.25">
      <c r="A1020" s="906" t="s">
        <v>6067</v>
      </c>
      <c r="B1020" s="907" t="s">
        <v>379</v>
      </c>
      <c r="C1020" s="906" t="s">
        <v>6063</v>
      </c>
      <c r="D1020" s="906" t="s">
        <v>1730</v>
      </c>
      <c r="E1020" s="908">
        <v>4.0000000000000003E-5</v>
      </c>
      <c r="F1020" s="907" t="s">
        <v>6153</v>
      </c>
      <c r="G1020" s="907" t="s">
        <v>6154</v>
      </c>
      <c r="H1020" s="907" t="s">
        <v>6155</v>
      </c>
      <c r="I1020" s="907" t="s">
        <v>6116</v>
      </c>
      <c r="J1020" s="910">
        <v>0</v>
      </c>
    </row>
    <row r="1021" spans="1:10" ht="49.9" customHeight="1" x14ac:dyDescent="0.25">
      <c r="A1021" s="906" t="s">
        <v>6067</v>
      </c>
      <c r="B1021" s="907" t="s">
        <v>376</v>
      </c>
      <c r="C1021" s="906" t="s">
        <v>6063</v>
      </c>
      <c r="D1021" s="906" t="s">
        <v>1727</v>
      </c>
      <c r="E1021" s="908">
        <v>5.4200000000000003E-3</v>
      </c>
      <c r="F1021" s="907" t="s">
        <v>6153</v>
      </c>
      <c r="G1021" s="907" t="s">
        <v>6154</v>
      </c>
      <c r="H1021" s="907" t="s">
        <v>6155</v>
      </c>
      <c r="I1021" s="907" t="s">
        <v>6116</v>
      </c>
      <c r="J1021" s="910">
        <v>0</v>
      </c>
    </row>
    <row r="1022" spans="1:10" ht="49.9" customHeight="1" x14ac:dyDescent="0.25">
      <c r="A1022" s="906" t="s">
        <v>6067</v>
      </c>
      <c r="B1022" s="907" t="s">
        <v>378</v>
      </c>
      <c r="C1022" s="906" t="s">
        <v>6063</v>
      </c>
      <c r="D1022" s="906" t="s">
        <v>1729</v>
      </c>
      <c r="E1022" s="908">
        <v>6.0000000000000002E-5</v>
      </c>
      <c r="F1022" s="907" t="s">
        <v>6153</v>
      </c>
      <c r="G1022" s="907" t="s">
        <v>6154</v>
      </c>
      <c r="H1022" s="907" t="s">
        <v>6155</v>
      </c>
      <c r="I1022" s="907" t="s">
        <v>6116</v>
      </c>
      <c r="J1022" s="910">
        <v>0</v>
      </c>
    </row>
    <row r="1023" spans="1:10" ht="49.9" customHeight="1" x14ac:dyDescent="0.25">
      <c r="A1023" s="906" t="s">
        <v>6067</v>
      </c>
      <c r="B1023" s="907" t="s">
        <v>375</v>
      </c>
      <c r="C1023" s="906" t="s">
        <v>6063</v>
      </c>
      <c r="D1023" s="906" t="s">
        <v>1726</v>
      </c>
      <c r="E1023" s="908">
        <v>3.2000000000000003E-4</v>
      </c>
      <c r="F1023" s="907" t="s">
        <v>6153</v>
      </c>
      <c r="G1023" s="907" t="s">
        <v>6154</v>
      </c>
      <c r="H1023" s="907" t="s">
        <v>6155</v>
      </c>
      <c r="I1023" s="907" t="s">
        <v>6116</v>
      </c>
      <c r="J1023" s="910">
        <v>0</v>
      </c>
    </row>
    <row r="1024" spans="1:10" ht="49.9" customHeight="1" x14ac:dyDescent="0.25">
      <c r="A1024" s="906" t="s">
        <v>6067</v>
      </c>
      <c r="B1024" s="907" t="s">
        <v>377</v>
      </c>
      <c r="C1024" s="906" t="s">
        <v>6063</v>
      </c>
      <c r="D1024" s="906" t="s">
        <v>1728</v>
      </c>
      <c r="E1024" s="908">
        <v>1.021E-2</v>
      </c>
      <c r="F1024" s="907" t="s">
        <v>6153</v>
      </c>
      <c r="G1024" s="907" t="s">
        <v>6154</v>
      </c>
      <c r="H1024" s="907" t="s">
        <v>6155</v>
      </c>
      <c r="I1024" s="907" t="s">
        <v>6116</v>
      </c>
      <c r="J1024" s="910">
        <v>0</v>
      </c>
    </row>
    <row r="1025" spans="1:10" ht="19.899999999999999" customHeight="1" x14ac:dyDescent="0.25">
      <c r="A1025" s="1012"/>
      <c r="B1025" s="1012"/>
      <c r="C1025" s="1012"/>
      <c r="D1025" s="1012"/>
      <c r="E1025" s="1012"/>
      <c r="F1025" s="1012" t="s">
        <v>6076</v>
      </c>
      <c r="G1025" s="1012"/>
      <c r="H1025" s="1012"/>
      <c r="I1025" s="1012"/>
      <c r="J1025" s="900">
        <v>0</v>
      </c>
    </row>
    <row r="1026" spans="1:10" ht="19.899999999999999" customHeight="1" x14ac:dyDescent="0.25">
      <c r="A1026" s="1012"/>
      <c r="B1026" s="1012"/>
      <c r="C1026" s="1012"/>
      <c r="D1026" s="1012"/>
      <c r="E1026" s="1012"/>
      <c r="F1026" s="1012" t="s">
        <v>6081</v>
      </c>
      <c r="G1026" s="1012"/>
      <c r="H1026" s="1012"/>
      <c r="I1026" s="1012"/>
      <c r="J1026" s="900">
        <v>0</v>
      </c>
    </row>
    <row r="1027" spans="1:10" x14ac:dyDescent="0.25">
      <c r="A1027" s="901"/>
      <c r="B1027" s="901"/>
      <c r="C1027" s="901"/>
      <c r="D1027" s="901"/>
      <c r="E1027" s="901" t="s">
        <v>6082</v>
      </c>
      <c r="F1027" s="902">
        <v>87.84</v>
      </c>
      <c r="G1027" s="901" t="s">
        <v>6083</v>
      </c>
      <c r="H1027" s="902">
        <v>0</v>
      </c>
      <c r="I1027" s="901" t="s">
        <v>6084</v>
      </c>
      <c r="J1027" s="902">
        <v>87.84</v>
      </c>
    </row>
    <row r="1028" spans="1:10" ht="15.75" thickBot="1" x14ac:dyDescent="0.3">
      <c r="A1028" s="901"/>
      <c r="B1028" s="901"/>
      <c r="C1028" s="901"/>
      <c r="D1028" s="901"/>
      <c r="E1028" s="901" t="s">
        <v>6085</v>
      </c>
      <c r="F1028" s="902">
        <v>150.35</v>
      </c>
      <c r="G1028" s="901"/>
      <c r="H1028" s="1013" t="s">
        <v>6086</v>
      </c>
      <c r="I1028" s="1013"/>
      <c r="J1028" s="902">
        <v>779.68</v>
      </c>
    </row>
    <row r="1029" spans="1:10" ht="1.1499999999999999" customHeight="1" thickTop="1" x14ac:dyDescent="0.25">
      <c r="A1029" s="903"/>
      <c r="B1029" s="903"/>
      <c r="C1029" s="903"/>
      <c r="D1029" s="903"/>
      <c r="E1029" s="903"/>
      <c r="F1029" s="903"/>
      <c r="G1029" s="903"/>
      <c r="H1029" s="903"/>
      <c r="I1029" s="903"/>
      <c r="J1029" s="903"/>
    </row>
    <row r="1030" spans="1:10" ht="18" customHeight="1" x14ac:dyDescent="0.25">
      <c r="A1030" s="887" t="s">
        <v>6392</v>
      </c>
      <c r="B1030" s="888" t="s">
        <v>1082</v>
      </c>
      <c r="C1030" s="887" t="s">
        <v>6058</v>
      </c>
      <c r="D1030" s="887" t="s">
        <v>1083</v>
      </c>
      <c r="E1030" s="1024" t="s">
        <v>1210</v>
      </c>
      <c r="F1030" s="1024"/>
      <c r="G1030" s="889" t="s">
        <v>880</v>
      </c>
      <c r="H1030" s="888" t="s">
        <v>6059</v>
      </c>
      <c r="I1030" s="888" t="s">
        <v>6060</v>
      </c>
      <c r="J1030" s="888" t="s">
        <v>1089</v>
      </c>
    </row>
    <row r="1031" spans="1:10" ht="24" customHeight="1" x14ac:dyDescent="0.25">
      <c r="A1031" s="890" t="s">
        <v>6061</v>
      </c>
      <c r="B1031" s="891" t="s">
        <v>6393</v>
      </c>
      <c r="C1031" s="890" t="s">
        <v>6063</v>
      </c>
      <c r="D1031" s="890" t="s">
        <v>82</v>
      </c>
      <c r="E1031" s="1025" t="s">
        <v>176</v>
      </c>
      <c r="F1031" s="1025"/>
      <c r="G1031" s="892" t="s">
        <v>66</v>
      </c>
      <c r="H1031" s="893">
        <v>1</v>
      </c>
      <c r="I1031" s="894">
        <v>7.18</v>
      </c>
      <c r="J1031" s="894">
        <v>7.18</v>
      </c>
    </row>
    <row r="1032" spans="1:10" ht="15" customHeight="1" x14ac:dyDescent="0.25">
      <c r="A1032" s="1024" t="s">
        <v>6089</v>
      </c>
      <c r="B1032" s="1020" t="s">
        <v>1082</v>
      </c>
      <c r="C1032" s="1024" t="s">
        <v>6058</v>
      </c>
      <c r="D1032" s="1024" t="s">
        <v>6090</v>
      </c>
      <c r="E1032" s="1020" t="s">
        <v>1084</v>
      </c>
      <c r="F1032" s="1023" t="s">
        <v>6091</v>
      </c>
      <c r="G1032" s="1020"/>
      <c r="H1032" s="1023" t="s">
        <v>6065</v>
      </c>
      <c r="I1032" s="1020"/>
      <c r="J1032" s="1020" t="s">
        <v>6066</v>
      </c>
    </row>
    <row r="1033" spans="1:10" ht="15" customHeight="1" x14ac:dyDescent="0.25">
      <c r="A1033" s="1020"/>
      <c r="B1033" s="1020"/>
      <c r="C1033" s="1020"/>
      <c r="D1033" s="1020"/>
      <c r="E1033" s="1020"/>
      <c r="F1033" s="888" t="s">
        <v>6092</v>
      </c>
      <c r="G1033" s="888" t="s">
        <v>6093</v>
      </c>
      <c r="H1033" s="888" t="s">
        <v>6092</v>
      </c>
      <c r="I1033" s="888" t="s">
        <v>6093</v>
      </c>
      <c r="J1033" s="1020"/>
    </row>
    <row r="1034" spans="1:10" ht="25.9" customHeight="1" x14ac:dyDescent="0.25">
      <c r="A1034" s="895" t="s">
        <v>6067</v>
      </c>
      <c r="B1034" s="896" t="s">
        <v>1012</v>
      </c>
      <c r="C1034" s="895" t="s">
        <v>6063</v>
      </c>
      <c r="D1034" s="895" t="s">
        <v>277</v>
      </c>
      <c r="E1034" s="897">
        <v>1</v>
      </c>
      <c r="F1034" s="904">
        <v>1</v>
      </c>
      <c r="G1034" s="904">
        <v>0</v>
      </c>
      <c r="H1034" s="898">
        <v>40.44</v>
      </c>
      <c r="I1034" s="898">
        <v>30</v>
      </c>
      <c r="J1034" s="898">
        <v>40.44</v>
      </c>
    </row>
    <row r="1035" spans="1:10" ht="25.9" customHeight="1" x14ac:dyDescent="0.25">
      <c r="A1035" s="895" t="s">
        <v>6067</v>
      </c>
      <c r="B1035" s="896" t="s">
        <v>6127</v>
      </c>
      <c r="C1035" s="895" t="s">
        <v>6063</v>
      </c>
      <c r="D1035" s="895" t="s">
        <v>255</v>
      </c>
      <c r="E1035" s="897">
        <v>1</v>
      </c>
      <c r="F1035" s="904">
        <v>0.03</v>
      </c>
      <c r="G1035" s="904">
        <v>0.97</v>
      </c>
      <c r="H1035" s="898">
        <v>284.14</v>
      </c>
      <c r="I1035" s="898">
        <v>90.26</v>
      </c>
      <c r="J1035" s="898">
        <v>96.08</v>
      </c>
    </row>
    <row r="1036" spans="1:10" ht="19.899999999999999" customHeight="1" x14ac:dyDescent="0.25">
      <c r="A1036" s="1012"/>
      <c r="B1036" s="1012"/>
      <c r="C1036" s="1012"/>
      <c r="D1036" s="1012"/>
      <c r="E1036" s="1012"/>
      <c r="F1036" s="1012" t="s">
        <v>6094</v>
      </c>
      <c r="G1036" s="1012"/>
      <c r="H1036" s="1012"/>
      <c r="I1036" s="1012"/>
      <c r="J1036" s="900">
        <v>136.5171</v>
      </c>
    </row>
    <row r="1037" spans="1:10" ht="19.899999999999999" customHeight="1" x14ac:dyDescent="0.25">
      <c r="A1037" s="887" t="s">
        <v>6064</v>
      </c>
      <c r="B1037" s="888" t="s">
        <v>1082</v>
      </c>
      <c r="C1037" s="887" t="s">
        <v>6058</v>
      </c>
      <c r="D1037" s="887" t="s">
        <v>223</v>
      </c>
      <c r="E1037" s="888" t="s">
        <v>1084</v>
      </c>
      <c r="F1037" s="1020" t="s">
        <v>6065</v>
      </c>
      <c r="G1037" s="1020"/>
      <c r="H1037" s="1020"/>
      <c r="I1037" s="1020"/>
      <c r="J1037" s="888" t="s">
        <v>6066</v>
      </c>
    </row>
    <row r="1038" spans="1:10" ht="24" customHeight="1" x14ac:dyDescent="0.25">
      <c r="A1038" s="895" t="s">
        <v>6067</v>
      </c>
      <c r="B1038" s="896" t="s">
        <v>6068</v>
      </c>
      <c r="C1038" s="895" t="s">
        <v>6063</v>
      </c>
      <c r="D1038" s="895" t="s">
        <v>231</v>
      </c>
      <c r="E1038" s="897">
        <v>1</v>
      </c>
      <c r="F1038" s="895"/>
      <c r="G1038" s="895"/>
      <c r="H1038" s="895"/>
      <c r="I1038" s="898" t="s">
        <v>6069</v>
      </c>
      <c r="J1038" s="898" t="s">
        <v>6069</v>
      </c>
    </row>
    <row r="1039" spans="1:10" ht="19.899999999999999" customHeight="1" x14ac:dyDescent="0.25">
      <c r="A1039" s="1012"/>
      <c r="B1039" s="1012"/>
      <c r="C1039" s="1012"/>
      <c r="D1039" s="1012"/>
      <c r="E1039" s="1012"/>
      <c r="F1039" s="1012" t="s">
        <v>6070</v>
      </c>
      <c r="G1039" s="1012"/>
      <c r="H1039" s="1012"/>
      <c r="I1039" s="1012"/>
      <c r="J1039" s="899">
        <v>0</v>
      </c>
    </row>
    <row r="1040" spans="1:10" ht="19.899999999999999" customHeight="1" x14ac:dyDescent="0.25">
      <c r="A1040" s="1012"/>
      <c r="B1040" s="1012"/>
      <c r="C1040" s="1012"/>
      <c r="D1040" s="1012"/>
      <c r="E1040" s="1012"/>
      <c r="F1040" s="1012" t="s">
        <v>6071</v>
      </c>
      <c r="G1040" s="1012"/>
      <c r="H1040" s="1012"/>
      <c r="I1040" s="1012"/>
      <c r="J1040" s="900">
        <v>23.449100000000001</v>
      </c>
    </row>
    <row r="1041" spans="1:10" ht="19.899999999999999" customHeight="1" x14ac:dyDescent="0.25">
      <c r="A1041" s="1012"/>
      <c r="B1041" s="1012"/>
      <c r="C1041" s="1012"/>
      <c r="D1041" s="1012"/>
      <c r="E1041" s="1012"/>
      <c r="F1041" s="1012" t="s">
        <v>6072</v>
      </c>
      <c r="G1041" s="1012"/>
      <c r="H1041" s="1012"/>
      <c r="I1041" s="1012"/>
      <c r="J1041" s="900">
        <v>159.96619999999999</v>
      </c>
    </row>
    <row r="1042" spans="1:10" ht="19.899999999999999" customHeight="1" x14ac:dyDescent="0.25">
      <c r="A1042" s="1012"/>
      <c r="B1042" s="1012"/>
      <c r="C1042" s="1012"/>
      <c r="D1042" s="1012"/>
      <c r="E1042" s="1012"/>
      <c r="F1042" s="1012" t="s">
        <v>6073</v>
      </c>
      <c r="G1042" s="1012"/>
      <c r="H1042" s="1012"/>
      <c r="I1042" s="1012"/>
      <c r="J1042" s="900">
        <v>22.51</v>
      </c>
    </row>
    <row r="1043" spans="1:10" ht="19.899999999999999" customHeight="1" x14ac:dyDescent="0.25">
      <c r="A1043" s="1012"/>
      <c r="B1043" s="1012"/>
      <c r="C1043" s="1012"/>
      <c r="D1043" s="1012"/>
      <c r="E1043" s="1012"/>
      <c r="F1043" s="1012" t="s">
        <v>6074</v>
      </c>
      <c r="G1043" s="1012"/>
      <c r="H1043" s="1012"/>
      <c r="I1043" s="1012"/>
      <c r="J1043" s="900">
        <v>7.1064999999999996</v>
      </c>
    </row>
    <row r="1044" spans="1:10" ht="19.899999999999999" customHeight="1" x14ac:dyDescent="0.25">
      <c r="A1044" s="1012"/>
      <c r="B1044" s="1012"/>
      <c r="C1044" s="1012"/>
      <c r="D1044" s="1012"/>
      <c r="E1044" s="1012"/>
      <c r="F1044" s="1012" t="s">
        <v>6075</v>
      </c>
      <c r="G1044" s="1012"/>
      <c r="H1044" s="1012"/>
      <c r="I1044" s="1012"/>
      <c r="J1044" s="900">
        <v>7.8100000000000003E-2</v>
      </c>
    </row>
    <row r="1045" spans="1:10" ht="19.899999999999999" customHeight="1" x14ac:dyDescent="0.25">
      <c r="A1045" s="1012"/>
      <c r="B1045" s="1012"/>
      <c r="C1045" s="1012"/>
      <c r="D1045" s="1012"/>
      <c r="E1045" s="1012"/>
      <c r="F1045" s="1012" t="s">
        <v>6076</v>
      </c>
      <c r="G1045" s="1012"/>
      <c r="H1045" s="1012"/>
      <c r="I1045" s="1012"/>
      <c r="J1045" s="900">
        <v>0</v>
      </c>
    </row>
    <row r="1046" spans="1:10" ht="19.899999999999999" customHeight="1" x14ac:dyDescent="0.25">
      <c r="A1046" s="887" t="s">
        <v>6077</v>
      </c>
      <c r="B1046" s="888" t="s">
        <v>6078</v>
      </c>
      <c r="C1046" s="887" t="s">
        <v>6058</v>
      </c>
      <c r="D1046" s="887" t="s">
        <v>1083</v>
      </c>
      <c r="E1046" s="888" t="s">
        <v>1084</v>
      </c>
      <c r="F1046" s="1020" t="s">
        <v>6079</v>
      </c>
      <c r="G1046" s="1023"/>
      <c r="H1046" s="1020"/>
      <c r="I1046" s="1020"/>
      <c r="J1046" s="888" t="s">
        <v>6065</v>
      </c>
    </row>
    <row r="1047" spans="1:10" ht="19.899999999999999" customHeight="1" x14ac:dyDescent="0.25">
      <c r="A1047" s="889"/>
      <c r="B1047" s="889"/>
      <c r="C1047" s="889"/>
      <c r="D1047" s="889"/>
      <c r="E1047" s="889"/>
      <c r="F1047" s="889" t="s">
        <v>240</v>
      </c>
      <c r="G1047" s="889" t="s">
        <v>241</v>
      </c>
      <c r="H1047" s="889" t="s">
        <v>242</v>
      </c>
      <c r="I1047" s="889" t="s">
        <v>6080</v>
      </c>
      <c r="J1047" s="889"/>
    </row>
    <row r="1048" spans="1:10" ht="19.899999999999999" customHeight="1" x14ac:dyDescent="0.25">
      <c r="A1048" s="1012"/>
      <c r="B1048" s="1012"/>
      <c r="C1048" s="1012"/>
      <c r="D1048" s="1012"/>
      <c r="E1048" s="1012"/>
      <c r="F1048" s="1012" t="s">
        <v>6076</v>
      </c>
      <c r="G1048" s="1012"/>
      <c r="H1048" s="1012"/>
      <c r="I1048" s="1012"/>
      <c r="J1048" s="900">
        <v>0</v>
      </c>
    </row>
    <row r="1049" spans="1:10" ht="19.899999999999999" customHeight="1" x14ac:dyDescent="0.25">
      <c r="A1049" s="1012"/>
      <c r="B1049" s="1012"/>
      <c r="C1049" s="1012"/>
      <c r="D1049" s="1012"/>
      <c r="E1049" s="1012"/>
      <c r="F1049" s="1012" t="s">
        <v>6081</v>
      </c>
      <c r="G1049" s="1012"/>
      <c r="H1049" s="1012"/>
      <c r="I1049" s="1012"/>
      <c r="J1049" s="900">
        <v>0</v>
      </c>
    </row>
    <row r="1050" spans="1:10" x14ac:dyDescent="0.25">
      <c r="A1050" s="901"/>
      <c r="B1050" s="901"/>
      <c r="C1050" s="901"/>
      <c r="D1050" s="901"/>
      <c r="E1050" s="901" t="s">
        <v>6082</v>
      </c>
      <c r="F1050" s="902">
        <v>1.04</v>
      </c>
      <c r="G1050" s="901" t="s">
        <v>6083</v>
      </c>
      <c r="H1050" s="902">
        <v>0</v>
      </c>
      <c r="I1050" s="901" t="s">
        <v>6084</v>
      </c>
      <c r="J1050" s="902">
        <v>1.04</v>
      </c>
    </row>
    <row r="1051" spans="1:10" ht="15.75" thickBot="1" x14ac:dyDescent="0.3">
      <c r="A1051" s="901"/>
      <c r="B1051" s="901"/>
      <c r="C1051" s="901"/>
      <c r="D1051" s="901"/>
      <c r="E1051" s="901" t="s">
        <v>6085</v>
      </c>
      <c r="F1051" s="902">
        <v>1.72</v>
      </c>
      <c r="G1051" s="901"/>
      <c r="H1051" s="1013" t="s">
        <v>6086</v>
      </c>
      <c r="I1051" s="1013"/>
      <c r="J1051" s="902">
        <v>8.9</v>
      </c>
    </row>
    <row r="1052" spans="1:10" ht="1.1499999999999999" customHeight="1" thickTop="1" x14ac:dyDescent="0.25">
      <c r="A1052" s="903"/>
      <c r="B1052" s="903"/>
      <c r="C1052" s="903"/>
      <c r="D1052" s="903"/>
      <c r="E1052" s="903"/>
      <c r="F1052" s="903"/>
      <c r="G1052" s="903"/>
      <c r="H1052" s="903"/>
      <c r="I1052" s="903"/>
      <c r="J1052" s="903"/>
    </row>
    <row r="1053" spans="1:10" ht="18" customHeight="1" x14ac:dyDescent="0.25">
      <c r="A1053" s="887" t="s">
        <v>6394</v>
      </c>
      <c r="B1053" s="888" t="s">
        <v>1082</v>
      </c>
      <c r="C1053" s="887" t="s">
        <v>6058</v>
      </c>
      <c r="D1053" s="887" t="s">
        <v>1083</v>
      </c>
      <c r="E1053" s="1024" t="s">
        <v>1210</v>
      </c>
      <c r="F1053" s="1024"/>
      <c r="G1053" s="889" t="s">
        <v>880</v>
      </c>
      <c r="H1053" s="888" t="s">
        <v>6059</v>
      </c>
      <c r="I1053" s="888" t="s">
        <v>6060</v>
      </c>
      <c r="J1053" s="888" t="s">
        <v>1089</v>
      </c>
    </row>
    <row r="1054" spans="1:10" ht="39" customHeight="1" x14ac:dyDescent="0.25">
      <c r="A1054" s="890" t="s">
        <v>6061</v>
      </c>
      <c r="B1054" s="891" t="s">
        <v>6395</v>
      </c>
      <c r="C1054" s="890" t="s">
        <v>6063</v>
      </c>
      <c r="D1054" s="890" t="s">
        <v>83</v>
      </c>
      <c r="E1054" s="1025" t="s">
        <v>176</v>
      </c>
      <c r="F1054" s="1025"/>
      <c r="G1054" s="892" t="s">
        <v>66</v>
      </c>
      <c r="H1054" s="893">
        <v>1</v>
      </c>
      <c r="I1054" s="894">
        <v>34.54</v>
      </c>
      <c r="J1054" s="894">
        <v>34.54</v>
      </c>
    </row>
    <row r="1055" spans="1:10" ht="15" customHeight="1" x14ac:dyDescent="0.25">
      <c r="A1055" s="1024" t="s">
        <v>6089</v>
      </c>
      <c r="B1055" s="1020" t="s">
        <v>1082</v>
      </c>
      <c r="C1055" s="1024" t="s">
        <v>6058</v>
      </c>
      <c r="D1055" s="1024" t="s">
        <v>6090</v>
      </c>
      <c r="E1055" s="1020" t="s">
        <v>1084</v>
      </c>
      <c r="F1055" s="1023" t="s">
        <v>6091</v>
      </c>
      <c r="G1055" s="1020"/>
      <c r="H1055" s="1023" t="s">
        <v>6065</v>
      </c>
      <c r="I1055" s="1020"/>
      <c r="J1055" s="1020" t="s">
        <v>6066</v>
      </c>
    </row>
    <row r="1056" spans="1:10" ht="15" customHeight="1" x14ac:dyDescent="0.25">
      <c r="A1056" s="1020"/>
      <c r="B1056" s="1020"/>
      <c r="C1056" s="1020"/>
      <c r="D1056" s="1020"/>
      <c r="E1056" s="1020"/>
      <c r="F1056" s="888" t="s">
        <v>6092</v>
      </c>
      <c r="G1056" s="888" t="s">
        <v>6093</v>
      </c>
      <c r="H1056" s="888" t="s">
        <v>6092</v>
      </c>
      <c r="I1056" s="888" t="s">
        <v>6093</v>
      </c>
      <c r="J1056" s="1020"/>
    </row>
    <row r="1057" spans="1:10" ht="24" customHeight="1" x14ac:dyDescent="0.25">
      <c r="A1057" s="895" t="s">
        <v>6067</v>
      </c>
      <c r="B1057" s="896" t="s">
        <v>1004</v>
      </c>
      <c r="C1057" s="895" t="s">
        <v>6063</v>
      </c>
      <c r="D1057" s="895" t="s">
        <v>259</v>
      </c>
      <c r="E1057" s="897">
        <v>0.60241</v>
      </c>
      <c r="F1057" s="904">
        <v>1</v>
      </c>
      <c r="G1057" s="904">
        <v>0</v>
      </c>
      <c r="H1057" s="898">
        <v>10.55</v>
      </c>
      <c r="I1057" s="898">
        <v>0.73</v>
      </c>
      <c r="J1057" s="898">
        <v>6.36</v>
      </c>
    </row>
    <row r="1058" spans="1:10" ht="24" customHeight="1" x14ac:dyDescent="0.25">
      <c r="A1058" s="895" t="s">
        <v>6067</v>
      </c>
      <c r="B1058" s="896" t="s">
        <v>6396</v>
      </c>
      <c r="C1058" s="895" t="s">
        <v>6063</v>
      </c>
      <c r="D1058" s="895" t="s">
        <v>386</v>
      </c>
      <c r="E1058" s="897">
        <v>0.12048</v>
      </c>
      <c r="F1058" s="904">
        <v>1</v>
      </c>
      <c r="G1058" s="904">
        <v>0</v>
      </c>
      <c r="H1058" s="898">
        <v>22.62</v>
      </c>
      <c r="I1058" s="898">
        <v>2.87</v>
      </c>
      <c r="J1058" s="898">
        <v>2.73</v>
      </c>
    </row>
    <row r="1059" spans="1:10" ht="24" customHeight="1" x14ac:dyDescent="0.25">
      <c r="A1059" s="895" t="s">
        <v>6067</v>
      </c>
      <c r="B1059" s="896" t="s">
        <v>1029</v>
      </c>
      <c r="C1059" s="895" t="s">
        <v>6063</v>
      </c>
      <c r="D1059" s="895" t="s">
        <v>261</v>
      </c>
      <c r="E1059" s="897">
        <v>0.60241</v>
      </c>
      <c r="F1059" s="904">
        <v>1</v>
      </c>
      <c r="G1059" s="904">
        <v>0</v>
      </c>
      <c r="H1059" s="898">
        <v>2.25</v>
      </c>
      <c r="I1059" s="898">
        <v>1.21</v>
      </c>
      <c r="J1059" s="898">
        <v>1.36</v>
      </c>
    </row>
    <row r="1060" spans="1:10" ht="19.899999999999999" customHeight="1" x14ac:dyDescent="0.25">
      <c r="A1060" s="1012"/>
      <c r="B1060" s="1012"/>
      <c r="C1060" s="1012"/>
      <c r="D1060" s="1012"/>
      <c r="E1060" s="1012"/>
      <c r="F1060" s="1012" t="s">
        <v>6094</v>
      </c>
      <c r="G1060" s="1012"/>
      <c r="H1060" s="1012"/>
      <c r="I1060" s="1012"/>
      <c r="J1060" s="900">
        <v>10.440899999999999</v>
      </c>
    </row>
    <row r="1061" spans="1:10" ht="19.899999999999999" customHeight="1" x14ac:dyDescent="0.25">
      <c r="A1061" s="887" t="s">
        <v>6064</v>
      </c>
      <c r="B1061" s="888" t="s">
        <v>1082</v>
      </c>
      <c r="C1061" s="887" t="s">
        <v>6058</v>
      </c>
      <c r="D1061" s="887" t="s">
        <v>223</v>
      </c>
      <c r="E1061" s="888" t="s">
        <v>1084</v>
      </c>
      <c r="F1061" s="1020" t="s">
        <v>6065</v>
      </c>
      <c r="G1061" s="1020"/>
      <c r="H1061" s="1020"/>
      <c r="I1061" s="1020"/>
      <c r="J1061" s="888" t="s">
        <v>6066</v>
      </c>
    </row>
    <row r="1062" spans="1:10" ht="24" customHeight="1" x14ac:dyDescent="0.25">
      <c r="A1062" s="895" t="s">
        <v>6067</v>
      </c>
      <c r="B1062" s="896" t="s">
        <v>6099</v>
      </c>
      <c r="C1062" s="895" t="s">
        <v>6063</v>
      </c>
      <c r="D1062" s="895" t="s">
        <v>237</v>
      </c>
      <c r="E1062" s="897">
        <v>1</v>
      </c>
      <c r="F1062" s="895"/>
      <c r="G1062" s="895"/>
      <c r="H1062" s="895"/>
      <c r="I1062" s="898" t="s">
        <v>6100</v>
      </c>
      <c r="J1062" s="898" t="s">
        <v>6100</v>
      </c>
    </row>
    <row r="1063" spans="1:10" ht="24" customHeight="1" x14ac:dyDescent="0.25">
      <c r="A1063" s="895" t="s">
        <v>6067</v>
      </c>
      <c r="B1063" s="896" t="s">
        <v>6068</v>
      </c>
      <c r="C1063" s="895" t="s">
        <v>6063</v>
      </c>
      <c r="D1063" s="895" t="s">
        <v>231</v>
      </c>
      <c r="E1063" s="897">
        <v>2</v>
      </c>
      <c r="F1063" s="895"/>
      <c r="G1063" s="895"/>
      <c r="H1063" s="895"/>
      <c r="I1063" s="898" t="s">
        <v>6069</v>
      </c>
      <c r="J1063" s="898" t="s">
        <v>6095</v>
      </c>
    </row>
    <row r="1064" spans="1:10" ht="19.899999999999999" customHeight="1" x14ac:dyDescent="0.25">
      <c r="A1064" s="1012"/>
      <c r="B1064" s="1012"/>
      <c r="C1064" s="1012"/>
      <c r="D1064" s="1012"/>
      <c r="E1064" s="1012"/>
      <c r="F1064" s="1012" t="s">
        <v>6070</v>
      </c>
      <c r="G1064" s="1012"/>
      <c r="H1064" s="1012"/>
      <c r="I1064" s="1012"/>
      <c r="J1064" s="899">
        <v>0</v>
      </c>
    </row>
    <row r="1065" spans="1:10" ht="19.899999999999999" customHeight="1" x14ac:dyDescent="0.25">
      <c r="A1065" s="1012"/>
      <c r="B1065" s="1012"/>
      <c r="C1065" s="1012"/>
      <c r="D1065" s="1012"/>
      <c r="E1065" s="1012"/>
      <c r="F1065" s="1012" t="s">
        <v>6071</v>
      </c>
      <c r="G1065" s="1012"/>
      <c r="H1065" s="1012"/>
      <c r="I1065" s="1012"/>
      <c r="J1065" s="900">
        <v>75.768199999999993</v>
      </c>
    </row>
    <row r="1066" spans="1:10" ht="19.899999999999999" customHeight="1" x14ac:dyDescent="0.25">
      <c r="A1066" s="1012"/>
      <c r="B1066" s="1012"/>
      <c r="C1066" s="1012"/>
      <c r="D1066" s="1012"/>
      <c r="E1066" s="1012"/>
      <c r="F1066" s="1012" t="s">
        <v>6072</v>
      </c>
      <c r="G1066" s="1012"/>
      <c r="H1066" s="1012"/>
      <c r="I1066" s="1012"/>
      <c r="J1066" s="900">
        <v>86.209100000000007</v>
      </c>
    </row>
    <row r="1067" spans="1:10" ht="19.899999999999999" customHeight="1" x14ac:dyDescent="0.25">
      <c r="A1067" s="1012"/>
      <c r="B1067" s="1012"/>
      <c r="C1067" s="1012"/>
      <c r="D1067" s="1012"/>
      <c r="E1067" s="1012"/>
      <c r="F1067" s="1012" t="s">
        <v>6073</v>
      </c>
      <c r="G1067" s="1012"/>
      <c r="H1067" s="1012"/>
      <c r="I1067" s="1012"/>
      <c r="J1067" s="900">
        <v>5</v>
      </c>
    </row>
    <row r="1068" spans="1:10" ht="19.899999999999999" customHeight="1" x14ac:dyDescent="0.25">
      <c r="A1068" s="1012"/>
      <c r="B1068" s="1012"/>
      <c r="C1068" s="1012"/>
      <c r="D1068" s="1012"/>
      <c r="E1068" s="1012"/>
      <c r="F1068" s="1012" t="s">
        <v>6074</v>
      </c>
      <c r="G1068" s="1012"/>
      <c r="H1068" s="1012"/>
      <c r="I1068" s="1012"/>
      <c r="J1068" s="900">
        <v>17.241800000000001</v>
      </c>
    </row>
    <row r="1069" spans="1:10" ht="19.899999999999999" customHeight="1" x14ac:dyDescent="0.25">
      <c r="A1069" s="1012"/>
      <c r="B1069" s="1012"/>
      <c r="C1069" s="1012"/>
      <c r="D1069" s="1012"/>
      <c r="E1069" s="1012"/>
      <c r="F1069" s="1012" t="s">
        <v>6075</v>
      </c>
      <c r="G1069" s="1012"/>
      <c r="H1069" s="1012"/>
      <c r="I1069" s="1012"/>
      <c r="J1069" s="900">
        <v>0.1986</v>
      </c>
    </row>
    <row r="1070" spans="1:10" ht="19.899999999999999" customHeight="1" x14ac:dyDescent="0.25">
      <c r="A1070" s="1012"/>
      <c r="B1070" s="1012"/>
      <c r="C1070" s="1012"/>
      <c r="D1070" s="1012"/>
      <c r="E1070" s="1012"/>
      <c r="F1070" s="1012" t="s">
        <v>6076</v>
      </c>
      <c r="G1070" s="1012"/>
      <c r="H1070" s="1012"/>
      <c r="I1070" s="1012"/>
      <c r="J1070" s="900">
        <v>0</v>
      </c>
    </row>
    <row r="1071" spans="1:10" ht="19.899999999999999" customHeight="1" x14ac:dyDescent="0.25">
      <c r="A1071" s="887" t="s">
        <v>6101</v>
      </c>
      <c r="B1071" s="888" t="s">
        <v>1082</v>
      </c>
      <c r="C1071" s="887" t="s">
        <v>6058</v>
      </c>
      <c r="D1071" s="887" t="s">
        <v>179</v>
      </c>
      <c r="E1071" s="888" t="s">
        <v>1084</v>
      </c>
      <c r="F1071" s="888" t="s">
        <v>1207</v>
      </c>
      <c r="G1071" s="888" t="s">
        <v>6102</v>
      </c>
      <c r="H1071" s="888"/>
      <c r="I1071" s="888"/>
      <c r="J1071" s="888" t="s">
        <v>6065</v>
      </c>
    </row>
    <row r="1072" spans="1:10" ht="25.9" customHeight="1" x14ac:dyDescent="0.25">
      <c r="A1072" s="895" t="s">
        <v>6067</v>
      </c>
      <c r="B1072" s="896" t="s">
        <v>6397</v>
      </c>
      <c r="C1072" s="895" t="s">
        <v>6063</v>
      </c>
      <c r="D1072" s="895" t="s">
        <v>1733</v>
      </c>
      <c r="E1072" s="897">
        <v>2.4</v>
      </c>
      <c r="F1072" s="905" t="s">
        <v>50</v>
      </c>
      <c r="G1072" s="1018" t="s">
        <v>6398</v>
      </c>
      <c r="H1072" s="1018"/>
      <c r="I1072" s="1019"/>
      <c r="J1072" s="898" t="s">
        <v>6399</v>
      </c>
    </row>
    <row r="1073" spans="1:10" ht="25.9" customHeight="1" x14ac:dyDescent="0.25">
      <c r="A1073" s="895" t="s">
        <v>6067</v>
      </c>
      <c r="B1073" s="896" t="s">
        <v>6400</v>
      </c>
      <c r="C1073" s="895" t="s">
        <v>6063</v>
      </c>
      <c r="D1073" s="895" t="s">
        <v>389</v>
      </c>
      <c r="E1073" s="897">
        <v>6.6699999999999997E-3</v>
      </c>
      <c r="F1073" s="905" t="s">
        <v>70</v>
      </c>
      <c r="G1073" s="1018" t="s">
        <v>6401</v>
      </c>
      <c r="H1073" s="1018"/>
      <c r="I1073" s="1019"/>
      <c r="J1073" s="898" t="s">
        <v>6402</v>
      </c>
    </row>
    <row r="1074" spans="1:10" ht="24" customHeight="1" x14ac:dyDescent="0.25">
      <c r="A1074" s="895" t="s">
        <v>6067</v>
      </c>
      <c r="B1074" s="896" t="s">
        <v>6122</v>
      </c>
      <c r="C1074" s="895" t="s">
        <v>6063</v>
      </c>
      <c r="D1074" s="895" t="s">
        <v>251</v>
      </c>
      <c r="E1074" s="897">
        <v>8.0000000000000004E-4</v>
      </c>
      <c r="F1074" s="905" t="s">
        <v>70</v>
      </c>
      <c r="G1074" s="1018" t="s">
        <v>6123</v>
      </c>
      <c r="H1074" s="1018"/>
      <c r="I1074" s="1019"/>
      <c r="J1074" s="898" t="s">
        <v>6403</v>
      </c>
    </row>
    <row r="1075" spans="1:10" ht="19.899999999999999" customHeight="1" x14ac:dyDescent="0.25">
      <c r="A1075" s="1012"/>
      <c r="B1075" s="1012"/>
      <c r="C1075" s="1012"/>
      <c r="D1075" s="1012"/>
      <c r="E1075" s="1012"/>
      <c r="F1075" s="1012" t="s">
        <v>6106</v>
      </c>
      <c r="G1075" s="1012"/>
      <c r="H1075" s="1012"/>
      <c r="I1075" s="1012"/>
      <c r="J1075" s="900">
        <v>17.020199999999999</v>
      </c>
    </row>
    <row r="1076" spans="1:10" ht="19.899999999999999" customHeight="1" x14ac:dyDescent="0.25">
      <c r="A1076" s="887" t="s">
        <v>6107</v>
      </c>
      <c r="B1076" s="888" t="s">
        <v>6108</v>
      </c>
      <c r="C1076" s="887" t="s">
        <v>6058</v>
      </c>
      <c r="D1076" s="887" t="s">
        <v>1083</v>
      </c>
      <c r="E1076" s="888" t="s">
        <v>6109</v>
      </c>
      <c r="F1076" s="888" t="s">
        <v>1084</v>
      </c>
      <c r="G1076" s="889" t="s">
        <v>1207</v>
      </c>
      <c r="H1076" s="1020" t="s">
        <v>6102</v>
      </c>
      <c r="I1076" s="1020"/>
      <c r="J1076" s="888" t="s">
        <v>6065</v>
      </c>
    </row>
    <row r="1077" spans="1:10" ht="39" customHeight="1" x14ac:dyDescent="0.25">
      <c r="A1077" s="906" t="s">
        <v>6061</v>
      </c>
      <c r="B1077" s="907" t="s">
        <v>6151</v>
      </c>
      <c r="C1077" s="906" t="s">
        <v>6063</v>
      </c>
      <c r="D1077" s="906" t="s">
        <v>6152</v>
      </c>
      <c r="E1077" s="907" t="s">
        <v>387</v>
      </c>
      <c r="F1077" s="908">
        <v>2.3999999999999998E-3</v>
      </c>
      <c r="G1077" s="909" t="s">
        <v>108</v>
      </c>
      <c r="H1077" s="1021">
        <v>34.81</v>
      </c>
      <c r="I1077" s="1022"/>
      <c r="J1077" s="910">
        <v>0.08</v>
      </c>
    </row>
    <row r="1078" spans="1:10" ht="19.899999999999999" customHeight="1" x14ac:dyDescent="0.25">
      <c r="A1078" s="1012"/>
      <c r="B1078" s="1012"/>
      <c r="C1078" s="1012"/>
      <c r="D1078" s="1012"/>
      <c r="E1078" s="1012"/>
      <c r="F1078" s="1012" t="s">
        <v>6112</v>
      </c>
      <c r="G1078" s="1012"/>
      <c r="H1078" s="1012"/>
      <c r="I1078" s="1012"/>
      <c r="J1078" s="900">
        <v>8.3500000000000005E-2</v>
      </c>
    </row>
    <row r="1079" spans="1:10" ht="19.899999999999999" customHeight="1" x14ac:dyDescent="0.25">
      <c r="A1079" s="887" t="s">
        <v>6077</v>
      </c>
      <c r="B1079" s="888" t="s">
        <v>6078</v>
      </c>
      <c r="C1079" s="887" t="s">
        <v>6058</v>
      </c>
      <c r="D1079" s="887" t="s">
        <v>1083</v>
      </c>
      <c r="E1079" s="888" t="s">
        <v>1084</v>
      </c>
      <c r="F1079" s="1020" t="s">
        <v>6079</v>
      </c>
      <c r="G1079" s="1023"/>
      <c r="H1079" s="1020"/>
      <c r="I1079" s="1020"/>
      <c r="J1079" s="888" t="s">
        <v>6065</v>
      </c>
    </row>
    <row r="1080" spans="1:10" ht="19.899999999999999" customHeight="1" x14ac:dyDescent="0.25">
      <c r="A1080" s="889"/>
      <c r="B1080" s="889"/>
      <c r="C1080" s="889"/>
      <c r="D1080" s="889"/>
      <c r="E1080" s="889"/>
      <c r="F1080" s="889" t="s">
        <v>240</v>
      </c>
      <c r="G1080" s="889" t="s">
        <v>241</v>
      </c>
      <c r="H1080" s="889" t="s">
        <v>242</v>
      </c>
      <c r="I1080" s="889" t="s">
        <v>6080</v>
      </c>
      <c r="J1080" s="889"/>
    </row>
    <row r="1081" spans="1:10" ht="49.9" customHeight="1" x14ac:dyDescent="0.25">
      <c r="A1081" s="906" t="s">
        <v>6067</v>
      </c>
      <c r="B1081" s="907" t="s">
        <v>387</v>
      </c>
      <c r="C1081" s="906" t="s">
        <v>6063</v>
      </c>
      <c r="D1081" s="906" t="s">
        <v>1733</v>
      </c>
      <c r="E1081" s="908">
        <v>2.3999999999999998E-3</v>
      </c>
      <c r="F1081" s="907" t="s">
        <v>6153</v>
      </c>
      <c r="G1081" s="907" t="s">
        <v>6154</v>
      </c>
      <c r="H1081" s="907" t="s">
        <v>6155</v>
      </c>
      <c r="I1081" s="907" t="s">
        <v>6116</v>
      </c>
      <c r="J1081" s="910">
        <v>0</v>
      </c>
    </row>
    <row r="1082" spans="1:10" ht="19.899999999999999" customHeight="1" x14ac:dyDescent="0.25">
      <c r="A1082" s="1012"/>
      <c r="B1082" s="1012"/>
      <c r="C1082" s="1012"/>
      <c r="D1082" s="1012"/>
      <c r="E1082" s="1012"/>
      <c r="F1082" s="1012" t="s">
        <v>6076</v>
      </c>
      <c r="G1082" s="1012"/>
      <c r="H1082" s="1012"/>
      <c r="I1082" s="1012"/>
      <c r="J1082" s="900">
        <v>0</v>
      </c>
    </row>
    <row r="1083" spans="1:10" ht="19.899999999999999" customHeight="1" x14ac:dyDescent="0.25">
      <c r="A1083" s="1012"/>
      <c r="B1083" s="1012"/>
      <c r="C1083" s="1012"/>
      <c r="D1083" s="1012"/>
      <c r="E1083" s="1012"/>
      <c r="F1083" s="1012" t="s">
        <v>6081</v>
      </c>
      <c r="G1083" s="1012"/>
      <c r="H1083" s="1012"/>
      <c r="I1083" s="1012"/>
      <c r="J1083" s="900">
        <v>0</v>
      </c>
    </row>
    <row r="1084" spans="1:10" x14ac:dyDescent="0.25">
      <c r="A1084" s="901"/>
      <c r="B1084" s="901"/>
      <c r="C1084" s="901"/>
      <c r="D1084" s="901"/>
      <c r="E1084" s="901" t="s">
        <v>6082</v>
      </c>
      <c r="F1084" s="902">
        <v>15.18</v>
      </c>
      <c r="G1084" s="901" t="s">
        <v>6083</v>
      </c>
      <c r="H1084" s="902">
        <v>0</v>
      </c>
      <c r="I1084" s="901" t="s">
        <v>6084</v>
      </c>
      <c r="J1084" s="902">
        <v>15.18</v>
      </c>
    </row>
    <row r="1085" spans="1:10" ht="15.75" thickBot="1" x14ac:dyDescent="0.3">
      <c r="A1085" s="901"/>
      <c r="B1085" s="901"/>
      <c r="C1085" s="901"/>
      <c r="D1085" s="901"/>
      <c r="E1085" s="901" t="s">
        <v>6085</v>
      </c>
      <c r="F1085" s="902">
        <v>8.25</v>
      </c>
      <c r="G1085" s="901"/>
      <c r="H1085" s="1013" t="s">
        <v>6086</v>
      </c>
      <c r="I1085" s="1013"/>
      <c r="J1085" s="902">
        <v>42.79</v>
      </c>
    </row>
    <row r="1086" spans="1:10" ht="1.1499999999999999" customHeight="1" thickTop="1" x14ac:dyDescent="0.25">
      <c r="A1086" s="903"/>
      <c r="B1086" s="903"/>
      <c r="C1086" s="903"/>
      <c r="D1086" s="903"/>
      <c r="E1086" s="903"/>
      <c r="F1086" s="903"/>
      <c r="G1086" s="903"/>
      <c r="H1086" s="903"/>
      <c r="I1086" s="903"/>
      <c r="J1086" s="903"/>
    </row>
    <row r="1087" spans="1:10" ht="18" customHeight="1" x14ac:dyDescent="0.25">
      <c r="A1087" s="887" t="s">
        <v>6404</v>
      </c>
      <c r="B1087" s="888" t="s">
        <v>1082</v>
      </c>
      <c r="C1087" s="887" t="s">
        <v>6058</v>
      </c>
      <c r="D1087" s="887" t="s">
        <v>1083</v>
      </c>
      <c r="E1087" s="1024" t="s">
        <v>1210</v>
      </c>
      <c r="F1087" s="1024"/>
      <c r="G1087" s="889" t="s">
        <v>880</v>
      </c>
      <c r="H1087" s="888" t="s">
        <v>6059</v>
      </c>
      <c r="I1087" s="888" t="s">
        <v>6060</v>
      </c>
      <c r="J1087" s="888" t="s">
        <v>1089</v>
      </c>
    </row>
    <row r="1088" spans="1:10" ht="25.9" customHeight="1" x14ac:dyDescent="0.25">
      <c r="A1088" s="890" t="s">
        <v>6061</v>
      </c>
      <c r="B1088" s="891" t="s">
        <v>6405</v>
      </c>
      <c r="C1088" s="890" t="s">
        <v>6063</v>
      </c>
      <c r="D1088" s="890" t="s">
        <v>84</v>
      </c>
      <c r="E1088" s="1025" t="s">
        <v>176</v>
      </c>
      <c r="F1088" s="1025"/>
      <c r="G1088" s="892" t="s">
        <v>66</v>
      </c>
      <c r="H1088" s="893">
        <v>1</v>
      </c>
      <c r="I1088" s="894">
        <v>68.260000000000005</v>
      </c>
      <c r="J1088" s="894">
        <v>68.260000000000005</v>
      </c>
    </row>
    <row r="1089" spans="1:10" ht="19.899999999999999" customHeight="1" x14ac:dyDescent="0.25">
      <c r="A1089" s="1012"/>
      <c r="B1089" s="1012"/>
      <c r="C1089" s="1012"/>
      <c r="D1089" s="1012"/>
      <c r="E1089" s="1012"/>
      <c r="F1089" s="1012" t="s">
        <v>6072</v>
      </c>
      <c r="G1089" s="1012"/>
      <c r="H1089" s="1012"/>
      <c r="I1089" s="1012"/>
      <c r="J1089" s="900">
        <v>0</v>
      </c>
    </row>
    <row r="1090" spans="1:10" ht="19.899999999999999" customHeight="1" x14ac:dyDescent="0.25">
      <c r="A1090" s="1012"/>
      <c r="B1090" s="1012"/>
      <c r="C1090" s="1012"/>
      <c r="D1090" s="1012"/>
      <c r="E1090" s="1012"/>
      <c r="F1090" s="1012" t="s">
        <v>6073</v>
      </c>
      <c r="G1090" s="1012"/>
      <c r="H1090" s="1012"/>
      <c r="I1090" s="1012"/>
      <c r="J1090" s="900">
        <v>1</v>
      </c>
    </row>
    <row r="1091" spans="1:10" ht="19.899999999999999" customHeight="1" x14ac:dyDescent="0.25">
      <c r="A1091" s="1012"/>
      <c r="B1091" s="1012"/>
      <c r="C1091" s="1012"/>
      <c r="D1091" s="1012"/>
      <c r="E1091" s="1012"/>
      <c r="F1091" s="1012" t="s">
        <v>6074</v>
      </c>
      <c r="G1091" s="1012"/>
      <c r="H1091" s="1012"/>
      <c r="I1091" s="1012"/>
      <c r="J1091" s="900">
        <v>0</v>
      </c>
    </row>
    <row r="1092" spans="1:10" ht="19.899999999999999" customHeight="1" x14ac:dyDescent="0.25">
      <c r="A1092" s="1012"/>
      <c r="B1092" s="1012"/>
      <c r="C1092" s="1012"/>
      <c r="D1092" s="1012"/>
      <c r="E1092" s="1012"/>
      <c r="F1092" s="1012" t="s">
        <v>6075</v>
      </c>
      <c r="G1092" s="1012"/>
      <c r="H1092" s="1012"/>
      <c r="I1092" s="1012"/>
      <c r="J1092" s="900">
        <v>0</v>
      </c>
    </row>
    <row r="1093" spans="1:10" ht="19.899999999999999" customHeight="1" x14ac:dyDescent="0.25">
      <c r="A1093" s="1012"/>
      <c r="B1093" s="1012"/>
      <c r="C1093" s="1012"/>
      <c r="D1093" s="1012"/>
      <c r="E1093" s="1012"/>
      <c r="F1093" s="1012" t="s">
        <v>6076</v>
      </c>
      <c r="G1093" s="1012"/>
      <c r="H1093" s="1012"/>
      <c r="I1093" s="1012"/>
      <c r="J1093" s="900">
        <v>0</v>
      </c>
    </row>
    <row r="1094" spans="1:10" ht="19.899999999999999" customHeight="1" x14ac:dyDescent="0.25">
      <c r="A1094" s="887" t="s">
        <v>6225</v>
      </c>
      <c r="B1094" s="888" t="s">
        <v>1082</v>
      </c>
      <c r="C1094" s="887" t="s">
        <v>6058</v>
      </c>
      <c r="D1094" s="887" t="s">
        <v>6226</v>
      </c>
      <c r="E1094" s="888" t="s">
        <v>1084</v>
      </c>
      <c r="F1094" s="888" t="s">
        <v>1207</v>
      </c>
      <c r="G1094" s="888" t="s">
        <v>6102</v>
      </c>
      <c r="H1094" s="888"/>
      <c r="I1094" s="888"/>
      <c r="J1094" s="888" t="s">
        <v>6065</v>
      </c>
    </row>
    <row r="1095" spans="1:10" ht="25.9" customHeight="1" x14ac:dyDescent="0.25">
      <c r="A1095" s="906" t="s">
        <v>6061</v>
      </c>
      <c r="B1095" s="907" t="s">
        <v>6406</v>
      </c>
      <c r="C1095" s="906" t="s">
        <v>6063</v>
      </c>
      <c r="D1095" s="906" t="s">
        <v>391</v>
      </c>
      <c r="E1095" s="908">
        <v>1</v>
      </c>
      <c r="F1095" s="909" t="s">
        <v>66</v>
      </c>
      <c r="G1095" s="1021" t="s">
        <v>6248</v>
      </c>
      <c r="H1095" s="1021"/>
      <c r="I1095" s="1022"/>
      <c r="J1095" s="910" t="s">
        <v>6248</v>
      </c>
    </row>
    <row r="1096" spans="1:10" ht="39" customHeight="1" x14ac:dyDescent="0.25">
      <c r="A1096" s="906" t="s">
        <v>6061</v>
      </c>
      <c r="B1096" s="907" t="s">
        <v>6395</v>
      </c>
      <c r="C1096" s="906" t="s">
        <v>6063</v>
      </c>
      <c r="D1096" s="906" t="s">
        <v>83</v>
      </c>
      <c r="E1096" s="908">
        <v>1</v>
      </c>
      <c r="F1096" s="909" t="s">
        <v>66</v>
      </c>
      <c r="G1096" s="1021" t="s">
        <v>6407</v>
      </c>
      <c r="H1096" s="1021"/>
      <c r="I1096" s="1022"/>
      <c r="J1096" s="910" t="s">
        <v>6407</v>
      </c>
    </row>
    <row r="1097" spans="1:10" ht="24" customHeight="1" x14ac:dyDescent="0.25">
      <c r="A1097" s="906" t="s">
        <v>6061</v>
      </c>
      <c r="B1097" s="907" t="s">
        <v>6247</v>
      </c>
      <c r="C1097" s="906" t="s">
        <v>6063</v>
      </c>
      <c r="D1097" s="906" t="s">
        <v>317</v>
      </c>
      <c r="E1097" s="908">
        <v>7.4999999999999997E-2</v>
      </c>
      <c r="F1097" s="909" t="s">
        <v>38</v>
      </c>
      <c r="G1097" s="1021" t="s">
        <v>6248</v>
      </c>
      <c r="H1097" s="1021"/>
      <c r="I1097" s="1022"/>
      <c r="J1097" s="910" t="s">
        <v>6248</v>
      </c>
    </row>
    <row r="1098" spans="1:10" ht="24" customHeight="1" x14ac:dyDescent="0.25">
      <c r="A1098" s="906" t="s">
        <v>6061</v>
      </c>
      <c r="B1098" s="907" t="s">
        <v>6408</v>
      </c>
      <c r="C1098" s="906" t="s">
        <v>6063</v>
      </c>
      <c r="D1098" s="906" t="s">
        <v>390</v>
      </c>
      <c r="E1098" s="908">
        <v>7.4999999999999997E-2</v>
      </c>
      <c r="F1098" s="909" t="s">
        <v>38</v>
      </c>
      <c r="G1098" s="1021" t="s">
        <v>6409</v>
      </c>
      <c r="H1098" s="1021"/>
      <c r="I1098" s="1022"/>
      <c r="J1098" s="910" t="s">
        <v>6410</v>
      </c>
    </row>
    <row r="1099" spans="1:10" ht="19.899999999999999" customHeight="1" x14ac:dyDescent="0.25">
      <c r="A1099" s="1012"/>
      <c r="B1099" s="1012"/>
      <c r="C1099" s="1012"/>
      <c r="D1099" s="1012"/>
      <c r="E1099" s="1012"/>
      <c r="F1099" s="1012" t="s">
        <v>6230</v>
      </c>
      <c r="G1099" s="1012"/>
      <c r="H1099" s="1012"/>
      <c r="I1099" s="1012"/>
      <c r="J1099" s="900">
        <v>68.260800000000003</v>
      </c>
    </row>
    <row r="1100" spans="1:10" ht="19.899999999999999" customHeight="1" x14ac:dyDescent="0.25">
      <c r="A1100" s="887" t="s">
        <v>6077</v>
      </c>
      <c r="B1100" s="888" t="s">
        <v>6078</v>
      </c>
      <c r="C1100" s="887" t="s">
        <v>6058</v>
      </c>
      <c r="D1100" s="887" t="s">
        <v>1083</v>
      </c>
      <c r="E1100" s="888" t="s">
        <v>1084</v>
      </c>
      <c r="F1100" s="1020" t="s">
        <v>6079</v>
      </c>
      <c r="G1100" s="1023"/>
      <c r="H1100" s="1020"/>
      <c r="I1100" s="1020"/>
      <c r="J1100" s="888" t="s">
        <v>6065</v>
      </c>
    </row>
    <row r="1101" spans="1:10" ht="19.899999999999999" customHeight="1" x14ac:dyDescent="0.25">
      <c r="A1101" s="889"/>
      <c r="B1101" s="889"/>
      <c r="C1101" s="889"/>
      <c r="D1101" s="889"/>
      <c r="E1101" s="889"/>
      <c r="F1101" s="889" t="s">
        <v>240</v>
      </c>
      <c r="G1101" s="889" t="s">
        <v>241</v>
      </c>
      <c r="H1101" s="889" t="s">
        <v>242</v>
      </c>
      <c r="I1101" s="889" t="s">
        <v>6080</v>
      </c>
      <c r="J1101" s="889"/>
    </row>
    <row r="1102" spans="1:10" ht="19.899999999999999" customHeight="1" x14ac:dyDescent="0.25">
      <c r="A1102" s="1012"/>
      <c r="B1102" s="1012"/>
      <c r="C1102" s="1012"/>
      <c r="D1102" s="1012"/>
      <c r="E1102" s="1012"/>
      <c r="F1102" s="1012" t="s">
        <v>6076</v>
      </c>
      <c r="G1102" s="1012"/>
      <c r="H1102" s="1012"/>
      <c r="I1102" s="1012"/>
      <c r="J1102" s="900">
        <v>0</v>
      </c>
    </row>
    <row r="1103" spans="1:10" ht="19.899999999999999" customHeight="1" x14ac:dyDescent="0.25">
      <c r="A1103" s="1012"/>
      <c r="B1103" s="1012"/>
      <c r="C1103" s="1012"/>
      <c r="D1103" s="1012"/>
      <c r="E1103" s="1012"/>
      <c r="F1103" s="1012" t="s">
        <v>6081</v>
      </c>
      <c r="G1103" s="1012"/>
      <c r="H1103" s="1012"/>
      <c r="I1103" s="1012"/>
      <c r="J1103" s="900">
        <v>0</v>
      </c>
    </row>
    <row r="1104" spans="1:10" x14ac:dyDescent="0.25">
      <c r="A1104" s="901"/>
      <c r="B1104" s="901"/>
      <c r="C1104" s="901"/>
      <c r="D1104" s="901"/>
      <c r="E1104" s="901" t="s">
        <v>6082</v>
      </c>
      <c r="F1104" s="902">
        <v>19.57</v>
      </c>
      <c r="G1104" s="901" t="s">
        <v>6083</v>
      </c>
      <c r="H1104" s="902">
        <v>0</v>
      </c>
      <c r="I1104" s="901" t="s">
        <v>6084</v>
      </c>
      <c r="J1104" s="902">
        <v>19.57</v>
      </c>
    </row>
    <row r="1105" spans="1:10" ht="15.75" thickBot="1" x14ac:dyDescent="0.3">
      <c r="A1105" s="901"/>
      <c r="B1105" s="901"/>
      <c r="C1105" s="901"/>
      <c r="D1105" s="901"/>
      <c r="E1105" s="901" t="s">
        <v>6085</v>
      </c>
      <c r="F1105" s="902">
        <v>16.309999999999999</v>
      </c>
      <c r="G1105" s="901"/>
      <c r="H1105" s="1013" t="s">
        <v>6086</v>
      </c>
      <c r="I1105" s="1013"/>
      <c r="J1105" s="902">
        <v>84.57</v>
      </c>
    </row>
    <row r="1106" spans="1:10" ht="1.1499999999999999" customHeight="1" thickTop="1" x14ac:dyDescent="0.25">
      <c r="A1106" s="903"/>
      <c r="B1106" s="903"/>
      <c r="C1106" s="903"/>
      <c r="D1106" s="903"/>
      <c r="E1106" s="903"/>
      <c r="F1106" s="903"/>
      <c r="G1106" s="903"/>
      <c r="H1106" s="903"/>
      <c r="I1106" s="903"/>
      <c r="J1106" s="903"/>
    </row>
    <row r="1107" spans="1:10" ht="18" customHeight="1" x14ac:dyDescent="0.25">
      <c r="A1107" s="887" t="s">
        <v>6411</v>
      </c>
      <c r="B1107" s="888" t="s">
        <v>1082</v>
      </c>
      <c r="C1107" s="887" t="s">
        <v>6058</v>
      </c>
      <c r="D1107" s="887" t="s">
        <v>1083</v>
      </c>
      <c r="E1107" s="1024" t="s">
        <v>1210</v>
      </c>
      <c r="F1107" s="1024"/>
      <c r="G1107" s="889" t="s">
        <v>880</v>
      </c>
      <c r="H1107" s="888" t="s">
        <v>6059</v>
      </c>
      <c r="I1107" s="888" t="s">
        <v>6060</v>
      </c>
      <c r="J1107" s="888" t="s">
        <v>1089</v>
      </c>
    </row>
    <row r="1108" spans="1:10" ht="25.9" customHeight="1" x14ac:dyDescent="0.25">
      <c r="A1108" s="890" t="s">
        <v>6061</v>
      </c>
      <c r="B1108" s="891" t="s">
        <v>6412</v>
      </c>
      <c r="C1108" s="890" t="s">
        <v>6063</v>
      </c>
      <c r="D1108" s="890" t="s">
        <v>85</v>
      </c>
      <c r="E1108" s="1025" t="s">
        <v>176</v>
      </c>
      <c r="F1108" s="1025"/>
      <c r="G1108" s="892" t="s">
        <v>66</v>
      </c>
      <c r="H1108" s="893">
        <v>1</v>
      </c>
      <c r="I1108" s="894">
        <v>299.22000000000003</v>
      </c>
      <c r="J1108" s="894">
        <v>299.22000000000003</v>
      </c>
    </row>
    <row r="1109" spans="1:10" ht="19.899999999999999" customHeight="1" x14ac:dyDescent="0.25">
      <c r="A1109" s="887" t="s">
        <v>6064</v>
      </c>
      <c r="B1109" s="888" t="s">
        <v>1082</v>
      </c>
      <c r="C1109" s="887" t="s">
        <v>6058</v>
      </c>
      <c r="D1109" s="887" t="s">
        <v>223</v>
      </c>
      <c r="E1109" s="888" t="s">
        <v>1084</v>
      </c>
      <c r="F1109" s="1020" t="s">
        <v>6065</v>
      </c>
      <c r="G1109" s="1020"/>
      <c r="H1109" s="1020"/>
      <c r="I1109" s="1020"/>
      <c r="J1109" s="888" t="s">
        <v>6066</v>
      </c>
    </row>
    <row r="1110" spans="1:10" ht="24" customHeight="1" x14ac:dyDescent="0.25">
      <c r="A1110" s="895" t="s">
        <v>6067</v>
      </c>
      <c r="B1110" s="896" t="s">
        <v>6099</v>
      </c>
      <c r="C1110" s="895" t="s">
        <v>6063</v>
      </c>
      <c r="D1110" s="895" t="s">
        <v>237</v>
      </c>
      <c r="E1110" s="897">
        <v>1</v>
      </c>
      <c r="F1110" s="895"/>
      <c r="G1110" s="895"/>
      <c r="H1110" s="895"/>
      <c r="I1110" s="898" t="s">
        <v>6100</v>
      </c>
      <c r="J1110" s="898" t="s">
        <v>6100</v>
      </c>
    </row>
    <row r="1111" spans="1:10" ht="24" customHeight="1" x14ac:dyDescent="0.25">
      <c r="A1111" s="895" t="s">
        <v>6067</v>
      </c>
      <c r="B1111" s="896" t="s">
        <v>6068</v>
      </c>
      <c r="C1111" s="895" t="s">
        <v>6063</v>
      </c>
      <c r="D1111" s="895" t="s">
        <v>231</v>
      </c>
      <c r="E1111" s="897">
        <v>1</v>
      </c>
      <c r="F1111" s="895"/>
      <c r="G1111" s="895"/>
      <c r="H1111" s="895"/>
      <c r="I1111" s="898" t="s">
        <v>6069</v>
      </c>
      <c r="J1111" s="898" t="s">
        <v>6069</v>
      </c>
    </row>
    <row r="1112" spans="1:10" ht="19.899999999999999" customHeight="1" x14ac:dyDescent="0.25">
      <c r="A1112" s="1012"/>
      <c r="B1112" s="1012"/>
      <c r="C1112" s="1012"/>
      <c r="D1112" s="1012"/>
      <c r="E1112" s="1012"/>
      <c r="F1112" s="1012" t="s">
        <v>6070</v>
      </c>
      <c r="G1112" s="1012"/>
      <c r="H1112" s="1012"/>
      <c r="I1112" s="1012"/>
      <c r="J1112" s="899">
        <v>0</v>
      </c>
    </row>
    <row r="1113" spans="1:10" ht="19.899999999999999" customHeight="1" x14ac:dyDescent="0.25">
      <c r="A1113" s="1012"/>
      <c r="B1113" s="1012"/>
      <c r="C1113" s="1012"/>
      <c r="D1113" s="1012"/>
      <c r="E1113" s="1012"/>
      <c r="F1113" s="1012" t="s">
        <v>6071</v>
      </c>
      <c r="G1113" s="1012"/>
      <c r="H1113" s="1012"/>
      <c r="I1113" s="1012"/>
      <c r="J1113" s="900">
        <v>52.319099999999999</v>
      </c>
    </row>
    <row r="1114" spans="1:10" ht="19.899999999999999" customHeight="1" x14ac:dyDescent="0.25">
      <c r="A1114" s="1012"/>
      <c r="B1114" s="1012"/>
      <c r="C1114" s="1012"/>
      <c r="D1114" s="1012"/>
      <c r="E1114" s="1012"/>
      <c r="F1114" s="1012" t="s">
        <v>6072</v>
      </c>
      <c r="G1114" s="1012"/>
      <c r="H1114" s="1012"/>
      <c r="I1114" s="1012"/>
      <c r="J1114" s="900">
        <v>52.319099999999999</v>
      </c>
    </row>
    <row r="1115" spans="1:10" ht="19.899999999999999" customHeight="1" x14ac:dyDescent="0.25">
      <c r="A1115" s="1012"/>
      <c r="B1115" s="1012"/>
      <c r="C1115" s="1012"/>
      <c r="D1115" s="1012"/>
      <c r="E1115" s="1012"/>
      <c r="F1115" s="1012" t="s">
        <v>6073</v>
      </c>
      <c r="G1115" s="1012"/>
      <c r="H1115" s="1012"/>
      <c r="I1115" s="1012"/>
      <c r="J1115" s="900">
        <v>2.5</v>
      </c>
    </row>
    <row r="1116" spans="1:10" ht="19.899999999999999" customHeight="1" x14ac:dyDescent="0.25">
      <c r="A1116" s="1012"/>
      <c r="B1116" s="1012"/>
      <c r="C1116" s="1012"/>
      <c r="D1116" s="1012"/>
      <c r="E1116" s="1012"/>
      <c r="F1116" s="1012" t="s">
        <v>6074</v>
      </c>
      <c r="G1116" s="1012"/>
      <c r="H1116" s="1012"/>
      <c r="I1116" s="1012"/>
      <c r="J1116" s="900">
        <v>20.927600000000002</v>
      </c>
    </row>
    <row r="1117" spans="1:10" ht="19.899999999999999" customHeight="1" x14ac:dyDescent="0.25">
      <c r="A1117" s="1012"/>
      <c r="B1117" s="1012"/>
      <c r="C1117" s="1012"/>
      <c r="D1117" s="1012"/>
      <c r="E1117" s="1012"/>
      <c r="F1117" s="1012" t="s">
        <v>6075</v>
      </c>
      <c r="G1117" s="1012"/>
      <c r="H1117" s="1012"/>
      <c r="I1117" s="1012"/>
      <c r="J1117" s="900">
        <v>0.26889999999999997</v>
      </c>
    </row>
    <row r="1118" spans="1:10" ht="19.899999999999999" customHeight="1" x14ac:dyDescent="0.25">
      <c r="A1118" s="1012"/>
      <c r="B1118" s="1012"/>
      <c r="C1118" s="1012"/>
      <c r="D1118" s="1012"/>
      <c r="E1118" s="1012"/>
      <c r="F1118" s="1012" t="s">
        <v>6076</v>
      </c>
      <c r="G1118" s="1012"/>
      <c r="H1118" s="1012"/>
      <c r="I1118" s="1012"/>
      <c r="J1118" s="900">
        <v>0</v>
      </c>
    </row>
    <row r="1119" spans="1:10" ht="19.899999999999999" customHeight="1" x14ac:dyDescent="0.25">
      <c r="A1119" s="887" t="s">
        <v>6101</v>
      </c>
      <c r="B1119" s="888" t="s">
        <v>1082</v>
      </c>
      <c r="C1119" s="887" t="s">
        <v>6058</v>
      </c>
      <c r="D1119" s="887" t="s">
        <v>179</v>
      </c>
      <c r="E1119" s="888" t="s">
        <v>1084</v>
      </c>
      <c r="F1119" s="888" t="s">
        <v>1207</v>
      </c>
      <c r="G1119" s="888" t="s">
        <v>6102</v>
      </c>
      <c r="H1119" s="888"/>
      <c r="I1119" s="888"/>
      <c r="J1119" s="888" t="s">
        <v>6065</v>
      </c>
    </row>
    <row r="1120" spans="1:10" ht="25.9" customHeight="1" x14ac:dyDescent="0.25">
      <c r="A1120" s="895" t="s">
        <v>6067</v>
      </c>
      <c r="B1120" s="896" t="s">
        <v>6413</v>
      </c>
      <c r="C1120" s="895" t="s">
        <v>6063</v>
      </c>
      <c r="D1120" s="895" t="s">
        <v>1734</v>
      </c>
      <c r="E1120" s="897">
        <v>0.624</v>
      </c>
      <c r="F1120" s="905" t="s">
        <v>50</v>
      </c>
      <c r="G1120" s="1018" t="s">
        <v>6414</v>
      </c>
      <c r="H1120" s="1018"/>
      <c r="I1120" s="1019"/>
      <c r="J1120" s="898" t="s">
        <v>6415</v>
      </c>
    </row>
    <row r="1121" spans="1:10" ht="25.9" customHeight="1" x14ac:dyDescent="0.25">
      <c r="A1121" s="895" t="s">
        <v>6067</v>
      </c>
      <c r="B1121" s="896" t="s">
        <v>6416</v>
      </c>
      <c r="C1121" s="895" t="s">
        <v>6063</v>
      </c>
      <c r="D1121" s="895" t="s">
        <v>1735</v>
      </c>
      <c r="E1121" s="897">
        <v>1</v>
      </c>
      <c r="F1121" s="905" t="s">
        <v>66</v>
      </c>
      <c r="G1121" s="1018" t="s">
        <v>6417</v>
      </c>
      <c r="H1121" s="1018"/>
      <c r="I1121" s="1019"/>
      <c r="J1121" s="898" t="s">
        <v>6417</v>
      </c>
    </row>
    <row r="1122" spans="1:10" ht="19.899999999999999" customHeight="1" x14ac:dyDescent="0.25">
      <c r="A1122" s="1012"/>
      <c r="B1122" s="1012"/>
      <c r="C1122" s="1012"/>
      <c r="D1122" s="1012"/>
      <c r="E1122" s="1012"/>
      <c r="F1122" s="1012" t="s">
        <v>6106</v>
      </c>
      <c r="G1122" s="1012"/>
      <c r="H1122" s="1012"/>
      <c r="I1122" s="1012"/>
      <c r="J1122" s="900">
        <v>277.97809999999998</v>
      </c>
    </row>
    <row r="1123" spans="1:10" ht="19.899999999999999" customHeight="1" x14ac:dyDescent="0.25">
      <c r="A1123" s="887" t="s">
        <v>6107</v>
      </c>
      <c r="B1123" s="888" t="s">
        <v>6108</v>
      </c>
      <c r="C1123" s="887" t="s">
        <v>6058</v>
      </c>
      <c r="D1123" s="887" t="s">
        <v>1083</v>
      </c>
      <c r="E1123" s="888" t="s">
        <v>6109</v>
      </c>
      <c r="F1123" s="888" t="s">
        <v>1084</v>
      </c>
      <c r="G1123" s="889" t="s">
        <v>1207</v>
      </c>
      <c r="H1123" s="1020" t="s">
        <v>6102</v>
      </c>
      <c r="I1123" s="1020"/>
      <c r="J1123" s="888" t="s">
        <v>6065</v>
      </c>
    </row>
    <row r="1124" spans="1:10" ht="39" customHeight="1" x14ac:dyDescent="0.25">
      <c r="A1124" s="906" t="s">
        <v>6061</v>
      </c>
      <c r="B1124" s="907" t="s">
        <v>6151</v>
      </c>
      <c r="C1124" s="906" t="s">
        <v>6063</v>
      </c>
      <c r="D1124" s="906" t="s">
        <v>6152</v>
      </c>
      <c r="E1124" s="907" t="s">
        <v>392</v>
      </c>
      <c r="F1124" s="908">
        <v>6.2E-4</v>
      </c>
      <c r="G1124" s="909" t="s">
        <v>108</v>
      </c>
      <c r="H1124" s="1021">
        <v>34.81</v>
      </c>
      <c r="I1124" s="1022"/>
      <c r="J1124" s="910">
        <v>0.02</v>
      </c>
    </row>
    <row r="1125" spans="1:10" ht="39" customHeight="1" x14ac:dyDescent="0.25">
      <c r="A1125" s="906" t="s">
        <v>6061</v>
      </c>
      <c r="B1125" s="907" t="s">
        <v>6151</v>
      </c>
      <c r="C1125" s="906" t="s">
        <v>6063</v>
      </c>
      <c r="D1125" s="906" t="s">
        <v>6152</v>
      </c>
      <c r="E1125" s="907" t="s">
        <v>393</v>
      </c>
      <c r="F1125" s="908">
        <v>5.5999999999999995E-4</v>
      </c>
      <c r="G1125" s="909" t="s">
        <v>108</v>
      </c>
      <c r="H1125" s="1021">
        <v>34.81</v>
      </c>
      <c r="I1125" s="1022"/>
      <c r="J1125" s="910">
        <v>0.02</v>
      </c>
    </row>
    <row r="1126" spans="1:10" ht="19.899999999999999" customHeight="1" x14ac:dyDescent="0.25">
      <c r="A1126" s="1012"/>
      <c r="B1126" s="1012"/>
      <c r="C1126" s="1012"/>
      <c r="D1126" s="1012"/>
      <c r="E1126" s="1012"/>
      <c r="F1126" s="1012" t="s">
        <v>6112</v>
      </c>
      <c r="G1126" s="1012"/>
      <c r="H1126" s="1012"/>
      <c r="I1126" s="1012"/>
      <c r="J1126" s="900">
        <v>4.1099999999999998E-2</v>
      </c>
    </row>
    <row r="1127" spans="1:10" ht="19.899999999999999" customHeight="1" x14ac:dyDescent="0.25">
      <c r="A1127" s="887" t="s">
        <v>6077</v>
      </c>
      <c r="B1127" s="888" t="s">
        <v>6078</v>
      </c>
      <c r="C1127" s="887" t="s">
        <v>6058</v>
      </c>
      <c r="D1127" s="887" t="s">
        <v>1083</v>
      </c>
      <c r="E1127" s="888" t="s">
        <v>1084</v>
      </c>
      <c r="F1127" s="1020" t="s">
        <v>6079</v>
      </c>
      <c r="G1127" s="1023"/>
      <c r="H1127" s="1020"/>
      <c r="I1127" s="1020"/>
      <c r="J1127" s="888" t="s">
        <v>6065</v>
      </c>
    </row>
    <row r="1128" spans="1:10" ht="19.899999999999999" customHeight="1" x14ac:dyDescent="0.25">
      <c r="A1128" s="889"/>
      <c r="B1128" s="889"/>
      <c r="C1128" s="889"/>
      <c r="D1128" s="889"/>
      <c r="E1128" s="889"/>
      <c r="F1128" s="889" t="s">
        <v>240</v>
      </c>
      <c r="G1128" s="889" t="s">
        <v>241</v>
      </c>
      <c r="H1128" s="889" t="s">
        <v>242</v>
      </c>
      <c r="I1128" s="889" t="s">
        <v>6080</v>
      </c>
      <c r="J1128" s="889"/>
    </row>
    <row r="1129" spans="1:10" ht="49.9" customHeight="1" x14ac:dyDescent="0.25">
      <c r="A1129" s="906" t="s">
        <v>6067</v>
      </c>
      <c r="B1129" s="907" t="s">
        <v>393</v>
      </c>
      <c r="C1129" s="906" t="s">
        <v>6063</v>
      </c>
      <c r="D1129" s="906" t="s">
        <v>1735</v>
      </c>
      <c r="E1129" s="908">
        <v>5.5999999999999995E-4</v>
      </c>
      <c r="F1129" s="907" t="s">
        <v>6153</v>
      </c>
      <c r="G1129" s="907" t="s">
        <v>6154</v>
      </c>
      <c r="H1129" s="907" t="s">
        <v>6155</v>
      </c>
      <c r="I1129" s="907" t="s">
        <v>6116</v>
      </c>
      <c r="J1129" s="910">
        <v>0</v>
      </c>
    </row>
    <row r="1130" spans="1:10" ht="49.9" customHeight="1" x14ac:dyDescent="0.25">
      <c r="A1130" s="906" t="s">
        <v>6067</v>
      </c>
      <c r="B1130" s="907" t="s">
        <v>392</v>
      </c>
      <c r="C1130" s="906" t="s">
        <v>6063</v>
      </c>
      <c r="D1130" s="906" t="s">
        <v>1734</v>
      </c>
      <c r="E1130" s="908">
        <v>6.2E-4</v>
      </c>
      <c r="F1130" s="907" t="s">
        <v>6153</v>
      </c>
      <c r="G1130" s="907" t="s">
        <v>6154</v>
      </c>
      <c r="H1130" s="907" t="s">
        <v>6155</v>
      </c>
      <c r="I1130" s="907" t="s">
        <v>6116</v>
      </c>
      <c r="J1130" s="910">
        <v>0</v>
      </c>
    </row>
    <row r="1131" spans="1:10" ht="19.899999999999999" customHeight="1" x14ac:dyDescent="0.25">
      <c r="A1131" s="1012"/>
      <c r="B1131" s="1012"/>
      <c r="C1131" s="1012"/>
      <c r="D1131" s="1012"/>
      <c r="E1131" s="1012"/>
      <c r="F1131" s="1012" t="s">
        <v>6076</v>
      </c>
      <c r="G1131" s="1012"/>
      <c r="H1131" s="1012"/>
      <c r="I1131" s="1012"/>
      <c r="J1131" s="900">
        <v>0</v>
      </c>
    </row>
    <row r="1132" spans="1:10" ht="19.899999999999999" customHeight="1" x14ac:dyDescent="0.25">
      <c r="A1132" s="1012"/>
      <c r="B1132" s="1012"/>
      <c r="C1132" s="1012"/>
      <c r="D1132" s="1012"/>
      <c r="E1132" s="1012"/>
      <c r="F1132" s="1012" t="s">
        <v>6081</v>
      </c>
      <c r="G1132" s="1012"/>
      <c r="H1132" s="1012"/>
      <c r="I1132" s="1012"/>
      <c r="J1132" s="900">
        <v>0</v>
      </c>
    </row>
    <row r="1133" spans="1:10" x14ac:dyDescent="0.25">
      <c r="A1133" s="901"/>
      <c r="B1133" s="901"/>
      <c r="C1133" s="901"/>
      <c r="D1133" s="901"/>
      <c r="E1133" s="901" t="s">
        <v>6082</v>
      </c>
      <c r="F1133" s="902">
        <v>20.94</v>
      </c>
      <c r="G1133" s="901" t="s">
        <v>6083</v>
      </c>
      <c r="H1133" s="902">
        <v>0</v>
      </c>
      <c r="I1133" s="901" t="s">
        <v>6084</v>
      </c>
      <c r="J1133" s="902">
        <v>20.94</v>
      </c>
    </row>
    <row r="1134" spans="1:10" ht="15.75" thickBot="1" x14ac:dyDescent="0.3">
      <c r="A1134" s="901"/>
      <c r="B1134" s="901"/>
      <c r="C1134" s="901"/>
      <c r="D1134" s="901"/>
      <c r="E1134" s="901" t="s">
        <v>6085</v>
      </c>
      <c r="F1134" s="902">
        <v>71.48</v>
      </c>
      <c r="G1134" s="901"/>
      <c r="H1134" s="1013" t="s">
        <v>6086</v>
      </c>
      <c r="I1134" s="1013"/>
      <c r="J1134" s="902">
        <v>370.7</v>
      </c>
    </row>
    <row r="1135" spans="1:10" ht="1.1499999999999999" customHeight="1" thickTop="1" x14ac:dyDescent="0.25">
      <c r="A1135" s="903"/>
      <c r="B1135" s="903"/>
      <c r="C1135" s="903"/>
      <c r="D1135" s="903"/>
      <c r="E1135" s="903"/>
      <c r="F1135" s="903"/>
      <c r="G1135" s="903"/>
      <c r="H1135" s="903"/>
      <c r="I1135" s="903"/>
      <c r="J1135" s="903"/>
    </row>
    <row r="1136" spans="1:10" ht="18" customHeight="1" x14ac:dyDescent="0.25">
      <c r="A1136" s="887" t="s">
        <v>6418</v>
      </c>
      <c r="B1136" s="888" t="s">
        <v>1082</v>
      </c>
      <c r="C1136" s="887" t="s">
        <v>6058</v>
      </c>
      <c r="D1136" s="887" t="s">
        <v>1083</v>
      </c>
      <c r="E1136" s="1024" t="s">
        <v>1210</v>
      </c>
      <c r="F1136" s="1024"/>
      <c r="G1136" s="889" t="s">
        <v>880</v>
      </c>
      <c r="H1136" s="888" t="s">
        <v>6059</v>
      </c>
      <c r="I1136" s="888" t="s">
        <v>6060</v>
      </c>
      <c r="J1136" s="888" t="s">
        <v>1089</v>
      </c>
    </row>
    <row r="1137" spans="1:10" ht="25.9" customHeight="1" x14ac:dyDescent="0.25">
      <c r="A1137" s="890" t="s">
        <v>6061</v>
      </c>
      <c r="B1137" s="891" t="s">
        <v>6419</v>
      </c>
      <c r="C1137" s="890" t="s">
        <v>6063</v>
      </c>
      <c r="D1137" s="890" t="s">
        <v>86</v>
      </c>
      <c r="E1137" s="1025" t="s">
        <v>176</v>
      </c>
      <c r="F1137" s="1025"/>
      <c r="G1137" s="892" t="s">
        <v>66</v>
      </c>
      <c r="H1137" s="893">
        <v>1</v>
      </c>
      <c r="I1137" s="894">
        <v>34.54</v>
      </c>
      <c r="J1137" s="894">
        <v>34.54</v>
      </c>
    </row>
    <row r="1138" spans="1:10" ht="19.899999999999999" customHeight="1" x14ac:dyDescent="0.25">
      <c r="A1138" s="1012"/>
      <c r="B1138" s="1012"/>
      <c r="C1138" s="1012"/>
      <c r="D1138" s="1012"/>
      <c r="E1138" s="1012"/>
      <c r="F1138" s="1012" t="s">
        <v>6072</v>
      </c>
      <c r="G1138" s="1012"/>
      <c r="H1138" s="1012"/>
      <c r="I1138" s="1012"/>
      <c r="J1138" s="900">
        <v>0</v>
      </c>
    </row>
    <row r="1139" spans="1:10" ht="19.899999999999999" customHeight="1" x14ac:dyDescent="0.25">
      <c r="A1139" s="1012"/>
      <c r="B1139" s="1012"/>
      <c r="C1139" s="1012"/>
      <c r="D1139" s="1012"/>
      <c r="E1139" s="1012"/>
      <c r="F1139" s="1012" t="s">
        <v>6073</v>
      </c>
      <c r="G1139" s="1012"/>
      <c r="H1139" s="1012"/>
      <c r="I1139" s="1012"/>
      <c r="J1139" s="900">
        <v>1</v>
      </c>
    </row>
    <row r="1140" spans="1:10" ht="19.899999999999999" customHeight="1" x14ac:dyDescent="0.25">
      <c r="A1140" s="1012"/>
      <c r="B1140" s="1012"/>
      <c r="C1140" s="1012"/>
      <c r="D1140" s="1012"/>
      <c r="E1140" s="1012"/>
      <c r="F1140" s="1012" t="s">
        <v>6074</v>
      </c>
      <c r="G1140" s="1012"/>
      <c r="H1140" s="1012"/>
      <c r="I1140" s="1012"/>
      <c r="J1140" s="900">
        <v>0</v>
      </c>
    </row>
    <row r="1141" spans="1:10" ht="19.899999999999999" customHeight="1" x14ac:dyDescent="0.25">
      <c r="A1141" s="1012"/>
      <c r="B1141" s="1012"/>
      <c r="C1141" s="1012"/>
      <c r="D1141" s="1012"/>
      <c r="E1141" s="1012"/>
      <c r="F1141" s="1012" t="s">
        <v>6075</v>
      </c>
      <c r="G1141" s="1012"/>
      <c r="H1141" s="1012"/>
      <c r="I1141" s="1012"/>
      <c r="J1141" s="900">
        <v>0</v>
      </c>
    </row>
    <row r="1142" spans="1:10" ht="19.899999999999999" customHeight="1" x14ac:dyDescent="0.25">
      <c r="A1142" s="1012"/>
      <c r="B1142" s="1012"/>
      <c r="C1142" s="1012"/>
      <c r="D1142" s="1012"/>
      <c r="E1142" s="1012"/>
      <c r="F1142" s="1012" t="s">
        <v>6076</v>
      </c>
      <c r="G1142" s="1012"/>
      <c r="H1142" s="1012"/>
      <c r="I1142" s="1012"/>
      <c r="J1142" s="900">
        <v>0</v>
      </c>
    </row>
    <row r="1143" spans="1:10" ht="19.899999999999999" customHeight="1" x14ac:dyDescent="0.25">
      <c r="A1143" s="887" t="s">
        <v>6225</v>
      </c>
      <c r="B1143" s="888" t="s">
        <v>1082</v>
      </c>
      <c r="C1143" s="887" t="s">
        <v>6058</v>
      </c>
      <c r="D1143" s="887" t="s">
        <v>6226</v>
      </c>
      <c r="E1143" s="888" t="s">
        <v>1084</v>
      </c>
      <c r="F1143" s="888" t="s">
        <v>1207</v>
      </c>
      <c r="G1143" s="888" t="s">
        <v>6102</v>
      </c>
      <c r="H1143" s="888"/>
      <c r="I1143" s="888"/>
      <c r="J1143" s="888" t="s">
        <v>6065</v>
      </c>
    </row>
    <row r="1144" spans="1:10" ht="25.9" customHeight="1" x14ac:dyDescent="0.25">
      <c r="A1144" s="906" t="s">
        <v>6061</v>
      </c>
      <c r="B1144" s="907" t="s">
        <v>6406</v>
      </c>
      <c r="C1144" s="906" t="s">
        <v>6063</v>
      </c>
      <c r="D1144" s="906" t="s">
        <v>391</v>
      </c>
      <c r="E1144" s="908">
        <v>1</v>
      </c>
      <c r="F1144" s="909" t="s">
        <v>66</v>
      </c>
      <c r="G1144" s="1021" t="s">
        <v>6248</v>
      </c>
      <c r="H1144" s="1021"/>
      <c r="I1144" s="1022"/>
      <c r="J1144" s="910" t="s">
        <v>6248</v>
      </c>
    </row>
    <row r="1145" spans="1:10" ht="39" customHeight="1" x14ac:dyDescent="0.25">
      <c r="A1145" s="906" t="s">
        <v>6061</v>
      </c>
      <c r="B1145" s="907" t="s">
        <v>6395</v>
      </c>
      <c r="C1145" s="906" t="s">
        <v>6063</v>
      </c>
      <c r="D1145" s="906" t="s">
        <v>83</v>
      </c>
      <c r="E1145" s="908">
        <v>1</v>
      </c>
      <c r="F1145" s="909" t="s">
        <v>66</v>
      </c>
      <c r="G1145" s="1021" t="s">
        <v>6407</v>
      </c>
      <c r="H1145" s="1021"/>
      <c r="I1145" s="1022"/>
      <c r="J1145" s="910" t="s">
        <v>6407</v>
      </c>
    </row>
    <row r="1146" spans="1:10" ht="19.899999999999999" customHeight="1" x14ac:dyDescent="0.25">
      <c r="A1146" s="1012"/>
      <c r="B1146" s="1012"/>
      <c r="C1146" s="1012"/>
      <c r="D1146" s="1012"/>
      <c r="E1146" s="1012"/>
      <c r="F1146" s="1012" t="s">
        <v>6230</v>
      </c>
      <c r="G1146" s="1012"/>
      <c r="H1146" s="1012"/>
      <c r="I1146" s="1012"/>
      <c r="J1146" s="900">
        <v>34.54</v>
      </c>
    </row>
    <row r="1147" spans="1:10" ht="19.899999999999999" customHeight="1" x14ac:dyDescent="0.25">
      <c r="A1147" s="887" t="s">
        <v>6077</v>
      </c>
      <c r="B1147" s="888" t="s">
        <v>6078</v>
      </c>
      <c r="C1147" s="887" t="s">
        <v>6058</v>
      </c>
      <c r="D1147" s="887" t="s">
        <v>1083</v>
      </c>
      <c r="E1147" s="888" t="s">
        <v>1084</v>
      </c>
      <c r="F1147" s="1020" t="s">
        <v>6079</v>
      </c>
      <c r="G1147" s="1023"/>
      <c r="H1147" s="1020"/>
      <c r="I1147" s="1020"/>
      <c r="J1147" s="888" t="s">
        <v>6065</v>
      </c>
    </row>
    <row r="1148" spans="1:10" ht="19.899999999999999" customHeight="1" x14ac:dyDescent="0.25">
      <c r="A1148" s="889"/>
      <c r="B1148" s="889"/>
      <c r="C1148" s="889"/>
      <c r="D1148" s="889"/>
      <c r="E1148" s="889"/>
      <c r="F1148" s="889" t="s">
        <v>240</v>
      </c>
      <c r="G1148" s="889" t="s">
        <v>241</v>
      </c>
      <c r="H1148" s="889" t="s">
        <v>242</v>
      </c>
      <c r="I1148" s="889" t="s">
        <v>6080</v>
      </c>
      <c r="J1148" s="889"/>
    </row>
    <row r="1149" spans="1:10" ht="19.899999999999999" customHeight="1" x14ac:dyDescent="0.25">
      <c r="A1149" s="1012"/>
      <c r="B1149" s="1012"/>
      <c r="C1149" s="1012"/>
      <c r="D1149" s="1012"/>
      <c r="E1149" s="1012"/>
      <c r="F1149" s="1012" t="s">
        <v>6076</v>
      </c>
      <c r="G1149" s="1012"/>
      <c r="H1149" s="1012"/>
      <c r="I1149" s="1012"/>
      <c r="J1149" s="900">
        <v>0</v>
      </c>
    </row>
    <row r="1150" spans="1:10" ht="19.899999999999999" customHeight="1" x14ac:dyDescent="0.25">
      <c r="A1150" s="1012"/>
      <c r="B1150" s="1012"/>
      <c r="C1150" s="1012"/>
      <c r="D1150" s="1012"/>
      <c r="E1150" s="1012"/>
      <c r="F1150" s="1012" t="s">
        <v>6081</v>
      </c>
      <c r="G1150" s="1012"/>
      <c r="H1150" s="1012"/>
      <c r="I1150" s="1012"/>
      <c r="J1150" s="900">
        <v>0</v>
      </c>
    </row>
    <row r="1151" spans="1:10" x14ac:dyDescent="0.25">
      <c r="A1151" s="901"/>
      <c r="B1151" s="901"/>
      <c r="C1151" s="901"/>
      <c r="D1151" s="901"/>
      <c r="E1151" s="901" t="s">
        <v>6082</v>
      </c>
      <c r="F1151" s="902">
        <v>15.18</v>
      </c>
      <c r="G1151" s="901" t="s">
        <v>6083</v>
      </c>
      <c r="H1151" s="902">
        <v>0</v>
      </c>
      <c r="I1151" s="901" t="s">
        <v>6084</v>
      </c>
      <c r="J1151" s="902">
        <v>15.18</v>
      </c>
    </row>
    <row r="1152" spans="1:10" ht="15.75" thickBot="1" x14ac:dyDescent="0.3">
      <c r="A1152" s="901"/>
      <c r="B1152" s="901"/>
      <c r="C1152" s="901"/>
      <c r="D1152" s="901"/>
      <c r="E1152" s="901" t="s">
        <v>6085</v>
      </c>
      <c r="F1152" s="902">
        <v>8.25</v>
      </c>
      <c r="G1152" s="901"/>
      <c r="H1152" s="1013" t="s">
        <v>6086</v>
      </c>
      <c r="I1152" s="1013"/>
      <c r="J1152" s="902">
        <v>42.79</v>
      </c>
    </row>
    <row r="1153" spans="1:10" ht="1.1499999999999999" customHeight="1" thickTop="1" x14ac:dyDescent="0.25">
      <c r="A1153" s="903"/>
      <c r="B1153" s="903"/>
      <c r="C1153" s="903"/>
      <c r="D1153" s="903"/>
      <c r="E1153" s="903"/>
      <c r="F1153" s="903"/>
      <c r="G1153" s="903"/>
      <c r="H1153" s="903"/>
      <c r="I1153" s="903"/>
      <c r="J1153" s="903"/>
    </row>
    <row r="1154" spans="1:10" ht="18" customHeight="1" x14ac:dyDescent="0.25">
      <c r="A1154" s="887" t="s">
        <v>6420</v>
      </c>
      <c r="B1154" s="888" t="s">
        <v>1082</v>
      </c>
      <c r="C1154" s="887" t="s">
        <v>6058</v>
      </c>
      <c r="D1154" s="887" t="s">
        <v>1083</v>
      </c>
      <c r="E1154" s="1024" t="s">
        <v>1210</v>
      </c>
      <c r="F1154" s="1024"/>
      <c r="G1154" s="889" t="s">
        <v>880</v>
      </c>
      <c r="H1154" s="888" t="s">
        <v>6059</v>
      </c>
      <c r="I1154" s="888" t="s">
        <v>6060</v>
      </c>
      <c r="J1154" s="888" t="s">
        <v>1089</v>
      </c>
    </row>
    <row r="1155" spans="1:10" ht="25.9" customHeight="1" x14ac:dyDescent="0.25">
      <c r="A1155" s="890" t="s">
        <v>6061</v>
      </c>
      <c r="B1155" s="891" t="s">
        <v>6421</v>
      </c>
      <c r="C1155" s="890" t="s">
        <v>6063</v>
      </c>
      <c r="D1155" s="890" t="s">
        <v>88</v>
      </c>
      <c r="E1155" s="1025" t="s">
        <v>176</v>
      </c>
      <c r="F1155" s="1025"/>
      <c r="G1155" s="892" t="s">
        <v>66</v>
      </c>
      <c r="H1155" s="893">
        <v>1</v>
      </c>
      <c r="I1155" s="894">
        <v>139.58000000000001</v>
      </c>
      <c r="J1155" s="894">
        <v>139.58000000000001</v>
      </c>
    </row>
    <row r="1156" spans="1:10" ht="19.899999999999999" customHeight="1" x14ac:dyDescent="0.25">
      <c r="A1156" s="887" t="s">
        <v>6064</v>
      </c>
      <c r="B1156" s="888" t="s">
        <v>1082</v>
      </c>
      <c r="C1156" s="887" t="s">
        <v>6058</v>
      </c>
      <c r="D1156" s="887" t="s">
        <v>223</v>
      </c>
      <c r="E1156" s="888" t="s">
        <v>1084</v>
      </c>
      <c r="F1156" s="1020" t="s">
        <v>6065</v>
      </c>
      <c r="G1156" s="1020"/>
      <c r="H1156" s="1020"/>
      <c r="I1156" s="1020"/>
      <c r="J1156" s="888" t="s">
        <v>6066</v>
      </c>
    </row>
    <row r="1157" spans="1:10" ht="24" customHeight="1" x14ac:dyDescent="0.25">
      <c r="A1157" s="895" t="s">
        <v>6067</v>
      </c>
      <c r="B1157" s="896" t="s">
        <v>6068</v>
      </c>
      <c r="C1157" s="895" t="s">
        <v>6063</v>
      </c>
      <c r="D1157" s="895" t="s">
        <v>231</v>
      </c>
      <c r="E1157" s="897">
        <v>1</v>
      </c>
      <c r="F1157" s="895"/>
      <c r="G1157" s="895"/>
      <c r="H1157" s="895"/>
      <c r="I1157" s="898" t="s">
        <v>6069</v>
      </c>
      <c r="J1157" s="898" t="s">
        <v>6069</v>
      </c>
    </row>
    <row r="1158" spans="1:10" ht="19.899999999999999" customHeight="1" x14ac:dyDescent="0.25">
      <c r="A1158" s="1012"/>
      <c r="B1158" s="1012"/>
      <c r="C1158" s="1012"/>
      <c r="D1158" s="1012"/>
      <c r="E1158" s="1012"/>
      <c r="F1158" s="1012" t="s">
        <v>6070</v>
      </c>
      <c r="G1158" s="1012"/>
      <c r="H1158" s="1012"/>
      <c r="I1158" s="1012"/>
      <c r="J1158" s="899">
        <v>0</v>
      </c>
    </row>
    <row r="1159" spans="1:10" ht="19.899999999999999" customHeight="1" x14ac:dyDescent="0.25">
      <c r="A1159" s="1012"/>
      <c r="B1159" s="1012"/>
      <c r="C1159" s="1012"/>
      <c r="D1159" s="1012"/>
      <c r="E1159" s="1012"/>
      <c r="F1159" s="1012" t="s">
        <v>6071</v>
      </c>
      <c r="G1159" s="1012"/>
      <c r="H1159" s="1012"/>
      <c r="I1159" s="1012"/>
      <c r="J1159" s="900">
        <v>23.449100000000001</v>
      </c>
    </row>
    <row r="1160" spans="1:10" ht="19.899999999999999" customHeight="1" x14ac:dyDescent="0.25">
      <c r="A1160" s="1012"/>
      <c r="B1160" s="1012"/>
      <c r="C1160" s="1012"/>
      <c r="D1160" s="1012"/>
      <c r="E1160" s="1012"/>
      <c r="F1160" s="1012" t="s">
        <v>6072</v>
      </c>
      <c r="G1160" s="1012"/>
      <c r="H1160" s="1012"/>
      <c r="I1160" s="1012"/>
      <c r="J1160" s="900">
        <v>23.449100000000001</v>
      </c>
    </row>
    <row r="1161" spans="1:10" ht="19.899999999999999" customHeight="1" x14ac:dyDescent="0.25">
      <c r="A1161" s="1012"/>
      <c r="B1161" s="1012"/>
      <c r="C1161" s="1012"/>
      <c r="D1161" s="1012"/>
      <c r="E1161" s="1012"/>
      <c r="F1161" s="1012" t="s">
        <v>6073</v>
      </c>
      <c r="G1161" s="1012"/>
      <c r="H1161" s="1012"/>
      <c r="I1161" s="1012"/>
      <c r="J1161" s="900">
        <v>2.5</v>
      </c>
    </row>
    <row r="1162" spans="1:10" ht="19.899999999999999" customHeight="1" x14ac:dyDescent="0.25">
      <c r="A1162" s="1012"/>
      <c r="B1162" s="1012"/>
      <c r="C1162" s="1012"/>
      <c r="D1162" s="1012"/>
      <c r="E1162" s="1012"/>
      <c r="F1162" s="1012" t="s">
        <v>6074</v>
      </c>
      <c r="G1162" s="1012"/>
      <c r="H1162" s="1012"/>
      <c r="I1162" s="1012"/>
      <c r="J1162" s="900">
        <v>9.3795999999999999</v>
      </c>
    </row>
    <row r="1163" spans="1:10" ht="19.899999999999999" customHeight="1" x14ac:dyDescent="0.25">
      <c r="A1163" s="1012"/>
      <c r="B1163" s="1012"/>
      <c r="C1163" s="1012"/>
      <c r="D1163" s="1012"/>
      <c r="E1163" s="1012"/>
      <c r="F1163" s="1012" t="s">
        <v>6075</v>
      </c>
      <c r="G1163" s="1012"/>
      <c r="H1163" s="1012"/>
      <c r="I1163" s="1012"/>
      <c r="J1163" s="900">
        <v>0.1148</v>
      </c>
    </row>
    <row r="1164" spans="1:10" ht="19.899999999999999" customHeight="1" x14ac:dyDescent="0.25">
      <c r="A1164" s="1012"/>
      <c r="B1164" s="1012"/>
      <c r="C1164" s="1012"/>
      <c r="D1164" s="1012"/>
      <c r="E1164" s="1012"/>
      <c r="F1164" s="1012" t="s">
        <v>6076</v>
      </c>
      <c r="G1164" s="1012"/>
      <c r="H1164" s="1012"/>
      <c r="I1164" s="1012"/>
      <c r="J1164" s="900">
        <v>0</v>
      </c>
    </row>
    <row r="1165" spans="1:10" ht="19.899999999999999" customHeight="1" x14ac:dyDescent="0.25">
      <c r="A1165" s="887" t="s">
        <v>6101</v>
      </c>
      <c r="B1165" s="888" t="s">
        <v>1082</v>
      </c>
      <c r="C1165" s="887" t="s">
        <v>6058</v>
      </c>
      <c r="D1165" s="887" t="s">
        <v>179</v>
      </c>
      <c r="E1165" s="888" t="s">
        <v>1084</v>
      </c>
      <c r="F1165" s="888" t="s">
        <v>1207</v>
      </c>
      <c r="G1165" s="888" t="s">
        <v>6102</v>
      </c>
      <c r="H1165" s="888"/>
      <c r="I1165" s="888"/>
      <c r="J1165" s="888" t="s">
        <v>6065</v>
      </c>
    </row>
    <row r="1166" spans="1:10" ht="25.9" customHeight="1" x14ac:dyDescent="0.25">
      <c r="A1166" s="895" t="s">
        <v>6067</v>
      </c>
      <c r="B1166" s="896" t="s">
        <v>6422</v>
      </c>
      <c r="C1166" s="895" t="s">
        <v>6063</v>
      </c>
      <c r="D1166" s="895" t="s">
        <v>1736</v>
      </c>
      <c r="E1166" s="897">
        <v>1</v>
      </c>
      <c r="F1166" s="905" t="s">
        <v>66</v>
      </c>
      <c r="G1166" s="1018" t="s">
        <v>6423</v>
      </c>
      <c r="H1166" s="1018"/>
      <c r="I1166" s="1019"/>
      <c r="J1166" s="898" t="s">
        <v>6423</v>
      </c>
    </row>
    <row r="1167" spans="1:10" ht="19.899999999999999" customHeight="1" x14ac:dyDescent="0.25">
      <c r="A1167" s="1012"/>
      <c r="B1167" s="1012"/>
      <c r="C1167" s="1012"/>
      <c r="D1167" s="1012"/>
      <c r="E1167" s="1012"/>
      <c r="F1167" s="1012" t="s">
        <v>6106</v>
      </c>
      <c r="G1167" s="1012"/>
      <c r="H1167" s="1012"/>
      <c r="I1167" s="1012"/>
      <c r="J1167" s="900">
        <v>129.72190000000001</v>
      </c>
    </row>
    <row r="1168" spans="1:10" ht="19.899999999999999" customHeight="1" x14ac:dyDescent="0.25">
      <c r="A1168" s="887" t="s">
        <v>6107</v>
      </c>
      <c r="B1168" s="888" t="s">
        <v>6108</v>
      </c>
      <c r="C1168" s="887" t="s">
        <v>6058</v>
      </c>
      <c r="D1168" s="887" t="s">
        <v>1083</v>
      </c>
      <c r="E1168" s="888" t="s">
        <v>6109</v>
      </c>
      <c r="F1168" s="888" t="s">
        <v>1084</v>
      </c>
      <c r="G1168" s="889" t="s">
        <v>1207</v>
      </c>
      <c r="H1168" s="1020" t="s">
        <v>6102</v>
      </c>
      <c r="I1168" s="1020"/>
      <c r="J1168" s="888" t="s">
        <v>6065</v>
      </c>
    </row>
    <row r="1169" spans="1:10" ht="39" customHeight="1" x14ac:dyDescent="0.25">
      <c r="A1169" s="906" t="s">
        <v>6061</v>
      </c>
      <c r="B1169" s="907" t="s">
        <v>6151</v>
      </c>
      <c r="C1169" s="906" t="s">
        <v>6063</v>
      </c>
      <c r="D1169" s="906" t="s">
        <v>6152</v>
      </c>
      <c r="E1169" s="907" t="s">
        <v>394</v>
      </c>
      <c r="F1169" s="908">
        <v>1.0500000000000001E-2</v>
      </c>
      <c r="G1169" s="909" t="s">
        <v>108</v>
      </c>
      <c r="H1169" s="1021">
        <v>34.81</v>
      </c>
      <c r="I1169" s="1022"/>
      <c r="J1169" s="910">
        <v>0.37</v>
      </c>
    </row>
    <row r="1170" spans="1:10" ht="19.899999999999999" customHeight="1" x14ac:dyDescent="0.25">
      <c r="A1170" s="1012"/>
      <c r="B1170" s="1012"/>
      <c r="C1170" s="1012"/>
      <c r="D1170" s="1012"/>
      <c r="E1170" s="1012"/>
      <c r="F1170" s="1012" t="s">
        <v>6112</v>
      </c>
      <c r="G1170" s="1012"/>
      <c r="H1170" s="1012"/>
      <c r="I1170" s="1012"/>
      <c r="J1170" s="900">
        <v>0.36549999999999999</v>
      </c>
    </row>
    <row r="1171" spans="1:10" ht="19.899999999999999" customHeight="1" x14ac:dyDescent="0.25">
      <c r="A1171" s="887" t="s">
        <v>6077</v>
      </c>
      <c r="B1171" s="888" t="s">
        <v>6078</v>
      </c>
      <c r="C1171" s="887" t="s">
        <v>6058</v>
      </c>
      <c r="D1171" s="887" t="s">
        <v>1083</v>
      </c>
      <c r="E1171" s="888" t="s">
        <v>1084</v>
      </c>
      <c r="F1171" s="1020" t="s">
        <v>6079</v>
      </c>
      <c r="G1171" s="1023"/>
      <c r="H1171" s="1020"/>
      <c r="I1171" s="1020"/>
      <c r="J1171" s="888" t="s">
        <v>6065</v>
      </c>
    </row>
    <row r="1172" spans="1:10" ht="19.899999999999999" customHeight="1" x14ac:dyDescent="0.25">
      <c r="A1172" s="889"/>
      <c r="B1172" s="889"/>
      <c r="C1172" s="889"/>
      <c r="D1172" s="889"/>
      <c r="E1172" s="889"/>
      <c r="F1172" s="889" t="s">
        <v>240</v>
      </c>
      <c r="G1172" s="889" t="s">
        <v>241</v>
      </c>
      <c r="H1172" s="889" t="s">
        <v>242</v>
      </c>
      <c r="I1172" s="889" t="s">
        <v>6080</v>
      </c>
      <c r="J1172" s="889"/>
    </row>
    <row r="1173" spans="1:10" ht="49.9" customHeight="1" x14ac:dyDescent="0.25">
      <c r="A1173" s="906" t="s">
        <v>6067</v>
      </c>
      <c r="B1173" s="907" t="s">
        <v>394</v>
      </c>
      <c r="C1173" s="906" t="s">
        <v>6063</v>
      </c>
      <c r="D1173" s="906" t="s">
        <v>1736</v>
      </c>
      <c r="E1173" s="908">
        <v>1.0529999999999999E-2</v>
      </c>
      <c r="F1173" s="907" t="s">
        <v>6153</v>
      </c>
      <c r="G1173" s="907" t="s">
        <v>6154</v>
      </c>
      <c r="H1173" s="907" t="s">
        <v>6155</v>
      </c>
      <c r="I1173" s="907" t="s">
        <v>6116</v>
      </c>
      <c r="J1173" s="910">
        <v>0</v>
      </c>
    </row>
    <row r="1174" spans="1:10" ht="19.899999999999999" customHeight="1" x14ac:dyDescent="0.25">
      <c r="A1174" s="1012"/>
      <c r="B1174" s="1012"/>
      <c r="C1174" s="1012"/>
      <c r="D1174" s="1012"/>
      <c r="E1174" s="1012"/>
      <c r="F1174" s="1012" t="s">
        <v>6076</v>
      </c>
      <c r="G1174" s="1012"/>
      <c r="H1174" s="1012"/>
      <c r="I1174" s="1012"/>
      <c r="J1174" s="900">
        <v>0</v>
      </c>
    </row>
    <row r="1175" spans="1:10" ht="19.899999999999999" customHeight="1" x14ac:dyDescent="0.25">
      <c r="A1175" s="1012"/>
      <c r="B1175" s="1012"/>
      <c r="C1175" s="1012"/>
      <c r="D1175" s="1012"/>
      <c r="E1175" s="1012"/>
      <c r="F1175" s="1012" t="s">
        <v>6081</v>
      </c>
      <c r="G1175" s="1012"/>
      <c r="H1175" s="1012"/>
      <c r="I1175" s="1012"/>
      <c r="J1175" s="900">
        <v>0</v>
      </c>
    </row>
    <row r="1176" spans="1:10" x14ac:dyDescent="0.25">
      <c r="A1176" s="901"/>
      <c r="B1176" s="901"/>
      <c r="C1176" s="901"/>
      <c r="D1176" s="901"/>
      <c r="E1176" s="901" t="s">
        <v>6082</v>
      </c>
      <c r="F1176" s="902">
        <v>9.499355826580226</v>
      </c>
      <c r="G1176" s="901" t="s">
        <v>6083</v>
      </c>
      <c r="H1176" s="902">
        <v>0</v>
      </c>
      <c r="I1176" s="901" t="s">
        <v>6084</v>
      </c>
      <c r="J1176" s="902">
        <v>9.49</v>
      </c>
    </row>
    <row r="1177" spans="1:10" ht="15.75" thickBot="1" x14ac:dyDescent="0.3">
      <c r="A1177" s="901"/>
      <c r="B1177" s="901"/>
      <c r="C1177" s="901"/>
      <c r="D1177" s="901"/>
      <c r="E1177" s="901" t="s">
        <v>6085</v>
      </c>
      <c r="F1177" s="902">
        <v>33.35</v>
      </c>
      <c r="G1177" s="901"/>
      <c r="H1177" s="1013" t="s">
        <v>6086</v>
      </c>
      <c r="I1177" s="1013"/>
      <c r="J1177" s="902">
        <v>172.93</v>
      </c>
    </row>
    <row r="1178" spans="1:10" ht="1.1499999999999999" customHeight="1" thickTop="1" x14ac:dyDescent="0.25">
      <c r="A1178" s="903"/>
      <c r="B1178" s="903"/>
      <c r="C1178" s="903"/>
      <c r="D1178" s="903"/>
      <c r="E1178" s="903"/>
      <c r="F1178" s="903"/>
      <c r="G1178" s="903"/>
      <c r="H1178" s="903"/>
      <c r="I1178" s="903"/>
      <c r="J1178" s="903"/>
    </row>
    <row r="1179" spans="1:10" ht="18" customHeight="1" x14ac:dyDescent="0.25">
      <c r="A1179" s="887" t="s">
        <v>6424</v>
      </c>
      <c r="B1179" s="888" t="s">
        <v>1082</v>
      </c>
      <c r="C1179" s="887" t="s">
        <v>6058</v>
      </c>
      <c r="D1179" s="887" t="s">
        <v>1083</v>
      </c>
      <c r="E1179" s="1024" t="s">
        <v>1210</v>
      </c>
      <c r="F1179" s="1024"/>
      <c r="G1179" s="889" t="s">
        <v>880</v>
      </c>
      <c r="H1179" s="888" t="s">
        <v>6059</v>
      </c>
      <c r="I1179" s="888" t="s">
        <v>6060</v>
      </c>
      <c r="J1179" s="888" t="s">
        <v>1089</v>
      </c>
    </row>
    <row r="1180" spans="1:10" ht="25.9" customHeight="1" x14ac:dyDescent="0.25">
      <c r="A1180" s="890" t="s">
        <v>6061</v>
      </c>
      <c r="B1180" s="891" t="s">
        <v>6425</v>
      </c>
      <c r="C1180" s="890" t="s">
        <v>6063</v>
      </c>
      <c r="D1180" s="890" t="s">
        <v>89</v>
      </c>
      <c r="E1180" s="1025" t="s">
        <v>176</v>
      </c>
      <c r="F1180" s="1025"/>
      <c r="G1180" s="892" t="s">
        <v>70</v>
      </c>
      <c r="H1180" s="893">
        <v>1</v>
      </c>
      <c r="I1180" s="894">
        <v>97.94</v>
      </c>
      <c r="J1180" s="894">
        <v>97.94</v>
      </c>
    </row>
    <row r="1181" spans="1:10" ht="19.899999999999999" customHeight="1" x14ac:dyDescent="0.25">
      <c r="A1181" s="887" t="s">
        <v>6064</v>
      </c>
      <c r="B1181" s="888" t="s">
        <v>1082</v>
      </c>
      <c r="C1181" s="887" t="s">
        <v>6058</v>
      </c>
      <c r="D1181" s="887" t="s">
        <v>223</v>
      </c>
      <c r="E1181" s="888" t="s">
        <v>1084</v>
      </c>
      <c r="F1181" s="1020" t="s">
        <v>6065</v>
      </c>
      <c r="G1181" s="1020"/>
      <c r="H1181" s="1020"/>
      <c r="I1181" s="1020"/>
      <c r="J1181" s="888" t="s">
        <v>6066</v>
      </c>
    </row>
    <row r="1182" spans="1:10" ht="24" customHeight="1" x14ac:dyDescent="0.25">
      <c r="A1182" s="895" t="s">
        <v>6067</v>
      </c>
      <c r="B1182" s="896" t="s">
        <v>6099</v>
      </c>
      <c r="C1182" s="895" t="s">
        <v>6063</v>
      </c>
      <c r="D1182" s="895" t="s">
        <v>237</v>
      </c>
      <c r="E1182" s="897">
        <v>1</v>
      </c>
      <c r="F1182" s="895"/>
      <c r="G1182" s="895"/>
      <c r="H1182" s="895"/>
      <c r="I1182" s="898" t="s">
        <v>6100</v>
      </c>
      <c r="J1182" s="898" t="s">
        <v>6100</v>
      </c>
    </row>
    <row r="1183" spans="1:10" ht="24" customHeight="1" x14ac:dyDescent="0.25">
      <c r="A1183" s="895" t="s">
        <v>6067</v>
      </c>
      <c r="B1183" s="896" t="s">
        <v>6068</v>
      </c>
      <c r="C1183" s="895" t="s">
        <v>6063</v>
      </c>
      <c r="D1183" s="895" t="s">
        <v>231</v>
      </c>
      <c r="E1183" s="897">
        <v>1</v>
      </c>
      <c r="F1183" s="895"/>
      <c r="G1183" s="895"/>
      <c r="H1183" s="895"/>
      <c r="I1183" s="898" t="s">
        <v>6069</v>
      </c>
      <c r="J1183" s="898" t="s">
        <v>6069</v>
      </c>
    </row>
    <row r="1184" spans="1:10" ht="19.899999999999999" customHeight="1" x14ac:dyDescent="0.25">
      <c r="A1184" s="1012"/>
      <c r="B1184" s="1012"/>
      <c r="C1184" s="1012"/>
      <c r="D1184" s="1012"/>
      <c r="E1184" s="1012"/>
      <c r="F1184" s="1012" t="s">
        <v>6070</v>
      </c>
      <c r="G1184" s="1012"/>
      <c r="H1184" s="1012"/>
      <c r="I1184" s="1012"/>
      <c r="J1184" s="899">
        <v>0</v>
      </c>
    </row>
    <row r="1185" spans="1:10" ht="19.899999999999999" customHeight="1" x14ac:dyDescent="0.25">
      <c r="A1185" s="1012"/>
      <c r="B1185" s="1012"/>
      <c r="C1185" s="1012"/>
      <c r="D1185" s="1012"/>
      <c r="E1185" s="1012"/>
      <c r="F1185" s="1012" t="s">
        <v>6071</v>
      </c>
      <c r="G1185" s="1012"/>
      <c r="H1185" s="1012"/>
      <c r="I1185" s="1012"/>
      <c r="J1185" s="900">
        <v>52.319099999999999</v>
      </c>
    </row>
    <row r="1186" spans="1:10" ht="19.899999999999999" customHeight="1" x14ac:dyDescent="0.25">
      <c r="A1186" s="1012"/>
      <c r="B1186" s="1012"/>
      <c r="C1186" s="1012"/>
      <c r="D1186" s="1012"/>
      <c r="E1186" s="1012"/>
      <c r="F1186" s="1012" t="s">
        <v>6072</v>
      </c>
      <c r="G1186" s="1012"/>
      <c r="H1186" s="1012"/>
      <c r="I1186" s="1012"/>
      <c r="J1186" s="900">
        <v>52.319099999999999</v>
      </c>
    </row>
    <row r="1187" spans="1:10" ht="19.899999999999999" customHeight="1" x14ac:dyDescent="0.25">
      <c r="A1187" s="1012"/>
      <c r="B1187" s="1012"/>
      <c r="C1187" s="1012"/>
      <c r="D1187" s="1012"/>
      <c r="E1187" s="1012"/>
      <c r="F1187" s="1012" t="s">
        <v>6073</v>
      </c>
      <c r="G1187" s="1012"/>
      <c r="H1187" s="1012"/>
      <c r="I1187" s="1012"/>
      <c r="J1187" s="900">
        <v>2</v>
      </c>
    </row>
    <row r="1188" spans="1:10" ht="19.899999999999999" customHeight="1" x14ac:dyDescent="0.25">
      <c r="A1188" s="1012"/>
      <c r="B1188" s="1012"/>
      <c r="C1188" s="1012"/>
      <c r="D1188" s="1012"/>
      <c r="E1188" s="1012"/>
      <c r="F1188" s="1012" t="s">
        <v>6074</v>
      </c>
      <c r="G1188" s="1012"/>
      <c r="H1188" s="1012"/>
      <c r="I1188" s="1012"/>
      <c r="J1188" s="900">
        <v>26.159600000000001</v>
      </c>
    </row>
    <row r="1189" spans="1:10" ht="19.899999999999999" customHeight="1" x14ac:dyDescent="0.25">
      <c r="A1189" s="1012"/>
      <c r="B1189" s="1012"/>
      <c r="C1189" s="1012"/>
      <c r="D1189" s="1012"/>
      <c r="E1189" s="1012"/>
      <c r="F1189" s="1012" t="s">
        <v>6075</v>
      </c>
      <c r="G1189" s="1012"/>
      <c r="H1189" s="1012"/>
      <c r="I1189" s="1012"/>
      <c r="J1189" s="900">
        <v>0.3362</v>
      </c>
    </row>
    <row r="1190" spans="1:10" ht="19.899999999999999" customHeight="1" x14ac:dyDescent="0.25">
      <c r="A1190" s="1012"/>
      <c r="B1190" s="1012"/>
      <c r="C1190" s="1012"/>
      <c r="D1190" s="1012"/>
      <c r="E1190" s="1012"/>
      <c r="F1190" s="1012" t="s">
        <v>6076</v>
      </c>
      <c r="G1190" s="1012"/>
      <c r="H1190" s="1012"/>
      <c r="I1190" s="1012"/>
      <c r="J1190" s="900">
        <v>0</v>
      </c>
    </row>
    <row r="1191" spans="1:10" ht="19.899999999999999" customHeight="1" x14ac:dyDescent="0.25">
      <c r="A1191" s="887" t="s">
        <v>6101</v>
      </c>
      <c r="B1191" s="888" t="s">
        <v>1082</v>
      </c>
      <c r="C1191" s="887" t="s">
        <v>6058</v>
      </c>
      <c r="D1191" s="887" t="s">
        <v>179</v>
      </c>
      <c r="E1191" s="888" t="s">
        <v>1084</v>
      </c>
      <c r="F1191" s="888" t="s">
        <v>1207</v>
      </c>
      <c r="G1191" s="888" t="s">
        <v>6102</v>
      </c>
      <c r="H1191" s="888"/>
      <c r="I1191" s="888"/>
      <c r="J1191" s="888" t="s">
        <v>6065</v>
      </c>
    </row>
    <row r="1192" spans="1:10" ht="25.9" customHeight="1" x14ac:dyDescent="0.25">
      <c r="A1192" s="895" t="s">
        <v>6067</v>
      </c>
      <c r="B1192" s="896" t="s">
        <v>6426</v>
      </c>
      <c r="C1192" s="895" t="s">
        <v>6063</v>
      </c>
      <c r="D1192" s="895" t="s">
        <v>396</v>
      </c>
      <c r="E1192" s="897">
        <v>0.50265000000000004</v>
      </c>
      <c r="F1192" s="905" t="s">
        <v>66</v>
      </c>
      <c r="G1192" s="1018" t="s">
        <v>6427</v>
      </c>
      <c r="H1192" s="1018"/>
      <c r="I1192" s="1019"/>
      <c r="J1192" s="898" t="s">
        <v>6428</v>
      </c>
    </row>
    <row r="1193" spans="1:10" ht="25.9" customHeight="1" x14ac:dyDescent="0.25">
      <c r="A1193" s="895" t="s">
        <v>6067</v>
      </c>
      <c r="B1193" s="896" t="s">
        <v>6422</v>
      </c>
      <c r="C1193" s="895" t="s">
        <v>6063</v>
      </c>
      <c r="D1193" s="895" t="s">
        <v>1736</v>
      </c>
      <c r="E1193" s="897">
        <v>0.5</v>
      </c>
      <c r="F1193" s="905" t="s">
        <v>66</v>
      </c>
      <c r="G1193" s="1018" t="s">
        <v>6423</v>
      </c>
      <c r="H1193" s="1018"/>
      <c r="I1193" s="1019"/>
      <c r="J1193" s="898" t="s">
        <v>6429</v>
      </c>
    </row>
    <row r="1194" spans="1:10" ht="19.899999999999999" customHeight="1" x14ac:dyDescent="0.25">
      <c r="A1194" s="1012"/>
      <c r="B1194" s="1012"/>
      <c r="C1194" s="1012"/>
      <c r="D1194" s="1012"/>
      <c r="E1194" s="1012"/>
      <c r="F1194" s="1012" t="s">
        <v>6106</v>
      </c>
      <c r="G1194" s="1012"/>
      <c r="H1194" s="1012"/>
      <c r="I1194" s="1012"/>
      <c r="J1194" s="900">
        <v>65.263099999999994</v>
      </c>
    </row>
    <row r="1195" spans="1:10" ht="19.899999999999999" customHeight="1" x14ac:dyDescent="0.25">
      <c r="A1195" s="887" t="s">
        <v>6225</v>
      </c>
      <c r="B1195" s="888" t="s">
        <v>1082</v>
      </c>
      <c r="C1195" s="887" t="s">
        <v>6058</v>
      </c>
      <c r="D1195" s="887" t="s">
        <v>6226</v>
      </c>
      <c r="E1195" s="888" t="s">
        <v>1084</v>
      </c>
      <c r="F1195" s="888" t="s">
        <v>1207</v>
      </c>
      <c r="G1195" s="888" t="s">
        <v>6102</v>
      </c>
      <c r="H1195" s="888"/>
      <c r="I1195" s="888"/>
      <c r="J1195" s="888" t="s">
        <v>6065</v>
      </c>
    </row>
    <row r="1196" spans="1:10" ht="25.9" customHeight="1" x14ac:dyDescent="0.25">
      <c r="A1196" s="906" t="s">
        <v>6061</v>
      </c>
      <c r="B1196" s="907" t="s">
        <v>6288</v>
      </c>
      <c r="C1196" s="906" t="s">
        <v>6063</v>
      </c>
      <c r="D1196" s="906" t="s">
        <v>68</v>
      </c>
      <c r="E1196" s="908">
        <v>1.5E-3</v>
      </c>
      <c r="F1196" s="909" t="s">
        <v>38</v>
      </c>
      <c r="G1196" s="1021" t="s">
        <v>6430</v>
      </c>
      <c r="H1196" s="1021"/>
      <c r="I1196" s="1022"/>
      <c r="J1196" s="910" t="s">
        <v>6431</v>
      </c>
    </row>
    <row r="1197" spans="1:10" ht="19.899999999999999" customHeight="1" x14ac:dyDescent="0.25">
      <c r="A1197" s="1012"/>
      <c r="B1197" s="1012"/>
      <c r="C1197" s="1012"/>
      <c r="D1197" s="1012"/>
      <c r="E1197" s="1012"/>
      <c r="F1197" s="1012" t="s">
        <v>6230</v>
      </c>
      <c r="G1197" s="1012"/>
      <c r="H1197" s="1012"/>
      <c r="I1197" s="1012"/>
      <c r="J1197" s="900">
        <v>5.9947999999999997</v>
      </c>
    </row>
    <row r="1198" spans="1:10" ht="19.899999999999999" customHeight="1" x14ac:dyDescent="0.25">
      <c r="A1198" s="887" t="s">
        <v>6107</v>
      </c>
      <c r="B1198" s="888" t="s">
        <v>6108</v>
      </c>
      <c r="C1198" s="887" t="s">
        <v>6058</v>
      </c>
      <c r="D1198" s="887" t="s">
        <v>1083</v>
      </c>
      <c r="E1198" s="888" t="s">
        <v>6109</v>
      </c>
      <c r="F1198" s="888" t="s">
        <v>1084</v>
      </c>
      <c r="G1198" s="889" t="s">
        <v>1207</v>
      </c>
      <c r="H1198" s="1020" t="s">
        <v>6102</v>
      </c>
      <c r="I1198" s="1020"/>
      <c r="J1198" s="888" t="s">
        <v>6065</v>
      </c>
    </row>
    <row r="1199" spans="1:10" ht="39" customHeight="1" x14ac:dyDescent="0.25">
      <c r="A1199" s="906" t="s">
        <v>6061</v>
      </c>
      <c r="B1199" s="907" t="s">
        <v>6151</v>
      </c>
      <c r="C1199" s="906" t="s">
        <v>6063</v>
      </c>
      <c r="D1199" s="906" t="s">
        <v>6152</v>
      </c>
      <c r="E1199" s="907" t="s">
        <v>394</v>
      </c>
      <c r="F1199" s="908">
        <v>5.2500000000000003E-3</v>
      </c>
      <c r="G1199" s="909" t="s">
        <v>108</v>
      </c>
      <c r="H1199" s="1021">
        <v>34.81</v>
      </c>
      <c r="I1199" s="1022"/>
      <c r="J1199" s="910">
        <v>0.18</v>
      </c>
    </row>
    <row r="1200" spans="1:10" ht="19.899999999999999" customHeight="1" x14ac:dyDescent="0.25">
      <c r="A1200" s="1012"/>
      <c r="B1200" s="1012"/>
      <c r="C1200" s="1012"/>
      <c r="D1200" s="1012"/>
      <c r="E1200" s="1012"/>
      <c r="F1200" s="1012" t="s">
        <v>6112</v>
      </c>
      <c r="G1200" s="1012"/>
      <c r="H1200" s="1012"/>
      <c r="I1200" s="1012"/>
      <c r="J1200" s="900">
        <v>0.18279999999999999</v>
      </c>
    </row>
    <row r="1201" spans="1:10" ht="19.899999999999999" customHeight="1" x14ac:dyDescent="0.25">
      <c r="A1201" s="887" t="s">
        <v>6077</v>
      </c>
      <c r="B1201" s="888" t="s">
        <v>6078</v>
      </c>
      <c r="C1201" s="887" t="s">
        <v>6058</v>
      </c>
      <c r="D1201" s="887" t="s">
        <v>1083</v>
      </c>
      <c r="E1201" s="888" t="s">
        <v>1084</v>
      </c>
      <c r="F1201" s="1020" t="s">
        <v>6079</v>
      </c>
      <c r="G1201" s="1023"/>
      <c r="H1201" s="1020"/>
      <c r="I1201" s="1020"/>
      <c r="J1201" s="888" t="s">
        <v>6065</v>
      </c>
    </row>
    <row r="1202" spans="1:10" ht="19.899999999999999" customHeight="1" x14ac:dyDescent="0.25">
      <c r="A1202" s="889"/>
      <c r="B1202" s="889"/>
      <c r="C1202" s="889"/>
      <c r="D1202" s="889"/>
      <c r="E1202" s="889"/>
      <c r="F1202" s="889" t="s">
        <v>240</v>
      </c>
      <c r="G1202" s="889" t="s">
        <v>241</v>
      </c>
      <c r="H1202" s="889" t="s">
        <v>242</v>
      </c>
      <c r="I1202" s="889" t="s">
        <v>6080</v>
      </c>
      <c r="J1202" s="889"/>
    </row>
    <row r="1203" spans="1:10" ht="49.9" customHeight="1" x14ac:dyDescent="0.25">
      <c r="A1203" s="906" t="s">
        <v>6067</v>
      </c>
      <c r="B1203" s="907" t="s">
        <v>394</v>
      </c>
      <c r="C1203" s="906" t="s">
        <v>6063</v>
      </c>
      <c r="D1203" s="906" t="s">
        <v>1736</v>
      </c>
      <c r="E1203" s="908">
        <v>5.2700000000000004E-3</v>
      </c>
      <c r="F1203" s="907" t="s">
        <v>6153</v>
      </c>
      <c r="G1203" s="907" t="s">
        <v>6154</v>
      </c>
      <c r="H1203" s="907" t="s">
        <v>6155</v>
      </c>
      <c r="I1203" s="907" t="s">
        <v>6116</v>
      </c>
      <c r="J1203" s="910">
        <v>0</v>
      </c>
    </row>
    <row r="1204" spans="1:10" ht="19.899999999999999" customHeight="1" x14ac:dyDescent="0.25">
      <c r="A1204" s="1012"/>
      <c r="B1204" s="1012"/>
      <c r="C1204" s="1012"/>
      <c r="D1204" s="1012"/>
      <c r="E1204" s="1012"/>
      <c r="F1204" s="1012" t="s">
        <v>6076</v>
      </c>
      <c r="G1204" s="1012"/>
      <c r="H1204" s="1012"/>
      <c r="I1204" s="1012"/>
      <c r="J1204" s="900">
        <v>0</v>
      </c>
    </row>
    <row r="1205" spans="1:10" ht="19.899999999999999" customHeight="1" x14ac:dyDescent="0.25">
      <c r="A1205" s="1012"/>
      <c r="B1205" s="1012"/>
      <c r="C1205" s="1012"/>
      <c r="D1205" s="1012"/>
      <c r="E1205" s="1012"/>
      <c r="F1205" s="1012" t="s">
        <v>6081</v>
      </c>
      <c r="G1205" s="1012"/>
      <c r="H1205" s="1012"/>
      <c r="I1205" s="1012"/>
      <c r="J1205" s="900">
        <v>0</v>
      </c>
    </row>
    <row r="1206" spans="1:10" x14ac:dyDescent="0.25">
      <c r="A1206" s="901"/>
      <c r="B1206" s="901"/>
      <c r="C1206" s="901"/>
      <c r="D1206" s="901"/>
      <c r="E1206" s="901" t="s">
        <v>6082</v>
      </c>
      <c r="F1206" s="902">
        <v>26.349811828357971</v>
      </c>
      <c r="G1206" s="901" t="s">
        <v>6083</v>
      </c>
      <c r="H1206" s="902">
        <v>0</v>
      </c>
      <c r="I1206" s="901" t="s">
        <v>6084</v>
      </c>
      <c r="J1206" s="902">
        <v>26.34</v>
      </c>
    </row>
    <row r="1207" spans="1:10" ht="15.75" thickBot="1" x14ac:dyDescent="0.3">
      <c r="A1207" s="901"/>
      <c r="B1207" s="901"/>
      <c r="C1207" s="901"/>
      <c r="D1207" s="901"/>
      <c r="E1207" s="901" t="s">
        <v>6085</v>
      </c>
      <c r="F1207" s="902">
        <v>23.4</v>
      </c>
      <c r="G1207" s="901"/>
      <c r="H1207" s="1013" t="s">
        <v>6086</v>
      </c>
      <c r="I1207" s="1013"/>
      <c r="J1207" s="902">
        <v>121.34</v>
      </c>
    </row>
    <row r="1208" spans="1:10" ht="1.1499999999999999" customHeight="1" thickTop="1" x14ac:dyDescent="0.25">
      <c r="A1208" s="903"/>
      <c r="B1208" s="903"/>
      <c r="C1208" s="903"/>
      <c r="D1208" s="903"/>
      <c r="E1208" s="903"/>
      <c r="F1208" s="903"/>
      <c r="G1208" s="903"/>
      <c r="H1208" s="903"/>
      <c r="I1208" s="903"/>
      <c r="J1208" s="903"/>
    </row>
    <row r="1209" spans="1:10" ht="18" customHeight="1" x14ac:dyDescent="0.25">
      <c r="A1209" s="887" t="s">
        <v>6432</v>
      </c>
      <c r="B1209" s="888" t="s">
        <v>1082</v>
      </c>
      <c r="C1209" s="887" t="s">
        <v>6058</v>
      </c>
      <c r="D1209" s="887" t="s">
        <v>1083</v>
      </c>
      <c r="E1209" s="1024" t="s">
        <v>1210</v>
      </c>
      <c r="F1209" s="1024"/>
      <c r="G1209" s="889" t="s">
        <v>880</v>
      </c>
      <c r="H1209" s="888" t="s">
        <v>6059</v>
      </c>
      <c r="I1209" s="888" t="s">
        <v>6060</v>
      </c>
      <c r="J1209" s="888" t="s">
        <v>1089</v>
      </c>
    </row>
    <row r="1210" spans="1:10" ht="25.9" customHeight="1" x14ac:dyDescent="0.25">
      <c r="A1210" s="890" t="s">
        <v>6061</v>
      </c>
      <c r="B1210" s="891" t="s">
        <v>6433</v>
      </c>
      <c r="C1210" s="890" t="s">
        <v>6063</v>
      </c>
      <c r="D1210" s="890" t="s">
        <v>1690</v>
      </c>
      <c r="E1210" s="1025" t="s">
        <v>176</v>
      </c>
      <c r="F1210" s="1025"/>
      <c r="G1210" s="892" t="s">
        <v>66</v>
      </c>
      <c r="H1210" s="893">
        <v>1</v>
      </c>
      <c r="I1210" s="894">
        <v>97.69</v>
      </c>
      <c r="J1210" s="894">
        <v>97.69</v>
      </c>
    </row>
    <row r="1211" spans="1:10" ht="15" customHeight="1" x14ac:dyDescent="0.25">
      <c r="A1211" s="1024" t="s">
        <v>6089</v>
      </c>
      <c r="B1211" s="1020" t="s">
        <v>1082</v>
      </c>
      <c r="C1211" s="1024" t="s">
        <v>6058</v>
      </c>
      <c r="D1211" s="1024" t="s">
        <v>6090</v>
      </c>
      <c r="E1211" s="1020" t="s">
        <v>1084</v>
      </c>
      <c r="F1211" s="1023" t="s">
        <v>6091</v>
      </c>
      <c r="G1211" s="1020"/>
      <c r="H1211" s="1023" t="s">
        <v>6065</v>
      </c>
      <c r="I1211" s="1020"/>
      <c r="J1211" s="1020" t="s">
        <v>6066</v>
      </c>
    </row>
    <row r="1212" spans="1:10" ht="15" customHeight="1" x14ac:dyDescent="0.25">
      <c r="A1212" s="1020"/>
      <c r="B1212" s="1020"/>
      <c r="C1212" s="1020"/>
      <c r="D1212" s="1020"/>
      <c r="E1212" s="1020"/>
      <c r="F1212" s="888" t="s">
        <v>6092</v>
      </c>
      <c r="G1212" s="888" t="s">
        <v>6093</v>
      </c>
      <c r="H1212" s="888" t="s">
        <v>6092</v>
      </c>
      <c r="I1212" s="888" t="s">
        <v>6093</v>
      </c>
      <c r="J1212" s="1020"/>
    </row>
    <row r="1213" spans="1:10" ht="24" customHeight="1" x14ac:dyDescent="0.25">
      <c r="A1213" s="895" t="s">
        <v>6067</v>
      </c>
      <c r="B1213" s="896" t="s">
        <v>1035</v>
      </c>
      <c r="C1213" s="895" t="s">
        <v>6063</v>
      </c>
      <c r="D1213" s="895" t="s">
        <v>400</v>
      </c>
      <c r="E1213" s="897">
        <v>1</v>
      </c>
      <c r="F1213" s="904">
        <v>1</v>
      </c>
      <c r="G1213" s="904">
        <v>0</v>
      </c>
      <c r="H1213" s="898">
        <v>3.58</v>
      </c>
      <c r="I1213" s="898">
        <v>2.17</v>
      </c>
      <c r="J1213" s="898">
        <v>3.58</v>
      </c>
    </row>
    <row r="1214" spans="1:10" ht="24" customHeight="1" x14ac:dyDescent="0.25">
      <c r="A1214" s="895" t="s">
        <v>6067</v>
      </c>
      <c r="B1214" s="896" t="s">
        <v>1046</v>
      </c>
      <c r="C1214" s="895" t="s">
        <v>6063</v>
      </c>
      <c r="D1214" s="895" t="s">
        <v>353</v>
      </c>
      <c r="E1214" s="897">
        <v>1</v>
      </c>
      <c r="F1214" s="904">
        <v>0.02</v>
      </c>
      <c r="G1214" s="904">
        <v>0.98</v>
      </c>
      <c r="H1214" s="898">
        <v>1.38</v>
      </c>
      <c r="I1214" s="898">
        <v>0.91</v>
      </c>
      <c r="J1214" s="898">
        <v>0.92</v>
      </c>
    </row>
    <row r="1215" spans="1:10" ht="25.9" customHeight="1" x14ac:dyDescent="0.25">
      <c r="A1215" s="895" t="s">
        <v>6067</v>
      </c>
      <c r="B1215" s="896" t="s">
        <v>1044</v>
      </c>
      <c r="C1215" s="895" t="s">
        <v>6063</v>
      </c>
      <c r="D1215" s="895" t="s">
        <v>398</v>
      </c>
      <c r="E1215" s="897">
        <v>1</v>
      </c>
      <c r="F1215" s="904">
        <v>0.82</v>
      </c>
      <c r="G1215" s="904">
        <v>0.18</v>
      </c>
      <c r="H1215" s="898">
        <v>0.6</v>
      </c>
      <c r="I1215" s="898">
        <v>0.4</v>
      </c>
      <c r="J1215" s="898">
        <v>0.56000000000000005</v>
      </c>
    </row>
    <row r="1216" spans="1:10" ht="24" customHeight="1" x14ac:dyDescent="0.25">
      <c r="A1216" s="895" t="s">
        <v>6067</v>
      </c>
      <c r="B1216" s="896" t="s">
        <v>1004</v>
      </c>
      <c r="C1216" s="895" t="s">
        <v>6063</v>
      </c>
      <c r="D1216" s="895" t="s">
        <v>259</v>
      </c>
      <c r="E1216" s="897">
        <v>1</v>
      </c>
      <c r="F1216" s="904">
        <v>1</v>
      </c>
      <c r="G1216" s="904">
        <v>0</v>
      </c>
      <c r="H1216" s="898">
        <v>10.55</v>
      </c>
      <c r="I1216" s="898">
        <v>0.73</v>
      </c>
      <c r="J1216" s="898">
        <v>10.55</v>
      </c>
    </row>
    <row r="1217" spans="1:10" ht="19.899999999999999" customHeight="1" x14ac:dyDescent="0.25">
      <c r="A1217" s="1012"/>
      <c r="B1217" s="1012"/>
      <c r="C1217" s="1012"/>
      <c r="D1217" s="1012"/>
      <c r="E1217" s="1012"/>
      <c r="F1217" s="1012" t="s">
        <v>6094</v>
      </c>
      <c r="G1217" s="1012"/>
      <c r="H1217" s="1012"/>
      <c r="I1217" s="1012"/>
      <c r="J1217" s="900">
        <v>15.6167</v>
      </c>
    </row>
    <row r="1218" spans="1:10" ht="19.899999999999999" customHeight="1" x14ac:dyDescent="0.25">
      <c r="A1218" s="887" t="s">
        <v>6064</v>
      </c>
      <c r="B1218" s="888" t="s">
        <v>1082</v>
      </c>
      <c r="C1218" s="887" t="s">
        <v>6058</v>
      </c>
      <c r="D1218" s="887" t="s">
        <v>223</v>
      </c>
      <c r="E1218" s="888" t="s">
        <v>1084</v>
      </c>
      <c r="F1218" s="1020" t="s">
        <v>6065</v>
      </c>
      <c r="G1218" s="1020"/>
      <c r="H1218" s="1020"/>
      <c r="I1218" s="1020"/>
      <c r="J1218" s="888" t="s">
        <v>6066</v>
      </c>
    </row>
    <row r="1219" spans="1:10" ht="24" customHeight="1" x14ac:dyDescent="0.25">
      <c r="A1219" s="895" t="s">
        <v>6067</v>
      </c>
      <c r="B1219" s="896" t="s">
        <v>6068</v>
      </c>
      <c r="C1219" s="895" t="s">
        <v>6063</v>
      </c>
      <c r="D1219" s="895" t="s">
        <v>231</v>
      </c>
      <c r="E1219" s="897">
        <v>4</v>
      </c>
      <c r="F1219" s="895"/>
      <c r="G1219" s="895"/>
      <c r="H1219" s="895"/>
      <c r="I1219" s="898" t="s">
        <v>6069</v>
      </c>
      <c r="J1219" s="898" t="s">
        <v>6212</v>
      </c>
    </row>
    <row r="1220" spans="1:10" ht="19.899999999999999" customHeight="1" x14ac:dyDescent="0.25">
      <c r="A1220" s="1012"/>
      <c r="B1220" s="1012"/>
      <c r="C1220" s="1012"/>
      <c r="D1220" s="1012"/>
      <c r="E1220" s="1012"/>
      <c r="F1220" s="1012" t="s">
        <v>6070</v>
      </c>
      <c r="G1220" s="1012"/>
      <c r="H1220" s="1012"/>
      <c r="I1220" s="1012"/>
      <c r="J1220" s="899">
        <v>0</v>
      </c>
    </row>
    <row r="1221" spans="1:10" ht="19.899999999999999" customHeight="1" x14ac:dyDescent="0.25">
      <c r="A1221" s="1012"/>
      <c r="B1221" s="1012"/>
      <c r="C1221" s="1012"/>
      <c r="D1221" s="1012"/>
      <c r="E1221" s="1012"/>
      <c r="F1221" s="1012" t="s">
        <v>6071</v>
      </c>
      <c r="G1221" s="1012"/>
      <c r="H1221" s="1012"/>
      <c r="I1221" s="1012"/>
      <c r="J1221" s="900">
        <v>93.796400000000006</v>
      </c>
    </row>
    <row r="1222" spans="1:10" ht="19.899999999999999" customHeight="1" x14ac:dyDescent="0.25">
      <c r="A1222" s="1012"/>
      <c r="B1222" s="1012"/>
      <c r="C1222" s="1012"/>
      <c r="D1222" s="1012"/>
      <c r="E1222" s="1012"/>
      <c r="F1222" s="1012" t="s">
        <v>6072</v>
      </c>
      <c r="G1222" s="1012"/>
      <c r="H1222" s="1012"/>
      <c r="I1222" s="1012"/>
      <c r="J1222" s="900">
        <v>109.4131</v>
      </c>
    </row>
    <row r="1223" spans="1:10" ht="19.899999999999999" customHeight="1" x14ac:dyDescent="0.25">
      <c r="A1223" s="1012"/>
      <c r="B1223" s="1012"/>
      <c r="C1223" s="1012"/>
      <c r="D1223" s="1012"/>
      <c r="E1223" s="1012"/>
      <c r="F1223" s="1012" t="s">
        <v>6073</v>
      </c>
      <c r="G1223" s="1012"/>
      <c r="H1223" s="1012"/>
      <c r="I1223" s="1012"/>
      <c r="J1223" s="900">
        <v>24.9</v>
      </c>
    </row>
    <row r="1224" spans="1:10" ht="19.899999999999999" customHeight="1" x14ac:dyDescent="0.25">
      <c r="A1224" s="1012"/>
      <c r="B1224" s="1012"/>
      <c r="C1224" s="1012"/>
      <c r="D1224" s="1012"/>
      <c r="E1224" s="1012"/>
      <c r="F1224" s="1012" t="s">
        <v>6074</v>
      </c>
      <c r="G1224" s="1012"/>
      <c r="H1224" s="1012"/>
      <c r="I1224" s="1012"/>
      <c r="J1224" s="900">
        <v>4.3940999999999999</v>
      </c>
    </row>
    <row r="1225" spans="1:10" ht="19.899999999999999" customHeight="1" x14ac:dyDescent="0.25">
      <c r="A1225" s="1012"/>
      <c r="B1225" s="1012"/>
      <c r="C1225" s="1012"/>
      <c r="D1225" s="1012"/>
      <c r="E1225" s="1012"/>
      <c r="F1225" s="1012" t="s">
        <v>6075</v>
      </c>
      <c r="G1225" s="1012"/>
      <c r="H1225" s="1012"/>
      <c r="I1225" s="1012"/>
      <c r="J1225" s="900">
        <v>4.82E-2</v>
      </c>
    </row>
    <row r="1226" spans="1:10" ht="19.899999999999999" customHeight="1" x14ac:dyDescent="0.25">
      <c r="A1226" s="1012"/>
      <c r="B1226" s="1012"/>
      <c r="C1226" s="1012"/>
      <c r="D1226" s="1012"/>
      <c r="E1226" s="1012"/>
      <c r="F1226" s="1012" t="s">
        <v>6076</v>
      </c>
      <c r="G1226" s="1012"/>
      <c r="H1226" s="1012"/>
      <c r="I1226" s="1012"/>
      <c r="J1226" s="900">
        <v>0</v>
      </c>
    </row>
    <row r="1227" spans="1:10" ht="19.899999999999999" customHeight="1" x14ac:dyDescent="0.25">
      <c r="A1227" s="887" t="s">
        <v>6101</v>
      </c>
      <c r="B1227" s="888" t="s">
        <v>1082</v>
      </c>
      <c r="C1227" s="887" t="s">
        <v>6058</v>
      </c>
      <c r="D1227" s="887" t="s">
        <v>179</v>
      </c>
      <c r="E1227" s="888" t="s">
        <v>1084</v>
      </c>
      <c r="F1227" s="888" t="s">
        <v>1207</v>
      </c>
      <c r="G1227" s="888" t="s">
        <v>6102</v>
      </c>
      <c r="H1227" s="888"/>
      <c r="I1227" s="888"/>
      <c r="J1227" s="888" t="s">
        <v>6065</v>
      </c>
    </row>
    <row r="1228" spans="1:10" ht="24" customHeight="1" x14ac:dyDescent="0.25">
      <c r="A1228" s="895" t="s">
        <v>6067</v>
      </c>
      <c r="B1228" s="896" t="s">
        <v>6434</v>
      </c>
      <c r="C1228" s="895" t="s">
        <v>6063</v>
      </c>
      <c r="D1228" s="895" t="s">
        <v>1737</v>
      </c>
      <c r="E1228" s="897">
        <v>1.6209999999999999E-2</v>
      </c>
      <c r="F1228" s="905" t="s">
        <v>275</v>
      </c>
      <c r="G1228" s="1018" t="s">
        <v>6435</v>
      </c>
      <c r="H1228" s="1018"/>
      <c r="I1228" s="1019"/>
      <c r="J1228" s="898" t="s">
        <v>6436</v>
      </c>
    </row>
    <row r="1229" spans="1:10" ht="19.899999999999999" customHeight="1" x14ac:dyDescent="0.25">
      <c r="A1229" s="1012"/>
      <c r="B1229" s="1012"/>
      <c r="C1229" s="1012"/>
      <c r="D1229" s="1012"/>
      <c r="E1229" s="1012"/>
      <c r="F1229" s="1012" t="s">
        <v>6106</v>
      </c>
      <c r="G1229" s="1012"/>
      <c r="H1229" s="1012"/>
      <c r="I1229" s="1012"/>
      <c r="J1229" s="900">
        <v>0.27589999999999998</v>
      </c>
    </row>
    <row r="1230" spans="1:10" ht="19.899999999999999" customHeight="1" x14ac:dyDescent="0.25">
      <c r="A1230" s="887" t="s">
        <v>6225</v>
      </c>
      <c r="B1230" s="888" t="s">
        <v>1082</v>
      </c>
      <c r="C1230" s="887" t="s">
        <v>6058</v>
      </c>
      <c r="D1230" s="887" t="s">
        <v>6226</v>
      </c>
      <c r="E1230" s="888" t="s">
        <v>1084</v>
      </c>
      <c r="F1230" s="888" t="s">
        <v>1207</v>
      </c>
      <c r="G1230" s="888" t="s">
        <v>6102</v>
      </c>
      <c r="H1230" s="888"/>
      <c r="I1230" s="888"/>
      <c r="J1230" s="888" t="s">
        <v>6065</v>
      </c>
    </row>
    <row r="1231" spans="1:10" ht="25.9" customHeight="1" x14ac:dyDescent="0.25">
      <c r="A1231" s="906" t="s">
        <v>6061</v>
      </c>
      <c r="B1231" s="907" t="s">
        <v>6437</v>
      </c>
      <c r="C1231" s="906" t="s">
        <v>6063</v>
      </c>
      <c r="D1231" s="906" t="s">
        <v>402</v>
      </c>
      <c r="E1231" s="908">
        <v>5.5329999999999997E-2</v>
      </c>
      <c r="F1231" s="909" t="s">
        <v>38</v>
      </c>
      <c r="G1231" s="1021" t="s">
        <v>6438</v>
      </c>
      <c r="H1231" s="1021"/>
      <c r="I1231" s="1022"/>
      <c r="J1231" s="910" t="s">
        <v>6439</v>
      </c>
    </row>
    <row r="1232" spans="1:10" ht="25.9" customHeight="1" x14ac:dyDescent="0.25">
      <c r="A1232" s="906" t="s">
        <v>6061</v>
      </c>
      <c r="B1232" s="907" t="s">
        <v>6138</v>
      </c>
      <c r="C1232" s="906" t="s">
        <v>6063</v>
      </c>
      <c r="D1232" s="906" t="s">
        <v>49</v>
      </c>
      <c r="E1232" s="908">
        <v>4.0092100000000004</v>
      </c>
      <c r="F1232" s="909" t="s">
        <v>50</v>
      </c>
      <c r="G1232" s="1021" t="s">
        <v>6440</v>
      </c>
      <c r="H1232" s="1021"/>
      <c r="I1232" s="1022"/>
      <c r="J1232" s="910" t="s">
        <v>6441</v>
      </c>
    </row>
    <row r="1233" spans="1:10" ht="25.9" customHeight="1" x14ac:dyDescent="0.25">
      <c r="A1233" s="906" t="s">
        <v>6061</v>
      </c>
      <c r="B1233" s="907" t="s">
        <v>6442</v>
      </c>
      <c r="C1233" s="906" t="s">
        <v>6063</v>
      </c>
      <c r="D1233" s="906" t="s">
        <v>403</v>
      </c>
      <c r="E1233" s="908">
        <v>1.2153799999999999</v>
      </c>
      <c r="F1233" s="909" t="s">
        <v>47</v>
      </c>
      <c r="G1233" s="1021" t="s">
        <v>6443</v>
      </c>
      <c r="H1233" s="1021"/>
      <c r="I1233" s="1022"/>
      <c r="J1233" s="910" t="s">
        <v>6444</v>
      </c>
    </row>
    <row r="1234" spans="1:10" ht="19.899999999999999" customHeight="1" x14ac:dyDescent="0.25">
      <c r="A1234" s="1012"/>
      <c r="B1234" s="1012"/>
      <c r="C1234" s="1012"/>
      <c r="D1234" s="1012"/>
      <c r="E1234" s="1012"/>
      <c r="F1234" s="1012" t="s">
        <v>6230</v>
      </c>
      <c r="G1234" s="1012"/>
      <c r="H1234" s="1012"/>
      <c r="I1234" s="1012"/>
      <c r="J1234" s="900">
        <v>92.970200000000006</v>
      </c>
    </row>
    <row r="1235" spans="1:10" ht="19.899999999999999" customHeight="1" x14ac:dyDescent="0.25">
      <c r="A1235" s="887" t="s">
        <v>6107</v>
      </c>
      <c r="B1235" s="888" t="s">
        <v>6108</v>
      </c>
      <c r="C1235" s="887" t="s">
        <v>6058</v>
      </c>
      <c r="D1235" s="887" t="s">
        <v>1083</v>
      </c>
      <c r="E1235" s="888" t="s">
        <v>6109</v>
      </c>
      <c r="F1235" s="888" t="s">
        <v>1084</v>
      </c>
      <c r="G1235" s="889" t="s">
        <v>1207</v>
      </c>
      <c r="H1235" s="1020" t="s">
        <v>6102</v>
      </c>
      <c r="I1235" s="1020"/>
      <c r="J1235" s="888" t="s">
        <v>6065</v>
      </c>
    </row>
    <row r="1236" spans="1:10" ht="39" customHeight="1" x14ac:dyDescent="0.25">
      <c r="A1236" s="906" t="s">
        <v>6061</v>
      </c>
      <c r="B1236" s="907" t="s">
        <v>6445</v>
      </c>
      <c r="C1236" s="906" t="s">
        <v>6063</v>
      </c>
      <c r="D1236" s="906" t="s">
        <v>6446</v>
      </c>
      <c r="E1236" s="907" t="s">
        <v>401</v>
      </c>
      <c r="F1236" s="908">
        <v>2.0000000000000002E-5</v>
      </c>
      <c r="G1236" s="909" t="s">
        <v>108</v>
      </c>
      <c r="H1236" s="1021">
        <v>35.29</v>
      </c>
      <c r="I1236" s="1022"/>
      <c r="J1236" s="910">
        <v>0</v>
      </c>
    </row>
    <row r="1237" spans="1:10" ht="19.899999999999999" customHeight="1" x14ac:dyDescent="0.25">
      <c r="A1237" s="1012"/>
      <c r="B1237" s="1012"/>
      <c r="C1237" s="1012"/>
      <c r="D1237" s="1012"/>
      <c r="E1237" s="1012"/>
      <c r="F1237" s="1012" t="s">
        <v>6112</v>
      </c>
      <c r="G1237" s="1012"/>
      <c r="H1237" s="1012"/>
      <c r="I1237" s="1012"/>
      <c r="J1237" s="900">
        <v>6.9999999999999999E-4</v>
      </c>
    </row>
    <row r="1238" spans="1:10" ht="19.899999999999999" customHeight="1" x14ac:dyDescent="0.25">
      <c r="A1238" s="887" t="s">
        <v>6077</v>
      </c>
      <c r="B1238" s="888" t="s">
        <v>6078</v>
      </c>
      <c r="C1238" s="887" t="s">
        <v>6058</v>
      </c>
      <c r="D1238" s="887" t="s">
        <v>1083</v>
      </c>
      <c r="E1238" s="888" t="s">
        <v>1084</v>
      </c>
      <c r="F1238" s="1020" t="s">
        <v>6079</v>
      </c>
      <c r="G1238" s="1023"/>
      <c r="H1238" s="1020"/>
      <c r="I1238" s="1020"/>
      <c r="J1238" s="888" t="s">
        <v>6065</v>
      </c>
    </row>
    <row r="1239" spans="1:10" ht="19.899999999999999" customHeight="1" x14ac:dyDescent="0.25">
      <c r="A1239" s="889"/>
      <c r="B1239" s="889"/>
      <c r="C1239" s="889"/>
      <c r="D1239" s="889"/>
      <c r="E1239" s="889"/>
      <c r="F1239" s="889" t="s">
        <v>240</v>
      </c>
      <c r="G1239" s="889" t="s">
        <v>241</v>
      </c>
      <c r="H1239" s="889" t="s">
        <v>242</v>
      </c>
      <c r="I1239" s="889" t="s">
        <v>6080</v>
      </c>
      <c r="J1239" s="889"/>
    </row>
    <row r="1240" spans="1:10" ht="49.9" customHeight="1" x14ac:dyDescent="0.25">
      <c r="A1240" s="906" t="s">
        <v>6067</v>
      </c>
      <c r="B1240" s="907" t="s">
        <v>401</v>
      </c>
      <c r="C1240" s="906" t="s">
        <v>6063</v>
      </c>
      <c r="D1240" s="906" t="s">
        <v>1737</v>
      </c>
      <c r="E1240" s="908">
        <v>2.0000000000000002E-5</v>
      </c>
      <c r="F1240" s="907" t="s">
        <v>6447</v>
      </c>
      <c r="G1240" s="907" t="s">
        <v>6448</v>
      </c>
      <c r="H1240" s="907" t="s">
        <v>6449</v>
      </c>
      <c r="I1240" s="907" t="s">
        <v>6116</v>
      </c>
      <c r="J1240" s="910">
        <v>0</v>
      </c>
    </row>
    <row r="1241" spans="1:10" ht="19.899999999999999" customHeight="1" x14ac:dyDescent="0.25">
      <c r="A1241" s="1012"/>
      <c r="B1241" s="1012"/>
      <c r="C1241" s="1012"/>
      <c r="D1241" s="1012"/>
      <c r="E1241" s="1012"/>
      <c r="F1241" s="1012" t="s">
        <v>6076</v>
      </c>
      <c r="G1241" s="1012"/>
      <c r="H1241" s="1012"/>
      <c r="I1241" s="1012"/>
      <c r="J1241" s="900">
        <v>0</v>
      </c>
    </row>
    <row r="1242" spans="1:10" ht="19.899999999999999" customHeight="1" x14ac:dyDescent="0.25">
      <c r="A1242" s="1012"/>
      <c r="B1242" s="1012"/>
      <c r="C1242" s="1012"/>
      <c r="D1242" s="1012"/>
      <c r="E1242" s="1012"/>
      <c r="F1242" s="1012" t="s">
        <v>6081</v>
      </c>
      <c r="G1242" s="1012"/>
      <c r="H1242" s="1012"/>
      <c r="I1242" s="1012"/>
      <c r="J1242" s="900">
        <v>0</v>
      </c>
    </row>
    <row r="1243" spans="1:10" x14ac:dyDescent="0.25">
      <c r="A1243" s="901"/>
      <c r="B1243" s="901"/>
      <c r="C1243" s="901"/>
      <c r="D1243" s="901"/>
      <c r="E1243" s="901" t="s">
        <v>6082</v>
      </c>
      <c r="F1243" s="902">
        <v>28.517438928812627</v>
      </c>
      <c r="G1243" s="901" t="s">
        <v>6083</v>
      </c>
      <c r="H1243" s="902">
        <v>0</v>
      </c>
      <c r="I1243" s="901" t="s">
        <v>6084</v>
      </c>
      <c r="J1243" s="902">
        <v>28.51</v>
      </c>
    </row>
    <row r="1244" spans="1:10" ht="15.75" thickBot="1" x14ac:dyDescent="0.3">
      <c r="A1244" s="901"/>
      <c r="B1244" s="901"/>
      <c r="C1244" s="901"/>
      <c r="D1244" s="901"/>
      <c r="E1244" s="901" t="s">
        <v>6085</v>
      </c>
      <c r="F1244" s="902">
        <v>23.34</v>
      </c>
      <c r="G1244" s="901"/>
      <c r="H1244" s="1013" t="s">
        <v>6086</v>
      </c>
      <c r="I1244" s="1013"/>
      <c r="J1244" s="902">
        <v>121.03</v>
      </c>
    </row>
    <row r="1245" spans="1:10" ht="1.1499999999999999" customHeight="1" thickTop="1" x14ac:dyDescent="0.25">
      <c r="A1245" s="903"/>
      <c r="B1245" s="903"/>
      <c r="C1245" s="903"/>
      <c r="D1245" s="903"/>
      <c r="E1245" s="903"/>
      <c r="F1245" s="903"/>
      <c r="G1245" s="903"/>
      <c r="H1245" s="903"/>
      <c r="I1245" s="903"/>
      <c r="J1245" s="903"/>
    </row>
    <row r="1246" spans="1:10" ht="18" customHeight="1" x14ac:dyDescent="0.25">
      <c r="A1246" s="887" t="s">
        <v>6450</v>
      </c>
      <c r="B1246" s="888" t="s">
        <v>1082</v>
      </c>
      <c r="C1246" s="887" t="s">
        <v>6058</v>
      </c>
      <c r="D1246" s="887" t="s">
        <v>1083</v>
      </c>
      <c r="E1246" s="1024" t="s">
        <v>1210</v>
      </c>
      <c r="F1246" s="1024"/>
      <c r="G1246" s="889" t="s">
        <v>880</v>
      </c>
      <c r="H1246" s="888" t="s">
        <v>6059</v>
      </c>
      <c r="I1246" s="888" t="s">
        <v>6060</v>
      </c>
      <c r="J1246" s="888" t="s">
        <v>1089</v>
      </c>
    </row>
    <row r="1247" spans="1:10" ht="25.9" customHeight="1" x14ac:dyDescent="0.25">
      <c r="A1247" s="890" t="s">
        <v>6061</v>
      </c>
      <c r="B1247" s="891" t="s">
        <v>6451</v>
      </c>
      <c r="C1247" s="890" t="s">
        <v>6063</v>
      </c>
      <c r="D1247" s="890" t="s">
        <v>90</v>
      </c>
      <c r="E1247" s="1025" t="s">
        <v>176</v>
      </c>
      <c r="F1247" s="1025"/>
      <c r="G1247" s="892" t="s">
        <v>66</v>
      </c>
      <c r="H1247" s="893">
        <v>1</v>
      </c>
      <c r="I1247" s="894">
        <v>134.47</v>
      </c>
      <c r="J1247" s="894">
        <v>134.47</v>
      </c>
    </row>
    <row r="1248" spans="1:10" ht="15" customHeight="1" x14ac:dyDescent="0.25">
      <c r="A1248" s="1024" t="s">
        <v>6089</v>
      </c>
      <c r="B1248" s="1020" t="s">
        <v>1082</v>
      </c>
      <c r="C1248" s="1024" t="s">
        <v>6058</v>
      </c>
      <c r="D1248" s="1024" t="s">
        <v>6090</v>
      </c>
      <c r="E1248" s="1020" t="s">
        <v>1084</v>
      </c>
      <c r="F1248" s="1023" t="s">
        <v>6091</v>
      </c>
      <c r="G1248" s="1020"/>
      <c r="H1248" s="1023" t="s">
        <v>6065</v>
      </c>
      <c r="I1248" s="1020"/>
      <c r="J1248" s="1020" t="s">
        <v>6066</v>
      </c>
    </row>
    <row r="1249" spans="1:10" ht="15" customHeight="1" x14ac:dyDescent="0.25">
      <c r="A1249" s="1020"/>
      <c r="B1249" s="1020"/>
      <c r="C1249" s="1020"/>
      <c r="D1249" s="1020"/>
      <c r="E1249" s="1020"/>
      <c r="F1249" s="888" t="s">
        <v>6092</v>
      </c>
      <c r="G1249" s="888" t="s">
        <v>6093</v>
      </c>
      <c r="H1249" s="888" t="s">
        <v>6092</v>
      </c>
      <c r="I1249" s="888" t="s">
        <v>6093</v>
      </c>
      <c r="J1249" s="1020"/>
    </row>
    <row r="1250" spans="1:10" ht="24" customHeight="1" x14ac:dyDescent="0.25">
      <c r="A1250" s="895" t="s">
        <v>6067</v>
      </c>
      <c r="B1250" s="896" t="s">
        <v>6452</v>
      </c>
      <c r="C1250" s="895" t="s">
        <v>6063</v>
      </c>
      <c r="D1250" s="895" t="s">
        <v>405</v>
      </c>
      <c r="E1250" s="897">
        <v>1</v>
      </c>
      <c r="F1250" s="904">
        <v>1</v>
      </c>
      <c r="G1250" s="904">
        <v>0</v>
      </c>
      <c r="H1250" s="898">
        <v>5.43</v>
      </c>
      <c r="I1250" s="898">
        <v>0.49</v>
      </c>
      <c r="J1250" s="898">
        <v>5.43</v>
      </c>
    </row>
    <row r="1251" spans="1:10" ht="19.899999999999999" customHeight="1" x14ac:dyDescent="0.25">
      <c r="A1251" s="1012"/>
      <c r="B1251" s="1012"/>
      <c r="C1251" s="1012"/>
      <c r="D1251" s="1012"/>
      <c r="E1251" s="1012"/>
      <c r="F1251" s="1012" t="s">
        <v>6094</v>
      </c>
      <c r="G1251" s="1012"/>
      <c r="H1251" s="1012"/>
      <c r="I1251" s="1012"/>
      <c r="J1251" s="900">
        <v>5.4283000000000001</v>
      </c>
    </row>
    <row r="1252" spans="1:10" ht="19.899999999999999" customHeight="1" x14ac:dyDescent="0.25">
      <c r="A1252" s="887" t="s">
        <v>6064</v>
      </c>
      <c r="B1252" s="888" t="s">
        <v>1082</v>
      </c>
      <c r="C1252" s="887" t="s">
        <v>6058</v>
      </c>
      <c r="D1252" s="887" t="s">
        <v>223</v>
      </c>
      <c r="E1252" s="888" t="s">
        <v>1084</v>
      </c>
      <c r="F1252" s="1020" t="s">
        <v>6065</v>
      </c>
      <c r="G1252" s="1020"/>
      <c r="H1252" s="1020"/>
      <c r="I1252" s="1020"/>
      <c r="J1252" s="888" t="s">
        <v>6066</v>
      </c>
    </row>
    <row r="1253" spans="1:10" ht="24" customHeight="1" x14ac:dyDescent="0.25">
      <c r="A1253" s="895" t="s">
        <v>6067</v>
      </c>
      <c r="B1253" s="896" t="s">
        <v>6099</v>
      </c>
      <c r="C1253" s="895" t="s">
        <v>6063</v>
      </c>
      <c r="D1253" s="895" t="s">
        <v>237</v>
      </c>
      <c r="E1253" s="897">
        <v>1</v>
      </c>
      <c r="F1253" s="895"/>
      <c r="G1253" s="895"/>
      <c r="H1253" s="895"/>
      <c r="I1253" s="898" t="s">
        <v>6100</v>
      </c>
      <c r="J1253" s="898" t="s">
        <v>6100</v>
      </c>
    </row>
    <row r="1254" spans="1:10" ht="24" customHeight="1" x14ac:dyDescent="0.25">
      <c r="A1254" s="895" t="s">
        <v>6067</v>
      </c>
      <c r="B1254" s="896" t="s">
        <v>6068</v>
      </c>
      <c r="C1254" s="895" t="s">
        <v>6063</v>
      </c>
      <c r="D1254" s="895" t="s">
        <v>231</v>
      </c>
      <c r="E1254" s="897">
        <v>3</v>
      </c>
      <c r="F1254" s="895"/>
      <c r="G1254" s="895"/>
      <c r="H1254" s="895"/>
      <c r="I1254" s="898" t="s">
        <v>6069</v>
      </c>
      <c r="J1254" s="898" t="s">
        <v>6453</v>
      </c>
    </row>
    <row r="1255" spans="1:10" ht="19.899999999999999" customHeight="1" x14ac:dyDescent="0.25">
      <c r="A1255" s="1012"/>
      <c r="B1255" s="1012"/>
      <c r="C1255" s="1012"/>
      <c r="D1255" s="1012"/>
      <c r="E1255" s="1012"/>
      <c r="F1255" s="1012" t="s">
        <v>6070</v>
      </c>
      <c r="G1255" s="1012"/>
      <c r="H1255" s="1012"/>
      <c r="I1255" s="1012"/>
      <c r="J1255" s="899">
        <v>0</v>
      </c>
    </row>
    <row r="1256" spans="1:10" ht="19.899999999999999" customHeight="1" x14ac:dyDescent="0.25">
      <c r="A1256" s="1012"/>
      <c r="B1256" s="1012"/>
      <c r="C1256" s="1012"/>
      <c r="D1256" s="1012"/>
      <c r="E1256" s="1012"/>
      <c r="F1256" s="1012" t="s">
        <v>6071</v>
      </c>
      <c r="G1256" s="1012"/>
      <c r="H1256" s="1012"/>
      <c r="I1256" s="1012"/>
      <c r="J1256" s="900">
        <v>99.217299999999994</v>
      </c>
    </row>
    <row r="1257" spans="1:10" ht="19.899999999999999" customHeight="1" x14ac:dyDescent="0.25">
      <c r="A1257" s="1012"/>
      <c r="B1257" s="1012"/>
      <c r="C1257" s="1012"/>
      <c r="D1257" s="1012"/>
      <c r="E1257" s="1012"/>
      <c r="F1257" s="1012" t="s">
        <v>6072</v>
      </c>
      <c r="G1257" s="1012"/>
      <c r="H1257" s="1012"/>
      <c r="I1257" s="1012"/>
      <c r="J1257" s="900">
        <v>104.6456</v>
      </c>
    </row>
    <row r="1258" spans="1:10" ht="19.899999999999999" customHeight="1" x14ac:dyDescent="0.25">
      <c r="A1258" s="1012"/>
      <c r="B1258" s="1012"/>
      <c r="C1258" s="1012"/>
      <c r="D1258" s="1012"/>
      <c r="E1258" s="1012"/>
      <c r="F1258" s="1012" t="s">
        <v>6073</v>
      </c>
      <c r="G1258" s="1012"/>
      <c r="H1258" s="1012"/>
      <c r="I1258" s="1012"/>
      <c r="J1258" s="900">
        <v>5</v>
      </c>
    </row>
    <row r="1259" spans="1:10" ht="19.899999999999999" customHeight="1" x14ac:dyDescent="0.25">
      <c r="A1259" s="1012"/>
      <c r="B1259" s="1012"/>
      <c r="C1259" s="1012"/>
      <c r="D1259" s="1012"/>
      <c r="E1259" s="1012"/>
      <c r="F1259" s="1012" t="s">
        <v>6074</v>
      </c>
      <c r="G1259" s="1012"/>
      <c r="H1259" s="1012"/>
      <c r="I1259" s="1012"/>
      <c r="J1259" s="900">
        <v>20.929099999999998</v>
      </c>
    </row>
    <row r="1260" spans="1:10" ht="19.899999999999999" customHeight="1" x14ac:dyDescent="0.25">
      <c r="A1260" s="1012"/>
      <c r="B1260" s="1012"/>
      <c r="C1260" s="1012"/>
      <c r="D1260" s="1012"/>
      <c r="E1260" s="1012"/>
      <c r="F1260" s="1012" t="s">
        <v>6075</v>
      </c>
      <c r="G1260" s="1012"/>
      <c r="H1260" s="1012"/>
      <c r="I1260" s="1012"/>
      <c r="J1260" s="900">
        <v>0.25619999999999998</v>
      </c>
    </row>
    <row r="1261" spans="1:10" ht="19.899999999999999" customHeight="1" x14ac:dyDescent="0.25">
      <c r="A1261" s="1012"/>
      <c r="B1261" s="1012"/>
      <c r="C1261" s="1012"/>
      <c r="D1261" s="1012"/>
      <c r="E1261" s="1012"/>
      <c r="F1261" s="1012" t="s">
        <v>6076</v>
      </c>
      <c r="G1261" s="1012"/>
      <c r="H1261" s="1012"/>
      <c r="I1261" s="1012"/>
      <c r="J1261" s="900">
        <v>0</v>
      </c>
    </row>
    <row r="1262" spans="1:10" ht="19.899999999999999" customHeight="1" x14ac:dyDescent="0.25">
      <c r="A1262" s="887" t="s">
        <v>6225</v>
      </c>
      <c r="B1262" s="888" t="s">
        <v>1082</v>
      </c>
      <c r="C1262" s="887" t="s">
        <v>6058</v>
      </c>
      <c r="D1262" s="887" t="s">
        <v>6226</v>
      </c>
      <c r="E1262" s="888" t="s">
        <v>1084</v>
      </c>
      <c r="F1262" s="888" t="s">
        <v>1207</v>
      </c>
      <c r="G1262" s="888" t="s">
        <v>6102</v>
      </c>
      <c r="H1262" s="888"/>
      <c r="I1262" s="888"/>
      <c r="J1262" s="888" t="s">
        <v>6065</v>
      </c>
    </row>
    <row r="1263" spans="1:10" ht="25.9" customHeight="1" x14ac:dyDescent="0.25">
      <c r="A1263" s="906" t="s">
        <v>6061</v>
      </c>
      <c r="B1263" s="907" t="s">
        <v>6433</v>
      </c>
      <c r="C1263" s="906" t="s">
        <v>6063</v>
      </c>
      <c r="D1263" s="906" t="s">
        <v>1690</v>
      </c>
      <c r="E1263" s="908">
        <v>1</v>
      </c>
      <c r="F1263" s="909" t="s">
        <v>66</v>
      </c>
      <c r="G1263" s="1021" t="s">
        <v>6454</v>
      </c>
      <c r="H1263" s="1021"/>
      <c r="I1263" s="1022"/>
      <c r="J1263" s="910" t="s">
        <v>6454</v>
      </c>
    </row>
    <row r="1264" spans="1:10" ht="25.9" customHeight="1" x14ac:dyDescent="0.25">
      <c r="A1264" s="906" t="s">
        <v>6061</v>
      </c>
      <c r="B1264" s="907" t="s">
        <v>6288</v>
      </c>
      <c r="C1264" s="906" t="s">
        <v>6063</v>
      </c>
      <c r="D1264" s="906" t="s">
        <v>68</v>
      </c>
      <c r="E1264" s="908">
        <v>1.2800000000000001E-3</v>
      </c>
      <c r="F1264" s="909" t="s">
        <v>38</v>
      </c>
      <c r="G1264" s="1021" t="s">
        <v>6430</v>
      </c>
      <c r="H1264" s="1021"/>
      <c r="I1264" s="1022"/>
      <c r="J1264" s="910" t="s">
        <v>6455</v>
      </c>
    </row>
    <row r="1265" spans="1:10" ht="25.9" customHeight="1" x14ac:dyDescent="0.25">
      <c r="A1265" s="906" t="s">
        <v>6061</v>
      </c>
      <c r="B1265" s="907" t="s">
        <v>6456</v>
      </c>
      <c r="C1265" s="906" t="s">
        <v>6063</v>
      </c>
      <c r="D1265" s="906" t="s">
        <v>406</v>
      </c>
      <c r="E1265" s="908">
        <v>4.7400000000000003E-3</v>
      </c>
      <c r="F1265" s="909" t="s">
        <v>38</v>
      </c>
      <c r="G1265" s="1021" t="s">
        <v>6457</v>
      </c>
      <c r="H1265" s="1021"/>
      <c r="I1265" s="1022"/>
      <c r="J1265" s="910" t="s">
        <v>6458</v>
      </c>
    </row>
    <row r="1266" spans="1:10" ht="19.899999999999999" customHeight="1" x14ac:dyDescent="0.25">
      <c r="A1266" s="1012"/>
      <c r="B1266" s="1012"/>
      <c r="C1266" s="1012"/>
      <c r="D1266" s="1012"/>
      <c r="E1266" s="1012"/>
      <c r="F1266" s="1012" t="s">
        <v>6230</v>
      </c>
      <c r="G1266" s="1012"/>
      <c r="H1266" s="1012"/>
      <c r="I1266" s="1012"/>
      <c r="J1266" s="900">
        <v>106.9061</v>
      </c>
    </row>
    <row r="1267" spans="1:10" ht="19.899999999999999" customHeight="1" x14ac:dyDescent="0.25">
      <c r="A1267" s="887" t="s">
        <v>6107</v>
      </c>
      <c r="B1267" s="888" t="s">
        <v>6108</v>
      </c>
      <c r="C1267" s="887" t="s">
        <v>6058</v>
      </c>
      <c r="D1267" s="887" t="s">
        <v>1083</v>
      </c>
      <c r="E1267" s="888" t="s">
        <v>6109</v>
      </c>
      <c r="F1267" s="888" t="s">
        <v>1084</v>
      </c>
      <c r="G1267" s="889" t="s">
        <v>1207</v>
      </c>
      <c r="H1267" s="1020" t="s">
        <v>6102</v>
      </c>
      <c r="I1267" s="1020"/>
      <c r="J1267" s="888" t="s">
        <v>6065</v>
      </c>
    </row>
    <row r="1268" spans="1:10" ht="39" customHeight="1" x14ac:dyDescent="0.25">
      <c r="A1268" s="906" t="s">
        <v>6061</v>
      </c>
      <c r="B1268" s="907" t="s">
        <v>6459</v>
      </c>
      <c r="C1268" s="906" t="s">
        <v>6063</v>
      </c>
      <c r="D1268" s="906" t="s">
        <v>107</v>
      </c>
      <c r="E1268" s="907" t="s">
        <v>407</v>
      </c>
      <c r="F1268" s="908">
        <v>9.7729999999999997E-2</v>
      </c>
      <c r="G1268" s="909" t="s">
        <v>108</v>
      </c>
      <c r="H1268" s="1021">
        <v>38.159999999999997</v>
      </c>
      <c r="I1268" s="1022"/>
      <c r="J1268" s="910">
        <v>3.73</v>
      </c>
    </row>
    <row r="1269" spans="1:10" ht="39" customHeight="1" x14ac:dyDescent="0.25">
      <c r="A1269" s="906" t="s">
        <v>6061</v>
      </c>
      <c r="B1269" s="907" t="s">
        <v>6460</v>
      </c>
      <c r="C1269" s="906" t="s">
        <v>6063</v>
      </c>
      <c r="D1269" s="906" t="s">
        <v>6461</v>
      </c>
      <c r="E1269" s="907">
        <v>3816118</v>
      </c>
      <c r="F1269" s="908">
        <v>0.13680999999999999</v>
      </c>
      <c r="G1269" s="909" t="s">
        <v>108</v>
      </c>
      <c r="H1269" s="1021">
        <v>19.329999999999998</v>
      </c>
      <c r="I1269" s="1022"/>
      <c r="J1269" s="910">
        <v>2.64</v>
      </c>
    </row>
    <row r="1270" spans="1:10" ht="19.899999999999999" customHeight="1" x14ac:dyDescent="0.25">
      <c r="A1270" s="1012"/>
      <c r="B1270" s="1012"/>
      <c r="C1270" s="1012"/>
      <c r="D1270" s="1012"/>
      <c r="E1270" s="1012"/>
      <c r="F1270" s="1012" t="s">
        <v>6112</v>
      </c>
      <c r="G1270" s="1012"/>
      <c r="H1270" s="1012"/>
      <c r="I1270" s="1012"/>
      <c r="J1270" s="900">
        <v>6.3738999999999999</v>
      </c>
    </row>
    <row r="1271" spans="1:10" ht="19.899999999999999" customHeight="1" x14ac:dyDescent="0.25">
      <c r="A1271" s="887" t="s">
        <v>6077</v>
      </c>
      <c r="B1271" s="888" t="s">
        <v>6078</v>
      </c>
      <c r="C1271" s="887" t="s">
        <v>6058</v>
      </c>
      <c r="D1271" s="887" t="s">
        <v>1083</v>
      </c>
      <c r="E1271" s="888" t="s">
        <v>1084</v>
      </c>
      <c r="F1271" s="1020" t="s">
        <v>6079</v>
      </c>
      <c r="G1271" s="1023"/>
      <c r="H1271" s="1020"/>
      <c r="I1271" s="1020"/>
      <c r="J1271" s="888" t="s">
        <v>6065</v>
      </c>
    </row>
    <row r="1272" spans="1:10" ht="19.899999999999999" customHeight="1" x14ac:dyDescent="0.25">
      <c r="A1272" s="889"/>
      <c r="B1272" s="889"/>
      <c r="C1272" s="889"/>
      <c r="D1272" s="889"/>
      <c r="E1272" s="889"/>
      <c r="F1272" s="889" t="s">
        <v>240</v>
      </c>
      <c r="G1272" s="889" t="s">
        <v>241</v>
      </c>
      <c r="H1272" s="889" t="s">
        <v>242</v>
      </c>
      <c r="I1272" s="889" t="s">
        <v>6080</v>
      </c>
      <c r="J1272" s="889"/>
    </row>
    <row r="1273" spans="1:10" ht="49.9" customHeight="1" x14ac:dyDescent="0.25">
      <c r="A1273" s="906" t="s">
        <v>6067</v>
      </c>
      <c r="B1273" s="907" t="s">
        <v>407</v>
      </c>
      <c r="C1273" s="906" t="s">
        <v>6063</v>
      </c>
      <c r="D1273" s="906" t="s">
        <v>5465</v>
      </c>
      <c r="E1273" s="908">
        <v>9.7729999999999997E-2</v>
      </c>
      <c r="F1273" s="907" t="s">
        <v>6462</v>
      </c>
      <c r="G1273" s="907" t="s">
        <v>6463</v>
      </c>
      <c r="H1273" s="907" t="s">
        <v>6464</v>
      </c>
      <c r="I1273" s="907" t="s">
        <v>6116</v>
      </c>
      <c r="J1273" s="910">
        <v>0</v>
      </c>
    </row>
    <row r="1274" spans="1:10" ht="49.9" customHeight="1" x14ac:dyDescent="0.25">
      <c r="A1274" s="906" t="s">
        <v>6061</v>
      </c>
      <c r="B1274" s="907">
        <v>3816118</v>
      </c>
      <c r="C1274" s="906" t="s">
        <v>6063</v>
      </c>
      <c r="D1274" s="906" t="s">
        <v>1690</v>
      </c>
      <c r="E1274" s="908">
        <v>0.13680999999999999</v>
      </c>
      <c r="F1274" s="907" t="s">
        <v>6465</v>
      </c>
      <c r="G1274" s="907" t="s">
        <v>6466</v>
      </c>
      <c r="H1274" s="907" t="s">
        <v>6467</v>
      </c>
      <c r="I1274" s="907" t="s">
        <v>6116</v>
      </c>
      <c r="J1274" s="910">
        <v>0</v>
      </c>
    </row>
    <row r="1275" spans="1:10" ht="19.899999999999999" customHeight="1" x14ac:dyDescent="0.25">
      <c r="A1275" s="1012"/>
      <c r="B1275" s="1012"/>
      <c r="C1275" s="1012"/>
      <c r="D1275" s="1012"/>
      <c r="E1275" s="1012"/>
      <c r="F1275" s="1012" t="s">
        <v>6076</v>
      </c>
      <c r="G1275" s="1012"/>
      <c r="H1275" s="1012"/>
      <c r="I1275" s="1012"/>
      <c r="J1275" s="900">
        <v>0</v>
      </c>
    </row>
    <row r="1276" spans="1:10" ht="19.899999999999999" customHeight="1" x14ac:dyDescent="0.25">
      <c r="A1276" s="1012"/>
      <c r="B1276" s="1012"/>
      <c r="C1276" s="1012"/>
      <c r="D1276" s="1012"/>
      <c r="E1276" s="1012"/>
      <c r="F1276" s="1012" t="s">
        <v>6081</v>
      </c>
      <c r="G1276" s="1012"/>
      <c r="H1276" s="1012"/>
      <c r="I1276" s="1012"/>
      <c r="J1276" s="900">
        <v>0</v>
      </c>
    </row>
    <row r="1277" spans="1:10" x14ac:dyDescent="0.25">
      <c r="A1277" s="901"/>
      <c r="B1277" s="901"/>
      <c r="C1277" s="901"/>
      <c r="D1277" s="901"/>
      <c r="E1277" s="901" t="s">
        <v>6082</v>
      </c>
      <c r="F1277" s="902">
        <v>50.289306067910601</v>
      </c>
      <c r="G1277" s="901" t="s">
        <v>6083</v>
      </c>
      <c r="H1277" s="902">
        <v>0</v>
      </c>
      <c r="I1277" s="901" t="s">
        <v>6084</v>
      </c>
      <c r="J1277" s="902">
        <v>50.28</v>
      </c>
    </row>
    <row r="1278" spans="1:10" ht="15.75" thickBot="1" x14ac:dyDescent="0.3">
      <c r="A1278" s="901"/>
      <c r="B1278" s="901"/>
      <c r="C1278" s="901"/>
      <c r="D1278" s="901"/>
      <c r="E1278" s="901" t="s">
        <v>6085</v>
      </c>
      <c r="F1278" s="902">
        <v>32.119999999999997</v>
      </c>
      <c r="G1278" s="901"/>
      <c r="H1278" s="1013" t="s">
        <v>6086</v>
      </c>
      <c r="I1278" s="1013"/>
      <c r="J1278" s="902">
        <v>166.59</v>
      </c>
    </row>
    <row r="1279" spans="1:10" ht="1.1499999999999999" customHeight="1" thickTop="1" x14ac:dyDescent="0.25">
      <c r="A1279" s="903"/>
      <c r="B1279" s="903"/>
      <c r="C1279" s="903"/>
      <c r="D1279" s="903"/>
      <c r="E1279" s="903"/>
      <c r="F1279" s="903"/>
      <c r="G1279" s="903"/>
      <c r="H1279" s="903"/>
      <c r="I1279" s="903"/>
      <c r="J1279" s="903"/>
    </row>
    <row r="1280" spans="1:10" ht="18" customHeight="1" x14ac:dyDescent="0.25">
      <c r="A1280" s="887" t="s">
        <v>6468</v>
      </c>
      <c r="B1280" s="888" t="s">
        <v>1082</v>
      </c>
      <c r="C1280" s="887" t="s">
        <v>6058</v>
      </c>
      <c r="D1280" s="887" t="s">
        <v>1083</v>
      </c>
      <c r="E1280" s="1024" t="s">
        <v>1210</v>
      </c>
      <c r="F1280" s="1024"/>
      <c r="G1280" s="889" t="s">
        <v>880</v>
      </c>
      <c r="H1280" s="888" t="s">
        <v>6059</v>
      </c>
      <c r="I1280" s="888" t="s">
        <v>6060</v>
      </c>
      <c r="J1280" s="888" t="s">
        <v>1089</v>
      </c>
    </row>
    <row r="1281" spans="1:10" ht="25.9" customHeight="1" x14ac:dyDescent="0.25">
      <c r="A1281" s="890" t="s">
        <v>6061</v>
      </c>
      <c r="B1281" s="891" t="s">
        <v>6469</v>
      </c>
      <c r="C1281" s="890" t="s">
        <v>6063</v>
      </c>
      <c r="D1281" s="890" t="s">
        <v>91</v>
      </c>
      <c r="E1281" s="1025" t="s">
        <v>176</v>
      </c>
      <c r="F1281" s="1025"/>
      <c r="G1281" s="892" t="s">
        <v>66</v>
      </c>
      <c r="H1281" s="893">
        <v>1</v>
      </c>
      <c r="I1281" s="894">
        <v>237.89</v>
      </c>
      <c r="J1281" s="894">
        <v>237.89</v>
      </c>
    </row>
    <row r="1282" spans="1:10" ht="15" customHeight="1" x14ac:dyDescent="0.25">
      <c r="A1282" s="1024" t="s">
        <v>6089</v>
      </c>
      <c r="B1282" s="1020" t="s">
        <v>1082</v>
      </c>
      <c r="C1282" s="1024" t="s">
        <v>6058</v>
      </c>
      <c r="D1282" s="1024" t="s">
        <v>6090</v>
      </c>
      <c r="E1282" s="1020" t="s">
        <v>1084</v>
      </c>
      <c r="F1282" s="1023" t="s">
        <v>6091</v>
      </c>
      <c r="G1282" s="1020"/>
      <c r="H1282" s="1023" t="s">
        <v>6065</v>
      </c>
      <c r="I1282" s="1020"/>
      <c r="J1282" s="1020" t="s">
        <v>6066</v>
      </c>
    </row>
    <row r="1283" spans="1:10" ht="15" customHeight="1" x14ac:dyDescent="0.25">
      <c r="A1283" s="1020"/>
      <c r="B1283" s="1020"/>
      <c r="C1283" s="1020"/>
      <c r="D1283" s="1020"/>
      <c r="E1283" s="1020"/>
      <c r="F1283" s="888" t="s">
        <v>6092</v>
      </c>
      <c r="G1283" s="888" t="s">
        <v>6093</v>
      </c>
      <c r="H1283" s="888" t="s">
        <v>6092</v>
      </c>
      <c r="I1283" s="888" t="s">
        <v>6093</v>
      </c>
      <c r="J1283" s="1020"/>
    </row>
    <row r="1284" spans="1:10" ht="25.9" customHeight="1" x14ac:dyDescent="0.25">
      <c r="A1284" s="895" t="s">
        <v>6067</v>
      </c>
      <c r="B1284" s="896" t="s">
        <v>6470</v>
      </c>
      <c r="C1284" s="895" t="s">
        <v>6063</v>
      </c>
      <c r="D1284" s="895" t="s">
        <v>409</v>
      </c>
      <c r="E1284" s="897">
        <v>1</v>
      </c>
      <c r="F1284" s="904">
        <v>1</v>
      </c>
      <c r="G1284" s="904">
        <v>0</v>
      </c>
      <c r="H1284" s="898">
        <v>396.79</v>
      </c>
      <c r="I1284" s="898">
        <v>123.89</v>
      </c>
      <c r="J1284" s="898">
        <v>396.79</v>
      </c>
    </row>
    <row r="1285" spans="1:10" ht="19.899999999999999" customHeight="1" x14ac:dyDescent="0.25">
      <c r="A1285" s="1012"/>
      <c r="B1285" s="1012"/>
      <c r="C1285" s="1012"/>
      <c r="D1285" s="1012"/>
      <c r="E1285" s="1012"/>
      <c r="F1285" s="1012" t="s">
        <v>6094</v>
      </c>
      <c r="G1285" s="1012"/>
      <c r="H1285" s="1012"/>
      <c r="I1285" s="1012"/>
      <c r="J1285" s="900">
        <v>396.79309999999998</v>
      </c>
    </row>
    <row r="1286" spans="1:10" ht="19.899999999999999" customHeight="1" x14ac:dyDescent="0.25">
      <c r="A1286" s="887" t="s">
        <v>6064</v>
      </c>
      <c r="B1286" s="888" t="s">
        <v>1082</v>
      </c>
      <c r="C1286" s="887" t="s">
        <v>6058</v>
      </c>
      <c r="D1286" s="887" t="s">
        <v>223</v>
      </c>
      <c r="E1286" s="888" t="s">
        <v>1084</v>
      </c>
      <c r="F1286" s="1020" t="s">
        <v>6065</v>
      </c>
      <c r="G1286" s="1020"/>
      <c r="H1286" s="1020"/>
      <c r="I1286" s="1020"/>
      <c r="J1286" s="888" t="s">
        <v>6066</v>
      </c>
    </row>
    <row r="1287" spans="1:10" ht="24" customHeight="1" x14ac:dyDescent="0.25">
      <c r="A1287" s="895" t="s">
        <v>6067</v>
      </c>
      <c r="B1287" s="896" t="s">
        <v>6139</v>
      </c>
      <c r="C1287" s="895" t="s">
        <v>6063</v>
      </c>
      <c r="D1287" s="895" t="s">
        <v>263</v>
      </c>
      <c r="E1287" s="897">
        <v>4</v>
      </c>
      <c r="F1287" s="895"/>
      <c r="G1287" s="895"/>
      <c r="H1287" s="895"/>
      <c r="I1287" s="898" t="s">
        <v>6140</v>
      </c>
      <c r="J1287" s="898" t="s">
        <v>6471</v>
      </c>
    </row>
    <row r="1288" spans="1:10" ht="24" customHeight="1" x14ac:dyDescent="0.25">
      <c r="A1288" s="895" t="s">
        <v>6067</v>
      </c>
      <c r="B1288" s="896" t="s">
        <v>6360</v>
      </c>
      <c r="C1288" s="895" t="s">
        <v>6063</v>
      </c>
      <c r="D1288" s="895" t="s">
        <v>372</v>
      </c>
      <c r="E1288" s="897">
        <v>1</v>
      </c>
      <c r="F1288" s="895"/>
      <c r="G1288" s="895"/>
      <c r="H1288" s="895"/>
      <c r="I1288" s="898" t="s">
        <v>6361</v>
      </c>
      <c r="J1288" s="898" t="s">
        <v>6361</v>
      </c>
    </row>
    <row r="1289" spans="1:10" ht="19.899999999999999" customHeight="1" x14ac:dyDescent="0.25">
      <c r="A1289" s="1012"/>
      <c r="B1289" s="1012"/>
      <c r="C1289" s="1012"/>
      <c r="D1289" s="1012"/>
      <c r="E1289" s="1012"/>
      <c r="F1289" s="1012" t="s">
        <v>6070</v>
      </c>
      <c r="G1289" s="1012"/>
      <c r="H1289" s="1012"/>
      <c r="I1289" s="1012"/>
      <c r="J1289" s="899">
        <v>0</v>
      </c>
    </row>
    <row r="1290" spans="1:10" ht="19.899999999999999" customHeight="1" x14ac:dyDescent="0.25">
      <c r="A1290" s="1012"/>
      <c r="B1290" s="1012"/>
      <c r="C1290" s="1012"/>
      <c r="D1290" s="1012"/>
      <c r="E1290" s="1012"/>
      <c r="F1290" s="1012" t="s">
        <v>6071</v>
      </c>
      <c r="G1290" s="1012"/>
      <c r="H1290" s="1012"/>
      <c r="I1290" s="1012"/>
      <c r="J1290" s="900">
        <v>127.8235</v>
      </c>
    </row>
    <row r="1291" spans="1:10" ht="19.899999999999999" customHeight="1" x14ac:dyDescent="0.25">
      <c r="A1291" s="1012"/>
      <c r="B1291" s="1012"/>
      <c r="C1291" s="1012"/>
      <c r="D1291" s="1012"/>
      <c r="E1291" s="1012"/>
      <c r="F1291" s="1012" t="s">
        <v>6072</v>
      </c>
      <c r="G1291" s="1012"/>
      <c r="H1291" s="1012"/>
      <c r="I1291" s="1012"/>
      <c r="J1291" s="900">
        <v>524.61659999999995</v>
      </c>
    </row>
    <row r="1292" spans="1:10" ht="19.899999999999999" customHeight="1" x14ac:dyDescent="0.25">
      <c r="A1292" s="1012"/>
      <c r="B1292" s="1012"/>
      <c r="C1292" s="1012"/>
      <c r="D1292" s="1012"/>
      <c r="E1292" s="1012"/>
      <c r="F1292" s="1012" t="s">
        <v>6073</v>
      </c>
      <c r="G1292" s="1012"/>
      <c r="H1292" s="1012"/>
      <c r="I1292" s="1012"/>
      <c r="J1292" s="900">
        <v>75</v>
      </c>
    </row>
    <row r="1293" spans="1:10" ht="19.899999999999999" customHeight="1" x14ac:dyDescent="0.25">
      <c r="A1293" s="1012"/>
      <c r="B1293" s="1012"/>
      <c r="C1293" s="1012"/>
      <c r="D1293" s="1012"/>
      <c r="E1293" s="1012"/>
      <c r="F1293" s="1012" t="s">
        <v>6074</v>
      </c>
      <c r="G1293" s="1012"/>
      <c r="H1293" s="1012"/>
      <c r="I1293" s="1012"/>
      <c r="J1293" s="900">
        <v>6.9949000000000003</v>
      </c>
    </row>
    <row r="1294" spans="1:10" ht="19.899999999999999" customHeight="1" x14ac:dyDescent="0.25">
      <c r="A1294" s="1012"/>
      <c r="B1294" s="1012"/>
      <c r="C1294" s="1012"/>
      <c r="D1294" s="1012"/>
      <c r="E1294" s="1012"/>
      <c r="F1294" s="1012" t="s">
        <v>6075</v>
      </c>
      <c r="G1294" s="1012"/>
      <c r="H1294" s="1012"/>
      <c r="I1294" s="1012"/>
      <c r="J1294" s="900">
        <v>0</v>
      </c>
    </row>
    <row r="1295" spans="1:10" ht="19.899999999999999" customHeight="1" x14ac:dyDescent="0.25">
      <c r="A1295" s="1012"/>
      <c r="B1295" s="1012"/>
      <c r="C1295" s="1012"/>
      <c r="D1295" s="1012"/>
      <c r="E1295" s="1012"/>
      <c r="F1295" s="1012" t="s">
        <v>6076</v>
      </c>
      <c r="G1295" s="1012"/>
      <c r="H1295" s="1012"/>
      <c r="I1295" s="1012"/>
      <c r="J1295" s="900">
        <v>0</v>
      </c>
    </row>
    <row r="1296" spans="1:10" ht="19.899999999999999" customHeight="1" x14ac:dyDescent="0.25">
      <c r="A1296" s="887" t="s">
        <v>6225</v>
      </c>
      <c r="B1296" s="888" t="s">
        <v>1082</v>
      </c>
      <c r="C1296" s="887" t="s">
        <v>6058</v>
      </c>
      <c r="D1296" s="887" t="s">
        <v>6226</v>
      </c>
      <c r="E1296" s="888" t="s">
        <v>1084</v>
      </c>
      <c r="F1296" s="888" t="s">
        <v>1207</v>
      </c>
      <c r="G1296" s="888" t="s">
        <v>6102</v>
      </c>
      <c r="H1296" s="888"/>
      <c r="I1296" s="888"/>
      <c r="J1296" s="888" t="s">
        <v>6065</v>
      </c>
    </row>
    <row r="1297" spans="1:10" ht="39" customHeight="1" x14ac:dyDescent="0.25">
      <c r="A1297" s="906" t="s">
        <v>6061</v>
      </c>
      <c r="B1297" s="907" t="s">
        <v>6472</v>
      </c>
      <c r="C1297" s="906" t="s">
        <v>6063</v>
      </c>
      <c r="D1297" s="906" t="s">
        <v>410</v>
      </c>
      <c r="E1297" s="908">
        <v>1</v>
      </c>
      <c r="F1297" s="909" t="s">
        <v>66</v>
      </c>
      <c r="G1297" s="1021" t="s">
        <v>6473</v>
      </c>
      <c r="H1297" s="1021"/>
      <c r="I1297" s="1022"/>
      <c r="J1297" s="910" t="s">
        <v>6473</v>
      </c>
    </row>
    <row r="1298" spans="1:10" ht="19.899999999999999" customHeight="1" x14ac:dyDescent="0.25">
      <c r="A1298" s="1012"/>
      <c r="B1298" s="1012"/>
      <c r="C1298" s="1012"/>
      <c r="D1298" s="1012"/>
      <c r="E1298" s="1012"/>
      <c r="F1298" s="1012" t="s">
        <v>6230</v>
      </c>
      <c r="G1298" s="1012"/>
      <c r="H1298" s="1012"/>
      <c r="I1298" s="1012"/>
      <c r="J1298" s="900">
        <v>230.9</v>
      </c>
    </row>
    <row r="1299" spans="1:10" ht="19.899999999999999" customHeight="1" x14ac:dyDescent="0.25">
      <c r="A1299" s="887" t="s">
        <v>6077</v>
      </c>
      <c r="B1299" s="888" t="s">
        <v>6078</v>
      </c>
      <c r="C1299" s="887" t="s">
        <v>6058</v>
      </c>
      <c r="D1299" s="887" t="s">
        <v>1083</v>
      </c>
      <c r="E1299" s="888" t="s">
        <v>1084</v>
      </c>
      <c r="F1299" s="1020" t="s">
        <v>6079</v>
      </c>
      <c r="G1299" s="1023"/>
      <c r="H1299" s="1020"/>
      <c r="I1299" s="1020"/>
      <c r="J1299" s="888" t="s">
        <v>6065</v>
      </c>
    </row>
    <row r="1300" spans="1:10" ht="19.899999999999999" customHeight="1" x14ac:dyDescent="0.25">
      <c r="A1300" s="889"/>
      <c r="B1300" s="889"/>
      <c r="C1300" s="889"/>
      <c r="D1300" s="889"/>
      <c r="E1300" s="889"/>
      <c r="F1300" s="889" t="s">
        <v>240</v>
      </c>
      <c r="G1300" s="889" t="s">
        <v>241</v>
      </c>
      <c r="H1300" s="889" t="s">
        <v>242</v>
      </c>
      <c r="I1300" s="889" t="s">
        <v>6080</v>
      </c>
      <c r="J1300" s="889"/>
    </row>
    <row r="1301" spans="1:10" ht="49.9" customHeight="1" x14ac:dyDescent="0.25">
      <c r="A1301" s="906" t="s">
        <v>6061</v>
      </c>
      <c r="B1301" s="907">
        <v>3713824</v>
      </c>
      <c r="C1301" s="906" t="s">
        <v>6063</v>
      </c>
      <c r="D1301" s="906" t="s">
        <v>410</v>
      </c>
      <c r="E1301" s="908">
        <v>0.61948999999999999</v>
      </c>
      <c r="F1301" s="907" t="s">
        <v>6330</v>
      </c>
      <c r="G1301" s="907" t="s">
        <v>6331</v>
      </c>
      <c r="H1301" s="907" t="s">
        <v>6332</v>
      </c>
      <c r="I1301" s="907" t="s">
        <v>6116</v>
      </c>
      <c r="J1301" s="910">
        <v>0</v>
      </c>
    </row>
    <row r="1302" spans="1:10" ht="19.899999999999999" customHeight="1" x14ac:dyDescent="0.25">
      <c r="A1302" s="1012"/>
      <c r="B1302" s="1012"/>
      <c r="C1302" s="1012"/>
      <c r="D1302" s="1012"/>
      <c r="E1302" s="1012"/>
      <c r="F1302" s="1012" t="s">
        <v>6076</v>
      </c>
      <c r="G1302" s="1012"/>
      <c r="H1302" s="1012"/>
      <c r="I1302" s="1012"/>
      <c r="J1302" s="900">
        <v>0</v>
      </c>
    </row>
    <row r="1303" spans="1:10" ht="19.899999999999999" customHeight="1" x14ac:dyDescent="0.25">
      <c r="A1303" s="1012"/>
      <c r="B1303" s="1012"/>
      <c r="C1303" s="1012"/>
      <c r="D1303" s="1012"/>
      <c r="E1303" s="1012"/>
      <c r="F1303" s="1012" t="s">
        <v>6081</v>
      </c>
      <c r="G1303" s="1012"/>
      <c r="H1303" s="1012"/>
      <c r="I1303" s="1012"/>
      <c r="J1303" s="900">
        <v>0</v>
      </c>
    </row>
    <row r="1304" spans="1:10" x14ac:dyDescent="0.25">
      <c r="A1304" s="901"/>
      <c r="B1304" s="901"/>
      <c r="C1304" s="901"/>
      <c r="D1304" s="901"/>
      <c r="E1304" s="901" t="s">
        <v>6082</v>
      </c>
      <c r="F1304" s="902">
        <v>96.47</v>
      </c>
      <c r="G1304" s="901" t="s">
        <v>6083</v>
      </c>
      <c r="H1304" s="902">
        <v>0</v>
      </c>
      <c r="I1304" s="901" t="s">
        <v>6084</v>
      </c>
      <c r="J1304" s="902">
        <v>96.47</v>
      </c>
    </row>
    <row r="1305" spans="1:10" ht="15.75" thickBot="1" x14ac:dyDescent="0.3">
      <c r="A1305" s="901"/>
      <c r="B1305" s="901"/>
      <c r="C1305" s="901"/>
      <c r="D1305" s="901"/>
      <c r="E1305" s="901" t="s">
        <v>6085</v>
      </c>
      <c r="F1305" s="902">
        <v>56.83</v>
      </c>
      <c r="G1305" s="901"/>
      <c r="H1305" s="1013" t="s">
        <v>6086</v>
      </c>
      <c r="I1305" s="1013"/>
      <c r="J1305" s="902">
        <v>294.72000000000003</v>
      </c>
    </row>
    <row r="1306" spans="1:10" ht="1.1499999999999999" customHeight="1" thickTop="1" x14ac:dyDescent="0.25">
      <c r="A1306" s="903"/>
      <c r="B1306" s="903"/>
      <c r="C1306" s="903"/>
      <c r="D1306" s="903"/>
      <c r="E1306" s="903"/>
      <c r="F1306" s="903"/>
      <c r="G1306" s="903"/>
      <c r="H1306" s="903"/>
      <c r="I1306" s="903"/>
      <c r="J1306" s="903"/>
    </row>
    <row r="1307" spans="1:10" ht="18" customHeight="1" x14ac:dyDescent="0.25">
      <c r="A1307" s="887" t="s">
        <v>6474</v>
      </c>
      <c r="B1307" s="888" t="s">
        <v>1082</v>
      </c>
      <c r="C1307" s="887" t="s">
        <v>6058</v>
      </c>
      <c r="D1307" s="887" t="s">
        <v>1083</v>
      </c>
      <c r="E1307" s="1024" t="s">
        <v>1210</v>
      </c>
      <c r="F1307" s="1024"/>
      <c r="G1307" s="889" t="s">
        <v>880</v>
      </c>
      <c r="H1307" s="888" t="s">
        <v>6059</v>
      </c>
      <c r="I1307" s="888" t="s">
        <v>6060</v>
      </c>
      <c r="J1307" s="888" t="s">
        <v>1089</v>
      </c>
    </row>
    <row r="1308" spans="1:10" ht="24" customHeight="1" x14ac:dyDescent="0.25">
      <c r="A1308" s="890" t="s">
        <v>6061</v>
      </c>
      <c r="B1308" s="891" t="s">
        <v>6475</v>
      </c>
      <c r="C1308" s="890" t="s">
        <v>6063</v>
      </c>
      <c r="D1308" s="890" t="s">
        <v>92</v>
      </c>
      <c r="E1308" s="1025" t="s">
        <v>176</v>
      </c>
      <c r="F1308" s="1025"/>
      <c r="G1308" s="892" t="s">
        <v>47</v>
      </c>
      <c r="H1308" s="893">
        <v>1</v>
      </c>
      <c r="I1308" s="894">
        <v>0.79</v>
      </c>
      <c r="J1308" s="894">
        <v>0.79</v>
      </c>
    </row>
    <row r="1309" spans="1:10" ht="19.899999999999999" customHeight="1" x14ac:dyDescent="0.25">
      <c r="A1309" s="887" t="s">
        <v>6064</v>
      </c>
      <c r="B1309" s="888" t="s">
        <v>1082</v>
      </c>
      <c r="C1309" s="887" t="s">
        <v>6058</v>
      </c>
      <c r="D1309" s="887" t="s">
        <v>223</v>
      </c>
      <c r="E1309" s="888" t="s">
        <v>1084</v>
      </c>
      <c r="F1309" s="1020" t="s">
        <v>6065</v>
      </c>
      <c r="G1309" s="1020"/>
      <c r="H1309" s="1020"/>
      <c r="I1309" s="1020"/>
      <c r="J1309" s="888" t="s">
        <v>6066</v>
      </c>
    </row>
    <row r="1310" spans="1:10" ht="24" customHeight="1" x14ac:dyDescent="0.25">
      <c r="A1310" s="895" t="s">
        <v>6067</v>
      </c>
      <c r="B1310" s="896" t="s">
        <v>6068</v>
      </c>
      <c r="C1310" s="895" t="s">
        <v>6063</v>
      </c>
      <c r="D1310" s="895" t="s">
        <v>231</v>
      </c>
      <c r="E1310" s="897">
        <v>10</v>
      </c>
      <c r="F1310" s="895"/>
      <c r="G1310" s="895"/>
      <c r="H1310" s="895"/>
      <c r="I1310" s="898" t="s">
        <v>6069</v>
      </c>
      <c r="J1310" s="898" t="s">
        <v>6098</v>
      </c>
    </row>
    <row r="1311" spans="1:10" ht="19.899999999999999" customHeight="1" x14ac:dyDescent="0.25">
      <c r="A1311" s="1012"/>
      <c r="B1311" s="1012"/>
      <c r="C1311" s="1012"/>
      <c r="D1311" s="1012"/>
      <c r="E1311" s="1012"/>
      <c r="F1311" s="1012" t="s">
        <v>6070</v>
      </c>
      <c r="G1311" s="1012"/>
      <c r="H1311" s="1012"/>
      <c r="I1311" s="1012"/>
      <c r="J1311" s="899">
        <v>0</v>
      </c>
    </row>
    <row r="1312" spans="1:10" ht="19.899999999999999" customHeight="1" x14ac:dyDescent="0.25">
      <c r="A1312" s="1012"/>
      <c r="B1312" s="1012"/>
      <c r="C1312" s="1012"/>
      <c r="D1312" s="1012"/>
      <c r="E1312" s="1012"/>
      <c r="F1312" s="1012" t="s">
        <v>6071</v>
      </c>
      <c r="G1312" s="1012"/>
      <c r="H1312" s="1012"/>
      <c r="I1312" s="1012"/>
      <c r="J1312" s="900">
        <v>234.49100000000001</v>
      </c>
    </row>
    <row r="1313" spans="1:10" ht="19.899999999999999" customHeight="1" x14ac:dyDescent="0.25">
      <c r="A1313" s="1012"/>
      <c r="B1313" s="1012"/>
      <c r="C1313" s="1012"/>
      <c r="D1313" s="1012"/>
      <c r="E1313" s="1012"/>
      <c r="F1313" s="1012" t="s">
        <v>6072</v>
      </c>
      <c r="G1313" s="1012"/>
      <c r="H1313" s="1012"/>
      <c r="I1313" s="1012"/>
      <c r="J1313" s="900">
        <v>234.49100000000001</v>
      </c>
    </row>
    <row r="1314" spans="1:10" ht="19.899999999999999" customHeight="1" x14ac:dyDescent="0.25">
      <c r="A1314" s="1012"/>
      <c r="B1314" s="1012"/>
      <c r="C1314" s="1012"/>
      <c r="D1314" s="1012"/>
      <c r="E1314" s="1012"/>
      <c r="F1314" s="1012" t="s">
        <v>6073</v>
      </c>
      <c r="G1314" s="1012"/>
      <c r="H1314" s="1012"/>
      <c r="I1314" s="1012"/>
      <c r="J1314" s="900">
        <v>300</v>
      </c>
    </row>
    <row r="1315" spans="1:10" ht="19.899999999999999" customHeight="1" x14ac:dyDescent="0.25">
      <c r="A1315" s="1012"/>
      <c r="B1315" s="1012"/>
      <c r="C1315" s="1012"/>
      <c r="D1315" s="1012"/>
      <c r="E1315" s="1012"/>
      <c r="F1315" s="1012" t="s">
        <v>6074</v>
      </c>
      <c r="G1315" s="1012"/>
      <c r="H1315" s="1012"/>
      <c r="I1315" s="1012"/>
      <c r="J1315" s="900">
        <v>0.78159999999999996</v>
      </c>
    </row>
    <row r="1316" spans="1:10" ht="19.899999999999999" customHeight="1" x14ac:dyDescent="0.25">
      <c r="A1316" s="1012"/>
      <c r="B1316" s="1012"/>
      <c r="C1316" s="1012"/>
      <c r="D1316" s="1012"/>
      <c r="E1316" s="1012"/>
      <c r="F1316" s="1012" t="s">
        <v>6075</v>
      </c>
      <c r="G1316" s="1012"/>
      <c r="H1316" s="1012"/>
      <c r="I1316" s="1012"/>
      <c r="J1316" s="900">
        <v>9.5999999999999992E-3</v>
      </c>
    </row>
    <row r="1317" spans="1:10" ht="19.899999999999999" customHeight="1" x14ac:dyDescent="0.25">
      <c r="A1317" s="1012"/>
      <c r="B1317" s="1012"/>
      <c r="C1317" s="1012"/>
      <c r="D1317" s="1012"/>
      <c r="E1317" s="1012"/>
      <c r="F1317" s="1012" t="s">
        <v>6076</v>
      </c>
      <c r="G1317" s="1012"/>
      <c r="H1317" s="1012"/>
      <c r="I1317" s="1012"/>
      <c r="J1317" s="900">
        <v>0</v>
      </c>
    </row>
    <row r="1318" spans="1:10" ht="19.899999999999999" customHeight="1" x14ac:dyDescent="0.25">
      <c r="A1318" s="887" t="s">
        <v>6077</v>
      </c>
      <c r="B1318" s="888" t="s">
        <v>6078</v>
      </c>
      <c r="C1318" s="887" t="s">
        <v>6058</v>
      </c>
      <c r="D1318" s="887" t="s">
        <v>1083</v>
      </c>
      <c r="E1318" s="888" t="s">
        <v>1084</v>
      </c>
      <c r="F1318" s="1020" t="s">
        <v>6079</v>
      </c>
      <c r="G1318" s="1023"/>
      <c r="H1318" s="1020"/>
      <c r="I1318" s="1020"/>
      <c r="J1318" s="888" t="s">
        <v>6065</v>
      </c>
    </row>
    <row r="1319" spans="1:10" ht="19.899999999999999" customHeight="1" x14ac:dyDescent="0.25">
      <c r="A1319" s="889"/>
      <c r="B1319" s="889"/>
      <c r="C1319" s="889"/>
      <c r="D1319" s="889"/>
      <c r="E1319" s="889"/>
      <c r="F1319" s="889" t="s">
        <v>240</v>
      </c>
      <c r="G1319" s="889" t="s">
        <v>241</v>
      </c>
      <c r="H1319" s="889" t="s">
        <v>242</v>
      </c>
      <c r="I1319" s="889" t="s">
        <v>6080</v>
      </c>
      <c r="J1319" s="889"/>
    </row>
    <row r="1320" spans="1:10" ht="19.899999999999999" customHeight="1" x14ac:dyDescent="0.25">
      <c r="A1320" s="1012"/>
      <c r="B1320" s="1012"/>
      <c r="C1320" s="1012"/>
      <c r="D1320" s="1012"/>
      <c r="E1320" s="1012"/>
      <c r="F1320" s="1012" t="s">
        <v>6076</v>
      </c>
      <c r="G1320" s="1012"/>
      <c r="H1320" s="1012"/>
      <c r="I1320" s="1012"/>
      <c r="J1320" s="900">
        <v>0</v>
      </c>
    </row>
    <row r="1321" spans="1:10" ht="19.899999999999999" customHeight="1" x14ac:dyDescent="0.25">
      <c r="A1321" s="1012"/>
      <c r="B1321" s="1012"/>
      <c r="C1321" s="1012"/>
      <c r="D1321" s="1012"/>
      <c r="E1321" s="1012"/>
      <c r="F1321" s="1012" t="s">
        <v>6081</v>
      </c>
      <c r="G1321" s="1012"/>
      <c r="H1321" s="1012"/>
      <c r="I1321" s="1012"/>
      <c r="J1321" s="900">
        <v>0</v>
      </c>
    </row>
    <row r="1322" spans="1:10" x14ac:dyDescent="0.25">
      <c r="A1322" s="901"/>
      <c r="B1322" s="901"/>
      <c r="C1322" s="901"/>
      <c r="D1322" s="901"/>
      <c r="E1322" s="901" t="s">
        <v>6082</v>
      </c>
      <c r="F1322" s="902">
        <v>0.78</v>
      </c>
      <c r="G1322" s="901" t="s">
        <v>6083</v>
      </c>
      <c r="H1322" s="902">
        <v>0</v>
      </c>
      <c r="I1322" s="901" t="s">
        <v>6084</v>
      </c>
      <c r="J1322" s="902">
        <v>0.78</v>
      </c>
    </row>
    <row r="1323" spans="1:10" ht="15.75" thickBot="1" x14ac:dyDescent="0.3">
      <c r="A1323" s="901"/>
      <c r="B1323" s="901"/>
      <c r="C1323" s="901"/>
      <c r="D1323" s="901"/>
      <c r="E1323" s="901" t="s">
        <v>6085</v>
      </c>
      <c r="F1323" s="902">
        <v>0.19</v>
      </c>
      <c r="G1323" s="901"/>
      <c r="H1323" s="1013" t="s">
        <v>6086</v>
      </c>
      <c r="I1323" s="1013"/>
      <c r="J1323" s="902">
        <v>0.98</v>
      </c>
    </row>
    <row r="1324" spans="1:10" ht="1.1499999999999999" customHeight="1" thickTop="1" x14ac:dyDescent="0.25">
      <c r="A1324" s="903"/>
      <c r="B1324" s="903"/>
      <c r="C1324" s="903"/>
      <c r="D1324" s="903"/>
      <c r="E1324" s="903"/>
      <c r="F1324" s="903"/>
      <c r="G1324" s="903"/>
      <c r="H1324" s="903"/>
      <c r="I1324" s="903"/>
      <c r="J1324" s="903"/>
    </row>
    <row r="1325" spans="1:10" ht="18" customHeight="1" x14ac:dyDescent="0.25">
      <c r="A1325" s="887" t="s">
        <v>6476</v>
      </c>
      <c r="B1325" s="888" t="s">
        <v>1082</v>
      </c>
      <c r="C1325" s="887" t="s">
        <v>6058</v>
      </c>
      <c r="D1325" s="887" t="s">
        <v>1083</v>
      </c>
      <c r="E1325" s="1024" t="s">
        <v>1210</v>
      </c>
      <c r="F1325" s="1024"/>
      <c r="G1325" s="889" t="s">
        <v>880</v>
      </c>
      <c r="H1325" s="888" t="s">
        <v>6059</v>
      </c>
      <c r="I1325" s="888" t="s">
        <v>6060</v>
      </c>
      <c r="J1325" s="888" t="s">
        <v>1089</v>
      </c>
    </row>
    <row r="1326" spans="1:10" ht="52.15" customHeight="1" x14ac:dyDescent="0.25">
      <c r="A1326" s="890" t="s">
        <v>6061</v>
      </c>
      <c r="B1326" s="891" t="s">
        <v>6477</v>
      </c>
      <c r="C1326" s="890" t="s">
        <v>6063</v>
      </c>
      <c r="D1326" s="890" t="s">
        <v>94</v>
      </c>
      <c r="E1326" s="1025" t="s">
        <v>176</v>
      </c>
      <c r="F1326" s="1025"/>
      <c r="G1326" s="892" t="s">
        <v>50</v>
      </c>
      <c r="H1326" s="893">
        <v>1</v>
      </c>
      <c r="I1326" s="894">
        <v>283.83</v>
      </c>
      <c r="J1326" s="894">
        <v>283.83</v>
      </c>
    </row>
    <row r="1327" spans="1:10" ht="19.899999999999999" customHeight="1" x14ac:dyDescent="0.25">
      <c r="A1327" s="887" t="s">
        <v>6064</v>
      </c>
      <c r="B1327" s="888" t="s">
        <v>1082</v>
      </c>
      <c r="C1327" s="887" t="s">
        <v>6058</v>
      </c>
      <c r="D1327" s="887" t="s">
        <v>223</v>
      </c>
      <c r="E1327" s="888" t="s">
        <v>1084</v>
      </c>
      <c r="F1327" s="1020" t="s">
        <v>6065</v>
      </c>
      <c r="G1327" s="1020"/>
      <c r="H1327" s="1020"/>
      <c r="I1327" s="1020"/>
      <c r="J1327" s="888" t="s">
        <v>6066</v>
      </c>
    </row>
    <row r="1328" spans="1:10" ht="24" customHeight="1" x14ac:dyDescent="0.25">
      <c r="A1328" s="895" t="s">
        <v>6067</v>
      </c>
      <c r="B1328" s="896" t="s">
        <v>6068</v>
      </c>
      <c r="C1328" s="895" t="s">
        <v>6063</v>
      </c>
      <c r="D1328" s="895" t="s">
        <v>231</v>
      </c>
      <c r="E1328" s="897">
        <v>3</v>
      </c>
      <c r="F1328" s="895"/>
      <c r="G1328" s="895"/>
      <c r="H1328" s="895"/>
      <c r="I1328" s="898" t="s">
        <v>6069</v>
      </c>
      <c r="J1328" s="898" t="s">
        <v>6453</v>
      </c>
    </row>
    <row r="1329" spans="1:10" ht="19.899999999999999" customHeight="1" x14ac:dyDescent="0.25">
      <c r="A1329" s="1012"/>
      <c r="B1329" s="1012"/>
      <c r="C1329" s="1012"/>
      <c r="D1329" s="1012"/>
      <c r="E1329" s="1012"/>
      <c r="F1329" s="1012" t="s">
        <v>6070</v>
      </c>
      <c r="G1329" s="1012"/>
      <c r="H1329" s="1012"/>
      <c r="I1329" s="1012"/>
      <c r="J1329" s="899">
        <v>0</v>
      </c>
    </row>
    <row r="1330" spans="1:10" ht="19.899999999999999" customHeight="1" x14ac:dyDescent="0.25">
      <c r="A1330" s="1012"/>
      <c r="B1330" s="1012"/>
      <c r="C1330" s="1012"/>
      <c r="D1330" s="1012"/>
      <c r="E1330" s="1012"/>
      <c r="F1330" s="1012" t="s">
        <v>6071</v>
      </c>
      <c r="G1330" s="1012"/>
      <c r="H1330" s="1012"/>
      <c r="I1330" s="1012"/>
      <c r="J1330" s="900">
        <v>70.347300000000004</v>
      </c>
    </row>
    <row r="1331" spans="1:10" ht="19.899999999999999" customHeight="1" x14ac:dyDescent="0.25">
      <c r="A1331" s="1012"/>
      <c r="B1331" s="1012"/>
      <c r="C1331" s="1012"/>
      <c r="D1331" s="1012"/>
      <c r="E1331" s="1012"/>
      <c r="F1331" s="1012" t="s">
        <v>6072</v>
      </c>
      <c r="G1331" s="1012"/>
      <c r="H1331" s="1012"/>
      <c r="I1331" s="1012"/>
      <c r="J1331" s="900">
        <v>70.347300000000004</v>
      </c>
    </row>
    <row r="1332" spans="1:10" ht="19.899999999999999" customHeight="1" x14ac:dyDescent="0.25">
      <c r="A1332" s="1012"/>
      <c r="B1332" s="1012"/>
      <c r="C1332" s="1012"/>
      <c r="D1332" s="1012"/>
      <c r="E1332" s="1012"/>
      <c r="F1332" s="1012" t="s">
        <v>6073</v>
      </c>
      <c r="G1332" s="1012"/>
      <c r="H1332" s="1012"/>
      <c r="I1332" s="1012"/>
      <c r="J1332" s="900">
        <v>0.95484999999999998</v>
      </c>
    </row>
    <row r="1333" spans="1:10" ht="19.899999999999999" customHeight="1" x14ac:dyDescent="0.25">
      <c r="A1333" s="1012"/>
      <c r="B1333" s="1012"/>
      <c r="C1333" s="1012"/>
      <c r="D1333" s="1012"/>
      <c r="E1333" s="1012"/>
      <c r="F1333" s="1012" t="s">
        <v>6074</v>
      </c>
      <c r="G1333" s="1012"/>
      <c r="H1333" s="1012"/>
      <c r="I1333" s="1012"/>
      <c r="J1333" s="900">
        <v>73.673699999999997</v>
      </c>
    </row>
    <row r="1334" spans="1:10" ht="19.899999999999999" customHeight="1" x14ac:dyDescent="0.25">
      <c r="A1334" s="1012"/>
      <c r="B1334" s="1012"/>
      <c r="C1334" s="1012"/>
      <c r="D1334" s="1012"/>
      <c r="E1334" s="1012"/>
      <c r="F1334" s="1012" t="s">
        <v>6075</v>
      </c>
      <c r="G1334" s="1012"/>
      <c r="H1334" s="1012"/>
      <c r="I1334" s="1012"/>
      <c r="J1334" s="900">
        <v>0.94669999999999999</v>
      </c>
    </row>
    <row r="1335" spans="1:10" ht="19.899999999999999" customHeight="1" x14ac:dyDescent="0.25">
      <c r="A1335" s="1012"/>
      <c r="B1335" s="1012"/>
      <c r="C1335" s="1012"/>
      <c r="D1335" s="1012"/>
      <c r="E1335" s="1012"/>
      <c r="F1335" s="1012" t="s">
        <v>6076</v>
      </c>
      <c r="G1335" s="1012"/>
      <c r="H1335" s="1012"/>
      <c r="I1335" s="1012"/>
      <c r="J1335" s="900">
        <v>0</v>
      </c>
    </row>
    <row r="1336" spans="1:10" ht="19.899999999999999" customHeight="1" x14ac:dyDescent="0.25">
      <c r="A1336" s="887" t="s">
        <v>6101</v>
      </c>
      <c r="B1336" s="888" t="s">
        <v>1082</v>
      </c>
      <c r="C1336" s="887" t="s">
        <v>6058</v>
      </c>
      <c r="D1336" s="887" t="s">
        <v>179</v>
      </c>
      <c r="E1336" s="888" t="s">
        <v>1084</v>
      </c>
      <c r="F1336" s="888" t="s">
        <v>1207</v>
      </c>
      <c r="G1336" s="888" t="s">
        <v>6102</v>
      </c>
      <c r="H1336" s="888"/>
      <c r="I1336" s="888"/>
      <c r="J1336" s="888" t="s">
        <v>6065</v>
      </c>
    </row>
    <row r="1337" spans="1:10" ht="24" customHeight="1" x14ac:dyDescent="0.25">
      <c r="A1337" s="895" t="s">
        <v>6067</v>
      </c>
      <c r="B1337" s="896" t="s">
        <v>6478</v>
      </c>
      <c r="C1337" s="895" t="s">
        <v>6063</v>
      </c>
      <c r="D1337" s="895" t="s">
        <v>1738</v>
      </c>
      <c r="E1337" s="897">
        <v>0.78566000000000003</v>
      </c>
      <c r="F1337" s="905" t="s">
        <v>275</v>
      </c>
      <c r="G1337" s="1018" t="s">
        <v>6479</v>
      </c>
      <c r="H1337" s="1018"/>
      <c r="I1337" s="1019"/>
      <c r="J1337" s="898" t="s">
        <v>6480</v>
      </c>
    </row>
    <row r="1338" spans="1:10" ht="24" customHeight="1" x14ac:dyDescent="0.25">
      <c r="A1338" s="895" t="s">
        <v>6067</v>
      </c>
      <c r="B1338" s="896" t="s">
        <v>6481</v>
      </c>
      <c r="C1338" s="895" t="s">
        <v>6063</v>
      </c>
      <c r="D1338" s="895" t="s">
        <v>414</v>
      </c>
      <c r="E1338" s="897">
        <v>2E-3</v>
      </c>
      <c r="F1338" s="905" t="s">
        <v>70</v>
      </c>
      <c r="G1338" s="1018" t="s">
        <v>6482</v>
      </c>
      <c r="H1338" s="1018"/>
      <c r="I1338" s="1019"/>
      <c r="J1338" s="898" t="s">
        <v>6483</v>
      </c>
    </row>
    <row r="1339" spans="1:10" ht="25.9" customHeight="1" x14ac:dyDescent="0.25">
      <c r="A1339" s="895" t="s">
        <v>6067</v>
      </c>
      <c r="B1339" s="896" t="s">
        <v>6484</v>
      </c>
      <c r="C1339" s="895" t="s">
        <v>6063</v>
      </c>
      <c r="D1339" s="895" t="s">
        <v>412</v>
      </c>
      <c r="E1339" s="897">
        <v>1</v>
      </c>
      <c r="F1339" s="905" t="s">
        <v>50</v>
      </c>
      <c r="G1339" s="1018" t="s">
        <v>6485</v>
      </c>
      <c r="H1339" s="1018"/>
      <c r="I1339" s="1019"/>
      <c r="J1339" s="898" t="s">
        <v>6485</v>
      </c>
    </row>
    <row r="1340" spans="1:10" ht="19.899999999999999" customHeight="1" x14ac:dyDescent="0.25">
      <c r="A1340" s="1012"/>
      <c r="B1340" s="1012"/>
      <c r="C1340" s="1012"/>
      <c r="D1340" s="1012"/>
      <c r="E1340" s="1012"/>
      <c r="F1340" s="1012" t="s">
        <v>6106</v>
      </c>
      <c r="G1340" s="1012"/>
      <c r="H1340" s="1012"/>
      <c r="I1340" s="1012"/>
      <c r="J1340" s="900">
        <v>209.14750000000001</v>
      </c>
    </row>
    <row r="1341" spans="1:10" ht="19.899999999999999" customHeight="1" x14ac:dyDescent="0.25">
      <c r="A1341" s="887" t="s">
        <v>6107</v>
      </c>
      <c r="B1341" s="888" t="s">
        <v>6108</v>
      </c>
      <c r="C1341" s="887" t="s">
        <v>6058</v>
      </c>
      <c r="D1341" s="887" t="s">
        <v>1083</v>
      </c>
      <c r="E1341" s="888" t="s">
        <v>6109</v>
      </c>
      <c r="F1341" s="888" t="s">
        <v>1084</v>
      </c>
      <c r="G1341" s="889" t="s">
        <v>1207</v>
      </c>
      <c r="H1341" s="1020" t="s">
        <v>6102</v>
      </c>
      <c r="I1341" s="1020"/>
      <c r="J1341" s="888" t="s">
        <v>6065</v>
      </c>
    </row>
    <row r="1342" spans="1:10" ht="39" customHeight="1" x14ac:dyDescent="0.25">
      <c r="A1342" s="906" t="s">
        <v>6061</v>
      </c>
      <c r="B1342" s="907" t="s">
        <v>6151</v>
      </c>
      <c r="C1342" s="906" t="s">
        <v>6063</v>
      </c>
      <c r="D1342" s="906" t="s">
        <v>6152</v>
      </c>
      <c r="E1342" s="907" t="s">
        <v>415</v>
      </c>
      <c r="F1342" s="908">
        <v>6.9999999999999999E-4</v>
      </c>
      <c r="G1342" s="909" t="s">
        <v>108</v>
      </c>
      <c r="H1342" s="1021">
        <v>34.81</v>
      </c>
      <c r="I1342" s="1022"/>
      <c r="J1342" s="910">
        <v>0.02</v>
      </c>
    </row>
    <row r="1343" spans="1:10" ht="39" customHeight="1" x14ac:dyDescent="0.25">
      <c r="A1343" s="906" t="s">
        <v>6061</v>
      </c>
      <c r="B1343" s="907" t="s">
        <v>6151</v>
      </c>
      <c r="C1343" s="906" t="s">
        <v>6063</v>
      </c>
      <c r="D1343" s="906" t="s">
        <v>6152</v>
      </c>
      <c r="E1343" s="907" t="s">
        <v>411</v>
      </c>
      <c r="F1343" s="908">
        <v>1E-3</v>
      </c>
      <c r="G1343" s="909" t="s">
        <v>108</v>
      </c>
      <c r="H1343" s="1021">
        <v>34.81</v>
      </c>
      <c r="I1343" s="1022"/>
      <c r="J1343" s="910">
        <v>0.03</v>
      </c>
    </row>
    <row r="1344" spans="1:10" ht="19.899999999999999" customHeight="1" x14ac:dyDescent="0.25">
      <c r="A1344" s="1012"/>
      <c r="B1344" s="1012"/>
      <c r="C1344" s="1012"/>
      <c r="D1344" s="1012"/>
      <c r="E1344" s="1012"/>
      <c r="F1344" s="1012" t="s">
        <v>6112</v>
      </c>
      <c r="G1344" s="1012"/>
      <c r="H1344" s="1012"/>
      <c r="I1344" s="1012"/>
      <c r="J1344" s="900">
        <v>5.9200000000000003E-2</v>
      </c>
    </row>
    <row r="1345" spans="1:10" ht="19.899999999999999" customHeight="1" x14ac:dyDescent="0.25">
      <c r="A1345" s="887" t="s">
        <v>6077</v>
      </c>
      <c r="B1345" s="888" t="s">
        <v>6078</v>
      </c>
      <c r="C1345" s="887" t="s">
        <v>6058</v>
      </c>
      <c r="D1345" s="887" t="s">
        <v>1083</v>
      </c>
      <c r="E1345" s="888" t="s">
        <v>1084</v>
      </c>
      <c r="F1345" s="1020" t="s">
        <v>6079</v>
      </c>
      <c r="G1345" s="1023"/>
      <c r="H1345" s="1020"/>
      <c r="I1345" s="1020"/>
      <c r="J1345" s="888" t="s">
        <v>6065</v>
      </c>
    </row>
    <row r="1346" spans="1:10" ht="19.899999999999999" customHeight="1" x14ac:dyDescent="0.25">
      <c r="A1346" s="889"/>
      <c r="B1346" s="889"/>
      <c r="C1346" s="889"/>
      <c r="D1346" s="889"/>
      <c r="E1346" s="889"/>
      <c r="F1346" s="889" t="s">
        <v>240</v>
      </c>
      <c r="G1346" s="889" t="s">
        <v>241</v>
      </c>
      <c r="H1346" s="889" t="s">
        <v>242</v>
      </c>
      <c r="I1346" s="889" t="s">
        <v>6080</v>
      </c>
      <c r="J1346" s="889"/>
    </row>
    <row r="1347" spans="1:10" ht="49.9" customHeight="1" x14ac:dyDescent="0.25">
      <c r="A1347" s="906" t="s">
        <v>6067</v>
      </c>
      <c r="B1347" s="907" t="s">
        <v>411</v>
      </c>
      <c r="C1347" s="906" t="s">
        <v>6063</v>
      </c>
      <c r="D1347" s="906" t="s">
        <v>412</v>
      </c>
      <c r="E1347" s="908">
        <v>1E-3</v>
      </c>
      <c r="F1347" s="907" t="s">
        <v>6153</v>
      </c>
      <c r="G1347" s="907" t="s">
        <v>6154</v>
      </c>
      <c r="H1347" s="907" t="s">
        <v>6155</v>
      </c>
      <c r="I1347" s="907" t="s">
        <v>6116</v>
      </c>
      <c r="J1347" s="910">
        <v>0</v>
      </c>
    </row>
    <row r="1348" spans="1:10" ht="49.9" customHeight="1" x14ac:dyDescent="0.25">
      <c r="A1348" s="906" t="s">
        <v>6067</v>
      </c>
      <c r="B1348" s="907" t="s">
        <v>415</v>
      </c>
      <c r="C1348" s="906" t="s">
        <v>6063</v>
      </c>
      <c r="D1348" s="906" t="s">
        <v>1738</v>
      </c>
      <c r="E1348" s="908">
        <v>6.9999999999999999E-4</v>
      </c>
      <c r="F1348" s="907" t="s">
        <v>6153</v>
      </c>
      <c r="G1348" s="907" t="s">
        <v>6154</v>
      </c>
      <c r="H1348" s="907" t="s">
        <v>6155</v>
      </c>
      <c r="I1348" s="907" t="s">
        <v>6116</v>
      </c>
      <c r="J1348" s="910">
        <v>0</v>
      </c>
    </row>
    <row r="1349" spans="1:10" ht="19.899999999999999" customHeight="1" x14ac:dyDescent="0.25">
      <c r="A1349" s="1012"/>
      <c r="B1349" s="1012"/>
      <c r="C1349" s="1012"/>
      <c r="D1349" s="1012"/>
      <c r="E1349" s="1012"/>
      <c r="F1349" s="1012" t="s">
        <v>6076</v>
      </c>
      <c r="G1349" s="1012"/>
      <c r="H1349" s="1012"/>
      <c r="I1349" s="1012"/>
      <c r="J1349" s="900">
        <v>0</v>
      </c>
    </row>
    <row r="1350" spans="1:10" ht="19.899999999999999" customHeight="1" x14ac:dyDescent="0.25">
      <c r="A1350" s="1012"/>
      <c r="B1350" s="1012"/>
      <c r="C1350" s="1012"/>
      <c r="D1350" s="1012"/>
      <c r="E1350" s="1012"/>
      <c r="F1350" s="1012" t="s">
        <v>6081</v>
      </c>
      <c r="G1350" s="1012"/>
      <c r="H1350" s="1012"/>
      <c r="I1350" s="1012"/>
      <c r="J1350" s="900">
        <v>0</v>
      </c>
    </row>
    <row r="1351" spans="1:10" x14ac:dyDescent="0.25">
      <c r="A1351" s="901"/>
      <c r="B1351" s="901"/>
      <c r="C1351" s="901"/>
      <c r="D1351" s="901"/>
      <c r="E1351" s="901" t="s">
        <v>6082</v>
      </c>
      <c r="F1351" s="902">
        <v>73.69</v>
      </c>
      <c r="G1351" s="901" t="s">
        <v>6083</v>
      </c>
      <c r="H1351" s="902">
        <v>0</v>
      </c>
      <c r="I1351" s="901" t="s">
        <v>6084</v>
      </c>
      <c r="J1351" s="902">
        <v>73.69</v>
      </c>
    </row>
    <row r="1352" spans="1:10" ht="15.75" thickBot="1" x14ac:dyDescent="0.3">
      <c r="A1352" s="901"/>
      <c r="B1352" s="901"/>
      <c r="C1352" s="901"/>
      <c r="D1352" s="901"/>
      <c r="E1352" s="901" t="s">
        <v>6085</v>
      </c>
      <c r="F1352" s="902">
        <v>67.81</v>
      </c>
      <c r="G1352" s="901"/>
      <c r="H1352" s="1013" t="s">
        <v>6086</v>
      </c>
      <c r="I1352" s="1013"/>
      <c r="J1352" s="902">
        <v>351.64</v>
      </c>
    </row>
    <row r="1353" spans="1:10" ht="1.1499999999999999" customHeight="1" thickTop="1" x14ac:dyDescent="0.25">
      <c r="A1353" s="903"/>
      <c r="B1353" s="903"/>
      <c r="C1353" s="903"/>
      <c r="D1353" s="903"/>
      <c r="E1353" s="903"/>
      <c r="F1353" s="903"/>
      <c r="G1353" s="903"/>
      <c r="H1353" s="903"/>
      <c r="I1353" s="903"/>
      <c r="J1353" s="903"/>
    </row>
    <row r="1354" spans="1:10" ht="18" customHeight="1" x14ac:dyDescent="0.25">
      <c r="A1354" s="887" t="s">
        <v>6486</v>
      </c>
      <c r="B1354" s="888" t="s">
        <v>1082</v>
      </c>
      <c r="C1354" s="887" t="s">
        <v>6058</v>
      </c>
      <c r="D1354" s="887" t="s">
        <v>1083</v>
      </c>
      <c r="E1354" s="1024" t="s">
        <v>1210</v>
      </c>
      <c r="F1354" s="1024"/>
      <c r="G1354" s="889" t="s">
        <v>880</v>
      </c>
      <c r="H1354" s="888" t="s">
        <v>6059</v>
      </c>
      <c r="I1354" s="888" t="s">
        <v>6060</v>
      </c>
      <c r="J1354" s="888" t="s">
        <v>1089</v>
      </c>
    </row>
    <row r="1355" spans="1:10" ht="52.15" customHeight="1" x14ac:dyDescent="0.25">
      <c r="A1355" s="890" t="s">
        <v>6061</v>
      </c>
      <c r="B1355" s="891" t="s">
        <v>6487</v>
      </c>
      <c r="C1355" s="890" t="s">
        <v>6063</v>
      </c>
      <c r="D1355" s="890" t="s">
        <v>95</v>
      </c>
      <c r="E1355" s="1025" t="s">
        <v>176</v>
      </c>
      <c r="F1355" s="1025"/>
      <c r="G1355" s="892" t="s">
        <v>50</v>
      </c>
      <c r="H1355" s="893">
        <v>1</v>
      </c>
      <c r="I1355" s="894">
        <v>201.09</v>
      </c>
      <c r="J1355" s="894">
        <v>201.09</v>
      </c>
    </row>
    <row r="1356" spans="1:10" ht="15" customHeight="1" x14ac:dyDescent="0.25">
      <c r="A1356" s="1024" t="s">
        <v>6089</v>
      </c>
      <c r="B1356" s="1020" t="s">
        <v>1082</v>
      </c>
      <c r="C1356" s="1024" t="s">
        <v>6058</v>
      </c>
      <c r="D1356" s="1024" t="s">
        <v>6090</v>
      </c>
      <c r="E1356" s="1020" t="s">
        <v>1084</v>
      </c>
      <c r="F1356" s="1023" t="s">
        <v>6091</v>
      </c>
      <c r="G1356" s="1020"/>
      <c r="H1356" s="1023" t="s">
        <v>6065</v>
      </c>
      <c r="I1356" s="1020"/>
      <c r="J1356" s="1020" t="s">
        <v>6066</v>
      </c>
    </row>
    <row r="1357" spans="1:10" ht="15" customHeight="1" x14ac:dyDescent="0.25">
      <c r="A1357" s="1020"/>
      <c r="B1357" s="1020"/>
      <c r="C1357" s="1020"/>
      <c r="D1357" s="1020"/>
      <c r="E1357" s="1020"/>
      <c r="F1357" s="888" t="s">
        <v>6092</v>
      </c>
      <c r="G1357" s="888" t="s">
        <v>6093</v>
      </c>
      <c r="H1357" s="888" t="s">
        <v>6092</v>
      </c>
      <c r="I1357" s="888" t="s">
        <v>6093</v>
      </c>
      <c r="J1357" s="1020"/>
    </row>
    <row r="1358" spans="1:10" ht="25.9" customHeight="1" x14ac:dyDescent="0.25">
      <c r="A1358" s="895" t="s">
        <v>6067</v>
      </c>
      <c r="B1358" s="896" t="s">
        <v>6488</v>
      </c>
      <c r="C1358" s="895" t="s">
        <v>6063</v>
      </c>
      <c r="D1358" s="895" t="s">
        <v>419</v>
      </c>
      <c r="E1358" s="897">
        <v>1</v>
      </c>
      <c r="F1358" s="904">
        <v>1</v>
      </c>
      <c r="G1358" s="904">
        <v>0</v>
      </c>
      <c r="H1358" s="898">
        <v>11.6</v>
      </c>
      <c r="I1358" s="898">
        <v>1.34</v>
      </c>
      <c r="J1358" s="898">
        <v>11.6</v>
      </c>
    </row>
    <row r="1359" spans="1:10" ht="25.9" customHeight="1" x14ac:dyDescent="0.25">
      <c r="A1359" s="895" t="s">
        <v>6067</v>
      </c>
      <c r="B1359" s="896" t="s">
        <v>6489</v>
      </c>
      <c r="C1359" s="895" t="s">
        <v>6063</v>
      </c>
      <c r="D1359" s="895" t="s">
        <v>417</v>
      </c>
      <c r="E1359" s="897">
        <v>1</v>
      </c>
      <c r="F1359" s="904">
        <v>0.6</v>
      </c>
      <c r="G1359" s="904">
        <v>0.4</v>
      </c>
      <c r="H1359" s="898">
        <v>10.9</v>
      </c>
      <c r="I1359" s="898">
        <v>6.29</v>
      </c>
      <c r="J1359" s="898">
        <v>9.06</v>
      </c>
    </row>
    <row r="1360" spans="1:10" ht="19.899999999999999" customHeight="1" x14ac:dyDescent="0.25">
      <c r="A1360" s="1012"/>
      <c r="B1360" s="1012"/>
      <c r="C1360" s="1012"/>
      <c r="D1360" s="1012"/>
      <c r="E1360" s="1012"/>
      <c r="F1360" s="1012" t="s">
        <v>6094</v>
      </c>
      <c r="G1360" s="1012"/>
      <c r="H1360" s="1012"/>
      <c r="I1360" s="1012"/>
      <c r="J1360" s="900">
        <v>20.654800000000002</v>
      </c>
    </row>
    <row r="1361" spans="1:10" ht="19.899999999999999" customHeight="1" x14ac:dyDescent="0.25">
      <c r="A1361" s="887" t="s">
        <v>6064</v>
      </c>
      <c r="B1361" s="888" t="s">
        <v>1082</v>
      </c>
      <c r="C1361" s="887" t="s">
        <v>6058</v>
      </c>
      <c r="D1361" s="887" t="s">
        <v>223</v>
      </c>
      <c r="E1361" s="888" t="s">
        <v>1084</v>
      </c>
      <c r="F1361" s="1020" t="s">
        <v>6065</v>
      </c>
      <c r="G1361" s="1020"/>
      <c r="H1361" s="1020"/>
      <c r="I1361" s="1020"/>
      <c r="J1361" s="888" t="s">
        <v>6066</v>
      </c>
    </row>
    <row r="1362" spans="1:10" ht="24" customHeight="1" x14ac:dyDescent="0.25">
      <c r="A1362" s="895" t="s">
        <v>6067</v>
      </c>
      <c r="B1362" s="896" t="s">
        <v>6068</v>
      </c>
      <c r="C1362" s="895" t="s">
        <v>6063</v>
      </c>
      <c r="D1362" s="895" t="s">
        <v>231</v>
      </c>
      <c r="E1362" s="897">
        <v>3</v>
      </c>
      <c r="F1362" s="895"/>
      <c r="G1362" s="895"/>
      <c r="H1362" s="895"/>
      <c r="I1362" s="898" t="s">
        <v>6069</v>
      </c>
      <c r="J1362" s="898" t="s">
        <v>6453</v>
      </c>
    </row>
    <row r="1363" spans="1:10" ht="19.899999999999999" customHeight="1" x14ac:dyDescent="0.25">
      <c r="A1363" s="1012"/>
      <c r="B1363" s="1012"/>
      <c r="C1363" s="1012"/>
      <c r="D1363" s="1012"/>
      <c r="E1363" s="1012"/>
      <c r="F1363" s="1012" t="s">
        <v>6070</v>
      </c>
      <c r="G1363" s="1012"/>
      <c r="H1363" s="1012"/>
      <c r="I1363" s="1012"/>
      <c r="J1363" s="899">
        <v>0</v>
      </c>
    </row>
    <row r="1364" spans="1:10" ht="19.899999999999999" customHeight="1" x14ac:dyDescent="0.25">
      <c r="A1364" s="1012"/>
      <c r="B1364" s="1012"/>
      <c r="C1364" s="1012"/>
      <c r="D1364" s="1012"/>
      <c r="E1364" s="1012"/>
      <c r="F1364" s="1012" t="s">
        <v>6071</v>
      </c>
      <c r="G1364" s="1012"/>
      <c r="H1364" s="1012"/>
      <c r="I1364" s="1012"/>
      <c r="J1364" s="900">
        <v>70.347300000000004</v>
      </c>
    </row>
    <row r="1365" spans="1:10" ht="19.899999999999999" customHeight="1" x14ac:dyDescent="0.25">
      <c r="A1365" s="1012"/>
      <c r="B1365" s="1012"/>
      <c r="C1365" s="1012"/>
      <c r="D1365" s="1012"/>
      <c r="E1365" s="1012"/>
      <c r="F1365" s="1012" t="s">
        <v>6072</v>
      </c>
      <c r="G1365" s="1012"/>
      <c r="H1365" s="1012"/>
      <c r="I1365" s="1012"/>
      <c r="J1365" s="900">
        <v>91.002099999999999</v>
      </c>
    </row>
    <row r="1366" spans="1:10" ht="19.899999999999999" customHeight="1" x14ac:dyDescent="0.25">
      <c r="A1366" s="1012"/>
      <c r="B1366" s="1012"/>
      <c r="C1366" s="1012"/>
      <c r="D1366" s="1012"/>
      <c r="E1366" s="1012"/>
      <c r="F1366" s="1012" t="s">
        <v>6073</v>
      </c>
      <c r="G1366" s="1012"/>
      <c r="H1366" s="1012"/>
      <c r="I1366" s="1012"/>
      <c r="J1366" s="900">
        <v>7.7836800000000004</v>
      </c>
    </row>
    <row r="1367" spans="1:10" ht="19.899999999999999" customHeight="1" x14ac:dyDescent="0.25">
      <c r="A1367" s="1012"/>
      <c r="B1367" s="1012"/>
      <c r="C1367" s="1012"/>
      <c r="D1367" s="1012"/>
      <c r="E1367" s="1012"/>
      <c r="F1367" s="1012" t="s">
        <v>6074</v>
      </c>
      <c r="G1367" s="1012"/>
      <c r="H1367" s="1012"/>
      <c r="I1367" s="1012"/>
      <c r="J1367" s="900">
        <v>11.6914</v>
      </c>
    </row>
    <row r="1368" spans="1:10" ht="19.899999999999999" customHeight="1" x14ac:dyDescent="0.25">
      <c r="A1368" s="1012"/>
      <c r="B1368" s="1012"/>
      <c r="C1368" s="1012"/>
      <c r="D1368" s="1012"/>
      <c r="E1368" s="1012"/>
      <c r="F1368" s="1012" t="s">
        <v>6075</v>
      </c>
      <c r="G1368" s="1012"/>
      <c r="H1368" s="1012"/>
      <c r="I1368" s="1012"/>
      <c r="J1368" s="900">
        <v>0.12870000000000001</v>
      </c>
    </row>
    <row r="1369" spans="1:10" ht="19.899999999999999" customHeight="1" x14ac:dyDescent="0.25">
      <c r="A1369" s="1012"/>
      <c r="B1369" s="1012"/>
      <c r="C1369" s="1012"/>
      <c r="D1369" s="1012"/>
      <c r="E1369" s="1012"/>
      <c r="F1369" s="1012" t="s">
        <v>6076</v>
      </c>
      <c r="G1369" s="1012"/>
      <c r="H1369" s="1012"/>
      <c r="I1369" s="1012"/>
      <c r="J1369" s="900">
        <v>0</v>
      </c>
    </row>
    <row r="1370" spans="1:10" ht="19.899999999999999" customHeight="1" x14ac:dyDescent="0.25">
      <c r="A1370" s="887" t="s">
        <v>6101</v>
      </c>
      <c r="B1370" s="888" t="s">
        <v>1082</v>
      </c>
      <c r="C1370" s="887" t="s">
        <v>6058</v>
      </c>
      <c r="D1370" s="887" t="s">
        <v>179</v>
      </c>
      <c r="E1370" s="888" t="s">
        <v>1084</v>
      </c>
      <c r="F1370" s="888" t="s">
        <v>1207</v>
      </c>
      <c r="G1370" s="888" t="s">
        <v>6102</v>
      </c>
      <c r="H1370" s="888"/>
      <c r="I1370" s="888"/>
      <c r="J1370" s="888" t="s">
        <v>6065</v>
      </c>
    </row>
    <row r="1371" spans="1:10" ht="24" customHeight="1" x14ac:dyDescent="0.25">
      <c r="A1371" s="895" t="s">
        <v>6067</v>
      </c>
      <c r="B1371" s="896" t="s">
        <v>6478</v>
      </c>
      <c r="C1371" s="895" t="s">
        <v>6063</v>
      </c>
      <c r="D1371" s="895" t="s">
        <v>1738</v>
      </c>
      <c r="E1371" s="897">
        <v>0.43373</v>
      </c>
      <c r="F1371" s="905" t="s">
        <v>275</v>
      </c>
      <c r="G1371" s="1018" t="s">
        <v>6479</v>
      </c>
      <c r="H1371" s="1018"/>
      <c r="I1371" s="1019"/>
      <c r="J1371" s="898" t="s">
        <v>6490</v>
      </c>
    </row>
    <row r="1372" spans="1:10" ht="25.9" customHeight="1" x14ac:dyDescent="0.25">
      <c r="A1372" s="895" t="s">
        <v>6067</v>
      </c>
      <c r="B1372" s="896" t="s">
        <v>6484</v>
      </c>
      <c r="C1372" s="895" t="s">
        <v>6063</v>
      </c>
      <c r="D1372" s="895" t="s">
        <v>412</v>
      </c>
      <c r="E1372" s="897">
        <v>1</v>
      </c>
      <c r="F1372" s="905" t="s">
        <v>50</v>
      </c>
      <c r="G1372" s="1018" t="s">
        <v>6485</v>
      </c>
      <c r="H1372" s="1018"/>
      <c r="I1372" s="1019"/>
      <c r="J1372" s="898" t="s">
        <v>6485</v>
      </c>
    </row>
    <row r="1373" spans="1:10" ht="19.899999999999999" customHeight="1" x14ac:dyDescent="0.25">
      <c r="A1373" s="1012"/>
      <c r="B1373" s="1012"/>
      <c r="C1373" s="1012"/>
      <c r="D1373" s="1012"/>
      <c r="E1373" s="1012"/>
      <c r="F1373" s="1012" t="s">
        <v>6106</v>
      </c>
      <c r="G1373" s="1012"/>
      <c r="H1373" s="1012"/>
      <c r="I1373" s="1012"/>
      <c r="J1373" s="900">
        <v>189.2242</v>
      </c>
    </row>
    <row r="1374" spans="1:10" ht="19.899999999999999" customHeight="1" x14ac:dyDescent="0.25">
      <c r="A1374" s="887" t="s">
        <v>6107</v>
      </c>
      <c r="B1374" s="888" t="s">
        <v>6108</v>
      </c>
      <c r="C1374" s="887" t="s">
        <v>6058</v>
      </c>
      <c r="D1374" s="887" t="s">
        <v>1083</v>
      </c>
      <c r="E1374" s="888" t="s">
        <v>6109</v>
      </c>
      <c r="F1374" s="888" t="s">
        <v>1084</v>
      </c>
      <c r="G1374" s="889" t="s">
        <v>1207</v>
      </c>
      <c r="H1374" s="1020" t="s">
        <v>6102</v>
      </c>
      <c r="I1374" s="1020"/>
      <c r="J1374" s="888" t="s">
        <v>6065</v>
      </c>
    </row>
    <row r="1375" spans="1:10" ht="39" customHeight="1" x14ac:dyDescent="0.25">
      <c r="A1375" s="906" t="s">
        <v>6061</v>
      </c>
      <c r="B1375" s="907" t="s">
        <v>6151</v>
      </c>
      <c r="C1375" s="906" t="s">
        <v>6063</v>
      </c>
      <c r="D1375" s="906" t="s">
        <v>6152</v>
      </c>
      <c r="E1375" s="907" t="s">
        <v>411</v>
      </c>
      <c r="F1375" s="908">
        <v>1E-3</v>
      </c>
      <c r="G1375" s="909" t="s">
        <v>108</v>
      </c>
      <c r="H1375" s="1021">
        <v>34.81</v>
      </c>
      <c r="I1375" s="1022"/>
      <c r="J1375" s="910">
        <v>0.03</v>
      </c>
    </row>
    <row r="1376" spans="1:10" ht="39" customHeight="1" x14ac:dyDescent="0.25">
      <c r="A1376" s="906" t="s">
        <v>6061</v>
      </c>
      <c r="B1376" s="907" t="s">
        <v>6151</v>
      </c>
      <c r="C1376" s="906" t="s">
        <v>6063</v>
      </c>
      <c r="D1376" s="906" t="s">
        <v>6152</v>
      </c>
      <c r="E1376" s="907" t="s">
        <v>415</v>
      </c>
      <c r="F1376" s="908">
        <v>3.8999999999999999E-4</v>
      </c>
      <c r="G1376" s="909" t="s">
        <v>108</v>
      </c>
      <c r="H1376" s="1021">
        <v>34.81</v>
      </c>
      <c r="I1376" s="1022"/>
      <c r="J1376" s="910">
        <v>0.01</v>
      </c>
    </row>
    <row r="1377" spans="1:10" ht="19.899999999999999" customHeight="1" x14ac:dyDescent="0.25">
      <c r="A1377" s="1012"/>
      <c r="B1377" s="1012"/>
      <c r="C1377" s="1012"/>
      <c r="D1377" s="1012"/>
      <c r="E1377" s="1012"/>
      <c r="F1377" s="1012" t="s">
        <v>6112</v>
      </c>
      <c r="G1377" s="1012"/>
      <c r="H1377" s="1012"/>
      <c r="I1377" s="1012"/>
      <c r="J1377" s="900">
        <v>4.8399999999999999E-2</v>
      </c>
    </row>
    <row r="1378" spans="1:10" ht="19.899999999999999" customHeight="1" x14ac:dyDescent="0.25">
      <c r="A1378" s="887" t="s">
        <v>6077</v>
      </c>
      <c r="B1378" s="888" t="s">
        <v>6078</v>
      </c>
      <c r="C1378" s="887" t="s">
        <v>6058</v>
      </c>
      <c r="D1378" s="887" t="s">
        <v>1083</v>
      </c>
      <c r="E1378" s="888" t="s">
        <v>1084</v>
      </c>
      <c r="F1378" s="1020" t="s">
        <v>6079</v>
      </c>
      <c r="G1378" s="1023"/>
      <c r="H1378" s="1020"/>
      <c r="I1378" s="1020"/>
      <c r="J1378" s="888" t="s">
        <v>6065</v>
      </c>
    </row>
    <row r="1379" spans="1:10" ht="19.899999999999999" customHeight="1" x14ac:dyDescent="0.25">
      <c r="A1379" s="889"/>
      <c r="B1379" s="889"/>
      <c r="C1379" s="889"/>
      <c r="D1379" s="889"/>
      <c r="E1379" s="889"/>
      <c r="F1379" s="889" t="s">
        <v>240</v>
      </c>
      <c r="G1379" s="889" t="s">
        <v>241</v>
      </c>
      <c r="H1379" s="889" t="s">
        <v>242</v>
      </c>
      <c r="I1379" s="889" t="s">
        <v>6080</v>
      </c>
      <c r="J1379" s="889"/>
    </row>
    <row r="1380" spans="1:10" ht="49.9" customHeight="1" x14ac:dyDescent="0.25">
      <c r="A1380" s="906" t="s">
        <v>6067</v>
      </c>
      <c r="B1380" s="907" t="s">
        <v>415</v>
      </c>
      <c r="C1380" s="906" t="s">
        <v>6063</v>
      </c>
      <c r="D1380" s="906" t="s">
        <v>1738</v>
      </c>
      <c r="E1380" s="908">
        <v>3.8999999999999999E-4</v>
      </c>
      <c r="F1380" s="907" t="s">
        <v>6153</v>
      </c>
      <c r="G1380" s="907" t="s">
        <v>6154</v>
      </c>
      <c r="H1380" s="907" t="s">
        <v>6155</v>
      </c>
      <c r="I1380" s="907" t="s">
        <v>6116</v>
      </c>
      <c r="J1380" s="910">
        <v>0</v>
      </c>
    </row>
    <row r="1381" spans="1:10" ht="49.9" customHeight="1" x14ac:dyDescent="0.25">
      <c r="A1381" s="906" t="s">
        <v>6067</v>
      </c>
      <c r="B1381" s="907" t="s">
        <v>411</v>
      </c>
      <c r="C1381" s="906" t="s">
        <v>6063</v>
      </c>
      <c r="D1381" s="906" t="s">
        <v>412</v>
      </c>
      <c r="E1381" s="908">
        <v>1E-3</v>
      </c>
      <c r="F1381" s="907" t="s">
        <v>6153</v>
      </c>
      <c r="G1381" s="907" t="s">
        <v>6154</v>
      </c>
      <c r="H1381" s="907" t="s">
        <v>6155</v>
      </c>
      <c r="I1381" s="907" t="s">
        <v>6116</v>
      </c>
      <c r="J1381" s="910">
        <v>0</v>
      </c>
    </row>
    <row r="1382" spans="1:10" ht="19.899999999999999" customHeight="1" x14ac:dyDescent="0.25">
      <c r="A1382" s="1012"/>
      <c r="B1382" s="1012"/>
      <c r="C1382" s="1012"/>
      <c r="D1382" s="1012"/>
      <c r="E1382" s="1012"/>
      <c r="F1382" s="1012" t="s">
        <v>6076</v>
      </c>
      <c r="G1382" s="1012"/>
      <c r="H1382" s="1012"/>
      <c r="I1382" s="1012"/>
      <c r="J1382" s="900">
        <v>0</v>
      </c>
    </row>
    <row r="1383" spans="1:10" ht="19.899999999999999" customHeight="1" x14ac:dyDescent="0.25">
      <c r="A1383" s="1012"/>
      <c r="B1383" s="1012"/>
      <c r="C1383" s="1012"/>
      <c r="D1383" s="1012"/>
      <c r="E1383" s="1012"/>
      <c r="F1383" s="1012" t="s">
        <v>6081</v>
      </c>
      <c r="G1383" s="1012"/>
      <c r="H1383" s="1012"/>
      <c r="I1383" s="1012"/>
      <c r="J1383" s="900">
        <v>0</v>
      </c>
    </row>
    <row r="1384" spans="1:10" x14ac:dyDescent="0.25">
      <c r="A1384" s="901"/>
      <c r="B1384" s="901"/>
      <c r="C1384" s="901"/>
      <c r="D1384" s="901"/>
      <c r="E1384" s="901" t="s">
        <v>6082</v>
      </c>
      <c r="F1384" s="902">
        <v>9.0500000000000007</v>
      </c>
      <c r="G1384" s="901" t="s">
        <v>6083</v>
      </c>
      <c r="H1384" s="902">
        <v>0</v>
      </c>
      <c r="I1384" s="901" t="s">
        <v>6084</v>
      </c>
      <c r="J1384" s="902">
        <v>9.0500000000000007</v>
      </c>
    </row>
    <row r="1385" spans="1:10" ht="15.75" thickBot="1" x14ac:dyDescent="0.3">
      <c r="A1385" s="901"/>
      <c r="B1385" s="901"/>
      <c r="C1385" s="901"/>
      <c r="D1385" s="901"/>
      <c r="E1385" s="901" t="s">
        <v>6085</v>
      </c>
      <c r="F1385" s="902">
        <v>48.04</v>
      </c>
      <c r="G1385" s="901"/>
      <c r="H1385" s="1013" t="s">
        <v>6086</v>
      </c>
      <c r="I1385" s="1013"/>
      <c r="J1385" s="902">
        <v>249.13</v>
      </c>
    </row>
    <row r="1386" spans="1:10" ht="1.1499999999999999" customHeight="1" thickTop="1" x14ac:dyDescent="0.25">
      <c r="A1386" s="903"/>
      <c r="B1386" s="903"/>
      <c r="C1386" s="903"/>
      <c r="D1386" s="903"/>
      <c r="E1386" s="903"/>
      <c r="F1386" s="903"/>
      <c r="G1386" s="903"/>
      <c r="H1386" s="903"/>
      <c r="I1386" s="903"/>
      <c r="J1386" s="903"/>
    </row>
    <row r="1387" spans="1:10" ht="18" customHeight="1" x14ac:dyDescent="0.25">
      <c r="A1387" s="887" t="s">
        <v>6491</v>
      </c>
      <c r="B1387" s="888" t="s">
        <v>1082</v>
      </c>
      <c r="C1387" s="887" t="s">
        <v>6058</v>
      </c>
      <c r="D1387" s="887" t="s">
        <v>1083</v>
      </c>
      <c r="E1387" s="1024" t="s">
        <v>1210</v>
      </c>
      <c r="F1387" s="1024"/>
      <c r="G1387" s="889" t="s">
        <v>880</v>
      </c>
      <c r="H1387" s="888" t="s">
        <v>6059</v>
      </c>
      <c r="I1387" s="888" t="s">
        <v>6060</v>
      </c>
      <c r="J1387" s="888" t="s">
        <v>1089</v>
      </c>
    </row>
    <row r="1388" spans="1:10" ht="52.15" customHeight="1" x14ac:dyDescent="0.25">
      <c r="A1388" s="890" t="s">
        <v>6061</v>
      </c>
      <c r="B1388" s="891" t="s">
        <v>6492</v>
      </c>
      <c r="C1388" s="890" t="s">
        <v>6063</v>
      </c>
      <c r="D1388" s="890" t="s">
        <v>96</v>
      </c>
      <c r="E1388" s="1025" t="s">
        <v>176</v>
      </c>
      <c r="F1388" s="1025"/>
      <c r="G1388" s="892" t="s">
        <v>50</v>
      </c>
      <c r="H1388" s="893">
        <v>1</v>
      </c>
      <c r="I1388" s="894">
        <v>68.72</v>
      </c>
      <c r="J1388" s="894">
        <v>68.72</v>
      </c>
    </row>
    <row r="1389" spans="1:10" ht="15" customHeight="1" x14ac:dyDescent="0.25">
      <c r="A1389" s="1024" t="s">
        <v>6089</v>
      </c>
      <c r="B1389" s="1020" t="s">
        <v>1082</v>
      </c>
      <c r="C1389" s="1024" t="s">
        <v>6058</v>
      </c>
      <c r="D1389" s="1024" t="s">
        <v>6090</v>
      </c>
      <c r="E1389" s="1020" t="s">
        <v>1084</v>
      </c>
      <c r="F1389" s="1023" t="s">
        <v>6091</v>
      </c>
      <c r="G1389" s="1020"/>
      <c r="H1389" s="1023" t="s">
        <v>6065</v>
      </c>
      <c r="I1389" s="1020"/>
      <c r="J1389" s="1020" t="s">
        <v>6066</v>
      </c>
    </row>
    <row r="1390" spans="1:10" ht="15" customHeight="1" x14ac:dyDescent="0.25">
      <c r="A1390" s="1020"/>
      <c r="B1390" s="1020"/>
      <c r="C1390" s="1020"/>
      <c r="D1390" s="1020"/>
      <c r="E1390" s="1020"/>
      <c r="F1390" s="888" t="s">
        <v>6092</v>
      </c>
      <c r="G1390" s="888" t="s">
        <v>6093</v>
      </c>
      <c r="H1390" s="888" t="s">
        <v>6092</v>
      </c>
      <c r="I1390" s="888" t="s">
        <v>6093</v>
      </c>
      <c r="J1390" s="1020"/>
    </row>
    <row r="1391" spans="1:10" ht="25.9" customHeight="1" x14ac:dyDescent="0.25">
      <c r="A1391" s="895" t="s">
        <v>6067</v>
      </c>
      <c r="B1391" s="896" t="s">
        <v>6488</v>
      </c>
      <c r="C1391" s="895" t="s">
        <v>6063</v>
      </c>
      <c r="D1391" s="895" t="s">
        <v>419</v>
      </c>
      <c r="E1391" s="897">
        <v>0.10839</v>
      </c>
      <c r="F1391" s="904">
        <v>1</v>
      </c>
      <c r="G1391" s="904">
        <v>0</v>
      </c>
      <c r="H1391" s="898">
        <v>11.6</v>
      </c>
      <c r="I1391" s="898">
        <v>1.34</v>
      </c>
      <c r="J1391" s="898">
        <v>1.26</v>
      </c>
    </row>
    <row r="1392" spans="1:10" ht="19.899999999999999" customHeight="1" x14ac:dyDescent="0.25">
      <c r="A1392" s="1012"/>
      <c r="B1392" s="1012"/>
      <c r="C1392" s="1012"/>
      <c r="D1392" s="1012"/>
      <c r="E1392" s="1012"/>
      <c r="F1392" s="1012" t="s">
        <v>6094</v>
      </c>
      <c r="G1392" s="1012"/>
      <c r="H1392" s="1012"/>
      <c r="I1392" s="1012"/>
      <c r="J1392" s="900">
        <v>1.2573000000000001</v>
      </c>
    </row>
    <row r="1393" spans="1:10" ht="19.899999999999999" customHeight="1" x14ac:dyDescent="0.25">
      <c r="A1393" s="887" t="s">
        <v>6064</v>
      </c>
      <c r="B1393" s="888" t="s">
        <v>1082</v>
      </c>
      <c r="C1393" s="887" t="s">
        <v>6058</v>
      </c>
      <c r="D1393" s="887" t="s">
        <v>223</v>
      </c>
      <c r="E1393" s="888" t="s">
        <v>1084</v>
      </c>
      <c r="F1393" s="1020" t="s">
        <v>6065</v>
      </c>
      <c r="G1393" s="1020"/>
      <c r="H1393" s="1020"/>
      <c r="I1393" s="1020"/>
      <c r="J1393" s="888" t="s">
        <v>6066</v>
      </c>
    </row>
    <row r="1394" spans="1:10" ht="24" customHeight="1" x14ac:dyDescent="0.25">
      <c r="A1394" s="895" t="s">
        <v>6067</v>
      </c>
      <c r="B1394" s="896" t="s">
        <v>6068</v>
      </c>
      <c r="C1394" s="895" t="s">
        <v>6063</v>
      </c>
      <c r="D1394" s="895" t="s">
        <v>231</v>
      </c>
      <c r="E1394" s="897">
        <v>2</v>
      </c>
      <c r="F1394" s="895"/>
      <c r="G1394" s="895"/>
      <c r="H1394" s="895"/>
      <c r="I1394" s="898" t="s">
        <v>6069</v>
      </c>
      <c r="J1394" s="898" t="s">
        <v>6095</v>
      </c>
    </row>
    <row r="1395" spans="1:10" ht="19.899999999999999" customHeight="1" x14ac:dyDescent="0.25">
      <c r="A1395" s="1012"/>
      <c r="B1395" s="1012"/>
      <c r="C1395" s="1012"/>
      <c r="D1395" s="1012"/>
      <c r="E1395" s="1012"/>
      <c r="F1395" s="1012" t="s">
        <v>6070</v>
      </c>
      <c r="G1395" s="1012"/>
      <c r="H1395" s="1012"/>
      <c r="I1395" s="1012"/>
      <c r="J1395" s="899">
        <v>0</v>
      </c>
    </row>
    <row r="1396" spans="1:10" ht="19.899999999999999" customHeight="1" x14ac:dyDescent="0.25">
      <c r="A1396" s="1012"/>
      <c r="B1396" s="1012"/>
      <c r="C1396" s="1012"/>
      <c r="D1396" s="1012"/>
      <c r="E1396" s="1012"/>
      <c r="F1396" s="1012" t="s">
        <v>6071</v>
      </c>
      <c r="G1396" s="1012"/>
      <c r="H1396" s="1012"/>
      <c r="I1396" s="1012"/>
      <c r="J1396" s="900">
        <v>46.898200000000003</v>
      </c>
    </row>
    <row r="1397" spans="1:10" ht="19.899999999999999" customHeight="1" x14ac:dyDescent="0.25">
      <c r="A1397" s="1012"/>
      <c r="B1397" s="1012"/>
      <c r="C1397" s="1012"/>
      <c r="D1397" s="1012"/>
      <c r="E1397" s="1012"/>
      <c r="F1397" s="1012" t="s">
        <v>6072</v>
      </c>
      <c r="G1397" s="1012"/>
      <c r="H1397" s="1012"/>
      <c r="I1397" s="1012"/>
      <c r="J1397" s="900">
        <v>48.155500000000004</v>
      </c>
    </row>
    <row r="1398" spans="1:10" ht="19.899999999999999" customHeight="1" x14ac:dyDescent="0.25">
      <c r="A1398" s="1012"/>
      <c r="B1398" s="1012"/>
      <c r="C1398" s="1012"/>
      <c r="D1398" s="1012"/>
      <c r="E1398" s="1012"/>
      <c r="F1398" s="1012" t="s">
        <v>6073</v>
      </c>
      <c r="G1398" s="1012"/>
      <c r="H1398" s="1012"/>
      <c r="I1398" s="1012"/>
      <c r="J1398" s="900">
        <v>3.1584599999999998</v>
      </c>
    </row>
    <row r="1399" spans="1:10" ht="19.899999999999999" customHeight="1" x14ac:dyDescent="0.25">
      <c r="A1399" s="1012"/>
      <c r="B1399" s="1012"/>
      <c r="C1399" s="1012"/>
      <c r="D1399" s="1012"/>
      <c r="E1399" s="1012"/>
      <c r="F1399" s="1012" t="s">
        <v>6074</v>
      </c>
      <c r="G1399" s="1012"/>
      <c r="H1399" s="1012"/>
      <c r="I1399" s="1012"/>
      <c r="J1399" s="900">
        <v>15.246499999999999</v>
      </c>
    </row>
    <row r="1400" spans="1:10" ht="19.899999999999999" customHeight="1" x14ac:dyDescent="0.25">
      <c r="A1400" s="1012"/>
      <c r="B1400" s="1012"/>
      <c r="C1400" s="1012"/>
      <c r="D1400" s="1012"/>
      <c r="E1400" s="1012"/>
      <c r="F1400" s="1012" t="s">
        <v>6075</v>
      </c>
      <c r="G1400" s="1012"/>
      <c r="H1400" s="1012"/>
      <c r="I1400" s="1012"/>
      <c r="J1400" s="900">
        <v>0.19139999999999999</v>
      </c>
    </row>
    <row r="1401" spans="1:10" ht="19.899999999999999" customHeight="1" x14ac:dyDescent="0.25">
      <c r="A1401" s="1012"/>
      <c r="B1401" s="1012"/>
      <c r="C1401" s="1012"/>
      <c r="D1401" s="1012"/>
      <c r="E1401" s="1012"/>
      <c r="F1401" s="1012" t="s">
        <v>6076</v>
      </c>
      <c r="G1401" s="1012"/>
      <c r="H1401" s="1012"/>
      <c r="I1401" s="1012"/>
      <c r="J1401" s="900">
        <v>0</v>
      </c>
    </row>
    <row r="1402" spans="1:10" ht="19.899999999999999" customHeight="1" x14ac:dyDescent="0.25">
      <c r="A1402" s="887" t="s">
        <v>6101</v>
      </c>
      <c r="B1402" s="888" t="s">
        <v>1082</v>
      </c>
      <c r="C1402" s="887" t="s">
        <v>6058</v>
      </c>
      <c r="D1402" s="887" t="s">
        <v>179</v>
      </c>
      <c r="E1402" s="888" t="s">
        <v>1084</v>
      </c>
      <c r="F1402" s="888" t="s">
        <v>1207</v>
      </c>
      <c r="G1402" s="888" t="s">
        <v>6102</v>
      </c>
      <c r="H1402" s="888"/>
      <c r="I1402" s="888"/>
      <c r="J1402" s="888" t="s">
        <v>6065</v>
      </c>
    </row>
    <row r="1403" spans="1:10" ht="25.9" customHeight="1" x14ac:dyDescent="0.25">
      <c r="A1403" s="895" t="s">
        <v>6067</v>
      </c>
      <c r="B1403" s="896" t="s">
        <v>6493</v>
      </c>
      <c r="C1403" s="895" t="s">
        <v>6063</v>
      </c>
      <c r="D1403" s="895" t="s">
        <v>1739</v>
      </c>
      <c r="E1403" s="897">
        <v>1</v>
      </c>
      <c r="F1403" s="905" t="s">
        <v>50</v>
      </c>
      <c r="G1403" s="1018" t="s">
        <v>6494</v>
      </c>
      <c r="H1403" s="1018"/>
      <c r="I1403" s="1019"/>
      <c r="J1403" s="898" t="s">
        <v>6494</v>
      </c>
    </row>
    <row r="1404" spans="1:10" ht="19.899999999999999" customHeight="1" x14ac:dyDescent="0.25">
      <c r="A1404" s="1012"/>
      <c r="B1404" s="1012"/>
      <c r="C1404" s="1012"/>
      <c r="D1404" s="1012"/>
      <c r="E1404" s="1012"/>
      <c r="F1404" s="1012" t="s">
        <v>6106</v>
      </c>
      <c r="G1404" s="1012"/>
      <c r="H1404" s="1012"/>
      <c r="I1404" s="1012"/>
      <c r="J1404" s="900">
        <v>53.2455</v>
      </c>
    </row>
    <row r="1405" spans="1:10" ht="19.899999999999999" customHeight="1" x14ac:dyDescent="0.25">
      <c r="A1405" s="887" t="s">
        <v>6107</v>
      </c>
      <c r="B1405" s="888" t="s">
        <v>6108</v>
      </c>
      <c r="C1405" s="887" t="s">
        <v>6058</v>
      </c>
      <c r="D1405" s="887" t="s">
        <v>1083</v>
      </c>
      <c r="E1405" s="888" t="s">
        <v>6109</v>
      </c>
      <c r="F1405" s="888" t="s">
        <v>1084</v>
      </c>
      <c r="G1405" s="889" t="s">
        <v>1207</v>
      </c>
      <c r="H1405" s="1020" t="s">
        <v>6102</v>
      </c>
      <c r="I1405" s="1020"/>
      <c r="J1405" s="888" t="s">
        <v>6065</v>
      </c>
    </row>
    <row r="1406" spans="1:10" ht="39" customHeight="1" x14ac:dyDescent="0.25">
      <c r="A1406" s="906" t="s">
        <v>6061</v>
      </c>
      <c r="B1406" s="907" t="s">
        <v>6151</v>
      </c>
      <c r="C1406" s="906" t="s">
        <v>6063</v>
      </c>
      <c r="D1406" s="906" t="s">
        <v>6152</v>
      </c>
      <c r="E1406" s="907" t="s">
        <v>420</v>
      </c>
      <c r="F1406" s="908">
        <v>1E-3</v>
      </c>
      <c r="G1406" s="909" t="s">
        <v>108</v>
      </c>
      <c r="H1406" s="1021">
        <v>34.81</v>
      </c>
      <c r="I1406" s="1022"/>
      <c r="J1406" s="910">
        <v>0.03</v>
      </c>
    </row>
    <row r="1407" spans="1:10" ht="19.899999999999999" customHeight="1" x14ac:dyDescent="0.25">
      <c r="A1407" s="1012"/>
      <c r="B1407" s="1012"/>
      <c r="C1407" s="1012"/>
      <c r="D1407" s="1012"/>
      <c r="E1407" s="1012"/>
      <c r="F1407" s="1012" t="s">
        <v>6112</v>
      </c>
      <c r="G1407" s="1012"/>
      <c r="H1407" s="1012"/>
      <c r="I1407" s="1012"/>
      <c r="J1407" s="900">
        <v>3.4799999999999998E-2</v>
      </c>
    </row>
    <row r="1408" spans="1:10" ht="19.899999999999999" customHeight="1" x14ac:dyDescent="0.25">
      <c r="A1408" s="887" t="s">
        <v>6077</v>
      </c>
      <c r="B1408" s="888" t="s">
        <v>6078</v>
      </c>
      <c r="C1408" s="887" t="s">
        <v>6058</v>
      </c>
      <c r="D1408" s="887" t="s">
        <v>1083</v>
      </c>
      <c r="E1408" s="888" t="s">
        <v>1084</v>
      </c>
      <c r="F1408" s="1020" t="s">
        <v>6079</v>
      </c>
      <c r="G1408" s="1023"/>
      <c r="H1408" s="1020"/>
      <c r="I1408" s="1020"/>
      <c r="J1408" s="888" t="s">
        <v>6065</v>
      </c>
    </row>
    <row r="1409" spans="1:10" ht="19.899999999999999" customHeight="1" x14ac:dyDescent="0.25">
      <c r="A1409" s="889"/>
      <c r="B1409" s="889"/>
      <c r="C1409" s="889"/>
      <c r="D1409" s="889"/>
      <c r="E1409" s="889"/>
      <c r="F1409" s="889" t="s">
        <v>240</v>
      </c>
      <c r="G1409" s="889" t="s">
        <v>241</v>
      </c>
      <c r="H1409" s="889" t="s">
        <v>242</v>
      </c>
      <c r="I1409" s="889" t="s">
        <v>6080</v>
      </c>
      <c r="J1409" s="889"/>
    </row>
    <row r="1410" spans="1:10" ht="49.9" customHeight="1" x14ac:dyDescent="0.25">
      <c r="A1410" s="906" t="s">
        <v>6067</v>
      </c>
      <c r="B1410" s="907" t="s">
        <v>420</v>
      </c>
      <c r="C1410" s="906" t="s">
        <v>6063</v>
      </c>
      <c r="D1410" s="906" t="s">
        <v>1739</v>
      </c>
      <c r="E1410" s="908">
        <v>1E-3</v>
      </c>
      <c r="F1410" s="907" t="s">
        <v>6153</v>
      </c>
      <c r="G1410" s="907" t="s">
        <v>6154</v>
      </c>
      <c r="H1410" s="907" t="s">
        <v>6155</v>
      </c>
      <c r="I1410" s="907" t="s">
        <v>6116</v>
      </c>
      <c r="J1410" s="910">
        <v>0</v>
      </c>
    </row>
    <row r="1411" spans="1:10" ht="19.899999999999999" customHeight="1" x14ac:dyDescent="0.25">
      <c r="A1411" s="1012"/>
      <c r="B1411" s="1012"/>
      <c r="C1411" s="1012"/>
      <c r="D1411" s="1012"/>
      <c r="E1411" s="1012"/>
      <c r="F1411" s="1012" t="s">
        <v>6076</v>
      </c>
      <c r="G1411" s="1012"/>
      <c r="H1411" s="1012"/>
      <c r="I1411" s="1012"/>
      <c r="J1411" s="900">
        <v>0</v>
      </c>
    </row>
    <row r="1412" spans="1:10" ht="19.899999999999999" customHeight="1" x14ac:dyDescent="0.25">
      <c r="A1412" s="1012"/>
      <c r="B1412" s="1012"/>
      <c r="C1412" s="1012"/>
      <c r="D1412" s="1012"/>
      <c r="E1412" s="1012"/>
      <c r="F1412" s="1012" t="s">
        <v>6081</v>
      </c>
      <c r="G1412" s="1012"/>
      <c r="H1412" s="1012"/>
      <c r="I1412" s="1012"/>
      <c r="J1412" s="900">
        <v>0</v>
      </c>
    </row>
    <row r="1413" spans="1:10" x14ac:dyDescent="0.25">
      <c r="A1413" s="901"/>
      <c r="B1413" s="901"/>
      <c r="C1413" s="901"/>
      <c r="D1413" s="901"/>
      <c r="E1413" s="901" t="s">
        <v>6082</v>
      </c>
      <c r="F1413" s="902">
        <v>14.859840303415515</v>
      </c>
      <c r="G1413" s="901" t="s">
        <v>6083</v>
      </c>
      <c r="H1413" s="902">
        <v>0</v>
      </c>
      <c r="I1413" s="901" t="s">
        <v>6084</v>
      </c>
      <c r="J1413" s="902">
        <v>14.85</v>
      </c>
    </row>
    <row r="1414" spans="1:10" ht="15.75" thickBot="1" x14ac:dyDescent="0.3">
      <c r="A1414" s="901"/>
      <c r="B1414" s="901"/>
      <c r="C1414" s="901"/>
      <c r="D1414" s="901"/>
      <c r="E1414" s="901" t="s">
        <v>6085</v>
      </c>
      <c r="F1414" s="902">
        <v>16.420000000000002</v>
      </c>
      <c r="G1414" s="901"/>
      <c r="H1414" s="1013" t="s">
        <v>6086</v>
      </c>
      <c r="I1414" s="1013"/>
      <c r="J1414" s="902">
        <v>85.14</v>
      </c>
    </row>
    <row r="1415" spans="1:10" ht="1.1499999999999999" customHeight="1" thickTop="1" x14ac:dyDescent="0.25">
      <c r="A1415" s="903"/>
      <c r="B1415" s="903"/>
      <c r="C1415" s="903"/>
      <c r="D1415" s="903"/>
      <c r="E1415" s="903"/>
      <c r="F1415" s="903"/>
      <c r="G1415" s="903"/>
      <c r="H1415" s="903"/>
      <c r="I1415" s="903"/>
      <c r="J1415" s="903"/>
    </row>
    <row r="1416" spans="1:10" ht="18" customHeight="1" x14ac:dyDescent="0.25">
      <c r="A1416" s="887" t="s">
        <v>6495</v>
      </c>
      <c r="B1416" s="888" t="s">
        <v>1082</v>
      </c>
      <c r="C1416" s="887" t="s">
        <v>6058</v>
      </c>
      <c r="D1416" s="887" t="s">
        <v>1083</v>
      </c>
      <c r="E1416" s="1024" t="s">
        <v>1210</v>
      </c>
      <c r="F1416" s="1024"/>
      <c r="G1416" s="889" t="s">
        <v>880</v>
      </c>
      <c r="H1416" s="888" t="s">
        <v>6059</v>
      </c>
      <c r="I1416" s="888" t="s">
        <v>6060</v>
      </c>
      <c r="J1416" s="888" t="s">
        <v>1089</v>
      </c>
    </row>
    <row r="1417" spans="1:10" ht="39" customHeight="1" x14ac:dyDescent="0.25">
      <c r="A1417" s="890" t="s">
        <v>6061</v>
      </c>
      <c r="B1417" s="891" t="s">
        <v>6496</v>
      </c>
      <c r="C1417" s="890" t="s">
        <v>6063</v>
      </c>
      <c r="D1417" s="890" t="s">
        <v>97</v>
      </c>
      <c r="E1417" s="1025" t="s">
        <v>176</v>
      </c>
      <c r="F1417" s="1025"/>
      <c r="G1417" s="892" t="s">
        <v>70</v>
      </c>
      <c r="H1417" s="893">
        <v>1</v>
      </c>
      <c r="I1417" s="894">
        <v>8.14</v>
      </c>
      <c r="J1417" s="894">
        <v>8.14</v>
      </c>
    </row>
    <row r="1418" spans="1:10" ht="19.899999999999999" customHeight="1" x14ac:dyDescent="0.25">
      <c r="A1418" s="887" t="s">
        <v>6064</v>
      </c>
      <c r="B1418" s="888" t="s">
        <v>1082</v>
      </c>
      <c r="C1418" s="887" t="s">
        <v>6058</v>
      </c>
      <c r="D1418" s="887" t="s">
        <v>223</v>
      </c>
      <c r="E1418" s="888" t="s">
        <v>1084</v>
      </c>
      <c r="F1418" s="1020" t="s">
        <v>6065</v>
      </c>
      <c r="G1418" s="1020"/>
      <c r="H1418" s="1020"/>
      <c r="I1418" s="1020"/>
      <c r="J1418" s="888" t="s">
        <v>6066</v>
      </c>
    </row>
    <row r="1419" spans="1:10" ht="24" customHeight="1" x14ac:dyDescent="0.25">
      <c r="A1419" s="895" t="s">
        <v>6067</v>
      </c>
      <c r="B1419" s="896" t="s">
        <v>6068</v>
      </c>
      <c r="C1419" s="895" t="s">
        <v>6063</v>
      </c>
      <c r="D1419" s="895" t="s">
        <v>231</v>
      </c>
      <c r="E1419" s="897">
        <v>1</v>
      </c>
      <c r="F1419" s="895"/>
      <c r="G1419" s="895"/>
      <c r="H1419" s="895"/>
      <c r="I1419" s="898" t="s">
        <v>6069</v>
      </c>
      <c r="J1419" s="898" t="s">
        <v>6069</v>
      </c>
    </row>
    <row r="1420" spans="1:10" ht="19.899999999999999" customHeight="1" x14ac:dyDescent="0.25">
      <c r="A1420" s="1012"/>
      <c r="B1420" s="1012"/>
      <c r="C1420" s="1012"/>
      <c r="D1420" s="1012"/>
      <c r="E1420" s="1012"/>
      <c r="F1420" s="1012" t="s">
        <v>6070</v>
      </c>
      <c r="G1420" s="1012"/>
      <c r="H1420" s="1012"/>
      <c r="I1420" s="1012"/>
      <c r="J1420" s="899">
        <v>0</v>
      </c>
    </row>
    <row r="1421" spans="1:10" ht="19.899999999999999" customHeight="1" x14ac:dyDescent="0.25">
      <c r="A1421" s="1012"/>
      <c r="B1421" s="1012"/>
      <c r="C1421" s="1012"/>
      <c r="D1421" s="1012"/>
      <c r="E1421" s="1012"/>
      <c r="F1421" s="1012" t="s">
        <v>6071</v>
      </c>
      <c r="G1421" s="1012"/>
      <c r="H1421" s="1012"/>
      <c r="I1421" s="1012"/>
      <c r="J1421" s="900">
        <v>23.449100000000001</v>
      </c>
    </row>
    <row r="1422" spans="1:10" ht="19.899999999999999" customHeight="1" x14ac:dyDescent="0.25">
      <c r="A1422" s="1012"/>
      <c r="B1422" s="1012"/>
      <c r="C1422" s="1012"/>
      <c r="D1422" s="1012"/>
      <c r="E1422" s="1012"/>
      <c r="F1422" s="1012" t="s">
        <v>6072</v>
      </c>
      <c r="G1422" s="1012"/>
      <c r="H1422" s="1012"/>
      <c r="I1422" s="1012"/>
      <c r="J1422" s="900">
        <v>23.449100000000001</v>
      </c>
    </row>
    <row r="1423" spans="1:10" ht="19.899999999999999" customHeight="1" x14ac:dyDescent="0.25">
      <c r="A1423" s="1012"/>
      <c r="B1423" s="1012"/>
      <c r="C1423" s="1012"/>
      <c r="D1423" s="1012"/>
      <c r="E1423" s="1012"/>
      <c r="F1423" s="1012" t="s">
        <v>6073</v>
      </c>
      <c r="G1423" s="1012"/>
      <c r="H1423" s="1012"/>
      <c r="I1423" s="1012"/>
      <c r="J1423" s="900">
        <v>90.55</v>
      </c>
    </row>
    <row r="1424" spans="1:10" ht="19.899999999999999" customHeight="1" x14ac:dyDescent="0.25">
      <c r="A1424" s="1012"/>
      <c r="B1424" s="1012"/>
      <c r="C1424" s="1012"/>
      <c r="D1424" s="1012"/>
      <c r="E1424" s="1012"/>
      <c r="F1424" s="1012" t="s">
        <v>6074</v>
      </c>
      <c r="G1424" s="1012"/>
      <c r="H1424" s="1012"/>
      <c r="I1424" s="1012"/>
      <c r="J1424" s="900">
        <v>0.25900000000000001</v>
      </c>
    </row>
    <row r="1425" spans="1:10" ht="19.899999999999999" customHeight="1" x14ac:dyDescent="0.25">
      <c r="A1425" s="1012"/>
      <c r="B1425" s="1012"/>
      <c r="C1425" s="1012"/>
      <c r="D1425" s="1012"/>
      <c r="E1425" s="1012"/>
      <c r="F1425" s="1012" t="s">
        <v>6075</v>
      </c>
      <c r="G1425" s="1012"/>
      <c r="H1425" s="1012"/>
      <c r="I1425" s="1012"/>
      <c r="J1425" s="900">
        <v>3.3E-3</v>
      </c>
    </row>
    <row r="1426" spans="1:10" ht="19.899999999999999" customHeight="1" x14ac:dyDescent="0.25">
      <c r="A1426" s="1012"/>
      <c r="B1426" s="1012"/>
      <c r="C1426" s="1012"/>
      <c r="D1426" s="1012"/>
      <c r="E1426" s="1012"/>
      <c r="F1426" s="1012" t="s">
        <v>6076</v>
      </c>
      <c r="G1426" s="1012"/>
      <c r="H1426" s="1012"/>
      <c r="I1426" s="1012"/>
      <c r="J1426" s="900">
        <v>0</v>
      </c>
    </row>
    <row r="1427" spans="1:10" ht="19.899999999999999" customHeight="1" x14ac:dyDescent="0.25">
      <c r="A1427" s="887" t="s">
        <v>6101</v>
      </c>
      <c r="B1427" s="888" t="s">
        <v>1082</v>
      </c>
      <c r="C1427" s="887" t="s">
        <v>6058</v>
      </c>
      <c r="D1427" s="887" t="s">
        <v>179</v>
      </c>
      <c r="E1427" s="888" t="s">
        <v>1084</v>
      </c>
      <c r="F1427" s="888" t="s">
        <v>1207</v>
      </c>
      <c r="G1427" s="888" t="s">
        <v>6102</v>
      </c>
      <c r="H1427" s="888"/>
      <c r="I1427" s="888"/>
      <c r="J1427" s="888" t="s">
        <v>6065</v>
      </c>
    </row>
    <row r="1428" spans="1:10" ht="25.9" customHeight="1" x14ac:dyDescent="0.25">
      <c r="A1428" s="895" t="s">
        <v>6067</v>
      </c>
      <c r="B1428" s="896" t="s">
        <v>6497</v>
      </c>
      <c r="C1428" s="895" t="s">
        <v>6063</v>
      </c>
      <c r="D1428" s="895" t="s">
        <v>1740</v>
      </c>
      <c r="E1428" s="897">
        <v>1</v>
      </c>
      <c r="F1428" s="905" t="s">
        <v>70</v>
      </c>
      <c r="G1428" s="1018" t="s">
        <v>6498</v>
      </c>
      <c r="H1428" s="1018"/>
      <c r="I1428" s="1019"/>
      <c r="J1428" s="898" t="s">
        <v>6498</v>
      </c>
    </row>
    <row r="1429" spans="1:10" ht="25.9" customHeight="1" x14ac:dyDescent="0.25">
      <c r="A1429" s="895" t="s">
        <v>6067</v>
      </c>
      <c r="B1429" s="896" t="s">
        <v>6493</v>
      </c>
      <c r="C1429" s="895" t="s">
        <v>6063</v>
      </c>
      <c r="D1429" s="895" t="s">
        <v>1739</v>
      </c>
      <c r="E1429" s="897">
        <v>6.4000000000000005E-4</v>
      </c>
      <c r="F1429" s="905" t="s">
        <v>50</v>
      </c>
      <c r="G1429" s="1018" t="s">
        <v>6494</v>
      </c>
      <c r="H1429" s="1018"/>
      <c r="I1429" s="1019"/>
      <c r="J1429" s="898" t="s">
        <v>6499</v>
      </c>
    </row>
    <row r="1430" spans="1:10" ht="19.899999999999999" customHeight="1" x14ac:dyDescent="0.25">
      <c r="A1430" s="1012"/>
      <c r="B1430" s="1012"/>
      <c r="C1430" s="1012"/>
      <c r="D1430" s="1012"/>
      <c r="E1430" s="1012"/>
      <c r="F1430" s="1012" t="s">
        <v>6106</v>
      </c>
      <c r="G1430" s="1012"/>
      <c r="H1430" s="1012"/>
      <c r="I1430" s="1012"/>
      <c r="J1430" s="900">
        <v>7.8760000000000003</v>
      </c>
    </row>
    <row r="1431" spans="1:10" ht="19.899999999999999" customHeight="1" x14ac:dyDescent="0.25">
      <c r="A1431" s="887" t="s">
        <v>6107</v>
      </c>
      <c r="B1431" s="888" t="s">
        <v>6108</v>
      </c>
      <c r="C1431" s="887" t="s">
        <v>6058</v>
      </c>
      <c r="D1431" s="887" t="s">
        <v>1083</v>
      </c>
      <c r="E1431" s="888" t="s">
        <v>6109</v>
      </c>
      <c r="F1431" s="888" t="s">
        <v>1084</v>
      </c>
      <c r="G1431" s="889" t="s">
        <v>1207</v>
      </c>
      <c r="H1431" s="1020" t="s">
        <v>6102</v>
      </c>
      <c r="I1431" s="1020"/>
      <c r="J1431" s="888" t="s">
        <v>6065</v>
      </c>
    </row>
    <row r="1432" spans="1:10" ht="39" customHeight="1" x14ac:dyDescent="0.25">
      <c r="A1432" s="906" t="s">
        <v>6061</v>
      </c>
      <c r="B1432" s="907" t="s">
        <v>6151</v>
      </c>
      <c r="C1432" s="906" t="s">
        <v>6063</v>
      </c>
      <c r="D1432" s="906" t="s">
        <v>6152</v>
      </c>
      <c r="E1432" s="907" t="s">
        <v>421</v>
      </c>
      <c r="F1432" s="908">
        <v>3.0000000000000001E-5</v>
      </c>
      <c r="G1432" s="909" t="s">
        <v>108</v>
      </c>
      <c r="H1432" s="1021">
        <v>34.81</v>
      </c>
      <c r="I1432" s="1022"/>
      <c r="J1432" s="910">
        <v>0</v>
      </c>
    </row>
    <row r="1433" spans="1:10" ht="19.899999999999999" customHeight="1" x14ac:dyDescent="0.25">
      <c r="A1433" s="1012"/>
      <c r="B1433" s="1012"/>
      <c r="C1433" s="1012"/>
      <c r="D1433" s="1012"/>
      <c r="E1433" s="1012"/>
      <c r="F1433" s="1012" t="s">
        <v>6112</v>
      </c>
      <c r="G1433" s="1012"/>
      <c r="H1433" s="1012"/>
      <c r="I1433" s="1012"/>
      <c r="J1433" s="900">
        <v>1E-3</v>
      </c>
    </row>
    <row r="1434" spans="1:10" ht="19.899999999999999" customHeight="1" x14ac:dyDescent="0.25">
      <c r="A1434" s="887" t="s">
        <v>6077</v>
      </c>
      <c r="B1434" s="888" t="s">
        <v>6078</v>
      </c>
      <c r="C1434" s="887" t="s">
        <v>6058</v>
      </c>
      <c r="D1434" s="887" t="s">
        <v>1083</v>
      </c>
      <c r="E1434" s="888" t="s">
        <v>1084</v>
      </c>
      <c r="F1434" s="1020" t="s">
        <v>6079</v>
      </c>
      <c r="G1434" s="1023"/>
      <c r="H1434" s="1020"/>
      <c r="I1434" s="1020"/>
      <c r="J1434" s="888" t="s">
        <v>6065</v>
      </c>
    </row>
    <row r="1435" spans="1:10" ht="19.899999999999999" customHeight="1" x14ac:dyDescent="0.25">
      <c r="A1435" s="889"/>
      <c r="B1435" s="889"/>
      <c r="C1435" s="889"/>
      <c r="D1435" s="889"/>
      <c r="E1435" s="889"/>
      <c r="F1435" s="889" t="s">
        <v>240</v>
      </c>
      <c r="G1435" s="889" t="s">
        <v>241</v>
      </c>
      <c r="H1435" s="889" t="s">
        <v>242</v>
      </c>
      <c r="I1435" s="889" t="s">
        <v>6080</v>
      </c>
      <c r="J1435" s="889"/>
    </row>
    <row r="1436" spans="1:10" ht="49.9" customHeight="1" x14ac:dyDescent="0.25">
      <c r="A1436" s="906" t="s">
        <v>6067</v>
      </c>
      <c r="B1436" s="907" t="s">
        <v>421</v>
      </c>
      <c r="C1436" s="906" t="s">
        <v>6063</v>
      </c>
      <c r="D1436" s="906" t="s">
        <v>1740</v>
      </c>
      <c r="E1436" s="908">
        <v>3.0000000000000001E-5</v>
      </c>
      <c r="F1436" s="907" t="s">
        <v>6153</v>
      </c>
      <c r="G1436" s="907" t="s">
        <v>6154</v>
      </c>
      <c r="H1436" s="907" t="s">
        <v>6155</v>
      </c>
      <c r="I1436" s="907" t="s">
        <v>6116</v>
      </c>
      <c r="J1436" s="910">
        <v>0</v>
      </c>
    </row>
    <row r="1437" spans="1:10" ht="19.899999999999999" customHeight="1" x14ac:dyDescent="0.25">
      <c r="A1437" s="1012"/>
      <c r="B1437" s="1012"/>
      <c r="C1437" s="1012"/>
      <c r="D1437" s="1012"/>
      <c r="E1437" s="1012"/>
      <c r="F1437" s="1012" t="s">
        <v>6076</v>
      </c>
      <c r="G1437" s="1012"/>
      <c r="H1437" s="1012"/>
      <c r="I1437" s="1012"/>
      <c r="J1437" s="900">
        <v>0</v>
      </c>
    </row>
    <row r="1438" spans="1:10" ht="19.899999999999999" customHeight="1" x14ac:dyDescent="0.25">
      <c r="A1438" s="1012"/>
      <c r="B1438" s="1012"/>
      <c r="C1438" s="1012"/>
      <c r="D1438" s="1012"/>
      <c r="E1438" s="1012"/>
      <c r="F1438" s="1012" t="s">
        <v>6081</v>
      </c>
      <c r="G1438" s="1012"/>
      <c r="H1438" s="1012"/>
      <c r="I1438" s="1012"/>
      <c r="J1438" s="900">
        <v>0</v>
      </c>
    </row>
    <row r="1439" spans="1:10" x14ac:dyDescent="0.25">
      <c r="A1439" s="901"/>
      <c r="B1439" s="901"/>
      <c r="C1439" s="901"/>
      <c r="D1439" s="901"/>
      <c r="E1439" s="901" t="s">
        <v>6082</v>
      </c>
      <c r="F1439" s="902">
        <v>0.25930504908406843</v>
      </c>
      <c r="G1439" s="901" t="s">
        <v>6083</v>
      </c>
      <c r="H1439" s="902">
        <v>0</v>
      </c>
      <c r="I1439" s="901" t="s">
        <v>6084</v>
      </c>
      <c r="J1439" s="902">
        <v>0.25</v>
      </c>
    </row>
    <row r="1440" spans="1:10" ht="15.75" thickBot="1" x14ac:dyDescent="0.3">
      <c r="A1440" s="901"/>
      <c r="B1440" s="901"/>
      <c r="C1440" s="901"/>
      <c r="D1440" s="901"/>
      <c r="E1440" s="901" t="s">
        <v>6085</v>
      </c>
      <c r="F1440" s="902">
        <v>1.94</v>
      </c>
      <c r="G1440" s="901"/>
      <c r="H1440" s="1013" t="s">
        <v>6086</v>
      </c>
      <c r="I1440" s="1013"/>
      <c r="J1440" s="902">
        <v>10.08</v>
      </c>
    </row>
    <row r="1441" spans="1:10" ht="1.1499999999999999" customHeight="1" thickTop="1" x14ac:dyDescent="0.25">
      <c r="A1441" s="903"/>
      <c r="B1441" s="903"/>
      <c r="C1441" s="903"/>
      <c r="D1441" s="903"/>
      <c r="E1441" s="903"/>
      <c r="F1441" s="903"/>
      <c r="G1441" s="903"/>
      <c r="H1441" s="903"/>
      <c r="I1441" s="903"/>
      <c r="J1441" s="903"/>
    </row>
    <row r="1442" spans="1:10" ht="18" customHeight="1" x14ac:dyDescent="0.25">
      <c r="A1442" s="887" t="s">
        <v>6500</v>
      </c>
      <c r="B1442" s="888" t="s">
        <v>1082</v>
      </c>
      <c r="C1442" s="887" t="s">
        <v>6058</v>
      </c>
      <c r="D1442" s="887" t="s">
        <v>1083</v>
      </c>
      <c r="E1442" s="1024" t="s">
        <v>1210</v>
      </c>
      <c r="F1442" s="1024"/>
      <c r="G1442" s="889" t="s">
        <v>880</v>
      </c>
      <c r="H1442" s="888" t="s">
        <v>6059</v>
      </c>
      <c r="I1442" s="888" t="s">
        <v>6060</v>
      </c>
      <c r="J1442" s="888" t="s">
        <v>1089</v>
      </c>
    </row>
    <row r="1443" spans="1:10" ht="39" customHeight="1" x14ac:dyDescent="0.25">
      <c r="A1443" s="890" t="s">
        <v>6061</v>
      </c>
      <c r="B1443" s="891" t="s">
        <v>6501</v>
      </c>
      <c r="C1443" s="890" t="s">
        <v>6063</v>
      </c>
      <c r="D1443" s="890" t="s">
        <v>98</v>
      </c>
      <c r="E1443" s="1025" t="s">
        <v>176</v>
      </c>
      <c r="F1443" s="1025"/>
      <c r="G1443" s="892" t="s">
        <v>70</v>
      </c>
      <c r="H1443" s="893">
        <v>1</v>
      </c>
      <c r="I1443" s="894">
        <v>10.85</v>
      </c>
      <c r="J1443" s="894">
        <v>10.85</v>
      </c>
    </row>
    <row r="1444" spans="1:10" ht="15" customHeight="1" x14ac:dyDescent="0.25">
      <c r="A1444" s="1024" t="s">
        <v>6089</v>
      </c>
      <c r="B1444" s="1020" t="s">
        <v>1082</v>
      </c>
      <c r="C1444" s="1024" t="s">
        <v>6058</v>
      </c>
      <c r="D1444" s="1024" t="s">
        <v>6090</v>
      </c>
      <c r="E1444" s="1020" t="s">
        <v>1084</v>
      </c>
      <c r="F1444" s="1023" t="s">
        <v>6091</v>
      </c>
      <c r="G1444" s="1020"/>
      <c r="H1444" s="1023" t="s">
        <v>6065</v>
      </c>
      <c r="I1444" s="1020"/>
      <c r="J1444" s="1020" t="s">
        <v>6066</v>
      </c>
    </row>
    <row r="1445" spans="1:10" ht="15" customHeight="1" x14ac:dyDescent="0.25">
      <c r="A1445" s="1020"/>
      <c r="B1445" s="1020"/>
      <c r="C1445" s="1020"/>
      <c r="D1445" s="1020"/>
      <c r="E1445" s="1020"/>
      <c r="F1445" s="888" t="s">
        <v>6092</v>
      </c>
      <c r="G1445" s="888" t="s">
        <v>6093</v>
      </c>
      <c r="H1445" s="888" t="s">
        <v>6092</v>
      </c>
      <c r="I1445" s="888" t="s">
        <v>6093</v>
      </c>
      <c r="J1445" s="1020"/>
    </row>
    <row r="1446" spans="1:10" ht="24" customHeight="1" x14ac:dyDescent="0.25">
      <c r="A1446" s="895" t="s">
        <v>6067</v>
      </c>
      <c r="B1446" s="896" t="s">
        <v>1052</v>
      </c>
      <c r="C1446" s="895" t="s">
        <v>6063</v>
      </c>
      <c r="D1446" s="895" t="s">
        <v>362</v>
      </c>
      <c r="E1446" s="897">
        <v>1</v>
      </c>
      <c r="F1446" s="904">
        <v>0.2</v>
      </c>
      <c r="G1446" s="904">
        <v>0.8</v>
      </c>
      <c r="H1446" s="898">
        <v>0.37</v>
      </c>
      <c r="I1446" s="898">
        <v>0.24</v>
      </c>
      <c r="J1446" s="898">
        <v>0.27</v>
      </c>
    </row>
    <row r="1447" spans="1:10" ht="24" customHeight="1" x14ac:dyDescent="0.25">
      <c r="A1447" s="895" t="s">
        <v>6067</v>
      </c>
      <c r="B1447" s="896" t="s">
        <v>6158</v>
      </c>
      <c r="C1447" s="895" t="s">
        <v>6063</v>
      </c>
      <c r="D1447" s="895" t="s">
        <v>271</v>
      </c>
      <c r="E1447" s="897">
        <v>1</v>
      </c>
      <c r="F1447" s="904">
        <v>0.2</v>
      </c>
      <c r="G1447" s="904">
        <v>0.8</v>
      </c>
      <c r="H1447" s="898">
        <v>4.78</v>
      </c>
      <c r="I1447" s="898">
        <v>0.38</v>
      </c>
      <c r="J1447" s="898">
        <v>1.26</v>
      </c>
    </row>
    <row r="1448" spans="1:10" ht="19.899999999999999" customHeight="1" x14ac:dyDescent="0.25">
      <c r="A1448" s="1012"/>
      <c r="B1448" s="1012"/>
      <c r="C1448" s="1012"/>
      <c r="D1448" s="1012"/>
      <c r="E1448" s="1012"/>
      <c r="F1448" s="1012" t="s">
        <v>6094</v>
      </c>
      <c r="G1448" s="1012"/>
      <c r="H1448" s="1012"/>
      <c r="I1448" s="1012"/>
      <c r="J1448" s="900">
        <v>1.5263</v>
      </c>
    </row>
    <row r="1449" spans="1:10" ht="19.899999999999999" customHeight="1" x14ac:dyDescent="0.25">
      <c r="A1449" s="887" t="s">
        <v>6064</v>
      </c>
      <c r="B1449" s="888" t="s">
        <v>1082</v>
      </c>
      <c r="C1449" s="887" t="s">
        <v>6058</v>
      </c>
      <c r="D1449" s="887" t="s">
        <v>223</v>
      </c>
      <c r="E1449" s="888" t="s">
        <v>1084</v>
      </c>
      <c r="F1449" s="1020" t="s">
        <v>6065</v>
      </c>
      <c r="G1449" s="1020"/>
      <c r="H1449" s="1020"/>
      <c r="I1449" s="1020"/>
      <c r="J1449" s="888" t="s">
        <v>6066</v>
      </c>
    </row>
    <row r="1450" spans="1:10" ht="24" customHeight="1" x14ac:dyDescent="0.25">
      <c r="A1450" s="895" t="s">
        <v>6067</v>
      </c>
      <c r="B1450" s="896" t="s">
        <v>6068</v>
      </c>
      <c r="C1450" s="895" t="s">
        <v>6063</v>
      </c>
      <c r="D1450" s="895" t="s">
        <v>231</v>
      </c>
      <c r="E1450" s="897">
        <v>1</v>
      </c>
      <c r="F1450" s="895"/>
      <c r="G1450" s="895"/>
      <c r="H1450" s="895"/>
      <c r="I1450" s="898" t="s">
        <v>6069</v>
      </c>
      <c r="J1450" s="898" t="s">
        <v>6069</v>
      </c>
    </row>
    <row r="1451" spans="1:10" ht="19.899999999999999" customHeight="1" x14ac:dyDescent="0.25">
      <c r="A1451" s="1012"/>
      <c r="B1451" s="1012"/>
      <c r="C1451" s="1012"/>
      <c r="D1451" s="1012"/>
      <c r="E1451" s="1012"/>
      <c r="F1451" s="1012" t="s">
        <v>6070</v>
      </c>
      <c r="G1451" s="1012"/>
      <c r="H1451" s="1012"/>
      <c r="I1451" s="1012"/>
      <c r="J1451" s="899">
        <v>0</v>
      </c>
    </row>
    <row r="1452" spans="1:10" ht="19.899999999999999" customHeight="1" x14ac:dyDescent="0.25">
      <c r="A1452" s="1012"/>
      <c r="B1452" s="1012"/>
      <c r="C1452" s="1012"/>
      <c r="D1452" s="1012"/>
      <c r="E1452" s="1012"/>
      <c r="F1452" s="1012" t="s">
        <v>6071</v>
      </c>
      <c r="G1452" s="1012"/>
      <c r="H1452" s="1012"/>
      <c r="I1452" s="1012"/>
      <c r="J1452" s="900">
        <v>23.449100000000001</v>
      </c>
    </row>
    <row r="1453" spans="1:10" ht="19.899999999999999" customHeight="1" x14ac:dyDescent="0.25">
      <c r="A1453" s="1012"/>
      <c r="B1453" s="1012"/>
      <c r="C1453" s="1012"/>
      <c r="D1453" s="1012"/>
      <c r="E1453" s="1012"/>
      <c r="F1453" s="1012" t="s">
        <v>6072</v>
      </c>
      <c r="G1453" s="1012"/>
      <c r="H1453" s="1012"/>
      <c r="I1453" s="1012"/>
      <c r="J1453" s="900">
        <v>24.9754</v>
      </c>
    </row>
    <row r="1454" spans="1:10" ht="19.899999999999999" customHeight="1" x14ac:dyDescent="0.25">
      <c r="A1454" s="1012"/>
      <c r="B1454" s="1012"/>
      <c r="C1454" s="1012"/>
      <c r="D1454" s="1012"/>
      <c r="E1454" s="1012"/>
      <c r="F1454" s="1012" t="s">
        <v>6073</v>
      </c>
      <c r="G1454" s="1012"/>
      <c r="H1454" s="1012"/>
      <c r="I1454" s="1012"/>
      <c r="J1454" s="900">
        <v>119.52</v>
      </c>
    </row>
    <row r="1455" spans="1:10" ht="19.899999999999999" customHeight="1" x14ac:dyDescent="0.25">
      <c r="A1455" s="1012"/>
      <c r="B1455" s="1012"/>
      <c r="C1455" s="1012"/>
      <c r="D1455" s="1012"/>
      <c r="E1455" s="1012"/>
      <c r="F1455" s="1012" t="s">
        <v>6074</v>
      </c>
      <c r="G1455" s="1012"/>
      <c r="H1455" s="1012"/>
      <c r="I1455" s="1012"/>
      <c r="J1455" s="900">
        <v>0.20899999999999999</v>
      </c>
    </row>
    <row r="1456" spans="1:10" ht="19.899999999999999" customHeight="1" x14ac:dyDescent="0.25">
      <c r="A1456" s="1012"/>
      <c r="B1456" s="1012"/>
      <c r="C1456" s="1012"/>
      <c r="D1456" s="1012"/>
      <c r="E1456" s="1012"/>
      <c r="F1456" s="1012" t="s">
        <v>6075</v>
      </c>
      <c r="G1456" s="1012"/>
      <c r="H1456" s="1012"/>
      <c r="I1456" s="1012"/>
      <c r="J1456" s="900">
        <v>2.5999999999999999E-3</v>
      </c>
    </row>
    <row r="1457" spans="1:10" ht="19.899999999999999" customHeight="1" x14ac:dyDescent="0.25">
      <c r="A1457" s="1012"/>
      <c r="B1457" s="1012"/>
      <c r="C1457" s="1012"/>
      <c r="D1457" s="1012"/>
      <c r="E1457" s="1012"/>
      <c r="F1457" s="1012" t="s">
        <v>6076</v>
      </c>
      <c r="G1457" s="1012"/>
      <c r="H1457" s="1012"/>
      <c r="I1457" s="1012"/>
      <c r="J1457" s="900">
        <v>0</v>
      </c>
    </row>
    <row r="1458" spans="1:10" ht="19.899999999999999" customHeight="1" x14ac:dyDescent="0.25">
      <c r="A1458" s="887" t="s">
        <v>6101</v>
      </c>
      <c r="B1458" s="888" t="s">
        <v>1082</v>
      </c>
      <c r="C1458" s="887" t="s">
        <v>6058</v>
      </c>
      <c r="D1458" s="887" t="s">
        <v>179</v>
      </c>
      <c r="E1458" s="888" t="s">
        <v>1084</v>
      </c>
      <c r="F1458" s="888" t="s">
        <v>1207</v>
      </c>
      <c r="G1458" s="888" t="s">
        <v>6102</v>
      </c>
      <c r="H1458" s="888"/>
      <c r="I1458" s="888"/>
      <c r="J1458" s="888" t="s">
        <v>6065</v>
      </c>
    </row>
    <row r="1459" spans="1:10" ht="25.9" customHeight="1" x14ac:dyDescent="0.25">
      <c r="A1459" s="895" t="s">
        <v>6067</v>
      </c>
      <c r="B1459" s="896" t="s">
        <v>6502</v>
      </c>
      <c r="C1459" s="895" t="s">
        <v>6063</v>
      </c>
      <c r="D1459" s="895" t="s">
        <v>1741</v>
      </c>
      <c r="E1459" s="897">
        <v>1</v>
      </c>
      <c r="F1459" s="905" t="s">
        <v>70</v>
      </c>
      <c r="G1459" s="1018" t="s">
        <v>6149</v>
      </c>
      <c r="H1459" s="1018"/>
      <c r="I1459" s="1019"/>
      <c r="J1459" s="898" t="s">
        <v>6149</v>
      </c>
    </row>
    <row r="1460" spans="1:10" ht="19.899999999999999" customHeight="1" x14ac:dyDescent="0.25">
      <c r="A1460" s="1012"/>
      <c r="B1460" s="1012"/>
      <c r="C1460" s="1012"/>
      <c r="D1460" s="1012"/>
      <c r="E1460" s="1012"/>
      <c r="F1460" s="1012" t="s">
        <v>6106</v>
      </c>
      <c r="G1460" s="1012"/>
      <c r="H1460" s="1012"/>
      <c r="I1460" s="1012"/>
      <c r="J1460" s="900">
        <v>6.6062000000000003</v>
      </c>
    </row>
    <row r="1461" spans="1:10" ht="19.899999999999999" customHeight="1" x14ac:dyDescent="0.25">
      <c r="A1461" s="887" t="s">
        <v>6225</v>
      </c>
      <c r="B1461" s="888" t="s">
        <v>1082</v>
      </c>
      <c r="C1461" s="887" t="s">
        <v>6058</v>
      </c>
      <c r="D1461" s="887" t="s">
        <v>6226</v>
      </c>
      <c r="E1461" s="888" t="s">
        <v>1084</v>
      </c>
      <c r="F1461" s="888" t="s">
        <v>1207</v>
      </c>
      <c r="G1461" s="888" t="s">
        <v>6102</v>
      </c>
      <c r="H1461" s="888"/>
      <c r="I1461" s="888"/>
      <c r="J1461" s="888" t="s">
        <v>6065</v>
      </c>
    </row>
    <row r="1462" spans="1:10" ht="25.9" customHeight="1" x14ac:dyDescent="0.25">
      <c r="A1462" s="906" t="s">
        <v>6061</v>
      </c>
      <c r="B1462" s="907" t="s">
        <v>6278</v>
      </c>
      <c r="C1462" s="906" t="s">
        <v>6063</v>
      </c>
      <c r="D1462" s="906" t="s">
        <v>67</v>
      </c>
      <c r="E1462" s="908">
        <v>0.1</v>
      </c>
      <c r="F1462" s="909" t="s">
        <v>66</v>
      </c>
      <c r="G1462" s="1021" t="s">
        <v>6503</v>
      </c>
      <c r="H1462" s="1021"/>
      <c r="I1462" s="1022"/>
      <c r="J1462" s="910" t="s">
        <v>6504</v>
      </c>
    </row>
    <row r="1463" spans="1:10" ht="19.899999999999999" customHeight="1" x14ac:dyDescent="0.25">
      <c r="A1463" s="1012"/>
      <c r="B1463" s="1012"/>
      <c r="C1463" s="1012"/>
      <c r="D1463" s="1012"/>
      <c r="E1463" s="1012"/>
      <c r="F1463" s="1012" t="s">
        <v>6230</v>
      </c>
      <c r="G1463" s="1012"/>
      <c r="H1463" s="1012"/>
      <c r="I1463" s="1012"/>
      <c r="J1463" s="900">
        <v>4.03</v>
      </c>
    </row>
    <row r="1464" spans="1:10" ht="19.899999999999999" customHeight="1" x14ac:dyDescent="0.25">
      <c r="A1464" s="887" t="s">
        <v>6107</v>
      </c>
      <c r="B1464" s="888" t="s">
        <v>6108</v>
      </c>
      <c r="C1464" s="887" t="s">
        <v>6058</v>
      </c>
      <c r="D1464" s="887" t="s">
        <v>1083</v>
      </c>
      <c r="E1464" s="888" t="s">
        <v>6109</v>
      </c>
      <c r="F1464" s="888" t="s">
        <v>1084</v>
      </c>
      <c r="G1464" s="889" t="s">
        <v>1207</v>
      </c>
      <c r="H1464" s="1020" t="s">
        <v>6102</v>
      </c>
      <c r="I1464" s="1020"/>
      <c r="J1464" s="888" t="s">
        <v>6065</v>
      </c>
    </row>
    <row r="1465" spans="1:10" ht="39" customHeight="1" x14ac:dyDescent="0.25">
      <c r="A1465" s="906" t="s">
        <v>6061</v>
      </c>
      <c r="B1465" s="907" t="s">
        <v>6151</v>
      </c>
      <c r="C1465" s="906" t="s">
        <v>6063</v>
      </c>
      <c r="D1465" s="906" t="s">
        <v>6152</v>
      </c>
      <c r="E1465" s="907" t="s">
        <v>422</v>
      </c>
      <c r="F1465" s="908">
        <v>3.0000000000000001E-5</v>
      </c>
      <c r="G1465" s="909" t="s">
        <v>108</v>
      </c>
      <c r="H1465" s="1021">
        <v>34.81</v>
      </c>
      <c r="I1465" s="1022"/>
      <c r="J1465" s="910">
        <v>0</v>
      </c>
    </row>
    <row r="1466" spans="1:10" ht="19.899999999999999" customHeight="1" x14ac:dyDescent="0.25">
      <c r="A1466" s="1012"/>
      <c r="B1466" s="1012"/>
      <c r="C1466" s="1012"/>
      <c r="D1466" s="1012"/>
      <c r="E1466" s="1012"/>
      <c r="F1466" s="1012" t="s">
        <v>6112</v>
      </c>
      <c r="G1466" s="1012"/>
      <c r="H1466" s="1012"/>
      <c r="I1466" s="1012"/>
      <c r="J1466" s="900">
        <v>1E-3</v>
      </c>
    </row>
    <row r="1467" spans="1:10" ht="19.899999999999999" customHeight="1" x14ac:dyDescent="0.25">
      <c r="A1467" s="887" t="s">
        <v>6077</v>
      </c>
      <c r="B1467" s="888" t="s">
        <v>6078</v>
      </c>
      <c r="C1467" s="887" t="s">
        <v>6058</v>
      </c>
      <c r="D1467" s="887" t="s">
        <v>1083</v>
      </c>
      <c r="E1467" s="888" t="s">
        <v>1084</v>
      </c>
      <c r="F1467" s="1020" t="s">
        <v>6079</v>
      </c>
      <c r="G1467" s="1023"/>
      <c r="H1467" s="1020"/>
      <c r="I1467" s="1020"/>
      <c r="J1467" s="888" t="s">
        <v>6065</v>
      </c>
    </row>
    <row r="1468" spans="1:10" ht="19.899999999999999" customHeight="1" x14ac:dyDescent="0.25">
      <c r="A1468" s="889"/>
      <c r="B1468" s="889"/>
      <c r="C1468" s="889"/>
      <c r="D1468" s="889"/>
      <c r="E1468" s="889"/>
      <c r="F1468" s="889" t="s">
        <v>240</v>
      </c>
      <c r="G1468" s="889" t="s">
        <v>241</v>
      </c>
      <c r="H1468" s="889" t="s">
        <v>242</v>
      </c>
      <c r="I1468" s="889" t="s">
        <v>6080</v>
      </c>
      <c r="J1468" s="889"/>
    </row>
    <row r="1469" spans="1:10" ht="49.9" customHeight="1" x14ac:dyDescent="0.25">
      <c r="A1469" s="906" t="s">
        <v>6067</v>
      </c>
      <c r="B1469" s="907" t="s">
        <v>422</v>
      </c>
      <c r="C1469" s="906" t="s">
        <v>6063</v>
      </c>
      <c r="D1469" s="906" t="s">
        <v>1741</v>
      </c>
      <c r="E1469" s="908">
        <v>3.0000000000000001E-5</v>
      </c>
      <c r="F1469" s="907" t="s">
        <v>6153</v>
      </c>
      <c r="G1469" s="907" t="s">
        <v>6154</v>
      </c>
      <c r="H1469" s="907" t="s">
        <v>6155</v>
      </c>
      <c r="I1469" s="907" t="s">
        <v>6116</v>
      </c>
      <c r="J1469" s="910">
        <v>0</v>
      </c>
    </row>
    <row r="1470" spans="1:10" ht="19.899999999999999" customHeight="1" x14ac:dyDescent="0.25">
      <c r="A1470" s="1012"/>
      <c r="B1470" s="1012"/>
      <c r="C1470" s="1012"/>
      <c r="D1470" s="1012"/>
      <c r="E1470" s="1012"/>
      <c r="F1470" s="1012" t="s">
        <v>6076</v>
      </c>
      <c r="G1470" s="1012"/>
      <c r="H1470" s="1012"/>
      <c r="I1470" s="1012"/>
      <c r="J1470" s="900">
        <v>0</v>
      </c>
    </row>
    <row r="1471" spans="1:10" ht="19.899999999999999" customHeight="1" x14ac:dyDescent="0.25">
      <c r="A1471" s="1012"/>
      <c r="B1471" s="1012"/>
      <c r="C1471" s="1012"/>
      <c r="D1471" s="1012"/>
      <c r="E1471" s="1012"/>
      <c r="F1471" s="1012" t="s">
        <v>6081</v>
      </c>
      <c r="G1471" s="1012"/>
      <c r="H1471" s="1012"/>
      <c r="I1471" s="1012"/>
      <c r="J1471" s="900">
        <v>0</v>
      </c>
    </row>
    <row r="1472" spans="1:10" x14ac:dyDescent="0.25">
      <c r="A1472" s="901"/>
      <c r="B1472" s="901"/>
      <c r="C1472" s="901"/>
      <c r="D1472" s="901"/>
      <c r="E1472" s="901" t="s">
        <v>6082</v>
      </c>
      <c r="F1472" s="902">
        <v>2.63</v>
      </c>
      <c r="G1472" s="901" t="s">
        <v>6083</v>
      </c>
      <c r="H1472" s="902">
        <v>0</v>
      </c>
      <c r="I1472" s="901" t="s">
        <v>6084</v>
      </c>
      <c r="J1472" s="902">
        <v>2.63</v>
      </c>
    </row>
    <row r="1473" spans="1:10" ht="15.75" thickBot="1" x14ac:dyDescent="0.3">
      <c r="A1473" s="901"/>
      <c r="B1473" s="901"/>
      <c r="C1473" s="901"/>
      <c r="D1473" s="901"/>
      <c r="E1473" s="901" t="s">
        <v>6085</v>
      </c>
      <c r="F1473" s="902">
        <v>2.59</v>
      </c>
      <c r="G1473" s="901"/>
      <c r="H1473" s="1013" t="s">
        <v>6086</v>
      </c>
      <c r="I1473" s="1013"/>
      <c r="J1473" s="902">
        <v>13.44</v>
      </c>
    </row>
    <row r="1474" spans="1:10" ht="1.1499999999999999" customHeight="1" thickTop="1" x14ac:dyDescent="0.25">
      <c r="A1474" s="903"/>
      <c r="B1474" s="903"/>
      <c r="C1474" s="903"/>
      <c r="D1474" s="903"/>
      <c r="E1474" s="903"/>
      <c r="F1474" s="903"/>
      <c r="G1474" s="903"/>
      <c r="H1474" s="903"/>
      <c r="I1474" s="903"/>
      <c r="J1474" s="903"/>
    </row>
    <row r="1475" spans="1:10" ht="18" customHeight="1" x14ac:dyDescent="0.25">
      <c r="A1475" s="887" t="s">
        <v>6505</v>
      </c>
      <c r="B1475" s="888" t="s">
        <v>1082</v>
      </c>
      <c r="C1475" s="887" t="s">
        <v>6058</v>
      </c>
      <c r="D1475" s="887" t="s">
        <v>1083</v>
      </c>
      <c r="E1475" s="1024" t="s">
        <v>1210</v>
      </c>
      <c r="F1475" s="1024"/>
      <c r="G1475" s="889" t="s">
        <v>880</v>
      </c>
      <c r="H1475" s="888" t="s">
        <v>6059</v>
      </c>
      <c r="I1475" s="888" t="s">
        <v>6060</v>
      </c>
      <c r="J1475" s="888" t="s">
        <v>1089</v>
      </c>
    </row>
    <row r="1476" spans="1:10" ht="52.15" customHeight="1" x14ac:dyDescent="0.25">
      <c r="A1476" s="890" t="s">
        <v>6061</v>
      </c>
      <c r="B1476" s="891" t="s">
        <v>6506</v>
      </c>
      <c r="C1476" s="890" t="s">
        <v>6063</v>
      </c>
      <c r="D1476" s="890" t="s">
        <v>101</v>
      </c>
      <c r="E1476" s="1025" t="s">
        <v>176</v>
      </c>
      <c r="F1476" s="1025"/>
      <c r="G1476" s="892" t="s">
        <v>38</v>
      </c>
      <c r="H1476" s="893">
        <v>1</v>
      </c>
      <c r="I1476" s="894">
        <v>3.42</v>
      </c>
      <c r="J1476" s="894">
        <v>3.42</v>
      </c>
    </row>
    <row r="1477" spans="1:10" ht="19.899999999999999" customHeight="1" x14ac:dyDescent="0.25">
      <c r="A1477" s="887" t="s">
        <v>6064</v>
      </c>
      <c r="B1477" s="888" t="s">
        <v>1082</v>
      </c>
      <c r="C1477" s="887" t="s">
        <v>6058</v>
      </c>
      <c r="D1477" s="887" t="s">
        <v>223</v>
      </c>
      <c r="E1477" s="888" t="s">
        <v>1084</v>
      </c>
      <c r="F1477" s="1020" t="s">
        <v>6065</v>
      </c>
      <c r="G1477" s="1020"/>
      <c r="H1477" s="1020"/>
      <c r="I1477" s="1020"/>
      <c r="J1477" s="888" t="s">
        <v>6066</v>
      </c>
    </row>
    <row r="1478" spans="1:10" ht="24" customHeight="1" x14ac:dyDescent="0.25">
      <c r="A1478" s="895" t="s">
        <v>6067</v>
      </c>
      <c r="B1478" s="896" t="s">
        <v>6139</v>
      </c>
      <c r="C1478" s="895" t="s">
        <v>6063</v>
      </c>
      <c r="D1478" s="895" t="s">
        <v>263</v>
      </c>
      <c r="E1478" s="897">
        <v>2</v>
      </c>
      <c r="F1478" s="895"/>
      <c r="G1478" s="895"/>
      <c r="H1478" s="895"/>
      <c r="I1478" s="898" t="s">
        <v>6140</v>
      </c>
      <c r="J1478" s="898" t="s">
        <v>6362</v>
      </c>
    </row>
    <row r="1479" spans="1:10" ht="24" customHeight="1" x14ac:dyDescent="0.25">
      <c r="A1479" s="895" t="s">
        <v>6067</v>
      </c>
      <c r="B1479" s="896" t="s">
        <v>6360</v>
      </c>
      <c r="C1479" s="895" t="s">
        <v>6063</v>
      </c>
      <c r="D1479" s="895" t="s">
        <v>372</v>
      </c>
      <c r="E1479" s="897">
        <v>1</v>
      </c>
      <c r="F1479" s="895"/>
      <c r="G1479" s="895"/>
      <c r="H1479" s="895"/>
      <c r="I1479" s="898" t="s">
        <v>6361</v>
      </c>
      <c r="J1479" s="898" t="s">
        <v>6361</v>
      </c>
    </row>
    <row r="1480" spans="1:10" ht="19.899999999999999" customHeight="1" x14ac:dyDescent="0.25">
      <c r="A1480" s="1012"/>
      <c r="B1480" s="1012"/>
      <c r="C1480" s="1012"/>
      <c r="D1480" s="1012"/>
      <c r="E1480" s="1012"/>
      <c r="F1480" s="1012" t="s">
        <v>6070</v>
      </c>
      <c r="G1480" s="1012"/>
      <c r="H1480" s="1012"/>
      <c r="I1480" s="1012"/>
      <c r="J1480" s="899">
        <v>0</v>
      </c>
    </row>
    <row r="1481" spans="1:10" ht="19.899999999999999" customHeight="1" x14ac:dyDescent="0.25">
      <c r="A1481" s="1012"/>
      <c r="B1481" s="1012"/>
      <c r="C1481" s="1012"/>
      <c r="D1481" s="1012"/>
      <c r="E1481" s="1012"/>
      <c r="F1481" s="1012" t="s">
        <v>6071</v>
      </c>
      <c r="G1481" s="1012"/>
      <c r="H1481" s="1012"/>
      <c r="I1481" s="1012"/>
      <c r="J1481" s="900">
        <v>80.550899999999999</v>
      </c>
    </row>
    <row r="1482" spans="1:10" ht="19.899999999999999" customHeight="1" x14ac:dyDescent="0.25">
      <c r="A1482" s="1012"/>
      <c r="B1482" s="1012"/>
      <c r="C1482" s="1012"/>
      <c r="D1482" s="1012"/>
      <c r="E1482" s="1012"/>
      <c r="F1482" s="1012" t="s">
        <v>6072</v>
      </c>
      <c r="G1482" s="1012"/>
      <c r="H1482" s="1012"/>
      <c r="I1482" s="1012"/>
      <c r="J1482" s="900">
        <v>80.550899999999999</v>
      </c>
    </row>
    <row r="1483" spans="1:10" ht="19.899999999999999" customHeight="1" x14ac:dyDescent="0.25">
      <c r="A1483" s="1012"/>
      <c r="B1483" s="1012"/>
      <c r="C1483" s="1012"/>
      <c r="D1483" s="1012"/>
      <c r="E1483" s="1012"/>
      <c r="F1483" s="1012" t="s">
        <v>6073</v>
      </c>
      <c r="G1483" s="1012"/>
      <c r="H1483" s="1012"/>
      <c r="I1483" s="1012"/>
      <c r="J1483" s="900">
        <v>39.06</v>
      </c>
    </row>
    <row r="1484" spans="1:10" ht="19.899999999999999" customHeight="1" x14ac:dyDescent="0.25">
      <c r="A1484" s="1012"/>
      <c r="B1484" s="1012"/>
      <c r="C1484" s="1012"/>
      <c r="D1484" s="1012"/>
      <c r="E1484" s="1012"/>
      <c r="F1484" s="1012" t="s">
        <v>6074</v>
      </c>
      <c r="G1484" s="1012"/>
      <c r="H1484" s="1012"/>
      <c r="I1484" s="1012"/>
      <c r="J1484" s="900">
        <v>2.0621999999999998</v>
      </c>
    </row>
    <row r="1485" spans="1:10" ht="19.899999999999999" customHeight="1" x14ac:dyDescent="0.25">
      <c r="A1485" s="1012"/>
      <c r="B1485" s="1012"/>
      <c r="C1485" s="1012"/>
      <c r="D1485" s="1012"/>
      <c r="E1485" s="1012"/>
      <c r="F1485" s="1012" t="s">
        <v>6075</v>
      </c>
      <c r="G1485" s="1012"/>
      <c r="H1485" s="1012"/>
      <c r="I1485" s="1012"/>
      <c r="J1485" s="900">
        <v>0</v>
      </c>
    </row>
    <row r="1486" spans="1:10" ht="19.899999999999999" customHeight="1" x14ac:dyDescent="0.25">
      <c r="A1486" s="1012"/>
      <c r="B1486" s="1012"/>
      <c r="C1486" s="1012"/>
      <c r="D1486" s="1012"/>
      <c r="E1486" s="1012"/>
      <c r="F1486" s="1012" t="s">
        <v>6076</v>
      </c>
      <c r="G1486" s="1012"/>
      <c r="H1486" s="1012"/>
      <c r="I1486" s="1012"/>
      <c r="J1486" s="900">
        <v>0</v>
      </c>
    </row>
    <row r="1487" spans="1:10" ht="19.899999999999999" customHeight="1" x14ac:dyDescent="0.25">
      <c r="A1487" s="887" t="s">
        <v>6101</v>
      </c>
      <c r="B1487" s="888" t="s">
        <v>1082</v>
      </c>
      <c r="C1487" s="887" t="s">
        <v>6058</v>
      </c>
      <c r="D1487" s="887" t="s">
        <v>179</v>
      </c>
      <c r="E1487" s="888" t="s">
        <v>1084</v>
      </c>
      <c r="F1487" s="888" t="s">
        <v>1207</v>
      </c>
      <c r="G1487" s="888" t="s">
        <v>6102</v>
      </c>
      <c r="H1487" s="888"/>
      <c r="I1487" s="888"/>
      <c r="J1487" s="888" t="s">
        <v>6065</v>
      </c>
    </row>
    <row r="1488" spans="1:10" ht="25.9" customHeight="1" x14ac:dyDescent="0.25">
      <c r="A1488" s="895" t="s">
        <v>6067</v>
      </c>
      <c r="B1488" s="896" t="s">
        <v>6507</v>
      </c>
      <c r="C1488" s="895" t="s">
        <v>6063</v>
      </c>
      <c r="D1488" s="895" t="s">
        <v>1742</v>
      </c>
      <c r="E1488" s="897">
        <v>2.5600000000000002E-3</v>
      </c>
      <c r="F1488" s="905" t="s">
        <v>70</v>
      </c>
      <c r="G1488" s="1018" t="s">
        <v>6508</v>
      </c>
      <c r="H1488" s="1018"/>
      <c r="I1488" s="1019"/>
      <c r="J1488" s="898" t="s">
        <v>6509</v>
      </c>
    </row>
    <row r="1489" spans="1:10" ht="19.899999999999999" customHeight="1" x14ac:dyDescent="0.25">
      <c r="A1489" s="1012"/>
      <c r="B1489" s="1012"/>
      <c r="C1489" s="1012"/>
      <c r="D1489" s="1012"/>
      <c r="E1489" s="1012"/>
      <c r="F1489" s="1012" t="s">
        <v>6106</v>
      </c>
      <c r="G1489" s="1012"/>
      <c r="H1489" s="1012"/>
      <c r="I1489" s="1012"/>
      <c r="J1489" s="900">
        <v>1.3465</v>
      </c>
    </row>
    <row r="1490" spans="1:10" ht="19.899999999999999" customHeight="1" x14ac:dyDescent="0.25">
      <c r="A1490" s="887" t="s">
        <v>6107</v>
      </c>
      <c r="B1490" s="888" t="s">
        <v>6108</v>
      </c>
      <c r="C1490" s="887" t="s">
        <v>6058</v>
      </c>
      <c r="D1490" s="887" t="s">
        <v>1083</v>
      </c>
      <c r="E1490" s="888" t="s">
        <v>6109</v>
      </c>
      <c r="F1490" s="888" t="s">
        <v>1084</v>
      </c>
      <c r="G1490" s="889" t="s">
        <v>1207</v>
      </c>
      <c r="H1490" s="1020" t="s">
        <v>6102</v>
      </c>
      <c r="I1490" s="1020"/>
      <c r="J1490" s="888" t="s">
        <v>6065</v>
      </c>
    </row>
    <row r="1491" spans="1:10" ht="39" customHeight="1" x14ac:dyDescent="0.25">
      <c r="A1491" s="906" t="s">
        <v>6061</v>
      </c>
      <c r="B1491" s="907" t="s">
        <v>6151</v>
      </c>
      <c r="C1491" s="906" t="s">
        <v>6063</v>
      </c>
      <c r="D1491" s="906" t="s">
        <v>6152</v>
      </c>
      <c r="E1491" s="907" t="s">
        <v>423</v>
      </c>
      <c r="F1491" s="908">
        <v>2.2000000000000001E-4</v>
      </c>
      <c r="G1491" s="909" t="s">
        <v>108</v>
      </c>
      <c r="H1491" s="1021">
        <v>34.81</v>
      </c>
      <c r="I1491" s="1022"/>
      <c r="J1491" s="910">
        <v>0.01</v>
      </c>
    </row>
    <row r="1492" spans="1:10" ht="19.899999999999999" customHeight="1" x14ac:dyDescent="0.25">
      <c r="A1492" s="1012"/>
      <c r="B1492" s="1012"/>
      <c r="C1492" s="1012"/>
      <c r="D1492" s="1012"/>
      <c r="E1492" s="1012"/>
      <c r="F1492" s="1012" t="s">
        <v>6112</v>
      </c>
      <c r="G1492" s="1012"/>
      <c r="H1492" s="1012"/>
      <c r="I1492" s="1012"/>
      <c r="J1492" s="900">
        <v>7.7000000000000002E-3</v>
      </c>
    </row>
    <row r="1493" spans="1:10" ht="19.899999999999999" customHeight="1" x14ac:dyDescent="0.25">
      <c r="A1493" s="887" t="s">
        <v>6077</v>
      </c>
      <c r="B1493" s="888" t="s">
        <v>6078</v>
      </c>
      <c r="C1493" s="887" t="s">
        <v>6058</v>
      </c>
      <c r="D1493" s="887" t="s">
        <v>1083</v>
      </c>
      <c r="E1493" s="888" t="s">
        <v>1084</v>
      </c>
      <c r="F1493" s="1020" t="s">
        <v>6079</v>
      </c>
      <c r="G1493" s="1023"/>
      <c r="H1493" s="1020"/>
      <c r="I1493" s="1020"/>
      <c r="J1493" s="888" t="s">
        <v>6065</v>
      </c>
    </row>
    <row r="1494" spans="1:10" ht="19.899999999999999" customHeight="1" x14ac:dyDescent="0.25">
      <c r="A1494" s="889"/>
      <c r="B1494" s="889"/>
      <c r="C1494" s="889"/>
      <c r="D1494" s="889"/>
      <c r="E1494" s="889"/>
      <c r="F1494" s="889" t="s">
        <v>240</v>
      </c>
      <c r="G1494" s="889" t="s">
        <v>241</v>
      </c>
      <c r="H1494" s="889" t="s">
        <v>242</v>
      </c>
      <c r="I1494" s="889" t="s">
        <v>6080</v>
      </c>
      <c r="J1494" s="889"/>
    </row>
    <row r="1495" spans="1:10" ht="49.9" customHeight="1" x14ac:dyDescent="0.25">
      <c r="A1495" s="906" t="s">
        <v>6067</v>
      </c>
      <c r="B1495" s="907" t="s">
        <v>423</v>
      </c>
      <c r="C1495" s="906" t="s">
        <v>6063</v>
      </c>
      <c r="D1495" s="906" t="s">
        <v>1742</v>
      </c>
      <c r="E1495" s="908">
        <v>2.2000000000000001E-4</v>
      </c>
      <c r="F1495" s="907" t="s">
        <v>6153</v>
      </c>
      <c r="G1495" s="907" t="s">
        <v>6154</v>
      </c>
      <c r="H1495" s="907" t="s">
        <v>6155</v>
      </c>
      <c r="I1495" s="907" t="s">
        <v>6116</v>
      </c>
      <c r="J1495" s="910">
        <v>0</v>
      </c>
    </row>
    <row r="1496" spans="1:10" ht="19.899999999999999" customHeight="1" x14ac:dyDescent="0.25">
      <c r="A1496" s="1012"/>
      <c r="B1496" s="1012"/>
      <c r="C1496" s="1012"/>
      <c r="D1496" s="1012"/>
      <c r="E1496" s="1012"/>
      <c r="F1496" s="1012" t="s">
        <v>6076</v>
      </c>
      <c r="G1496" s="1012"/>
      <c r="H1496" s="1012"/>
      <c r="I1496" s="1012"/>
      <c r="J1496" s="900">
        <v>0</v>
      </c>
    </row>
    <row r="1497" spans="1:10" ht="19.899999999999999" customHeight="1" x14ac:dyDescent="0.25">
      <c r="A1497" s="1012"/>
      <c r="B1497" s="1012"/>
      <c r="C1497" s="1012"/>
      <c r="D1497" s="1012"/>
      <c r="E1497" s="1012"/>
      <c r="F1497" s="1012" t="s">
        <v>6081</v>
      </c>
      <c r="G1497" s="1012"/>
      <c r="H1497" s="1012"/>
      <c r="I1497" s="1012"/>
      <c r="J1497" s="900">
        <v>0</v>
      </c>
    </row>
    <row r="1498" spans="1:10" x14ac:dyDescent="0.25">
      <c r="A1498" s="901"/>
      <c r="B1498" s="901"/>
      <c r="C1498" s="901"/>
      <c r="D1498" s="901"/>
      <c r="E1498" s="901" t="s">
        <v>6082</v>
      </c>
      <c r="F1498" s="902">
        <v>2.06</v>
      </c>
      <c r="G1498" s="901" t="s">
        <v>6083</v>
      </c>
      <c r="H1498" s="902">
        <v>0</v>
      </c>
      <c r="I1498" s="901" t="s">
        <v>6084</v>
      </c>
      <c r="J1498" s="902">
        <v>2.06</v>
      </c>
    </row>
    <row r="1499" spans="1:10" ht="15.75" thickBot="1" x14ac:dyDescent="0.3">
      <c r="A1499" s="901"/>
      <c r="B1499" s="901"/>
      <c r="C1499" s="901"/>
      <c r="D1499" s="901"/>
      <c r="E1499" s="901" t="s">
        <v>6085</v>
      </c>
      <c r="F1499" s="902">
        <v>0.82</v>
      </c>
      <c r="G1499" s="901"/>
      <c r="H1499" s="1013" t="s">
        <v>6086</v>
      </c>
      <c r="I1499" s="1013"/>
      <c r="J1499" s="902">
        <v>4.24</v>
      </c>
    </row>
    <row r="1500" spans="1:10" ht="1.1499999999999999" customHeight="1" thickTop="1" x14ac:dyDescent="0.25">
      <c r="A1500" s="903"/>
      <c r="B1500" s="903"/>
      <c r="C1500" s="903"/>
      <c r="D1500" s="903"/>
      <c r="E1500" s="903"/>
      <c r="F1500" s="903"/>
      <c r="G1500" s="903"/>
      <c r="H1500" s="903"/>
      <c r="I1500" s="903"/>
      <c r="J1500" s="903"/>
    </row>
    <row r="1501" spans="1:10" ht="18" customHeight="1" x14ac:dyDescent="0.25">
      <c r="A1501" s="887" t="s">
        <v>6510</v>
      </c>
      <c r="B1501" s="888" t="s">
        <v>1082</v>
      </c>
      <c r="C1501" s="887" t="s">
        <v>6058</v>
      </c>
      <c r="D1501" s="887" t="s">
        <v>1083</v>
      </c>
      <c r="E1501" s="1024" t="s">
        <v>1210</v>
      </c>
      <c r="F1501" s="1024"/>
      <c r="G1501" s="889" t="s">
        <v>880</v>
      </c>
      <c r="H1501" s="888" t="s">
        <v>6059</v>
      </c>
      <c r="I1501" s="888" t="s">
        <v>6060</v>
      </c>
      <c r="J1501" s="888" t="s">
        <v>1089</v>
      </c>
    </row>
    <row r="1502" spans="1:10" ht="39" customHeight="1" x14ac:dyDescent="0.25">
      <c r="A1502" s="890" t="s">
        <v>6061</v>
      </c>
      <c r="B1502" s="891" t="s">
        <v>6511</v>
      </c>
      <c r="C1502" s="890" t="s">
        <v>6063</v>
      </c>
      <c r="D1502" s="890" t="s">
        <v>102</v>
      </c>
      <c r="E1502" s="1025" t="s">
        <v>176</v>
      </c>
      <c r="F1502" s="1025"/>
      <c r="G1502" s="892" t="s">
        <v>38</v>
      </c>
      <c r="H1502" s="893">
        <v>1</v>
      </c>
      <c r="I1502" s="894">
        <v>74.19</v>
      </c>
      <c r="J1502" s="894">
        <v>74.19</v>
      </c>
    </row>
    <row r="1503" spans="1:10" ht="19.899999999999999" customHeight="1" x14ac:dyDescent="0.25">
      <c r="A1503" s="887" t="s">
        <v>6064</v>
      </c>
      <c r="B1503" s="888" t="s">
        <v>1082</v>
      </c>
      <c r="C1503" s="887" t="s">
        <v>6058</v>
      </c>
      <c r="D1503" s="887" t="s">
        <v>223</v>
      </c>
      <c r="E1503" s="888" t="s">
        <v>1084</v>
      </c>
      <c r="F1503" s="1020" t="s">
        <v>6065</v>
      </c>
      <c r="G1503" s="1020"/>
      <c r="H1503" s="1020"/>
      <c r="I1503" s="1020"/>
      <c r="J1503" s="888" t="s">
        <v>6066</v>
      </c>
    </row>
    <row r="1504" spans="1:10" ht="24" customHeight="1" x14ac:dyDescent="0.25">
      <c r="A1504" s="895" t="s">
        <v>6067</v>
      </c>
      <c r="B1504" s="896" t="s">
        <v>6139</v>
      </c>
      <c r="C1504" s="895" t="s">
        <v>6063</v>
      </c>
      <c r="D1504" s="895" t="s">
        <v>263</v>
      </c>
      <c r="E1504" s="897">
        <v>1</v>
      </c>
      <c r="F1504" s="895"/>
      <c r="G1504" s="895"/>
      <c r="H1504" s="895"/>
      <c r="I1504" s="898" t="s">
        <v>6140</v>
      </c>
      <c r="J1504" s="898" t="s">
        <v>6140</v>
      </c>
    </row>
    <row r="1505" spans="1:10" ht="24" customHeight="1" x14ac:dyDescent="0.25">
      <c r="A1505" s="895" t="s">
        <v>6067</v>
      </c>
      <c r="B1505" s="896" t="s">
        <v>6174</v>
      </c>
      <c r="C1505" s="895" t="s">
        <v>6063</v>
      </c>
      <c r="D1505" s="895" t="s">
        <v>284</v>
      </c>
      <c r="E1505" s="897">
        <v>1</v>
      </c>
      <c r="F1505" s="895"/>
      <c r="G1505" s="895"/>
      <c r="H1505" s="895"/>
      <c r="I1505" s="898" t="s">
        <v>6175</v>
      </c>
      <c r="J1505" s="898" t="s">
        <v>6175</v>
      </c>
    </row>
    <row r="1506" spans="1:10" ht="19.899999999999999" customHeight="1" x14ac:dyDescent="0.25">
      <c r="A1506" s="1012"/>
      <c r="B1506" s="1012"/>
      <c r="C1506" s="1012"/>
      <c r="D1506" s="1012"/>
      <c r="E1506" s="1012"/>
      <c r="F1506" s="1012" t="s">
        <v>6070</v>
      </c>
      <c r="G1506" s="1012"/>
      <c r="H1506" s="1012"/>
      <c r="I1506" s="1012"/>
      <c r="J1506" s="899">
        <v>0</v>
      </c>
    </row>
    <row r="1507" spans="1:10" ht="19.899999999999999" customHeight="1" x14ac:dyDescent="0.25">
      <c r="A1507" s="1012"/>
      <c r="B1507" s="1012"/>
      <c r="C1507" s="1012"/>
      <c r="D1507" s="1012"/>
      <c r="E1507" s="1012"/>
      <c r="F1507" s="1012" t="s">
        <v>6071</v>
      </c>
      <c r="G1507" s="1012"/>
      <c r="H1507" s="1012"/>
      <c r="I1507" s="1012"/>
      <c r="J1507" s="900">
        <v>52.854100000000003</v>
      </c>
    </row>
    <row r="1508" spans="1:10" ht="19.899999999999999" customHeight="1" x14ac:dyDescent="0.25">
      <c r="A1508" s="1012"/>
      <c r="B1508" s="1012"/>
      <c r="C1508" s="1012"/>
      <c r="D1508" s="1012"/>
      <c r="E1508" s="1012"/>
      <c r="F1508" s="1012" t="s">
        <v>6072</v>
      </c>
      <c r="G1508" s="1012"/>
      <c r="H1508" s="1012"/>
      <c r="I1508" s="1012"/>
      <c r="J1508" s="900">
        <v>52.854100000000003</v>
      </c>
    </row>
    <row r="1509" spans="1:10" ht="19.899999999999999" customHeight="1" x14ac:dyDescent="0.25">
      <c r="A1509" s="1012"/>
      <c r="B1509" s="1012"/>
      <c r="C1509" s="1012"/>
      <c r="D1509" s="1012"/>
      <c r="E1509" s="1012"/>
      <c r="F1509" s="1012" t="s">
        <v>6073</v>
      </c>
      <c r="G1509" s="1012"/>
      <c r="H1509" s="1012"/>
      <c r="I1509" s="1012"/>
      <c r="J1509" s="900">
        <v>2</v>
      </c>
    </row>
    <row r="1510" spans="1:10" ht="19.899999999999999" customHeight="1" x14ac:dyDescent="0.25">
      <c r="A1510" s="1012"/>
      <c r="B1510" s="1012"/>
      <c r="C1510" s="1012"/>
      <c r="D1510" s="1012"/>
      <c r="E1510" s="1012"/>
      <c r="F1510" s="1012" t="s">
        <v>6074</v>
      </c>
      <c r="G1510" s="1012"/>
      <c r="H1510" s="1012"/>
      <c r="I1510" s="1012"/>
      <c r="J1510" s="900">
        <v>26.427099999999999</v>
      </c>
    </row>
    <row r="1511" spans="1:10" ht="19.899999999999999" customHeight="1" x14ac:dyDescent="0.25">
      <c r="A1511" s="1012"/>
      <c r="B1511" s="1012"/>
      <c r="C1511" s="1012"/>
      <c r="D1511" s="1012"/>
      <c r="E1511" s="1012"/>
      <c r="F1511" s="1012" t="s">
        <v>6075</v>
      </c>
      <c r="G1511" s="1012"/>
      <c r="H1511" s="1012"/>
      <c r="I1511" s="1012"/>
      <c r="J1511" s="900">
        <v>0.32350000000000001</v>
      </c>
    </row>
    <row r="1512" spans="1:10" ht="19.899999999999999" customHeight="1" x14ac:dyDescent="0.25">
      <c r="A1512" s="1012"/>
      <c r="B1512" s="1012"/>
      <c r="C1512" s="1012"/>
      <c r="D1512" s="1012"/>
      <c r="E1512" s="1012"/>
      <c r="F1512" s="1012" t="s">
        <v>6076</v>
      </c>
      <c r="G1512" s="1012"/>
      <c r="H1512" s="1012"/>
      <c r="I1512" s="1012"/>
      <c r="J1512" s="900">
        <v>0</v>
      </c>
    </row>
    <row r="1513" spans="1:10" ht="19.899999999999999" customHeight="1" x14ac:dyDescent="0.25">
      <c r="A1513" s="887" t="s">
        <v>6101</v>
      </c>
      <c r="B1513" s="888" t="s">
        <v>1082</v>
      </c>
      <c r="C1513" s="887" t="s">
        <v>6058</v>
      </c>
      <c r="D1513" s="887" t="s">
        <v>179</v>
      </c>
      <c r="E1513" s="888" t="s">
        <v>1084</v>
      </c>
      <c r="F1513" s="888" t="s">
        <v>1207</v>
      </c>
      <c r="G1513" s="888" t="s">
        <v>6102</v>
      </c>
      <c r="H1513" s="888"/>
      <c r="I1513" s="888"/>
      <c r="J1513" s="888" t="s">
        <v>6065</v>
      </c>
    </row>
    <row r="1514" spans="1:10" ht="24" customHeight="1" x14ac:dyDescent="0.25">
      <c r="A1514" s="895" t="s">
        <v>6067</v>
      </c>
      <c r="B1514" s="896" t="s">
        <v>6183</v>
      </c>
      <c r="C1514" s="895" t="s">
        <v>6063</v>
      </c>
      <c r="D1514" s="895" t="s">
        <v>1704</v>
      </c>
      <c r="E1514" s="897">
        <v>2.9415300000000002</v>
      </c>
      <c r="F1514" s="905" t="s">
        <v>66</v>
      </c>
      <c r="G1514" s="1018" t="s">
        <v>6184</v>
      </c>
      <c r="H1514" s="1018"/>
      <c r="I1514" s="1019"/>
      <c r="J1514" s="898" t="s">
        <v>6512</v>
      </c>
    </row>
    <row r="1515" spans="1:10" ht="24" customHeight="1" x14ac:dyDescent="0.25">
      <c r="A1515" s="895" t="s">
        <v>6067</v>
      </c>
      <c r="B1515" s="896" t="s">
        <v>6177</v>
      </c>
      <c r="C1515" s="895" t="s">
        <v>6063</v>
      </c>
      <c r="D1515" s="895" t="s">
        <v>1707</v>
      </c>
      <c r="E1515" s="897">
        <v>0.29712</v>
      </c>
      <c r="F1515" s="905" t="s">
        <v>66</v>
      </c>
      <c r="G1515" s="1018" t="s">
        <v>6178</v>
      </c>
      <c r="H1515" s="1018"/>
      <c r="I1515" s="1019"/>
      <c r="J1515" s="898" t="s">
        <v>6513</v>
      </c>
    </row>
    <row r="1516" spans="1:10" ht="24" customHeight="1" x14ac:dyDescent="0.25">
      <c r="A1516" s="895" t="s">
        <v>6067</v>
      </c>
      <c r="B1516" s="896" t="s">
        <v>6189</v>
      </c>
      <c r="C1516" s="895" t="s">
        <v>6063</v>
      </c>
      <c r="D1516" s="895" t="s">
        <v>1705</v>
      </c>
      <c r="E1516" s="897">
        <v>0.36266999999999999</v>
      </c>
      <c r="F1516" s="905" t="s">
        <v>50</v>
      </c>
      <c r="G1516" s="1018" t="s">
        <v>6190</v>
      </c>
      <c r="H1516" s="1018"/>
      <c r="I1516" s="1019"/>
      <c r="J1516" s="898" t="s">
        <v>6514</v>
      </c>
    </row>
    <row r="1517" spans="1:10" ht="24" customHeight="1" x14ac:dyDescent="0.25">
      <c r="A1517" s="895" t="s">
        <v>6067</v>
      </c>
      <c r="B1517" s="896" t="s">
        <v>6180</v>
      </c>
      <c r="C1517" s="895" t="s">
        <v>6063</v>
      </c>
      <c r="D1517" s="895" t="s">
        <v>1701</v>
      </c>
      <c r="E1517" s="897">
        <v>1.06965</v>
      </c>
      <c r="F1517" s="905" t="s">
        <v>66</v>
      </c>
      <c r="G1517" s="1018" t="s">
        <v>6181</v>
      </c>
      <c r="H1517" s="1018"/>
      <c r="I1517" s="1019"/>
      <c r="J1517" s="898" t="s">
        <v>6515</v>
      </c>
    </row>
    <row r="1518" spans="1:10" ht="19.899999999999999" customHeight="1" x14ac:dyDescent="0.25">
      <c r="A1518" s="1012"/>
      <c r="B1518" s="1012"/>
      <c r="C1518" s="1012"/>
      <c r="D1518" s="1012"/>
      <c r="E1518" s="1012"/>
      <c r="F1518" s="1012" t="s">
        <v>6106</v>
      </c>
      <c r="G1518" s="1012"/>
      <c r="H1518" s="1012"/>
      <c r="I1518" s="1012"/>
      <c r="J1518" s="900">
        <v>46.946800000000003</v>
      </c>
    </row>
    <row r="1519" spans="1:10" ht="19.899999999999999" customHeight="1" x14ac:dyDescent="0.25">
      <c r="A1519" s="887" t="s">
        <v>6107</v>
      </c>
      <c r="B1519" s="888" t="s">
        <v>6108</v>
      </c>
      <c r="C1519" s="887" t="s">
        <v>6058</v>
      </c>
      <c r="D1519" s="887" t="s">
        <v>1083</v>
      </c>
      <c r="E1519" s="888" t="s">
        <v>6109</v>
      </c>
      <c r="F1519" s="888" t="s">
        <v>1084</v>
      </c>
      <c r="G1519" s="889" t="s">
        <v>1207</v>
      </c>
      <c r="H1519" s="1020" t="s">
        <v>6102</v>
      </c>
      <c r="I1519" s="1020"/>
      <c r="J1519" s="888" t="s">
        <v>6065</v>
      </c>
    </row>
    <row r="1520" spans="1:10" ht="39" customHeight="1" x14ac:dyDescent="0.25">
      <c r="A1520" s="906" t="s">
        <v>6061</v>
      </c>
      <c r="B1520" s="907" t="s">
        <v>6151</v>
      </c>
      <c r="C1520" s="906" t="s">
        <v>6063</v>
      </c>
      <c r="D1520" s="906" t="s">
        <v>6152</v>
      </c>
      <c r="E1520" s="907" t="s">
        <v>289</v>
      </c>
      <c r="F1520" s="908">
        <v>3.6000000000000002E-4</v>
      </c>
      <c r="G1520" s="909" t="s">
        <v>108</v>
      </c>
      <c r="H1520" s="1021">
        <v>34.81</v>
      </c>
      <c r="I1520" s="1022"/>
      <c r="J1520" s="910">
        <v>0.01</v>
      </c>
    </row>
    <row r="1521" spans="1:10" ht="39" customHeight="1" x14ac:dyDescent="0.25">
      <c r="A1521" s="906" t="s">
        <v>6061</v>
      </c>
      <c r="B1521" s="907" t="s">
        <v>6151</v>
      </c>
      <c r="C1521" s="906" t="s">
        <v>6063</v>
      </c>
      <c r="D1521" s="906" t="s">
        <v>6152</v>
      </c>
      <c r="E1521" s="907" t="s">
        <v>288</v>
      </c>
      <c r="F1521" s="908">
        <v>5.5199999999999997E-3</v>
      </c>
      <c r="G1521" s="909" t="s">
        <v>108</v>
      </c>
      <c r="H1521" s="1021">
        <v>34.81</v>
      </c>
      <c r="I1521" s="1022"/>
      <c r="J1521" s="910">
        <v>0.19</v>
      </c>
    </row>
    <row r="1522" spans="1:10" ht="39" customHeight="1" x14ac:dyDescent="0.25">
      <c r="A1522" s="906" t="s">
        <v>6061</v>
      </c>
      <c r="B1522" s="907" t="s">
        <v>6151</v>
      </c>
      <c r="C1522" s="906" t="s">
        <v>6063</v>
      </c>
      <c r="D1522" s="906" t="s">
        <v>6152</v>
      </c>
      <c r="E1522" s="907" t="s">
        <v>291</v>
      </c>
      <c r="F1522" s="908">
        <v>2.2300000000000002E-3</v>
      </c>
      <c r="G1522" s="909" t="s">
        <v>108</v>
      </c>
      <c r="H1522" s="1021">
        <v>34.81</v>
      </c>
      <c r="I1522" s="1022"/>
      <c r="J1522" s="910">
        <v>0.08</v>
      </c>
    </row>
    <row r="1523" spans="1:10" ht="39" customHeight="1" x14ac:dyDescent="0.25">
      <c r="A1523" s="906" t="s">
        <v>6061</v>
      </c>
      <c r="B1523" s="907" t="s">
        <v>6151</v>
      </c>
      <c r="C1523" s="906" t="s">
        <v>6063</v>
      </c>
      <c r="D1523" s="906" t="s">
        <v>6152</v>
      </c>
      <c r="E1523" s="907" t="s">
        <v>285</v>
      </c>
      <c r="F1523" s="908">
        <v>6.0200000000000002E-3</v>
      </c>
      <c r="G1523" s="909" t="s">
        <v>108</v>
      </c>
      <c r="H1523" s="1021">
        <v>34.81</v>
      </c>
      <c r="I1523" s="1022"/>
      <c r="J1523" s="910">
        <v>0.21</v>
      </c>
    </row>
    <row r="1524" spans="1:10" ht="19.899999999999999" customHeight="1" x14ac:dyDescent="0.25">
      <c r="A1524" s="1012"/>
      <c r="B1524" s="1012"/>
      <c r="C1524" s="1012"/>
      <c r="D1524" s="1012"/>
      <c r="E1524" s="1012"/>
      <c r="F1524" s="1012" t="s">
        <v>6112</v>
      </c>
      <c r="G1524" s="1012"/>
      <c r="H1524" s="1012"/>
      <c r="I1524" s="1012"/>
      <c r="J1524" s="900">
        <v>0.4919</v>
      </c>
    </row>
    <row r="1525" spans="1:10" ht="19.899999999999999" customHeight="1" x14ac:dyDescent="0.25">
      <c r="A1525" s="887" t="s">
        <v>6077</v>
      </c>
      <c r="B1525" s="888" t="s">
        <v>6078</v>
      </c>
      <c r="C1525" s="887" t="s">
        <v>6058</v>
      </c>
      <c r="D1525" s="887" t="s">
        <v>1083</v>
      </c>
      <c r="E1525" s="888" t="s">
        <v>1084</v>
      </c>
      <c r="F1525" s="1020" t="s">
        <v>6079</v>
      </c>
      <c r="G1525" s="1023"/>
      <c r="H1525" s="1020"/>
      <c r="I1525" s="1020"/>
      <c r="J1525" s="888" t="s">
        <v>6065</v>
      </c>
    </row>
    <row r="1526" spans="1:10" ht="19.899999999999999" customHeight="1" x14ac:dyDescent="0.25">
      <c r="A1526" s="889"/>
      <c r="B1526" s="889"/>
      <c r="C1526" s="889"/>
      <c r="D1526" s="889"/>
      <c r="E1526" s="889"/>
      <c r="F1526" s="889" t="s">
        <v>240</v>
      </c>
      <c r="G1526" s="889" t="s">
        <v>241</v>
      </c>
      <c r="H1526" s="889" t="s">
        <v>242</v>
      </c>
      <c r="I1526" s="889" t="s">
        <v>6080</v>
      </c>
      <c r="J1526" s="889"/>
    </row>
    <row r="1527" spans="1:10" ht="49.9" customHeight="1" x14ac:dyDescent="0.25">
      <c r="A1527" s="906" t="s">
        <v>6067</v>
      </c>
      <c r="B1527" s="907" t="s">
        <v>291</v>
      </c>
      <c r="C1527" s="906" t="s">
        <v>6063</v>
      </c>
      <c r="D1527" s="906" t="s">
        <v>1707</v>
      </c>
      <c r="E1527" s="908">
        <v>2.2300000000000002E-3</v>
      </c>
      <c r="F1527" s="907" t="s">
        <v>6153</v>
      </c>
      <c r="G1527" s="907" t="s">
        <v>6154</v>
      </c>
      <c r="H1527" s="907" t="s">
        <v>6155</v>
      </c>
      <c r="I1527" s="907" t="s">
        <v>6116</v>
      </c>
      <c r="J1527" s="910">
        <v>0</v>
      </c>
    </row>
    <row r="1528" spans="1:10" ht="49.9" customHeight="1" x14ac:dyDescent="0.25">
      <c r="A1528" s="906" t="s">
        <v>6067</v>
      </c>
      <c r="B1528" s="907" t="s">
        <v>285</v>
      </c>
      <c r="C1528" s="906" t="s">
        <v>6063</v>
      </c>
      <c r="D1528" s="906" t="s">
        <v>1701</v>
      </c>
      <c r="E1528" s="908">
        <v>6.0200000000000002E-3</v>
      </c>
      <c r="F1528" s="907" t="s">
        <v>6153</v>
      </c>
      <c r="G1528" s="907" t="s">
        <v>6154</v>
      </c>
      <c r="H1528" s="907" t="s">
        <v>6155</v>
      </c>
      <c r="I1528" s="907" t="s">
        <v>6116</v>
      </c>
      <c r="J1528" s="910">
        <v>0</v>
      </c>
    </row>
    <row r="1529" spans="1:10" ht="49.9" customHeight="1" x14ac:dyDescent="0.25">
      <c r="A1529" s="906" t="s">
        <v>6067</v>
      </c>
      <c r="B1529" s="907" t="s">
        <v>288</v>
      </c>
      <c r="C1529" s="906" t="s">
        <v>6063</v>
      </c>
      <c r="D1529" s="906" t="s">
        <v>1704</v>
      </c>
      <c r="E1529" s="908">
        <v>5.5199999999999997E-3</v>
      </c>
      <c r="F1529" s="907" t="s">
        <v>6153</v>
      </c>
      <c r="G1529" s="907" t="s">
        <v>6154</v>
      </c>
      <c r="H1529" s="907" t="s">
        <v>6155</v>
      </c>
      <c r="I1529" s="907" t="s">
        <v>6116</v>
      </c>
      <c r="J1529" s="910">
        <v>0</v>
      </c>
    </row>
    <row r="1530" spans="1:10" ht="49.9" customHeight="1" x14ac:dyDescent="0.25">
      <c r="A1530" s="906" t="s">
        <v>6067</v>
      </c>
      <c r="B1530" s="907" t="s">
        <v>289</v>
      </c>
      <c r="C1530" s="906" t="s">
        <v>6063</v>
      </c>
      <c r="D1530" s="906" t="s">
        <v>1705</v>
      </c>
      <c r="E1530" s="908">
        <v>3.6000000000000002E-4</v>
      </c>
      <c r="F1530" s="907" t="s">
        <v>6153</v>
      </c>
      <c r="G1530" s="907" t="s">
        <v>6154</v>
      </c>
      <c r="H1530" s="907" t="s">
        <v>6155</v>
      </c>
      <c r="I1530" s="907" t="s">
        <v>6116</v>
      </c>
      <c r="J1530" s="910">
        <v>0</v>
      </c>
    </row>
    <row r="1531" spans="1:10" ht="19.899999999999999" customHeight="1" x14ac:dyDescent="0.25">
      <c r="A1531" s="1012"/>
      <c r="B1531" s="1012"/>
      <c r="C1531" s="1012"/>
      <c r="D1531" s="1012"/>
      <c r="E1531" s="1012"/>
      <c r="F1531" s="1012" t="s">
        <v>6076</v>
      </c>
      <c r="G1531" s="1012"/>
      <c r="H1531" s="1012"/>
      <c r="I1531" s="1012"/>
      <c r="J1531" s="900">
        <v>0</v>
      </c>
    </row>
    <row r="1532" spans="1:10" ht="19.899999999999999" customHeight="1" x14ac:dyDescent="0.25">
      <c r="A1532" s="1012"/>
      <c r="B1532" s="1012"/>
      <c r="C1532" s="1012"/>
      <c r="D1532" s="1012"/>
      <c r="E1532" s="1012"/>
      <c r="F1532" s="1012" t="s">
        <v>6081</v>
      </c>
      <c r="G1532" s="1012"/>
      <c r="H1532" s="1012"/>
      <c r="I1532" s="1012"/>
      <c r="J1532" s="900">
        <v>0</v>
      </c>
    </row>
    <row r="1533" spans="1:10" x14ac:dyDescent="0.25">
      <c r="A1533" s="901"/>
      <c r="B1533" s="901"/>
      <c r="C1533" s="901"/>
      <c r="D1533" s="901"/>
      <c r="E1533" s="901" t="s">
        <v>6082</v>
      </c>
      <c r="F1533" s="902">
        <v>26.588153298055104</v>
      </c>
      <c r="G1533" s="901" t="s">
        <v>6083</v>
      </c>
      <c r="H1533" s="902">
        <v>0</v>
      </c>
      <c r="I1533" s="901" t="s">
        <v>6084</v>
      </c>
      <c r="J1533" s="902">
        <v>26.58</v>
      </c>
    </row>
    <row r="1534" spans="1:10" ht="15.75" thickBot="1" x14ac:dyDescent="0.3">
      <c r="A1534" s="901"/>
      <c r="B1534" s="901"/>
      <c r="C1534" s="901"/>
      <c r="D1534" s="901"/>
      <c r="E1534" s="901" t="s">
        <v>6085</v>
      </c>
      <c r="F1534" s="902">
        <v>17.72</v>
      </c>
      <c r="G1534" s="901"/>
      <c r="H1534" s="1013" t="s">
        <v>6086</v>
      </c>
      <c r="I1534" s="1013"/>
      <c r="J1534" s="902">
        <v>91.91</v>
      </c>
    </row>
    <row r="1535" spans="1:10" ht="1.1499999999999999" customHeight="1" thickTop="1" x14ac:dyDescent="0.25">
      <c r="A1535" s="903"/>
      <c r="B1535" s="903"/>
      <c r="C1535" s="903"/>
      <c r="D1535" s="903"/>
      <c r="E1535" s="903"/>
      <c r="F1535" s="903"/>
      <c r="G1535" s="903"/>
      <c r="H1535" s="903"/>
      <c r="I1535" s="903"/>
      <c r="J1535" s="903"/>
    </row>
    <row r="1536" spans="1:10" ht="18" customHeight="1" x14ac:dyDescent="0.25">
      <c r="A1536" s="887" t="s">
        <v>6516</v>
      </c>
      <c r="B1536" s="888" t="s">
        <v>1082</v>
      </c>
      <c r="C1536" s="887" t="s">
        <v>6058</v>
      </c>
      <c r="D1536" s="887" t="s">
        <v>1083</v>
      </c>
      <c r="E1536" s="1024" t="s">
        <v>1210</v>
      </c>
      <c r="F1536" s="1024"/>
      <c r="G1536" s="889" t="s">
        <v>880</v>
      </c>
      <c r="H1536" s="888" t="s">
        <v>6059</v>
      </c>
      <c r="I1536" s="888" t="s">
        <v>6060</v>
      </c>
      <c r="J1536" s="888" t="s">
        <v>1089</v>
      </c>
    </row>
    <row r="1537" spans="1:10" ht="39" customHeight="1" x14ac:dyDescent="0.25">
      <c r="A1537" s="890" t="s">
        <v>6061</v>
      </c>
      <c r="B1537" s="891" t="s">
        <v>6517</v>
      </c>
      <c r="C1537" s="890" t="s">
        <v>6063</v>
      </c>
      <c r="D1537" s="890" t="s">
        <v>103</v>
      </c>
      <c r="E1537" s="1025" t="s">
        <v>176</v>
      </c>
      <c r="F1537" s="1025"/>
      <c r="G1537" s="892" t="s">
        <v>47</v>
      </c>
      <c r="H1537" s="893">
        <v>1</v>
      </c>
      <c r="I1537" s="894">
        <v>67.75</v>
      </c>
      <c r="J1537" s="894">
        <v>67.75</v>
      </c>
    </row>
    <row r="1538" spans="1:10" ht="19.899999999999999" customHeight="1" x14ac:dyDescent="0.25">
      <c r="A1538" s="887" t="s">
        <v>6064</v>
      </c>
      <c r="B1538" s="888" t="s">
        <v>1082</v>
      </c>
      <c r="C1538" s="887" t="s">
        <v>6058</v>
      </c>
      <c r="D1538" s="887" t="s">
        <v>223</v>
      </c>
      <c r="E1538" s="888" t="s">
        <v>1084</v>
      </c>
      <c r="F1538" s="1020" t="s">
        <v>6065</v>
      </c>
      <c r="G1538" s="1020"/>
      <c r="H1538" s="1020"/>
      <c r="I1538" s="1020"/>
      <c r="J1538" s="888" t="s">
        <v>6066</v>
      </c>
    </row>
    <row r="1539" spans="1:10" ht="24" customHeight="1" x14ac:dyDescent="0.25">
      <c r="A1539" s="895" t="s">
        <v>6067</v>
      </c>
      <c r="B1539" s="896" t="s">
        <v>6139</v>
      </c>
      <c r="C1539" s="895" t="s">
        <v>6063</v>
      </c>
      <c r="D1539" s="895" t="s">
        <v>263</v>
      </c>
      <c r="E1539" s="897">
        <v>2.02264</v>
      </c>
      <c r="F1539" s="895"/>
      <c r="G1539" s="895"/>
      <c r="H1539" s="895"/>
      <c r="I1539" s="898" t="s">
        <v>6140</v>
      </c>
      <c r="J1539" s="898" t="s">
        <v>6518</v>
      </c>
    </row>
    <row r="1540" spans="1:10" ht="24" customHeight="1" x14ac:dyDescent="0.25">
      <c r="A1540" s="895" t="s">
        <v>6067</v>
      </c>
      <c r="B1540" s="896" t="s">
        <v>6360</v>
      </c>
      <c r="C1540" s="895" t="s">
        <v>6063</v>
      </c>
      <c r="D1540" s="895" t="s">
        <v>372</v>
      </c>
      <c r="E1540" s="897">
        <v>4</v>
      </c>
      <c r="F1540" s="895"/>
      <c r="G1540" s="895"/>
      <c r="H1540" s="895"/>
      <c r="I1540" s="898" t="s">
        <v>6361</v>
      </c>
      <c r="J1540" s="898" t="s">
        <v>6519</v>
      </c>
    </row>
    <row r="1541" spans="1:10" ht="24" customHeight="1" x14ac:dyDescent="0.25">
      <c r="A1541" s="895" t="s">
        <v>6067</v>
      </c>
      <c r="B1541" s="896" t="s">
        <v>6363</v>
      </c>
      <c r="C1541" s="895" t="s">
        <v>6063</v>
      </c>
      <c r="D1541" s="895" t="s">
        <v>374</v>
      </c>
      <c r="E1541" s="897">
        <v>2.264E-2</v>
      </c>
      <c r="F1541" s="895"/>
      <c r="G1541" s="895"/>
      <c r="H1541" s="895"/>
      <c r="I1541" s="898" t="s">
        <v>6364</v>
      </c>
      <c r="J1541" s="898" t="s">
        <v>6520</v>
      </c>
    </row>
    <row r="1542" spans="1:10" ht="19.899999999999999" customHeight="1" x14ac:dyDescent="0.25">
      <c r="A1542" s="1012"/>
      <c r="B1542" s="1012"/>
      <c r="C1542" s="1012"/>
      <c r="D1542" s="1012"/>
      <c r="E1542" s="1012"/>
      <c r="F1542" s="1012" t="s">
        <v>6070</v>
      </c>
      <c r="G1542" s="1012"/>
      <c r="H1542" s="1012"/>
      <c r="I1542" s="1012"/>
      <c r="J1542" s="899">
        <v>0</v>
      </c>
    </row>
    <row r="1543" spans="1:10" ht="19.899999999999999" customHeight="1" x14ac:dyDescent="0.25">
      <c r="A1543" s="1012"/>
      <c r="B1543" s="1012"/>
      <c r="C1543" s="1012"/>
      <c r="D1543" s="1012"/>
      <c r="E1543" s="1012"/>
      <c r="F1543" s="1012" t="s">
        <v>6071</v>
      </c>
      <c r="G1543" s="1012"/>
      <c r="H1543" s="1012"/>
      <c r="I1543" s="1012"/>
      <c r="J1543" s="900">
        <v>181.6037</v>
      </c>
    </row>
    <row r="1544" spans="1:10" ht="19.899999999999999" customHeight="1" x14ac:dyDescent="0.25">
      <c r="A1544" s="1012"/>
      <c r="B1544" s="1012"/>
      <c r="C1544" s="1012"/>
      <c r="D1544" s="1012"/>
      <c r="E1544" s="1012"/>
      <c r="F1544" s="1012" t="s">
        <v>6072</v>
      </c>
      <c r="G1544" s="1012"/>
      <c r="H1544" s="1012"/>
      <c r="I1544" s="1012"/>
      <c r="J1544" s="900">
        <v>181.6037</v>
      </c>
    </row>
    <row r="1545" spans="1:10" ht="19.899999999999999" customHeight="1" x14ac:dyDescent="0.25">
      <c r="A1545" s="1012"/>
      <c r="B1545" s="1012"/>
      <c r="C1545" s="1012"/>
      <c r="D1545" s="1012"/>
      <c r="E1545" s="1012"/>
      <c r="F1545" s="1012" t="s">
        <v>6073</v>
      </c>
      <c r="G1545" s="1012"/>
      <c r="H1545" s="1012"/>
      <c r="I1545" s="1012"/>
      <c r="J1545" s="900">
        <v>6.1440000000000001</v>
      </c>
    </row>
    <row r="1546" spans="1:10" ht="19.899999999999999" customHeight="1" x14ac:dyDescent="0.25">
      <c r="A1546" s="1012"/>
      <c r="B1546" s="1012"/>
      <c r="C1546" s="1012"/>
      <c r="D1546" s="1012"/>
      <c r="E1546" s="1012"/>
      <c r="F1546" s="1012" t="s">
        <v>6074</v>
      </c>
      <c r="G1546" s="1012"/>
      <c r="H1546" s="1012"/>
      <c r="I1546" s="1012"/>
      <c r="J1546" s="900">
        <v>29.5579</v>
      </c>
    </row>
    <row r="1547" spans="1:10" ht="19.899999999999999" customHeight="1" x14ac:dyDescent="0.25">
      <c r="A1547" s="1012"/>
      <c r="B1547" s="1012"/>
      <c r="C1547" s="1012"/>
      <c r="D1547" s="1012"/>
      <c r="E1547" s="1012"/>
      <c r="F1547" s="1012" t="s">
        <v>6075</v>
      </c>
      <c r="G1547" s="1012"/>
      <c r="H1547" s="1012"/>
      <c r="I1547" s="1012"/>
      <c r="J1547" s="900">
        <v>0.36180000000000001</v>
      </c>
    </row>
    <row r="1548" spans="1:10" ht="19.899999999999999" customHeight="1" x14ac:dyDescent="0.25">
      <c r="A1548" s="1012"/>
      <c r="B1548" s="1012"/>
      <c r="C1548" s="1012"/>
      <c r="D1548" s="1012"/>
      <c r="E1548" s="1012"/>
      <c r="F1548" s="1012" t="s">
        <v>6076</v>
      </c>
      <c r="G1548" s="1012"/>
      <c r="H1548" s="1012"/>
      <c r="I1548" s="1012"/>
      <c r="J1548" s="900">
        <v>0</v>
      </c>
    </row>
    <row r="1549" spans="1:10" ht="19.899999999999999" customHeight="1" x14ac:dyDescent="0.25">
      <c r="A1549" s="887" t="s">
        <v>6101</v>
      </c>
      <c r="B1549" s="888" t="s">
        <v>1082</v>
      </c>
      <c r="C1549" s="887" t="s">
        <v>6058</v>
      </c>
      <c r="D1549" s="887" t="s">
        <v>179</v>
      </c>
      <c r="E1549" s="888" t="s">
        <v>1084</v>
      </c>
      <c r="F1549" s="888" t="s">
        <v>1207</v>
      </c>
      <c r="G1549" s="888" t="s">
        <v>6102</v>
      </c>
      <c r="H1549" s="888"/>
      <c r="I1549" s="888"/>
      <c r="J1549" s="888" t="s">
        <v>6065</v>
      </c>
    </row>
    <row r="1550" spans="1:10" ht="24" customHeight="1" x14ac:dyDescent="0.25">
      <c r="A1550" s="895" t="s">
        <v>6067</v>
      </c>
      <c r="B1550" s="896" t="s">
        <v>6365</v>
      </c>
      <c r="C1550" s="895" t="s">
        <v>6063</v>
      </c>
      <c r="D1550" s="895" t="s">
        <v>1727</v>
      </c>
      <c r="E1550" s="897">
        <v>8.4699999999999998E-2</v>
      </c>
      <c r="F1550" s="905" t="s">
        <v>50</v>
      </c>
      <c r="G1550" s="1018" t="s">
        <v>6366</v>
      </c>
      <c r="H1550" s="1018"/>
      <c r="I1550" s="1019"/>
      <c r="J1550" s="898" t="s">
        <v>6521</v>
      </c>
    </row>
    <row r="1551" spans="1:10" ht="25.9" customHeight="1" x14ac:dyDescent="0.25">
      <c r="A1551" s="895" t="s">
        <v>6067</v>
      </c>
      <c r="B1551" s="896" t="s">
        <v>6522</v>
      </c>
      <c r="C1551" s="895" t="s">
        <v>6063</v>
      </c>
      <c r="D1551" s="895" t="s">
        <v>1745</v>
      </c>
      <c r="E1551" s="897">
        <v>0.16156000000000001</v>
      </c>
      <c r="F1551" s="905" t="s">
        <v>66</v>
      </c>
      <c r="G1551" s="1018" t="s">
        <v>6523</v>
      </c>
      <c r="H1551" s="1018"/>
      <c r="I1551" s="1019"/>
      <c r="J1551" s="898" t="s">
        <v>6520</v>
      </c>
    </row>
    <row r="1552" spans="1:10" ht="39" customHeight="1" x14ac:dyDescent="0.25">
      <c r="A1552" s="895" t="s">
        <v>6067</v>
      </c>
      <c r="B1552" s="896" t="s">
        <v>6371</v>
      </c>
      <c r="C1552" s="895" t="s">
        <v>6063</v>
      </c>
      <c r="D1552" s="895" t="s">
        <v>1730</v>
      </c>
      <c r="E1552" s="897">
        <v>1.1111</v>
      </c>
      <c r="F1552" s="905" t="s">
        <v>380</v>
      </c>
      <c r="G1552" s="1018" t="s">
        <v>6372</v>
      </c>
      <c r="H1552" s="1018"/>
      <c r="I1552" s="1019"/>
      <c r="J1552" s="898" t="s">
        <v>6524</v>
      </c>
    </row>
    <row r="1553" spans="1:10" ht="39" customHeight="1" x14ac:dyDescent="0.25">
      <c r="A1553" s="895" t="s">
        <v>6067</v>
      </c>
      <c r="B1553" s="896" t="s">
        <v>6525</v>
      </c>
      <c r="C1553" s="895" t="s">
        <v>6063</v>
      </c>
      <c r="D1553" s="895" t="s">
        <v>427</v>
      </c>
      <c r="E1553" s="897">
        <v>3.13E-3</v>
      </c>
      <c r="F1553" s="905" t="s">
        <v>70</v>
      </c>
      <c r="G1553" s="1018" t="s">
        <v>6526</v>
      </c>
      <c r="H1553" s="1018"/>
      <c r="I1553" s="1019"/>
      <c r="J1553" s="898" t="s">
        <v>6527</v>
      </c>
    </row>
    <row r="1554" spans="1:10" ht="39" customHeight="1" x14ac:dyDescent="0.25">
      <c r="A1554" s="895" t="s">
        <v>6067</v>
      </c>
      <c r="B1554" s="896" t="s">
        <v>6528</v>
      </c>
      <c r="C1554" s="895" t="s">
        <v>6063</v>
      </c>
      <c r="D1554" s="895" t="s">
        <v>432</v>
      </c>
      <c r="E1554" s="897">
        <v>1.5625</v>
      </c>
      <c r="F1554" s="905" t="s">
        <v>380</v>
      </c>
      <c r="G1554" s="1018" t="s">
        <v>6529</v>
      </c>
      <c r="H1554" s="1018"/>
      <c r="I1554" s="1019"/>
      <c r="J1554" s="898" t="s">
        <v>6530</v>
      </c>
    </row>
    <row r="1555" spans="1:10" ht="39" customHeight="1" x14ac:dyDescent="0.25">
      <c r="A1555" s="895" t="s">
        <v>6067</v>
      </c>
      <c r="B1555" s="896" t="s">
        <v>6531</v>
      </c>
      <c r="C1555" s="895" t="s">
        <v>6063</v>
      </c>
      <c r="D1555" s="895" t="s">
        <v>429</v>
      </c>
      <c r="E1555" s="897">
        <v>1.56E-3</v>
      </c>
      <c r="F1555" s="905" t="s">
        <v>70</v>
      </c>
      <c r="G1555" s="1018" t="s">
        <v>6532</v>
      </c>
      <c r="H1555" s="1018"/>
      <c r="I1555" s="1019"/>
      <c r="J1555" s="898" t="s">
        <v>6533</v>
      </c>
    </row>
    <row r="1556" spans="1:10" ht="24" customHeight="1" x14ac:dyDescent="0.25">
      <c r="A1556" s="895" t="s">
        <v>6067</v>
      </c>
      <c r="B1556" s="896" t="s">
        <v>6534</v>
      </c>
      <c r="C1556" s="895" t="s">
        <v>6063</v>
      </c>
      <c r="D1556" s="895" t="s">
        <v>1743</v>
      </c>
      <c r="E1556" s="897">
        <v>0.12130000000000001</v>
      </c>
      <c r="F1556" s="905" t="s">
        <v>50</v>
      </c>
      <c r="G1556" s="1018" t="s">
        <v>6366</v>
      </c>
      <c r="H1556" s="1018"/>
      <c r="I1556" s="1019"/>
      <c r="J1556" s="898" t="s">
        <v>6535</v>
      </c>
    </row>
    <row r="1557" spans="1:10" ht="24" customHeight="1" x14ac:dyDescent="0.25">
      <c r="A1557" s="895" t="s">
        <v>6067</v>
      </c>
      <c r="B1557" s="896" t="s">
        <v>6177</v>
      </c>
      <c r="C1557" s="895" t="s">
        <v>6063</v>
      </c>
      <c r="D1557" s="895" t="s">
        <v>1707</v>
      </c>
      <c r="E1557" s="897">
        <v>0.35</v>
      </c>
      <c r="F1557" s="905" t="s">
        <v>66</v>
      </c>
      <c r="G1557" s="1018" t="s">
        <v>6178</v>
      </c>
      <c r="H1557" s="1018"/>
      <c r="I1557" s="1019"/>
      <c r="J1557" s="898" t="s">
        <v>6536</v>
      </c>
    </row>
    <row r="1558" spans="1:10" ht="24" customHeight="1" x14ac:dyDescent="0.25">
      <c r="A1558" s="895" t="s">
        <v>6067</v>
      </c>
      <c r="B1558" s="896" t="s">
        <v>6537</v>
      </c>
      <c r="C1558" s="895" t="s">
        <v>6063</v>
      </c>
      <c r="D1558" s="895" t="s">
        <v>1744</v>
      </c>
      <c r="E1558" s="897">
        <v>0.48020000000000002</v>
      </c>
      <c r="F1558" s="905" t="s">
        <v>50</v>
      </c>
      <c r="G1558" s="1018" t="s">
        <v>6538</v>
      </c>
      <c r="H1558" s="1018"/>
      <c r="I1558" s="1019"/>
      <c r="J1558" s="898" t="s">
        <v>6539</v>
      </c>
    </row>
    <row r="1559" spans="1:10" ht="19.899999999999999" customHeight="1" x14ac:dyDescent="0.25">
      <c r="A1559" s="1012"/>
      <c r="B1559" s="1012"/>
      <c r="C1559" s="1012"/>
      <c r="D1559" s="1012"/>
      <c r="E1559" s="1012"/>
      <c r="F1559" s="1012" t="s">
        <v>6106</v>
      </c>
      <c r="G1559" s="1012"/>
      <c r="H1559" s="1012"/>
      <c r="I1559" s="1012"/>
      <c r="J1559" s="900">
        <v>25.9146</v>
      </c>
    </row>
    <row r="1560" spans="1:10" ht="19.899999999999999" customHeight="1" x14ac:dyDescent="0.25">
      <c r="A1560" s="887" t="s">
        <v>6225</v>
      </c>
      <c r="B1560" s="888" t="s">
        <v>1082</v>
      </c>
      <c r="C1560" s="887" t="s">
        <v>6058</v>
      </c>
      <c r="D1560" s="887" t="s">
        <v>6226</v>
      </c>
      <c r="E1560" s="888" t="s">
        <v>1084</v>
      </c>
      <c r="F1560" s="888" t="s">
        <v>1207</v>
      </c>
      <c r="G1560" s="888" t="s">
        <v>6102</v>
      </c>
      <c r="H1560" s="888"/>
      <c r="I1560" s="888"/>
      <c r="J1560" s="888" t="s">
        <v>6065</v>
      </c>
    </row>
    <row r="1561" spans="1:10" ht="25.9" customHeight="1" x14ac:dyDescent="0.25">
      <c r="A1561" s="906" t="s">
        <v>6061</v>
      </c>
      <c r="B1561" s="907" t="s">
        <v>6540</v>
      </c>
      <c r="C1561" s="906" t="s">
        <v>6063</v>
      </c>
      <c r="D1561" s="906" t="s">
        <v>433</v>
      </c>
      <c r="E1561" s="908">
        <v>0.9375</v>
      </c>
      <c r="F1561" s="909" t="s">
        <v>70</v>
      </c>
      <c r="G1561" s="1021" t="s">
        <v>6541</v>
      </c>
      <c r="H1561" s="1021"/>
      <c r="I1561" s="1022"/>
      <c r="J1561" s="910" t="s">
        <v>6542</v>
      </c>
    </row>
    <row r="1562" spans="1:10" ht="25.9" customHeight="1" x14ac:dyDescent="0.25">
      <c r="A1562" s="906" t="s">
        <v>6061</v>
      </c>
      <c r="B1562" s="907" t="s">
        <v>6543</v>
      </c>
      <c r="C1562" s="906" t="s">
        <v>6063</v>
      </c>
      <c r="D1562" s="906" t="s">
        <v>434</v>
      </c>
      <c r="E1562" s="908">
        <v>1.132E-2</v>
      </c>
      <c r="F1562" s="909" t="s">
        <v>50</v>
      </c>
      <c r="G1562" s="1021" t="s">
        <v>6544</v>
      </c>
      <c r="H1562" s="1021"/>
      <c r="I1562" s="1022"/>
      <c r="J1562" s="910" t="s">
        <v>6545</v>
      </c>
    </row>
    <row r="1563" spans="1:10" ht="19.899999999999999" customHeight="1" x14ac:dyDescent="0.25">
      <c r="A1563" s="1012"/>
      <c r="B1563" s="1012"/>
      <c r="C1563" s="1012"/>
      <c r="D1563" s="1012"/>
      <c r="E1563" s="1012"/>
      <c r="F1563" s="1012" t="s">
        <v>6230</v>
      </c>
      <c r="G1563" s="1012"/>
      <c r="H1563" s="1012"/>
      <c r="I1563" s="1012"/>
      <c r="J1563" s="900">
        <v>11.801500000000001</v>
      </c>
    </row>
    <row r="1564" spans="1:10" ht="19.899999999999999" customHeight="1" x14ac:dyDescent="0.25">
      <c r="A1564" s="887" t="s">
        <v>6107</v>
      </c>
      <c r="B1564" s="888" t="s">
        <v>6108</v>
      </c>
      <c r="C1564" s="887" t="s">
        <v>6058</v>
      </c>
      <c r="D1564" s="887" t="s">
        <v>1083</v>
      </c>
      <c r="E1564" s="888" t="s">
        <v>6109</v>
      </c>
      <c r="F1564" s="888" t="s">
        <v>1084</v>
      </c>
      <c r="G1564" s="889" t="s">
        <v>1207</v>
      </c>
      <c r="H1564" s="1020" t="s">
        <v>6102</v>
      </c>
      <c r="I1564" s="1020"/>
      <c r="J1564" s="888" t="s">
        <v>6065</v>
      </c>
    </row>
    <row r="1565" spans="1:10" ht="52.15" customHeight="1" x14ac:dyDescent="0.25">
      <c r="A1565" s="906" t="s">
        <v>6061</v>
      </c>
      <c r="B1565" s="907" t="s">
        <v>6390</v>
      </c>
      <c r="C1565" s="906" t="s">
        <v>6063</v>
      </c>
      <c r="D1565" s="906" t="s">
        <v>6391</v>
      </c>
      <c r="E1565" s="907" t="s">
        <v>425</v>
      </c>
      <c r="F1565" s="908">
        <v>4.8000000000000001E-4</v>
      </c>
      <c r="G1565" s="909" t="s">
        <v>108</v>
      </c>
      <c r="H1565" s="1021">
        <v>34.96</v>
      </c>
      <c r="I1565" s="1022"/>
      <c r="J1565" s="910">
        <v>0.02</v>
      </c>
    </row>
    <row r="1566" spans="1:10" ht="39" customHeight="1" x14ac:dyDescent="0.25">
      <c r="A1566" s="906" t="s">
        <v>6061</v>
      </c>
      <c r="B1566" s="907" t="s">
        <v>6151</v>
      </c>
      <c r="C1566" s="906" t="s">
        <v>6063</v>
      </c>
      <c r="D1566" s="906" t="s">
        <v>6152</v>
      </c>
      <c r="E1566" s="907" t="s">
        <v>430</v>
      </c>
      <c r="F1566" s="908">
        <v>2.0000000000000002E-5</v>
      </c>
      <c r="G1566" s="909" t="s">
        <v>108</v>
      </c>
      <c r="H1566" s="1021">
        <v>34.81</v>
      </c>
      <c r="I1566" s="1022"/>
      <c r="J1566" s="910">
        <v>0</v>
      </c>
    </row>
    <row r="1567" spans="1:10" ht="39" customHeight="1" x14ac:dyDescent="0.25">
      <c r="A1567" s="906" t="s">
        <v>6061</v>
      </c>
      <c r="B1567" s="907" t="s">
        <v>6151</v>
      </c>
      <c r="C1567" s="906" t="s">
        <v>6063</v>
      </c>
      <c r="D1567" s="906" t="s">
        <v>6152</v>
      </c>
      <c r="E1567" s="907" t="s">
        <v>376</v>
      </c>
      <c r="F1567" s="908">
        <v>8.0000000000000007E-5</v>
      </c>
      <c r="G1567" s="909" t="s">
        <v>108</v>
      </c>
      <c r="H1567" s="1021">
        <v>34.81</v>
      </c>
      <c r="I1567" s="1022"/>
      <c r="J1567" s="910">
        <v>0</v>
      </c>
    </row>
    <row r="1568" spans="1:10" ht="39" customHeight="1" x14ac:dyDescent="0.25">
      <c r="A1568" s="906" t="s">
        <v>6061</v>
      </c>
      <c r="B1568" s="907" t="s">
        <v>6151</v>
      </c>
      <c r="C1568" s="906" t="s">
        <v>6063</v>
      </c>
      <c r="D1568" s="906" t="s">
        <v>6152</v>
      </c>
      <c r="E1568" s="907" t="s">
        <v>291</v>
      </c>
      <c r="F1568" s="908">
        <v>2.63E-3</v>
      </c>
      <c r="G1568" s="909" t="s">
        <v>108</v>
      </c>
      <c r="H1568" s="1021">
        <v>34.81</v>
      </c>
      <c r="I1568" s="1022"/>
      <c r="J1568" s="910">
        <v>0.09</v>
      </c>
    </row>
    <row r="1569" spans="1:10" ht="39" customHeight="1" x14ac:dyDescent="0.25">
      <c r="A1569" s="906" t="s">
        <v>6061</v>
      </c>
      <c r="B1569" s="907" t="s">
        <v>6151</v>
      </c>
      <c r="C1569" s="906" t="s">
        <v>6063</v>
      </c>
      <c r="D1569" s="906" t="s">
        <v>6152</v>
      </c>
      <c r="E1569" s="907" t="s">
        <v>424</v>
      </c>
      <c r="F1569" s="908">
        <v>1.2E-4</v>
      </c>
      <c r="G1569" s="909" t="s">
        <v>108</v>
      </c>
      <c r="H1569" s="1021">
        <v>34.81</v>
      </c>
      <c r="I1569" s="1022"/>
      <c r="J1569" s="910">
        <v>0</v>
      </c>
    </row>
    <row r="1570" spans="1:10" ht="19.899999999999999" customHeight="1" x14ac:dyDescent="0.25">
      <c r="A1570" s="1012"/>
      <c r="B1570" s="1012"/>
      <c r="C1570" s="1012"/>
      <c r="D1570" s="1012"/>
      <c r="E1570" s="1012"/>
      <c r="F1570" s="1012" t="s">
        <v>6112</v>
      </c>
      <c r="G1570" s="1012"/>
      <c r="H1570" s="1012"/>
      <c r="I1570" s="1012"/>
      <c r="J1570" s="900">
        <v>0.11609999999999999</v>
      </c>
    </row>
    <row r="1571" spans="1:10" ht="19.899999999999999" customHeight="1" x14ac:dyDescent="0.25">
      <c r="A1571" s="887" t="s">
        <v>6077</v>
      </c>
      <c r="B1571" s="888" t="s">
        <v>6078</v>
      </c>
      <c r="C1571" s="887" t="s">
        <v>6058</v>
      </c>
      <c r="D1571" s="887" t="s">
        <v>1083</v>
      </c>
      <c r="E1571" s="888" t="s">
        <v>1084</v>
      </c>
      <c r="F1571" s="1020" t="s">
        <v>6079</v>
      </c>
      <c r="G1571" s="1023"/>
      <c r="H1571" s="1020"/>
      <c r="I1571" s="1020"/>
      <c r="J1571" s="888" t="s">
        <v>6065</v>
      </c>
    </row>
    <row r="1572" spans="1:10" ht="19.899999999999999" customHeight="1" x14ac:dyDescent="0.25">
      <c r="A1572" s="889"/>
      <c r="B1572" s="889"/>
      <c r="C1572" s="889"/>
      <c r="D1572" s="889"/>
      <c r="E1572" s="889"/>
      <c r="F1572" s="889" t="s">
        <v>240</v>
      </c>
      <c r="G1572" s="889" t="s">
        <v>241</v>
      </c>
      <c r="H1572" s="889" t="s">
        <v>242</v>
      </c>
      <c r="I1572" s="889" t="s">
        <v>6080</v>
      </c>
      <c r="J1572" s="889"/>
    </row>
    <row r="1573" spans="1:10" ht="49.9" customHeight="1" x14ac:dyDescent="0.25">
      <c r="A1573" s="906" t="s">
        <v>6067</v>
      </c>
      <c r="B1573" s="907" t="s">
        <v>424</v>
      </c>
      <c r="C1573" s="906" t="s">
        <v>6063</v>
      </c>
      <c r="D1573" s="906" t="s">
        <v>1743</v>
      </c>
      <c r="E1573" s="908">
        <v>1.2E-4</v>
      </c>
      <c r="F1573" s="907" t="s">
        <v>6153</v>
      </c>
      <c r="G1573" s="907" t="s">
        <v>6154</v>
      </c>
      <c r="H1573" s="907" t="s">
        <v>6155</v>
      </c>
      <c r="I1573" s="907" t="s">
        <v>6116</v>
      </c>
      <c r="J1573" s="910">
        <v>0</v>
      </c>
    </row>
    <row r="1574" spans="1:10" ht="49.9" customHeight="1" x14ac:dyDescent="0.25">
      <c r="A1574" s="906" t="s">
        <v>6067</v>
      </c>
      <c r="B1574" s="907" t="s">
        <v>291</v>
      </c>
      <c r="C1574" s="906" t="s">
        <v>6063</v>
      </c>
      <c r="D1574" s="906" t="s">
        <v>1707</v>
      </c>
      <c r="E1574" s="908">
        <v>2.63E-3</v>
      </c>
      <c r="F1574" s="907" t="s">
        <v>6153</v>
      </c>
      <c r="G1574" s="907" t="s">
        <v>6154</v>
      </c>
      <c r="H1574" s="907" t="s">
        <v>6155</v>
      </c>
      <c r="I1574" s="907" t="s">
        <v>6116</v>
      </c>
      <c r="J1574" s="910">
        <v>0</v>
      </c>
    </row>
    <row r="1575" spans="1:10" ht="49.9" customHeight="1" x14ac:dyDescent="0.25">
      <c r="A1575" s="906" t="s">
        <v>6067</v>
      </c>
      <c r="B1575" s="907" t="s">
        <v>376</v>
      </c>
      <c r="C1575" s="906" t="s">
        <v>6063</v>
      </c>
      <c r="D1575" s="906" t="s">
        <v>1727</v>
      </c>
      <c r="E1575" s="908">
        <v>8.0000000000000007E-5</v>
      </c>
      <c r="F1575" s="907" t="s">
        <v>6153</v>
      </c>
      <c r="G1575" s="907" t="s">
        <v>6154</v>
      </c>
      <c r="H1575" s="907" t="s">
        <v>6155</v>
      </c>
      <c r="I1575" s="907" t="s">
        <v>6116</v>
      </c>
      <c r="J1575" s="910">
        <v>0</v>
      </c>
    </row>
    <row r="1576" spans="1:10" ht="49.9" customHeight="1" x14ac:dyDescent="0.25">
      <c r="A1576" s="906" t="s">
        <v>6067</v>
      </c>
      <c r="B1576" s="907" t="s">
        <v>425</v>
      </c>
      <c r="C1576" s="906" t="s">
        <v>6063</v>
      </c>
      <c r="D1576" s="906" t="s">
        <v>1744</v>
      </c>
      <c r="E1576" s="908">
        <v>4.8000000000000001E-4</v>
      </c>
      <c r="F1576" s="907" t="s">
        <v>6153</v>
      </c>
      <c r="G1576" s="907" t="s">
        <v>6154</v>
      </c>
      <c r="H1576" s="907" t="s">
        <v>6155</v>
      </c>
      <c r="I1576" s="907" t="s">
        <v>6116</v>
      </c>
      <c r="J1576" s="910">
        <v>0</v>
      </c>
    </row>
    <row r="1577" spans="1:10" ht="49.9" customHeight="1" x14ac:dyDescent="0.25">
      <c r="A1577" s="906" t="s">
        <v>6067</v>
      </c>
      <c r="B1577" s="907" t="s">
        <v>430</v>
      </c>
      <c r="C1577" s="906" t="s">
        <v>6063</v>
      </c>
      <c r="D1577" s="906" t="s">
        <v>1745</v>
      </c>
      <c r="E1577" s="908">
        <v>2.0000000000000002E-5</v>
      </c>
      <c r="F1577" s="907" t="s">
        <v>6153</v>
      </c>
      <c r="G1577" s="907" t="s">
        <v>6154</v>
      </c>
      <c r="H1577" s="907" t="s">
        <v>6155</v>
      </c>
      <c r="I1577" s="907" t="s">
        <v>6116</v>
      </c>
      <c r="J1577" s="910">
        <v>0</v>
      </c>
    </row>
    <row r="1578" spans="1:10" ht="19.899999999999999" customHeight="1" x14ac:dyDescent="0.25">
      <c r="A1578" s="1012"/>
      <c r="B1578" s="1012"/>
      <c r="C1578" s="1012"/>
      <c r="D1578" s="1012"/>
      <c r="E1578" s="1012"/>
      <c r="F1578" s="1012" t="s">
        <v>6076</v>
      </c>
      <c r="G1578" s="1012"/>
      <c r="H1578" s="1012"/>
      <c r="I1578" s="1012"/>
      <c r="J1578" s="900">
        <v>0</v>
      </c>
    </row>
    <row r="1579" spans="1:10" ht="19.899999999999999" customHeight="1" x14ac:dyDescent="0.25">
      <c r="A1579" s="1012"/>
      <c r="B1579" s="1012"/>
      <c r="C1579" s="1012"/>
      <c r="D1579" s="1012"/>
      <c r="E1579" s="1012"/>
      <c r="F1579" s="1012" t="s">
        <v>6081</v>
      </c>
      <c r="G1579" s="1012"/>
      <c r="H1579" s="1012"/>
      <c r="I1579" s="1012"/>
      <c r="J1579" s="900">
        <v>0</v>
      </c>
    </row>
    <row r="1580" spans="1:10" x14ac:dyDescent="0.25">
      <c r="A1580" s="901"/>
      <c r="B1580" s="901"/>
      <c r="C1580" s="901"/>
      <c r="D1580" s="901"/>
      <c r="E1580" s="901" t="s">
        <v>6082</v>
      </c>
      <c r="F1580" s="902">
        <v>31.53</v>
      </c>
      <c r="G1580" s="901" t="s">
        <v>6083</v>
      </c>
      <c r="H1580" s="902">
        <v>0</v>
      </c>
      <c r="I1580" s="901" t="s">
        <v>6084</v>
      </c>
      <c r="J1580" s="902">
        <v>31.53</v>
      </c>
    </row>
    <row r="1581" spans="1:10" ht="15.75" thickBot="1" x14ac:dyDescent="0.3">
      <c r="A1581" s="901"/>
      <c r="B1581" s="901"/>
      <c r="C1581" s="901"/>
      <c r="D1581" s="901"/>
      <c r="E1581" s="901" t="s">
        <v>6085</v>
      </c>
      <c r="F1581" s="902">
        <v>16.190000000000001</v>
      </c>
      <c r="G1581" s="901"/>
      <c r="H1581" s="1013" t="s">
        <v>6086</v>
      </c>
      <c r="I1581" s="1013"/>
      <c r="J1581" s="902">
        <v>83.94</v>
      </c>
    </row>
    <row r="1582" spans="1:10" ht="1.1499999999999999" customHeight="1" thickTop="1" x14ac:dyDescent="0.25">
      <c r="A1582" s="903"/>
      <c r="B1582" s="903"/>
      <c r="C1582" s="903"/>
      <c r="D1582" s="903"/>
      <c r="E1582" s="903"/>
      <c r="F1582" s="903"/>
      <c r="G1582" s="903"/>
      <c r="H1582" s="903"/>
      <c r="I1582" s="903"/>
      <c r="J1582" s="903"/>
    </row>
    <row r="1583" spans="1:10" ht="18" customHeight="1" x14ac:dyDescent="0.25">
      <c r="A1583" s="887" t="s">
        <v>6546</v>
      </c>
      <c r="B1583" s="888" t="s">
        <v>1082</v>
      </c>
      <c r="C1583" s="887" t="s">
        <v>6058</v>
      </c>
      <c r="D1583" s="887" t="s">
        <v>1083</v>
      </c>
      <c r="E1583" s="1024" t="s">
        <v>1210</v>
      </c>
      <c r="F1583" s="1024"/>
      <c r="G1583" s="889" t="s">
        <v>880</v>
      </c>
      <c r="H1583" s="888" t="s">
        <v>6059</v>
      </c>
      <c r="I1583" s="888" t="s">
        <v>6060</v>
      </c>
      <c r="J1583" s="888" t="s">
        <v>1089</v>
      </c>
    </row>
    <row r="1584" spans="1:10" ht="39" customHeight="1" x14ac:dyDescent="0.25">
      <c r="A1584" s="890" t="s">
        <v>6061</v>
      </c>
      <c r="B1584" s="891" t="s">
        <v>6547</v>
      </c>
      <c r="C1584" s="890" t="s">
        <v>6063</v>
      </c>
      <c r="D1584" s="890" t="s">
        <v>104</v>
      </c>
      <c r="E1584" s="1025" t="s">
        <v>176</v>
      </c>
      <c r="F1584" s="1025"/>
      <c r="G1584" s="892" t="s">
        <v>66</v>
      </c>
      <c r="H1584" s="893">
        <v>1</v>
      </c>
      <c r="I1584" s="894">
        <v>167.43</v>
      </c>
      <c r="J1584" s="894">
        <v>167.43</v>
      </c>
    </row>
    <row r="1585" spans="1:10" ht="19.899999999999999" customHeight="1" x14ac:dyDescent="0.25">
      <c r="A1585" s="887" t="s">
        <v>6064</v>
      </c>
      <c r="B1585" s="888" t="s">
        <v>1082</v>
      </c>
      <c r="C1585" s="887" t="s">
        <v>6058</v>
      </c>
      <c r="D1585" s="887" t="s">
        <v>223</v>
      </c>
      <c r="E1585" s="888" t="s">
        <v>1084</v>
      </c>
      <c r="F1585" s="1020" t="s">
        <v>6065</v>
      </c>
      <c r="G1585" s="1020"/>
      <c r="H1585" s="1020"/>
      <c r="I1585" s="1020"/>
      <c r="J1585" s="888" t="s">
        <v>6066</v>
      </c>
    </row>
    <row r="1586" spans="1:10" ht="24" customHeight="1" x14ac:dyDescent="0.25">
      <c r="A1586" s="895" t="s">
        <v>6067</v>
      </c>
      <c r="B1586" s="896" t="s">
        <v>6360</v>
      </c>
      <c r="C1586" s="895" t="s">
        <v>6063</v>
      </c>
      <c r="D1586" s="895" t="s">
        <v>372</v>
      </c>
      <c r="E1586" s="897">
        <v>1</v>
      </c>
      <c r="F1586" s="895"/>
      <c r="G1586" s="895"/>
      <c r="H1586" s="895"/>
      <c r="I1586" s="898" t="s">
        <v>6361</v>
      </c>
      <c r="J1586" s="898" t="s">
        <v>6361</v>
      </c>
    </row>
    <row r="1587" spans="1:10" ht="24" customHeight="1" x14ac:dyDescent="0.25">
      <c r="A1587" s="895" t="s">
        <v>6067</v>
      </c>
      <c r="B1587" s="896" t="s">
        <v>6139</v>
      </c>
      <c r="C1587" s="895" t="s">
        <v>6063</v>
      </c>
      <c r="D1587" s="895" t="s">
        <v>263</v>
      </c>
      <c r="E1587" s="897">
        <v>2</v>
      </c>
      <c r="F1587" s="895"/>
      <c r="G1587" s="895"/>
      <c r="H1587" s="895"/>
      <c r="I1587" s="898" t="s">
        <v>6140</v>
      </c>
      <c r="J1587" s="898" t="s">
        <v>6362</v>
      </c>
    </row>
    <row r="1588" spans="1:10" ht="19.899999999999999" customHeight="1" x14ac:dyDescent="0.25">
      <c r="A1588" s="1012"/>
      <c r="B1588" s="1012"/>
      <c r="C1588" s="1012"/>
      <c r="D1588" s="1012"/>
      <c r="E1588" s="1012"/>
      <c r="F1588" s="1012" t="s">
        <v>6070</v>
      </c>
      <c r="G1588" s="1012"/>
      <c r="H1588" s="1012"/>
      <c r="I1588" s="1012"/>
      <c r="J1588" s="899">
        <v>0</v>
      </c>
    </row>
    <row r="1589" spans="1:10" ht="19.899999999999999" customHeight="1" x14ac:dyDescent="0.25">
      <c r="A1589" s="1012"/>
      <c r="B1589" s="1012"/>
      <c r="C1589" s="1012"/>
      <c r="D1589" s="1012"/>
      <c r="E1589" s="1012"/>
      <c r="F1589" s="1012" t="s">
        <v>6071</v>
      </c>
      <c r="G1589" s="1012"/>
      <c r="H1589" s="1012"/>
      <c r="I1589" s="1012"/>
      <c r="J1589" s="900">
        <v>80.550899999999999</v>
      </c>
    </row>
    <row r="1590" spans="1:10" ht="19.899999999999999" customHeight="1" x14ac:dyDescent="0.25">
      <c r="A1590" s="1012"/>
      <c r="B1590" s="1012"/>
      <c r="C1590" s="1012"/>
      <c r="D1590" s="1012"/>
      <c r="E1590" s="1012"/>
      <c r="F1590" s="1012" t="s">
        <v>6072</v>
      </c>
      <c r="G1590" s="1012"/>
      <c r="H1590" s="1012"/>
      <c r="I1590" s="1012"/>
      <c r="J1590" s="900">
        <v>80.550899999999999</v>
      </c>
    </row>
    <row r="1591" spans="1:10" ht="19.899999999999999" customHeight="1" x14ac:dyDescent="0.25">
      <c r="A1591" s="1012"/>
      <c r="B1591" s="1012"/>
      <c r="C1591" s="1012"/>
      <c r="D1591" s="1012"/>
      <c r="E1591" s="1012"/>
      <c r="F1591" s="1012" t="s">
        <v>6073</v>
      </c>
      <c r="G1591" s="1012"/>
      <c r="H1591" s="1012"/>
      <c r="I1591" s="1012"/>
      <c r="J1591" s="900">
        <v>1</v>
      </c>
    </row>
    <row r="1592" spans="1:10" ht="19.899999999999999" customHeight="1" x14ac:dyDescent="0.25">
      <c r="A1592" s="1012"/>
      <c r="B1592" s="1012"/>
      <c r="C1592" s="1012"/>
      <c r="D1592" s="1012"/>
      <c r="E1592" s="1012"/>
      <c r="F1592" s="1012" t="s">
        <v>6074</v>
      </c>
      <c r="G1592" s="1012"/>
      <c r="H1592" s="1012"/>
      <c r="I1592" s="1012"/>
      <c r="J1592" s="900">
        <v>80.550899999999999</v>
      </c>
    </row>
    <row r="1593" spans="1:10" ht="19.899999999999999" customHeight="1" x14ac:dyDescent="0.25">
      <c r="A1593" s="1012"/>
      <c r="B1593" s="1012"/>
      <c r="C1593" s="1012"/>
      <c r="D1593" s="1012"/>
      <c r="E1593" s="1012"/>
      <c r="F1593" s="1012" t="s">
        <v>6075</v>
      </c>
      <c r="G1593" s="1012"/>
      <c r="H1593" s="1012"/>
      <c r="I1593" s="1012"/>
      <c r="J1593" s="900">
        <v>0.9859</v>
      </c>
    </row>
    <row r="1594" spans="1:10" ht="19.899999999999999" customHeight="1" x14ac:dyDescent="0.25">
      <c r="A1594" s="1012"/>
      <c r="B1594" s="1012"/>
      <c r="C1594" s="1012"/>
      <c r="D1594" s="1012"/>
      <c r="E1594" s="1012"/>
      <c r="F1594" s="1012" t="s">
        <v>6076</v>
      </c>
      <c r="G1594" s="1012"/>
      <c r="H1594" s="1012"/>
      <c r="I1594" s="1012"/>
      <c r="J1594" s="900">
        <v>0</v>
      </c>
    </row>
    <row r="1595" spans="1:10" ht="19.899999999999999" customHeight="1" x14ac:dyDescent="0.25">
      <c r="A1595" s="887" t="s">
        <v>6101</v>
      </c>
      <c r="B1595" s="888" t="s">
        <v>1082</v>
      </c>
      <c r="C1595" s="887" t="s">
        <v>6058</v>
      </c>
      <c r="D1595" s="887" t="s">
        <v>179</v>
      </c>
      <c r="E1595" s="888" t="s">
        <v>1084</v>
      </c>
      <c r="F1595" s="888" t="s">
        <v>1207</v>
      </c>
      <c r="G1595" s="888" t="s">
        <v>6102</v>
      </c>
      <c r="H1595" s="888"/>
      <c r="I1595" s="888"/>
      <c r="J1595" s="888" t="s">
        <v>6065</v>
      </c>
    </row>
    <row r="1596" spans="1:10" ht="25.9" customHeight="1" x14ac:dyDescent="0.25">
      <c r="A1596" s="895" t="s">
        <v>6067</v>
      </c>
      <c r="B1596" s="896" t="s">
        <v>6548</v>
      </c>
      <c r="C1596" s="895" t="s">
        <v>6063</v>
      </c>
      <c r="D1596" s="895" t="s">
        <v>438</v>
      </c>
      <c r="E1596" s="897">
        <v>1.64E-3</v>
      </c>
      <c r="F1596" s="905" t="s">
        <v>70</v>
      </c>
      <c r="G1596" s="1018" t="s">
        <v>6549</v>
      </c>
      <c r="H1596" s="1018"/>
      <c r="I1596" s="1019"/>
      <c r="J1596" s="898" t="s">
        <v>6550</v>
      </c>
    </row>
    <row r="1597" spans="1:10" ht="25.9" customHeight="1" x14ac:dyDescent="0.25">
      <c r="A1597" s="895" t="s">
        <v>6067</v>
      </c>
      <c r="B1597" s="896" t="s">
        <v>6551</v>
      </c>
      <c r="C1597" s="895" t="s">
        <v>6063</v>
      </c>
      <c r="D1597" s="895" t="s">
        <v>1746</v>
      </c>
      <c r="E1597" s="897">
        <v>9.8399999999999998E-3</v>
      </c>
      <c r="F1597" s="905" t="s">
        <v>70</v>
      </c>
      <c r="G1597" s="1018" t="s">
        <v>6552</v>
      </c>
      <c r="H1597" s="1018"/>
      <c r="I1597" s="1019"/>
      <c r="J1597" s="898" t="s">
        <v>6553</v>
      </c>
    </row>
    <row r="1598" spans="1:10" ht="25.9" customHeight="1" x14ac:dyDescent="0.25">
      <c r="A1598" s="895" t="s">
        <v>6067</v>
      </c>
      <c r="B1598" s="896" t="s">
        <v>6554</v>
      </c>
      <c r="C1598" s="895" t="s">
        <v>6063</v>
      </c>
      <c r="D1598" s="895" t="s">
        <v>1757</v>
      </c>
      <c r="E1598" s="897">
        <v>6.5599999999999999E-3</v>
      </c>
      <c r="F1598" s="905" t="s">
        <v>70</v>
      </c>
      <c r="G1598" s="1018" t="s">
        <v>6555</v>
      </c>
      <c r="H1598" s="1018"/>
      <c r="I1598" s="1019"/>
      <c r="J1598" s="898" t="s">
        <v>6556</v>
      </c>
    </row>
    <row r="1599" spans="1:10" ht="25.9" customHeight="1" x14ac:dyDescent="0.25">
      <c r="A1599" s="895" t="s">
        <v>6067</v>
      </c>
      <c r="B1599" s="896" t="s">
        <v>6557</v>
      </c>
      <c r="C1599" s="895" t="s">
        <v>6063</v>
      </c>
      <c r="D1599" s="895" t="s">
        <v>1752</v>
      </c>
      <c r="E1599" s="897">
        <v>1.311E-2</v>
      </c>
      <c r="F1599" s="905" t="s">
        <v>70</v>
      </c>
      <c r="G1599" s="1018" t="s">
        <v>6558</v>
      </c>
      <c r="H1599" s="1018"/>
      <c r="I1599" s="1019"/>
      <c r="J1599" s="898" t="s">
        <v>6559</v>
      </c>
    </row>
    <row r="1600" spans="1:10" ht="25.9" customHeight="1" x14ac:dyDescent="0.25">
      <c r="A1600" s="895" t="s">
        <v>6067</v>
      </c>
      <c r="B1600" s="896" t="s">
        <v>6560</v>
      </c>
      <c r="C1600" s="895" t="s">
        <v>6063</v>
      </c>
      <c r="D1600" s="895" t="s">
        <v>1759</v>
      </c>
      <c r="E1600" s="897">
        <v>1.64E-3</v>
      </c>
      <c r="F1600" s="905" t="s">
        <v>70</v>
      </c>
      <c r="G1600" s="1018" t="s">
        <v>6561</v>
      </c>
      <c r="H1600" s="1018"/>
      <c r="I1600" s="1019"/>
      <c r="J1600" s="898" t="s">
        <v>6562</v>
      </c>
    </row>
    <row r="1601" spans="1:10" ht="25.9" customHeight="1" x14ac:dyDescent="0.25">
      <c r="A1601" s="895" t="s">
        <v>6067</v>
      </c>
      <c r="B1601" s="896" t="s">
        <v>6563</v>
      </c>
      <c r="C1601" s="895" t="s">
        <v>6063</v>
      </c>
      <c r="D1601" s="895" t="s">
        <v>1751</v>
      </c>
      <c r="E1601" s="897">
        <v>1.311E-2</v>
      </c>
      <c r="F1601" s="905" t="s">
        <v>70</v>
      </c>
      <c r="G1601" s="1018" t="s">
        <v>6564</v>
      </c>
      <c r="H1601" s="1018"/>
      <c r="I1601" s="1019"/>
      <c r="J1601" s="898" t="s">
        <v>6565</v>
      </c>
    </row>
    <row r="1602" spans="1:10" ht="25.9" customHeight="1" x14ac:dyDescent="0.25">
      <c r="A1602" s="895" t="s">
        <v>6067</v>
      </c>
      <c r="B1602" s="896" t="s">
        <v>6566</v>
      </c>
      <c r="C1602" s="895" t="s">
        <v>6063</v>
      </c>
      <c r="D1602" s="895" t="s">
        <v>1758</v>
      </c>
      <c r="E1602" s="897">
        <v>4.5900000000000003E-2</v>
      </c>
      <c r="F1602" s="905" t="s">
        <v>70</v>
      </c>
      <c r="G1602" s="1018" t="s">
        <v>6567</v>
      </c>
      <c r="H1602" s="1018"/>
      <c r="I1602" s="1019"/>
      <c r="J1602" s="898" t="s">
        <v>6568</v>
      </c>
    </row>
    <row r="1603" spans="1:10" ht="25.9" customHeight="1" x14ac:dyDescent="0.25">
      <c r="A1603" s="895" t="s">
        <v>6067</v>
      </c>
      <c r="B1603" s="896" t="s">
        <v>6569</v>
      </c>
      <c r="C1603" s="895" t="s">
        <v>6063</v>
      </c>
      <c r="D1603" s="895" t="s">
        <v>1756</v>
      </c>
      <c r="E1603" s="897">
        <v>2.9510000000000002E-2</v>
      </c>
      <c r="F1603" s="905" t="s">
        <v>70</v>
      </c>
      <c r="G1603" s="1018" t="s">
        <v>6570</v>
      </c>
      <c r="H1603" s="1018"/>
      <c r="I1603" s="1019"/>
      <c r="J1603" s="898" t="s">
        <v>6571</v>
      </c>
    </row>
    <row r="1604" spans="1:10" ht="25.9" customHeight="1" x14ac:dyDescent="0.25">
      <c r="A1604" s="895" t="s">
        <v>6067</v>
      </c>
      <c r="B1604" s="896" t="s">
        <v>6572</v>
      </c>
      <c r="C1604" s="895" t="s">
        <v>6063</v>
      </c>
      <c r="D1604" s="895" t="s">
        <v>436</v>
      </c>
      <c r="E1604" s="897">
        <v>3.2799999999999999E-3</v>
      </c>
      <c r="F1604" s="905" t="s">
        <v>70</v>
      </c>
      <c r="G1604" s="1018" t="s">
        <v>6573</v>
      </c>
      <c r="H1604" s="1018"/>
      <c r="I1604" s="1019"/>
      <c r="J1604" s="898" t="s">
        <v>6574</v>
      </c>
    </row>
    <row r="1605" spans="1:10" ht="25.9" customHeight="1" x14ac:dyDescent="0.25">
      <c r="A1605" s="895" t="s">
        <v>6067</v>
      </c>
      <c r="B1605" s="896" t="s">
        <v>6575</v>
      </c>
      <c r="C1605" s="895" t="s">
        <v>6063</v>
      </c>
      <c r="D1605" s="895" t="s">
        <v>1754</v>
      </c>
      <c r="E1605" s="897">
        <v>3.279E-2</v>
      </c>
      <c r="F1605" s="905" t="s">
        <v>70</v>
      </c>
      <c r="G1605" s="1018" t="s">
        <v>6576</v>
      </c>
      <c r="H1605" s="1018"/>
      <c r="I1605" s="1019"/>
      <c r="J1605" s="898" t="s">
        <v>6577</v>
      </c>
    </row>
    <row r="1606" spans="1:10" ht="25.9" customHeight="1" x14ac:dyDescent="0.25">
      <c r="A1606" s="895" t="s">
        <v>6067</v>
      </c>
      <c r="B1606" s="896" t="s">
        <v>6578</v>
      </c>
      <c r="C1606" s="895" t="s">
        <v>6063</v>
      </c>
      <c r="D1606" s="895" t="s">
        <v>1755</v>
      </c>
      <c r="E1606" s="897">
        <v>1.311E-2</v>
      </c>
      <c r="F1606" s="905" t="s">
        <v>70</v>
      </c>
      <c r="G1606" s="1018" t="s">
        <v>6579</v>
      </c>
      <c r="H1606" s="1018"/>
      <c r="I1606" s="1019"/>
      <c r="J1606" s="898" t="s">
        <v>6580</v>
      </c>
    </row>
    <row r="1607" spans="1:10" ht="25.9" customHeight="1" x14ac:dyDescent="0.25">
      <c r="A1607" s="895" t="s">
        <v>6067</v>
      </c>
      <c r="B1607" s="896" t="s">
        <v>6581</v>
      </c>
      <c r="C1607" s="895" t="s">
        <v>6063</v>
      </c>
      <c r="D1607" s="895" t="s">
        <v>1747</v>
      </c>
      <c r="E1607" s="897">
        <v>4.9199999999999999E-3</v>
      </c>
      <c r="F1607" s="905" t="s">
        <v>70</v>
      </c>
      <c r="G1607" s="1018" t="s">
        <v>6582</v>
      </c>
      <c r="H1607" s="1018"/>
      <c r="I1607" s="1019"/>
      <c r="J1607" s="898" t="s">
        <v>6583</v>
      </c>
    </row>
    <row r="1608" spans="1:10" ht="25.9" customHeight="1" x14ac:dyDescent="0.25">
      <c r="A1608" s="895" t="s">
        <v>6067</v>
      </c>
      <c r="B1608" s="896" t="s">
        <v>6584</v>
      </c>
      <c r="C1608" s="895" t="s">
        <v>6063</v>
      </c>
      <c r="D1608" s="895" t="s">
        <v>1749</v>
      </c>
      <c r="E1608" s="897">
        <v>1.64E-3</v>
      </c>
      <c r="F1608" s="905" t="s">
        <v>70</v>
      </c>
      <c r="G1608" s="1018" t="s">
        <v>6585</v>
      </c>
      <c r="H1608" s="1018"/>
      <c r="I1608" s="1019"/>
      <c r="J1608" s="898" t="s">
        <v>6586</v>
      </c>
    </row>
    <row r="1609" spans="1:10" ht="25.9" customHeight="1" x14ac:dyDescent="0.25">
      <c r="A1609" s="895" t="s">
        <v>6067</v>
      </c>
      <c r="B1609" s="896" t="s">
        <v>6587</v>
      </c>
      <c r="C1609" s="895" t="s">
        <v>6063</v>
      </c>
      <c r="D1609" s="895" t="s">
        <v>1753</v>
      </c>
      <c r="E1609" s="897">
        <v>1.4749999999999999E-2</v>
      </c>
      <c r="F1609" s="905" t="s">
        <v>70</v>
      </c>
      <c r="G1609" s="1018" t="s">
        <v>6588</v>
      </c>
      <c r="H1609" s="1018"/>
      <c r="I1609" s="1019"/>
      <c r="J1609" s="898" t="s">
        <v>6589</v>
      </c>
    </row>
    <row r="1610" spans="1:10" ht="25.9" customHeight="1" x14ac:dyDescent="0.25">
      <c r="A1610" s="895" t="s">
        <v>6067</v>
      </c>
      <c r="B1610" s="896" t="s">
        <v>6590</v>
      </c>
      <c r="C1610" s="895" t="s">
        <v>6063</v>
      </c>
      <c r="D1610" s="895" t="s">
        <v>1748</v>
      </c>
      <c r="E1610" s="897">
        <v>8.2000000000000007E-3</v>
      </c>
      <c r="F1610" s="905" t="s">
        <v>70</v>
      </c>
      <c r="G1610" s="1018" t="s">
        <v>6591</v>
      </c>
      <c r="H1610" s="1018"/>
      <c r="I1610" s="1019"/>
      <c r="J1610" s="898" t="s">
        <v>6592</v>
      </c>
    </row>
    <row r="1611" spans="1:10" ht="25.9" customHeight="1" x14ac:dyDescent="0.25">
      <c r="A1611" s="895" t="s">
        <v>6067</v>
      </c>
      <c r="B1611" s="896" t="s">
        <v>6593</v>
      </c>
      <c r="C1611" s="895" t="s">
        <v>6063</v>
      </c>
      <c r="D1611" s="895" t="s">
        <v>1750</v>
      </c>
      <c r="E1611" s="897">
        <v>4.9199999999999999E-3</v>
      </c>
      <c r="F1611" s="905" t="s">
        <v>70</v>
      </c>
      <c r="G1611" s="1018" t="s">
        <v>6594</v>
      </c>
      <c r="H1611" s="1018"/>
      <c r="I1611" s="1019"/>
      <c r="J1611" s="898" t="s">
        <v>6595</v>
      </c>
    </row>
    <row r="1612" spans="1:10" ht="19.899999999999999" customHeight="1" x14ac:dyDescent="0.25">
      <c r="A1612" s="1012"/>
      <c r="B1612" s="1012"/>
      <c r="C1612" s="1012"/>
      <c r="D1612" s="1012"/>
      <c r="E1612" s="1012"/>
      <c r="F1612" s="1012" t="s">
        <v>6106</v>
      </c>
      <c r="G1612" s="1012"/>
      <c r="H1612" s="1012"/>
      <c r="I1612" s="1012"/>
      <c r="J1612" s="900">
        <v>85.848600000000005</v>
      </c>
    </row>
    <row r="1613" spans="1:10" ht="19.899999999999999" customHeight="1" x14ac:dyDescent="0.25">
      <c r="A1613" s="887" t="s">
        <v>6107</v>
      </c>
      <c r="B1613" s="888" t="s">
        <v>6108</v>
      </c>
      <c r="C1613" s="887" t="s">
        <v>6058</v>
      </c>
      <c r="D1613" s="887" t="s">
        <v>1083</v>
      </c>
      <c r="E1613" s="888" t="s">
        <v>6109</v>
      </c>
      <c r="F1613" s="888" t="s">
        <v>1084</v>
      </c>
      <c r="G1613" s="889" t="s">
        <v>1207</v>
      </c>
      <c r="H1613" s="1020" t="s">
        <v>6102</v>
      </c>
      <c r="I1613" s="1020"/>
      <c r="J1613" s="888" t="s">
        <v>6065</v>
      </c>
    </row>
    <row r="1614" spans="1:10" ht="39" customHeight="1" x14ac:dyDescent="0.25">
      <c r="A1614" s="906" t="s">
        <v>6061</v>
      </c>
      <c r="B1614" s="907" t="s">
        <v>6151</v>
      </c>
      <c r="C1614" s="906" t="s">
        <v>6063</v>
      </c>
      <c r="D1614" s="906" t="s">
        <v>6152</v>
      </c>
      <c r="E1614" s="907" t="s">
        <v>444</v>
      </c>
      <c r="F1614" s="908">
        <v>3.0000000000000001E-5</v>
      </c>
      <c r="G1614" s="909" t="s">
        <v>108</v>
      </c>
      <c r="H1614" s="1021">
        <v>34.81</v>
      </c>
      <c r="I1614" s="1022"/>
      <c r="J1614" s="910">
        <v>0</v>
      </c>
    </row>
    <row r="1615" spans="1:10" ht="39" customHeight="1" x14ac:dyDescent="0.25">
      <c r="A1615" s="906" t="s">
        <v>6061</v>
      </c>
      <c r="B1615" s="907" t="s">
        <v>6151</v>
      </c>
      <c r="C1615" s="906" t="s">
        <v>6063</v>
      </c>
      <c r="D1615" s="906" t="s">
        <v>6152</v>
      </c>
      <c r="E1615" s="907" t="s">
        <v>445</v>
      </c>
      <c r="F1615" s="908">
        <v>1.4999999999999999E-4</v>
      </c>
      <c r="G1615" s="909" t="s">
        <v>108</v>
      </c>
      <c r="H1615" s="1021">
        <v>34.81</v>
      </c>
      <c r="I1615" s="1022"/>
      <c r="J1615" s="910">
        <v>0.01</v>
      </c>
    </row>
    <row r="1616" spans="1:10" ht="39" customHeight="1" x14ac:dyDescent="0.25">
      <c r="A1616" s="906" t="s">
        <v>6061</v>
      </c>
      <c r="B1616" s="907" t="s">
        <v>6151</v>
      </c>
      <c r="C1616" s="906" t="s">
        <v>6063</v>
      </c>
      <c r="D1616" s="906" t="s">
        <v>6152</v>
      </c>
      <c r="E1616" s="907" t="s">
        <v>447</v>
      </c>
      <c r="F1616" s="908">
        <v>3.2000000000000003E-4</v>
      </c>
      <c r="G1616" s="909" t="s">
        <v>108</v>
      </c>
      <c r="H1616" s="1021">
        <v>34.81</v>
      </c>
      <c r="I1616" s="1022"/>
      <c r="J1616" s="910">
        <v>0.01</v>
      </c>
    </row>
    <row r="1617" spans="1:10" ht="39" customHeight="1" x14ac:dyDescent="0.25">
      <c r="A1617" s="906" t="s">
        <v>6061</v>
      </c>
      <c r="B1617" s="907" t="s">
        <v>6151</v>
      </c>
      <c r="C1617" s="906" t="s">
        <v>6063</v>
      </c>
      <c r="D1617" s="906" t="s">
        <v>6152</v>
      </c>
      <c r="E1617" s="907" t="s">
        <v>449</v>
      </c>
      <c r="F1617" s="908">
        <v>1.6000000000000001E-4</v>
      </c>
      <c r="G1617" s="909" t="s">
        <v>108</v>
      </c>
      <c r="H1617" s="1021">
        <v>34.81</v>
      </c>
      <c r="I1617" s="1022"/>
      <c r="J1617" s="910">
        <v>0.01</v>
      </c>
    </row>
    <row r="1618" spans="1:10" ht="39" customHeight="1" x14ac:dyDescent="0.25">
      <c r="A1618" s="906" t="s">
        <v>6061</v>
      </c>
      <c r="B1618" s="907" t="s">
        <v>6151</v>
      </c>
      <c r="C1618" s="906" t="s">
        <v>6063</v>
      </c>
      <c r="D1618" s="906" t="s">
        <v>6152</v>
      </c>
      <c r="E1618" s="907" t="s">
        <v>439</v>
      </c>
      <c r="F1618" s="908">
        <v>1.1E-4</v>
      </c>
      <c r="G1618" s="909" t="s">
        <v>108</v>
      </c>
      <c r="H1618" s="1021">
        <v>34.81</v>
      </c>
      <c r="I1618" s="1022"/>
      <c r="J1618" s="910">
        <v>0</v>
      </c>
    </row>
    <row r="1619" spans="1:10" ht="39" customHeight="1" x14ac:dyDescent="0.25">
      <c r="A1619" s="906" t="s">
        <v>6061</v>
      </c>
      <c r="B1619" s="907" t="s">
        <v>6151</v>
      </c>
      <c r="C1619" s="906" t="s">
        <v>6063</v>
      </c>
      <c r="D1619" s="906" t="s">
        <v>6152</v>
      </c>
      <c r="E1619" s="907" t="s">
        <v>451</v>
      </c>
      <c r="F1619" s="908">
        <v>1.3999999999999999E-4</v>
      </c>
      <c r="G1619" s="909" t="s">
        <v>108</v>
      </c>
      <c r="H1619" s="1021">
        <v>34.81</v>
      </c>
      <c r="I1619" s="1022"/>
      <c r="J1619" s="910">
        <v>0</v>
      </c>
    </row>
    <row r="1620" spans="1:10" ht="39" customHeight="1" x14ac:dyDescent="0.25">
      <c r="A1620" s="906" t="s">
        <v>6061</v>
      </c>
      <c r="B1620" s="907" t="s">
        <v>6151</v>
      </c>
      <c r="C1620" s="906" t="s">
        <v>6063</v>
      </c>
      <c r="D1620" s="906" t="s">
        <v>6152</v>
      </c>
      <c r="E1620" s="907" t="s">
        <v>441</v>
      </c>
      <c r="F1620" s="908">
        <v>6.9999999999999994E-5</v>
      </c>
      <c r="G1620" s="909" t="s">
        <v>108</v>
      </c>
      <c r="H1620" s="1021">
        <v>34.81</v>
      </c>
      <c r="I1620" s="1022"/>
      <c r="J1620" s="910">
        <v>0</v>
      </c>
    </row>
    <row r="1621" spans="1:10" ht="39" customHeight="1" x14ac:dyDescent="0.25">
      <c r="A1621" s="906" t="s">
        <v>6061</v>
      </c>
      <c r="B1621" s="907" t="s">
        <v>6151</v>
      </c>
      <c r="C1621" s="906" t="s">
        <v>6063</v>
      </c>
      <c r="D1621" s="906" t="s">
        <v>6152</v>
      </c>
      <c r="E1621" s="907" t="s">
        <v>450</v>
      </c>
      <c r="F1621" s="908">
        <v>6.0000000000000002E-5</v>
      </c>
      <c r="G1621" s="909" t="s">
        <v>108</v>
      </c>
      <c r="H1621" s="1021">
        <v>34.81</v>
      </c>
      <c r="I1621" s="1022"/>
      <c r="J1621" s="910">
        <v>0</v>
      </c>
    </row>
    <row r="1622" spans="1:10" ht="39" customHeight="1" x14ac:dyDescent="0.25">
      <c r="A1622" s="906" t="s">
        <v>6061</v>
      </c>
      <c r="B1622" s="907" t="s">
        <v>6151</v>
      </c>
      <c r="C1622" s="906" t="s">
        <v>6063</v>
      </c>
      <c r="D1622" s="906" t="s">
        <v>6152</v>
      </c>
      <c r="E1622" s="907" t="s">
        <v>443</v>
      </c>
      <c r="F1622" s="908">
        <v>1.3999999999999999E-4</v>
      </c>
      <c r="G1622" s="909" t="s">
        <v>108</v>
      </c>
      <c r="H1622" s="1021">
        <v>34.81</v>
      </c>
      <c r="I1622" s="1022"/>
      <c r="J1622" s="910">
        <v>0</v>
      </c>
    </row>
    <row r="1623" spans="1:10" ht="39" customHeight="1" x14ac:dyDescent="0.25">
      <c r="A1623" s="906" t="s">
        <v>6061</v>
      </c>
      <c r="B1623" s="907" t="s">
        <v>6151</v>
      </c>
      <c r="C1623" s="906" t="s">
        <v>6063</v>
      </c>
      <c r="D1623" s="906" t="s">
        <v>6152</v>
      </c>
      <c r="E1623" s="907" t="s">
        <v>442</v>
      </c>
      <c r="F1623" s="908">
        <v>2.0000000000000002E-5</v>
      </c>
      <c r="G1623" s="909" t="s">
        <v>108</v>
      </c>
      <c r="H1623" s="1021">
        <v>34.81</v>
      </c>
      <c r="I1623" s="1022"/>
      <c r="J1623" s="910">
        <v>0</v>
      </c>
    </row>
    <row r="1624" spans="1:10" ht="39" customHeight="1" x14ac:dyDescent="0.25">
      <c r="A1624" s="906" t="s">
        <v>6061</v>
      </c>
      <c r="B1624" s="907" t="s">
        <v>6151</v>
      </c>
      <c r="C1624" s="906" t="s">
        <v>6063</v>
      </c>
      <c r="D1624" s="906" t="s">
        <v>6152</v>
      </c>
      <c r="E1624" s="907" t="s">
        <v>448</v>
      </c>
      <c r="F1624" s="908">
        <v>4.0000000000000003E-5</v>
      </c>
      <c r="G1624" s="909" t="s">
        <v>108</v>
      </c>
      <c r="H1624" s="1021">
        <v>34.81</v>
      </c>
      <c r="I1624" s="1022"/>
      <c r="J1624" s="910">
        <v>0</v>
      </c>
    </row>
    <row r="1625" spans="1:10" ht="39" customHeight="1" x14ac:dyDescent="0.25">
      <c r="A1625" s="906" t="s">
        <v>6061</v>
      </c>
      <c r="B1625" s="907" t="s">
        <v>6151</v>
      </c>
      <c r="C1625" s="906" t="s">
        <v>6063</v>
      </c>
      <c r="D1625" s="906" t="s">
        <v>6152</v>
      </c>
      <c r="E1625" s="907" t="s">
        <v>446</v>
      </c>
      <c r="F1625" s="908">
        <v>8.0000000000000007E-5</v>
      </c>
      <c r="G1625" s="909" t="s">
        <v>108</v>
      </c>
      <c r="H1625" s="1021">
        <v>34.81</v>
      </c>
      <c r="I1625" s="1022"/>
      <c r="J1625" s="910">
        <v>0</v>
      </c>
    </row>
    <row r="1626" spans="1:10" ht="39" customHeight="1" x14ac:dyDescent="0.25">
      <c r="A1626" s="906" t="s">
        <v>6061</v>
      </c>
      <c r="B1626" s="907" t="s">
        <v>6151</v>
      </c>
      <c r="C1626" s="906" t="s">
        <v>6063</v>
      </c>
      <c r="D1626" s="906" t="s">
        <v>6152</v>
      </c>
      <c r="E1626" s="907" t="s">
        <v>452</v>
      </c>
      <c r="F1626" s="908">
        <v>1.0000000000000001E-5</v>
      </c>
      <c r="G1626" s="909" t="s">
        <v>108</v>
      </c>
      <c r="H1626" s="1021">
        <v>34.81</v>
      </c>
      <c r="I1626" s="1022"/>
      <c r="J1626" s="910">
        <v>0</v>
      </c>
    </row>
    <row r="1627" spans="1:10" ht="39" customHeight="1" x14ac:dyDescent="0.25">
      <c r="A1627" s="906" t="s">
        <v>6061</v>
      </c>
      <c r="B1627" s="907" t="s">
        <v>6151</v>
      </c>
      <c r="C1627" s="906" t="s">
        <v>6063</v>
      </c>
      <c r="D1627" s="906" t="s">
        <v>6152</v>
      </c>
      <c r="E1627" s="907" t="s">
        <v>440</v>
      </c>
      <c r="F1627" s="908">
        <v>6.9999999999999994E-5</v>
      </c>
      <c r="G1627" s="909" t="s">
        <v>108</v>
      </c>
      <c r="H1627" s="1021">
        <v>34.81</v>
      </c>
      <c r="I1627" s="1022"/>
      <c r="J1627" s="910">
        <v>0</v>
      </c>
    </row>
    <row r="1628" spans="1:10" ht="19.899999999999999" customHeight="1" x14ac:dyDescent="0.25">
      <c r="A1628" s="1012"/>
      <c r="B1628" s="1012"/>
      <c r="C1628" s="1012"/>
      <c r="D1628" s="1012"/>
      <c r="E1628" s="1012"/>
      <c r="F1628" s="1012" t="s">
        <v>6112</v>
      </c>
      <c r="G1628" s="1012"/>
      <c r="H1628" s="1012"/>
      <c r="I1628" s="1012"/>
      <c r="J1628" s="900">
        <v>4.8599999999999997E-2</v>
      </c>
    </row>
    <row r="1629" spans="1:10" ht="19.899999999999999" customHeight="1" x14ac:dyDescent="0.25">
      <c r="A1629" s="887" t="s">
        <v>6077</v>
      </c>
      <c r="B1629" s="888" t="s">
        <v>6078</v>
      </c>
      <c r="C1629" s="887" t="s">
        <v>6058</v>
      </c>
      <c r="D1629" s="887" t="s">
        <v>1083</v>
      </c>
      <c r="E1629" s="888" t="s">
        <v>1084</v>
      </c>
      <c r="F1629" s="1020" t="s">
        <v>6079</v>
      </c>
      <c r="G1629" s="1023"/>
      <c r="H1629" s="1020"/>
      <c r="I1629" s="1020"/>
      <c r="J1629" s="888" t="s">
        <v>6065</v>
      </c>
    </row>
    <row r="1630" spans="1:10" ht="19.899999999999999" customHeight="1" x14ac:dyDescent="0.25">
      <c r="A1630" s="889"/>
      <c r="B1630" s="889"/>
      <c r="C1630" s="889"/>
      <c r="D1630" s="889"/>
      <c r="E1630" s="889"/>
      <c r="F1630" s="889" t="s">
        <v>240</v>
      </c>
      <c r="G1630" s="889" t="s">
        <v>241</v>
      </c>
      <c r="H1630" s="889" t="s">
        <v>242</v>
      </c>
      <c r="I1630" s="889" t="s">
        <v>6080</v>
      </c>
      <c r="J1630" s="889"/>
    </row>
    <row r="1631" spans="1:10" ht="49.9" customHeight="1" x14ac:dyDescent="0.25">
      <c r="A1631" s="906" t="s">
        <v>6067</v>
      </c>
      <c r="B1631" s="907" t="s">
        <v>443</v>
      </c>
      <c r="C1631" s="906" t="s">
        <v>6063</v>
      </c>
      <c r="D1631" s="906" t="s">
        <v>1750</v>
      </c>
      <c r="E1631" s="908">
        <v>1.3999999999999999E-4</v>
      </c>
      <c r="F1631" s="907" t="s">
        <v>6153</v>
      </c>
      <c r="G1631" s="907" t="s">
        <v>6154</v>
      </c>
      <c r="H1631" s="907" t="s">
        <v>6155</v>
      </c>
      <c r="I1631" s="907" t="s">
        <v>6116</v>
      </c>
      <c r="J1631" s="910">
        <v>0</v>
      </c>
    </row>
    <row r="1632" spans="1:10" ht="49.9" customHeight="1" x14ac:dyDescent="0.25">
      <c r="A1632" s="906" t="s">
        <v>6067</v>
      </c>
      <c r="B1632" s="907" t="s">
        <v>439</v>
      </c>
      <c r="C1632" s="906" t="s">
        <v>6063</v>
      </c>
      <c r="D1632" s="906" t="s">
        <v>1746</v>
      </c>
      <c r="E1632" s="908">
        <v>1.1E-4</v>
      </c>
      <c r="F1632" s="907" t="s">
        <v>6153</v>
      </c>
      <c r="G1632" s="907" t="s">
        <v>6154</v>
      </c>
      <c r="H1632" s="907" t="s">
        <v>6155</v>
      </c>
      <c r="I1632" s="907" t="s">
        <v>6116</v>
      </c>
      <c r="J1632" s="910">
        <v>0</v>
      </c>
    </row>
    <row r="1633" spans="1:10" ht="49.9" customHeight="1" x14ac:dyDescent="0.25">
      <c r="A1633" s="906" t="s">
        <v>6067</v>
      </c>
      <c r="B1633" s="907" t="s">
        <v>452</v>
      </c>
      <c r="C1633" s="906" t="s">
        <v>6063</v>
      </c>
      <c r="D1633" s="906" t="s">
        <v>1759</v>
      </c>
      <c r="E1633" s="908">
        <v>1.0000000000000001E-5</v>
      </c>
      <c r="F1633" s="907" t="s">
        <v>6153</v>
      </c>
      <c r="G1633" s="907" t="s">
        <v>6154</v>
      </c>
      <c r="H1633" s="907" t="s">
        <v>6155</v>
      </c>
      <c r="I1633" s="907" t="s">
        <v>6116</v>
      </c>
      <c r="J1633" s="910">
        <v>0</v>
      </c>
    </row>
    <row r="1634" spans="1:10" ht="49.9" customHeight="1" x14ac:dyDescent="0.25">
      <c r="A1634" s="906" t="s">
        <v>6067</v>
      </c>
      <c r="B1634" s="907" t="s">
        <v>450</v>
      </c>
      <c r="C1634" s="906" t="s">
        <v>6063</v>
      </c>
      <c r="D1634" s="906" t="s">
        <v>1757</v>
      </c>
      <c r="E1634" s="908">
        <v>6.0000000000000002E-5</v>
      </c>
      <c r="F1634" s="907" t="s">
        <v>6153</v>
      </c>
      <c r="G1634" s="907" t="s">
        <v>6154</v>
      </c>
      <c r="H1634" s="907" t="s">
        <v>6155</v>
      </c>
      <c r="I1634" s="907" t="s">
        <v>6116</v>
      </c>
      <c r="J1634" s="910">
        <v>0</v>
      </c>
    </row>
    <row r="1635" spans="1:10" ht="49.9" customHeight="1" x14ac:dyDescent="0.25">
      <c r="A1635" s="906" t="s">
        <v>6067</v>
      </c>
      <c r="B1635" s="907" t="s">
        <v>444</v>
      </c>
      <c r="C1635" s="906" t="s">
        <v>6063</v>
      </c>
      <c r="D1635" s="906" t="s">
        <v>1751</v>
      </c>
      <c r="E1635" s="908">
        <v>3.0000000000000001E-5</v>
      </c>
      <c r="F1635" s="907" t="s">
        <v>6153</v>
      </c>
      <c r="G1635" s="907" t="s">
        <v>6154</v>
      </c>
      <c r="H1635" s="907" t="s">
        <v>6155</v>
      </c>
      <c r="I1635" s="907" t="s">
        <v>6116</v>
      </c>
      <c r="J1635" s="910">
        <v>0</v>
      </c>
    </row>
    <row r="1636" spans="1:10" ht="49.9" customHeight="1" x14ac:dyDescent="0.25">
      <c r="A1636" s="906" t="s">
        <v>6067</v>
      </c>
      <c r="B1636" s="907" t="s">
        <v>442</v>
      </c>
      <c r="C1636" s="906" t="s">
        <v>6063</v>
      </c>
      <c r="D1636" s="906" t="s">
        <v>1749</v>
      </c>
      <c r="E1636" s="908">
        <v>2.0000000000000002E-5</v>
      </c>
      <c r="F1636" s="907" t="s">
        <v>6153</v>
      </c>
      <c r="G1636" s="907" t="s">
        <v>6154</v>
      </c>
      <c r="H1636" s="907" t="s">
        <v>6155</v>
      </c>
      <c r="I1636" s="907" t="s">
        <v>6116</v>
      </c>
      <c r="J1636" s="910">
        <v>0</v>
      </c>
    </row>
    <row r="1637" spans="1:10" ht="49.9" customHeight="1" x14ac:dyDescent="0.25">
      <c r="A1637" s="906" t="s">
        <v>6067</v>
      </c>
      <c r="B1637" s="907" t="s">
        <v>448</v>
      </c>
      <c r="C1637" s="906" t="s">
        <v>6063</v>
      </c>
      <c r="D1637" s="906" t="s">
        <v>1755</v>
      </c>
      <c r="E1637" s="908">
        <v>4.0000000000000003E-5</v>
      </c>
      <c r="F1637" s="907" t="s">
        <v>6153</v>
      </c>
      <c r="G1637" s="907" t="s">
        <v>6154</v>
      </c>
      <c r="H1637" s="907" t="s">
        <v>6155</v>
      </c>
      <c r="I1637" s="907" t="s">
        <v>6116</v>
      </c>
      <c r="J1637" s="910">
        <v>0</v>
      </c>
    </row>
    <row r="1638" spans="1:10" ht="49.9" customHeight="1" x14ac:dyDescent="0.25">
      <c r="A1638" s="906" t="s">
        <v>6067</v>
      </c>
      <c r="B1638" s="907" t="s">
        <v>440</v>
      </c>
      <c r="C1638" s="906" t="s">
        <v>6063</v>
      </c>
      <c r="D1638" s="906" t="s">
        <v>1747</v>
      </c>
      <c r="E1638" s="908">
        <v>6.9999999999999994E-5</v>
      </c>
      <c r="F1638" s="907" t="s">
        <v>6153</v>
      </c>
      <c r="G1638" s="907" t="s">
        <v>6154</v>
      </c>
      <c r="H1638" s="907" t="s">
        <v>6155</v>
      </c>
      <c r="I1638" s="907" t="s">
        <v>6116</v>
      </c>
      <c r="J1638" s="910">
        <v>0</v>
      </c>
    </row>
    <row r="1639" spans="1:10" ht="49.9" customHeight="1" x14ac:dyDescent="0.25">
      <c r="A1639" s="906" t="s">
        <v>6067</v>
      </c>
      <c r="B1639" s="907" t="s">
        <v>447</v>
      </c>
      <c r="C1639" s="906" t="s">
        <v>6063</v>
      </c>
      <c r="D1639" s="906" t="s">
        <v>1754</v>
      </c>
      <c r="E1639" s="908">
        <v>3.2000000000000003E-4</v>
      </c>
      <c r="F1639" s="907" t="s">
        <v>6153</v>
      </c>
      <c r="G1639" s="907" t="s">
        <v>6154</v>
      </c>
      <c r="H1639" s="907" t="s">
        <v>6155</v>
      </c>
      <c r="I1639" s="907" t="s">
        <v>6116</v>
      </c>
      <c r="J1639" s="910">
        <v>0</v>
      </c>
    </row>
    <row r="1640" spans="1:10" ht="49.9" customHeight="1" x14ac:dyDescent="0.25">
      <c r="A1640" s="906" t="s">
        <v>6067</v>
      </c>
      <c r="B1640" s="907" t="s">
        <v>441</v>
      </c>
      <c r="C1640" s="906" t="s">
        <v>6063</v>
      </c>
      <c r="D1640" s="906" t="s">
        <v>1748</v>
      </c>
      <c r="E1640" s="908">
        <v>6.9999999999999994E-5</v>
      </c>
      <c r="F1640" s="907" t="s">
        <v>6153</v>
      </c>
      <c r="G1640" s="907" t="s">
        <v>6154</v>
      </c>
      <c r="H1640" s="907" t="s">
        <v>6155</v>
      </c>
      <c r="I1640" s="907" t="s">
        <v>6116</v>
      </c>
      <c r="J1640" s="910">
        <v>0</v>
      </c>
    </row>
    <row r="1641" spans="1:10" ht="49.9" customHeight="1" x14ac:dyDescent="0.25">
      <c r="A1641" s="906" t="s">
        <v>6067</v>
      </c>
      <c r="B1641" s="907" t="s">
        <v>451</v>
      </c>
      <c r="C1641" s="906" t="s">
        <v>6063</v>
      </c>
      <c r="D1641" s="906" t="s">
        <v>1758</v>
      </c>
      <c r="E1641" s="908">
        <v>1.3999999999999999E-4</v>
      </c>
      <c r="F1641" s="907" t="s">
        <v>6153</v>
      </c>
      <c r="G1641" s="907" t="s">
        <v>6154</v>
      </c>
      <c r="H1641" s="907" t="s">
        <v>6155</v>
      </c>
      <c r="I1641" s="907" t="s">
        <v>6116</v>
      </c>
      <c r="J1641" s="910">
        <v>0</v>
      </c>
    </row>
    <row r="1642" spans="1:10" ht="49.9" customHeight="1" x14ac:dyDescent="0.25">
      <c r="A1642" s="906" t="s">
        <v>6067</v>
      </c>
      <c r="B1642" s="907" t="s">
        <v>449</v>
      </c>
      <c r="C1642" s="906" t="s">
        <v>6063</v>
      </c>
      <c r="D1642" s="906" t="s">
        <v>1756</v>
      </c>
      <c r="E1642" s="908">
        <v>1.6000000000000001E-4</v>
      </c>
      <c r="F1642" s="907" t="s">
        <v>6153</v>
      </c>
      <c r="G1642" s="907" t="s">
        <v>6154</v>
      </c>
      <c r="H1642" s="907" t="s">
        <v>6155</v>
      </c>
      <c r="I1642" s="907" t="s">
        <v>6116</v>
      </c>
      <c r="J1642" s="910">
        <v>0</v>
      </c>
    </row>
    <row r="1643" spans="1:10" ht="49.9" customHeight="1" x14ac:dyDescent="0.25">
      <c r="A1643" s="906" t="s">
        <v>6067</v>
      </c>
      <c r="B1643" s="907" t="s">
        <v>445</v>
      </c>
      <c r="C1643" s="906" t="s">
        <v>6063</v>
      </c>
      <c r="D1643" s="906" t="s">
        <v>1752</v>
      </c>
      <c r="E1643" s="908">
        <v>1.4999999999999999E-4</v>
      </c>
      <c r="F1643" s="907" t="s">
        <v>6153</v>
      </c>
      <c r="G1643" s="907" t="s">
        <v>6154</v>
      </c>
      <c r="H1643" s="907" t="s">
        <v>6155</v>
      </c>
      <c r="I1643" s="907" t="s">
        <v>6116</v>
      </c>
      <c r="J1643" s="910">
        <v>0</v>
      </c>
    </row>
    <row r="1644" spans="1:10" ht="49.9" customHeight="1" x14ac:dyDescent="0.25">
      <c r="A1644" s="906" t="s">
        <v>6067</v>
      </c>
      <c r="B1644" s="907" t="s">
        <v>446</v>
      </c>
      <c r="C1644" s="906" t="s">
        <v>6063</v>
      </c>
      <c r="D1644" s="906" t="s">
        <v>1753</v>
      </c>
      <c r="E1644" s="908">
        <v>8.0000000000000007E-5</v>
      </c>
      <c r="F1644" s="907" t="s">
        <v>6153</v>
      </c>
      <c r="G1644" s="907" t="s">
        <v>6154</v>
      </c>
      <c r="H1644" s="907" t="s">
        <v>6155</v>
      </c>
      <c r="I1644" s="907" t="s">
        <v>6116</v>
      </c>
      <c r="J1644" s="910">
        <v>0</v>
      </c>
    </row>
    <row r="1645" spans="1:10" ht="19.899999999999999" customHeight="1" x14ac:dyDescent="0.25">
      <c r="A1645" s="1012"/>
      <c r="B1645" s="1012"/>
      <c r="C1645" s="1012"/>
      <c r="D1645" s="1012"/>
      <c r="E1645" s="1012"/>
      <c r="F1645" s="1012" t="s">
        <v>6076</v>
      </c>
      <c r="G1645" s="1012"/>
      <c r="H1645" s="1012"/>
      <c r="I1645" s="1012"/>
      <c r="J1645" s="900">
        <v>0</v>
      </c>
    </row>
    <row r="1646" spans="1:10" ht="19.899999999999999" customHeight="1" x14ac:dyDescent="0.25">
      <c r="A1646" s="1012"/>
      <c r="B1646" s="1012"/>
      <c r="C1646" s="1012"/>
      <c r="D1646" s="1012"/>
      <c r="E1646" s="1012"/>
      <c r="F1646" s="1012" t="s">
        <v>6081</v>
      </c>
      <c r="G1646" s="1012"/>
      <c r="H1646" s="1012"/>
      <c r="I1646" s="1012"/>
      <c r="J1646" s="900">
        <v>0</v>
      </c>
    </row>
    <row r="1647" spans="1:10" x14ac:dyDescent="0.25">
      <c r="A1647" s="901"/>
      <c r="B1647" s="901"/>
      <c r="C1647" s="901"/>
      <c r="D1647" s="901"/>
      <c r="E1647" s="901" t="s">
        <v>6082</v>
      </c>
      <c r="F1647" s="902">
        <v>80.566862110210693</v>
      </c>
      <c r="G1647" s="901" t="s">
        <v>6083</v>
      </c>
      <c r="H1647" s="902">
        <v>0</v>
      </c>
      <c r="I1647" s="901" t="s">
        <v>6084</v>
      </c>
      <c r="J1647" s="902">
        <v>80.56</v>
      </c>
    </row>
    <row r="1648" spans="1:10" ht="15.75" thickBot="1" x14ac:dyDescent="0.3">
      <c r="A1648" s="901"/>
      <c r="B1648" s="901"/>
      <c r="C1648" s="901"/>
      <c r="D1648" s="901"/>
      <c r="E1648" s="901" t="s">
        <v>6085</v>
      </c>
      <c r="F1648" s="902">
        <v>40</v>
      </c>
      <c r="G1648" s="901"/>
      <c r="H1648" s="1013" t="s">
        <v>6086</v>
      </c>
      <c r="I1648" s="1013"/>
      <c r="J1648" s="902">
        <v>207.43</v>
      </c>
    </row>
    <row r="1649" spans="1:10" ht="1.1499999999999999" customHeight="1" thickTop="1" x14ac:dyDescent="0.25">
      <c r="A1649" s="903"/>
      <c r="B1649" s="903"/>
      <c r="C1649" s="903"/>
      <c r="D1649" s="903"/>
      <c r="E1649" s="903"/>
      <c r="F1649" s="903"/>
      <c r="G1649" s="903"/>
      <c r="H1649" s="903"/>
      <c r="I1649" s="903"/>
      <c r="J1649" s="903"/>
    </row>
    <row r="1650" spans="1:10" ht="18" customHeight="1" x14ac:dyDescent="0.25">
      <c r="A1650" s="887" t="s">
        <v>6596</v>
      </c>
      <c r="B1650" s="888" t="s">
        <v>1082</v>
      </c>
      <c r="C1650" s="887" t="s">
        <v>6058</v>
      </c>
      <c r="D1650" s="887" t="s">
        <v>1083</v>
      </c>
      <c r="E1650" s="1024" t="s">
        <v>1210</v>
      </c>
      <c r="F1650" s="1024"/>
      <c r="G1650" s="889" t="s">
        <v>880</v>
      </c>
      <c r="H1650" s="888" t="s">
        <v>6059</v>
      </c>
      <c r="I1650" s="888" t="s">
        <v>6060</v>
      </c>
      <c r="J1650" s="888" t="s">
        <v>1089</v>
      </c>
    </row>
    <row r="1651" spans="1:10" ht="39" customHeight="1" x14ac:dyDescent="0.25">
      <c r="A1651" s="890" t="s">
        <v>6061</v>
      </c>
      <c r="B1651" s="891" t="s">
        <v>6459</v>
      </c>
      <c r="C1651" s="890" t="s">
        <v>6063</v>
      </c>
      <c r="D1651" s="890" t="s">
        <v>107</v>
      </c>
      <c r="E1651" s="1025" t="s">
        <v>176</v>
      </c>
      <c r="F1651" s="1025"/>
      <c r="G1651" s="892" t="s">
        <v>108</v>
      </c>
      <c r="H1651" s="893">
        <v>1</v>
      </c>
      <c r="I1651" s="894">
        <v>38.159999999999997</v>
      </c>
      <c r="J1651" s="894">
        <v>38.159999999999997</v>
      </c>
    </row>
    <row r="1652" spans="1:10" ht="15" customHeight="1" x14ac:dyDescent="0.25">
      <c r="A1652" s="1024" t="s">
        <v>6089</v>
      </c>
      <c r="B1652" s="1020" t="s">
        <v>1082</v>
      </c>
      <c r="C1652" s="1024" t="s">
        <v>6058</v>
      </c>
      <c r="D1652" s="1024" t="s">
        <v>6090</v>
      </c>
      <c r="E1652" s="1020" t="s">
        <v>1084</v>
      </c>
      <c r="F1652" s="1023" t="s">
        <v>6091</v>
      </c>
      <c r="G1652" s="1020"/>
      <c r="H1652" s="1023" t="s">
        <v>6065</v>
      </c>
      <c r="I1652" s="1020"/>
      <c r="J1652" s="1020" t="s">
        <v>6066</v>
      </c>
    </row>
    <row r="1653" spans="1:10" ht="15" customHeight="1" x14ac:dyDescent="0.25">
      <c r="A1653" s="1020"/>
      <c r="B1653" s="1020"/>
      <c r="C1653" s="1020"/>
      <c r="D1653" s="1020"/>
      <c r="E1653" s="1020"/>
      <c r="F1653" s="888" t="s">
        <v>6092</v>
      </c>
      <c r="G1653" s="888" t="s">
        <v>6093</v>
      </c>
      <c r="H1653" s="888" t="s">
        <v>6092</v>
      </c>
      <c r="I1653" s="888" t="s">
        <v>6093</v>
      </c>
      <c r="J1653" s="1020"/>
    </row>
    <row r="1654" spans="1:10" ht="25.9" customHeight="1" x14ac:dyDescent="0.25">
      <c r="A1654" s="895" t="s">
        <v>6067</v>
      </c>
      <c r="B1654" s="896" t="s">
        <v>6597</v>
      </c>
      <c r="C1654" s="895" t="s">
        <v>6063</v>
      </c>
      <c r="D1654" s="895" t="s">
        <v>454</v>
      </c>
      <c r="E1654" s="897">
        <v>1</v>
      </c>
      <c r="F1654" s="904">
        <v>1</v>
      </c>
      <c r="G1654" s="904">
        <v>0</v>
      </c>
      <c r="H1654" s="898">
        <v>202.84</v>
      </c>
      <c r="I1654" s="898">
        <v>82.98</v>
      </c>
      <c r="J1654" s="898">
        <v>202.84</v>
      </c>
    </row>
    <row r="1655" spans="1:10" ht="19.899999999999999" customHeight="1" x14ac:dyDescent="0.25">
      <c r="A1655" s="1012"/>
      <c r="B1655" s="1012"/>
      <c r="C1655" s="1012"/>
      <c r="D1655" s="1012"/>
      <c r="E1655" s="1012"/>
      <c r="F1655" s="1012" t="s">
        <v>6094</v>
      </c>
      <c r="G1655" s="1012"/>
      <c r="H1655" s="1012"/>
      <c r="I1655" s="1012"/>
      <c r="J1655" s="900">
        <v>202.839</v>
      </c>
    </row>
    <row r="1656" spans="1:10" ht="19.899999999999999" customHeight="1" x14ac:dyDescent="0.25">
      <c r="A1656" s="887" t="s">
        <v>6064</v>
      </c>
      <c r="B1656" s="888" t="s">
        <v>1082</v>
      </c>
      <c r="C1656" s="887" t="s">
        <v>6058</v>
      </c>
      <c r="D1656" s="887" t="s">
        <v>223</v>
      </c>
      <c r="E1656" s="888" t="s">
        <v>1084</v>
      </c>
      <c r="F1656" s="1020" t="s">
        <v>6065</v>
      </c>
      <c r="G1656" s="1020"/>
      <c r="H1656" s="1020"/>
      <c r="I1656" s="1020"/>
      <c r="J1656" s="888" t="s">
        <v>6066</v>
      </c>
    </row>
    <row r="1657" spans="1:10" ht="24" customHeight="1" x14ac:dyDescent="0.25">
      <c r="A1657" s="895" t="s">
        <v>6067</v>
      </c>
      <c r="B1657" s="896" t="s">
        <v>6068</v>
      </c>
      <c r="C1657" s="895" t="s">
        <v>6063</v>
      </c>
      <c r="D1657" s="895" t="s">
        <v>231</v>
      </c>
      <c r="E1657" s="897">
        <v>4</v>
      </c>
      <c r="F1657" s="895"/>
      <c r="G1657" s="895"/>
      <c r="H1657" s="895"/>
      <c r="I1657" s="898" t="s">
        <v>6069</v>
      </c>
      <c r="J1657" s="898" t="s">
        <v>6212</v>
      </c>
    </row>
    <row r="1658" spans="1:10" ht="19.899999999999999" customHeight="1" x14ac:dyDescent="0.25">
      <c r="A1658" s="1012"/>
      <c r="B1658" s="1012"/>
      <c r="C1658" s="1012"/>
      <c r="D1658" s="1012"/>
      <c r="E1658" s="1012"/>
      <c r="F1658" s="1012" t="s">
        <v>6070</v>
      </c>
      <c r="G1658" s="1012"/>
      <c r="H1658" s="1012"/>
      <c r="I1658" s="1012"/>
      <c r="J1658" s="899">
        <v>0</v>
      </c>
    </row>
    <row r="1659" spans="1:10" ht="19.899999999999999" customHeight="1" x14ac:dyDescent="0.25">
      <c r="A1659" s="1012"/>
      <c r="B1659" s="1012"/>
      <c r="C1659" s="1012"/>
      <c r="D1659" s="1012"/>
      <c r="E1659" s="1012"/>
      <c r="F1659" s="1012" t="s">
        <v>6071</v>
      </c>
      <c r="G1659" s="1012"/>
      <c r="H1659" s="1012"/>
      <c r="I1659" s="1012"/>
      <c r="J1659" s="900">
        <v>93.796400000000006</v>
      </c>
    </row>
    <row r="1660" spans="1:10" ht="19.899999999999999" customHeight="1" x14ac:dyDescent="0.25">
      <c r="A1660" s="1012"/>
      <c r="B1660" s="1012"/>
      <c r="C1660" s="1012"/>
      <c r="D1660" s="1012"/>
      <c r="E1660" s="1012"/>
      <c r="F1660" s="1012" t="s">
        <v>6072</v>
      </c>
      <c r="G1660" s="1012"/>
      <c r="H1660" s="1012"/>
      <c r="I1660" s="1012"/>
      <c r="J1660" s="900">
        <v>296.6354</v>
      </c>
    </row>
    <row r="1661" spans="1:10" ht="19.899999999999999" customHeight="1" x14ac:dyDescent="0.25">
      <c r="A1661" s="1012"/>
      <c r="B1661" s="1012"/>
      <c r="C1661" s="1012"/>
      <c r="D1661" s="1012"/>
      <c r="E1661" s="1012"/>
      <c r="F1661" s="1012" t="s">
        <v>6073</v>
      </c>
      <c r="G1661" s="1012"/>
      <c r="H1661" s="1012"/>
      <c r="I1661" s="1012"/>
      <c r="J1661" s="900">
        <v>7.8466399999999998</v>
      </c>
    </row>
    <row r="1662" spans="1:10" ht="19.899999999999999" customHeight="1" x14ac:dyDescent="0.25">
      <c r="A1662" s="1012"/>
      <c r="B1662" s="1012"/>
      <c r="C1662" s="1012"/>
      <c r="D1662" s="1012"/>
      <c r="E1662" s="1012"/>
      <c r="F1662" s="1012" t="s">
        <v>6074</v>
      </c>
      <c r="G1662" s="1012"/>
      <c r="H1662" s="1012"/>
      <c r="I1662" s="1012"/>
      <c r="J1662" s="900">
        <v>37.804099999999998</v>
      </c>
    </row>
    <row r="1663" spans="1:10" ht="19.899999999999999" customHeight="1" x14ac:dyDescent="0.25">
      <c r="A1663" s="1012"/>
      <c r="B1663" s="1012"/>
      <c r="C1663" s="1012"/>
      <c r="D1663" s="1012"/>
      <c r="E1663" s="1012"/>
      <c r="F1663" s="1012" t="s">
        <v>6075</v>
      </c>
      <c r="G1663" s="1012"/>
      <c r="H1663" s="1012"/>
      <c r="I1663" s="1012"/>
      <c r="J1663" s="900">
        <v>0.3584</v>
      </c>
    </row>
    <row r="1664" spans="1:10" ht="19.899999999999999" customHeight="1" x14ac:dyDescent="0.25">
      <c r="A1664" s="1012"/>
      <c r="B1664" s="1012"/>
      <c r="C1664" s="1012"/>
      <c r="D1664" s="1012"/>
      <c r="E1664" s="1012"/>
      <c r="F1664" s="1012" t="s">
        <v>6076</v>
      </c>
      <c r="G1664" s="1012"/>
      <c r="H1664" s="1012"/>
      <c r="I1664" s="1012"/>
      <c r="J1664" s="900">
        <v>0</v>
      </c>
    </row>
    <row r="1665" spans="1:10" ht="19.899999999999999" customHeight="1" x14ac:dyDescent="0.25">
      <c r="A1665" s="887" t="s">
        <v>6077</v>
      </c>
      <c r="B1665" s="888" t="s">
        <v>6078</v>
      </c>
      <c r="C1665" s="887" t="s">
        <v>6058</v>
      </c>
      <c r="D1665" s="887" t="s">
        <v>1083</v>
      </c>
      <c r="E1665" s="888" t="s">
        <v>1084</v>
      </c>
      <c r="F1665" s="1020" t="s">
        <v>6079</v>
      </c>
      <c r="G1665" s="1023"/>
      <c r="H1665" s="1020"/>
      <c r="I1665" s="1020"/>
      <c r="J1665" s="888" t="s">
        <v>6065</v>
      </c>
    </row>
    <row r="1666" spans="1:10" ht="19.899999999999999" customHeight="1" x14ac:dyDescent="0.25">
      <c r="A1666" s="889"/>
      <c r="B1666" s="889"/>
      <c r="C1666" s="889"/>
      <c r="D1666" s="889"/>
      <c r="E1666" s="889"/>
      <c r="F1666" s="889" t="s">
        <v>240</v>
      </c>
      <c r="G1666" s="889" t="s">
        <v>241</v>
      </c>
      <c r="H1666" s="889" t="s">
        <v>242</v>
      </c>
      <c r="I1666" s="889" t="s">
        <v>6080</v>
      </c>
      <c r="J1666" s="889"/>
    </row>
    <row r="1667" spans="1:10" ht="19.899999999999999" customHeight="1" x14ac:dyDescent="0.25">
      <c r="A1667" s="1012"/>
      <c r="B1667" s="1012"/>
      <c r="C1667" s="1012"/>
      <c r="D1667" s="1012"/>
      <c r="E1667" s="1012"/>
      <c r="F1667" s="1012" t="s">
        <v>6076</v>
      </c>
      <c r="G1667" s="1012"/>
      <c r="H1667" s="1012"/>
      <c r="I1667" s="1012"/>
      <c r="J1667" s="900">
        <v>0</v>
      </c>
    </row>
    <row r="1668" spans="1:10" ht="19.899999999999999" customHeight="1" x14ac:dyDescent="0.25">
      <c r="A1668" s="1012"/>
      <c r="B1668" s="1012"/>
      <c r="C1668" s="1012"/>
      <c r="D1668" s="1012"/>
      <c r="E1668" s="1012"/>
      <c r="F1668" s="1012" t="s">
        <v>6081</v>
      </c>
      <c r="G1668" s="1012"/>
      <c r="H1668" s="1012"/>
      <c r="I1668" s="1012"/>
      <c r="J1668" s="900">
        <v>0</v>
      </c>
    </row>
    <row r="1669" spans="1:10" x14ac:dyDescent="0.25">
      <c r="A1669" s="901"/>
      <c r="B1669" s="901"/>
      <c r="C1669" s="901"/>
      <c r="D1669" s="901"/>
      <c r="E1669" s="901" t="s">
        <v>6082</v>
      </c>
      <c r="F1669" s="902">
        <v>11.95</v>
      </c>
      <c r="G1669" s="901" t="s">
        <v>6083</v>
      </c>
      <c r="H1669" s="902">
        <v>0</v>
      </c>
      <c r="I1669" s="901" t="s">
        <v>6084</v>
      </c>
      <c r="J1669" s="902">
        <v>11.95</v>
      </c>
    </row>
    <row r="1670" spans="1:10" ht="15.75" thickBot="1" x14ac:dyDescent="0.3">
      <c r="A1670" s="901"/>
      <c r="B1670" s="901"/>
      <c r="C1670" s="901"/>
      <c r="D1670" s="901"/>
      <c r="E1670" s="901" t="s">
        <v>6085</v>
      </c>
      <c r="F1670" s="902">
        <v>9.1199999999999992</v>
      </c>
      <c r="G1670" s="901"/>
      <c r="H1670" s="1013" t="s">
        <v>6086</v>
      </c>
      <c r="I1670" s="1013"/>
      <c r="J1670" s="902">
        <v>47.28</v>
      </c>
    </row>
    <row r="1671" spans="1:10" ht="1.1499999999999999" customHeight="1" thickTop="1" x14ac:dyDescent="0.25">
      <c r="A1671" s="903"/>
      <c r="B1671" s="903"/>
      <c r="C1671" s="903"/>
      <c r="D1671" s="903"/>
      <c r="E1671" s="903"/>
      <c r="F1671" s="903"/>
      <c r="G1671" s="903"/>
      <c r="H1671" s="903"/>
      <c r="I1671" s="903"/>
      <c r="J1671" s="903"/>
    </row>
    <row r="1672" spans="1:10" ht="18" customHeight="1" x14ac:dyDescent="0.25">
      <c r="A1672" s="887" t="s">
        <v>6598</v>
      </c>
      <c r="B1672" s="888" t="s">
        <v>1082</v>
      </c>
      <c r="C1672" s="887" t="s">
        <v>6058</v>
      </c>
      <c r="D1672" s="887" t="s">
        <v>1083</v>
      </c>
      <c r="E1672" s="1024" t="s">
        <v>1210</v>
      </c>
      <c r="F1672" s="1024"/>
      <c r="G1672" s="889" t="s">
        <v>880</v>
      </c>
      <c r="H1672" s="888" t="s">
        <v>6059</v>
      </c>
      <c r="I1672" s="888" t="s">
        <v>6060</v>
      </c>
      <c r="J1672" s="888" t="s">
        <v>1089</v>
      </c>
    </row>
    <row r="1673" spans="1:10" ht="25.9" customHeight="1" x14ac:dyDescent="0.25">
      <c r="A1673" s="890" t="s">
        <v>6061</v>
      </c>
      <c r="B1673" s="891" t="s">
        <v>6599</v>
      </c>
      <c r="C1673" s="890" t="s">
        <v>6063</v>
      </c>
      <c r="D1673" s="890" t="s">
        <v>109</v>
      </c>
      <c r="E1673" s="1025" t="s">
        <v>176</v>
      </c>
      <c r="F1673" s="1025"/>
      <c r="G1673" s="892" t="s">
        <v>110</v>
      </c>
      <c r="H1673" s="893">
        <v>1</v>
      </c>
      <c r="I1673" s="894">
        <v>0.91</v>
      </c>
      <c r="J1673" s="894">
        <v>0.91</v>
      </c>
    </row>
    <row r="1674" spans="1:10" ht="15" customHeight="1" x14ac:dyDescent="0.25">
      <c r="A1674" s="1024" t="s">
        <v>6089</v>
      </c>
      <c r="B1674" s="1020" t="s">
        <v>1082</v>
      </c>
      <c r="C1674" s="1024" t="s">
        <v>6058</v>
      </c>
      <c r="D1674" s="1024" t="s">
        <v>6090</v>
      </c>
      <c r="E1674" s="1020" t="s">
        <v>1084</v>
      </c>
      <c r="F1674" s="1023" t="s">
        <v>6091</v>
      </c>
      <c r="G1674" s="1020"/>
      <c r="H1674" s="1023" t="s">
        <v>6065</v>
      </c>
      <c r="I1674" s="1020"/>
      <c r="J1674" s="1020" t="s">
        <v>6066</v>
      </c>
    </row>
    <row r="1675" spans="1:10" ht="15" customHeight="1" x14ac:dyDescent="0.25">
      <c r="A1675" s="1020"/>
      <c r="B1675" s="1020"/>
      <c r="C1675" s="1020"/>
      <c r="D1675" s="1020"/>
      <c r="E1675" s="1020"/>
      <c r="F1675" s="888" t="s">
        <v>6092</v>
      </c>
      <c r="G1675" s="888" t="s">
        <v>6093</v>
      </c>
      <c r="H1675" s="888" t="s">
        <v>6092</v>
      </c>
      <c r="I1675" s="888" t="s">
        <v>6093</v>
      </c>
      <c r="J1675" s="1020"/>
    </row>
    <row r="1676" spans="1:10" ht="25.9" customHeight="1" x14ac:dyDescent="0.25">
      <c r="A1676" s="895" t="s">
        <v>6067</v>
      </c>
      <c r="B1676" s="896" t="s">
        <v>6597</v>
      </c>
      <c r="C1676" s="895" t="s">
        <v>6063</v>
      </c>
      <c r="D1676" s="895" t="s">
        <v>454</v>
      </c>
      <c r="E1676" s="897">
        <v>1</v>
      </c>
      <c r="F1676" s="904">
        <v>1</v>
      </c>
      <c r="G1676" s="904">
        <v>0</v>
      </c>
      <c r="H1676" s="898">
        <v>202.84</v>
      </c>
      <c r="I1676" s="898">
        <v>82.98</v>
      </c>
      <c r="J1676" s="898">
        <v>202.84</v>
      </c>
    </row>
    <row r="1677" spans="1:10" ht="19.899999999999999" customHeight="1" x14ac:dyDescent="0.25">
      <c r="A1677" s="1012"/>
      <c r="B1677" s="1012"/>
      <c r="C1677" s="1012"/>
      <c r="D1677" s="1012"/>
      <c r="E1677" s="1012"/>
      <c r="F1677" s="1012" t="s">
        <v>6094</v>
      </c>
      <c r="G1677" s="1012"/>
      <c r="H1677" s="1012"/>
      <c r="I1677" s="1012"/>
      <c r="J1677" s="900">
        <v>202.839</v>
      </c>
    </row>
    <row r="1678" spans="1:10" ht="19.899999999999999" customHeight="1" x14ac:dyDescent="0.25">
      <c r="A1678" s="1012"/>
      <c r="B1678" s="1012"/>
      <c r="C1678" s="1012"/>
      <c r="D1678" s="1012"/>
      <c r="E1678" s="1012"/>
      <c r="F1678" s="1012" t="s">
        <v>6072</v>
      </c>
      <c r="G1678" s="1012"/>
      <c r="H1678" s="1012"/>
      <c r="I1678" s="1012"/>
      <c r="J1678" s="900">
        <v>202.839</v>
      </c>
    </row>
    <row r="1679" spans="1:10" ht="19.899999999999999" customHeight="1" x14ac:dyDescent="0.25">
      <c r="A1679" s="1012"/>
      <c r="B1679" s="1012"/>
      <c r="C1679" s="1012"/>
      <c r="D1679" s="1012"/>
      <c r="E1679" s="1012"/>
      <c r="F1679" s="1012" t="s">
        <v>6073</v>
      </c>
      <c r="G1679" s="1012"/>
      <c r="H1679" s="1012"/>
      <c r="I1679" s="1012"/>
      <c r="J1679" s="900">
        <v>224.1</v>
      </c>
    </row>
    <row r="1680" spans="1:10" ht="19.899999999999999" customHeight="1" x14ac:dyDescent="0.25">
      <c r="A1680" s="1012"/>
      <c r="B1680" s="1012"/>
      <c r="C1680" s="1012"/>
      <c r="D1680" s="1012"/>
      <c r="E1680" s="1012"/>
      <c r="F1680" s="1012" t="s">
        <v>6074</v>
      </c>
      <c r="G1680" s="1012"/>
      <c r="H1680" s="1012"/>
      <c r="I1680" s="1012"/>
      <c r="J1680" s="900">
        <v>0.90510000000000002</v>
      </c>
    </row>
    <row r="1681" spans="1:10" ht="19.899999999999999" customHeight="1" x14ac:dyDescent="0.25">
      <c r="A1681" s="1012"/>
      <c r="B1681" s="1012"/>
      <c r="C1681" s="1012"/>
      <c r="D1681" s="1012"/>
      <c r="E1681" s="1012"/>
      <c r="F1681" s="1012" t="s">
        <v>6075</v>
      </c>
      <c r="G1681" s="1012"/>
      <c r="H1681" s="1012"/>
      <c r="I1681" s="1012"/>
      <c r="J1681" s="900">
        <v>0</v>
      </c>
    </row>
    <row r="1682" spans="1:10" ht="19.899999999999999" customHeight="1" x14ac:dyDescent="0.25">
      <c r="A1682" s="1012"/>
      <c r="B1682" s="1012"/>
      <c r="C1682" s="1012"/>
      <c r="D1682" s="1012"/>
      <c r="E1682" s="1012"/>
      <c r="F1682" s="1012" t="s">
        <v>6076</v>
      </c>
      <c r="G1682" s="1012"/>
      <c r="H1682" s="1012"/>
      <c r="I1682" s="1012"/>
      <c r="J1682" s="900">
        <v>0</v>
      </c>
    </row>
    <row r="1683" spans="1:10" ht="19.899999999999999" customHeight="1" x14ac:dyDescent="0.25">
      <c r="A1683" s="887" t="s">
        <v>6077</v>
      </c>
      <c r="B1683" s="888" t="s">
        <v>6078</v>
      </c>
      <c r="C1683" s="887" t="s">
        <v>6058</v>
      </c>
      <c r="D1683" s="887" t="s">
        <v>1083</v>
      </c>
      <c r="E1683" s="888" t="s">
        <v>1084</v>
      </c>
      <c r="F1683" s="1020" t="s">
        <v>6079</v>
      </c>
      <c r="G1683" s="1023"/>
      <c r="H1683" s="1020"/>
      <c r="I1683" s="1020"/>
      <c r="J1683" s="888" t="s">
        <v>6065</v>
      </c>
    </row>
    <row r="1684" spans="1:10" ht="19.899999999999999" customHeight="1" x14ac:dyDescent="0.25">
      <c r="A1684" s="889"/>
      <c r="B1684" s="889"/>
      <c r="C1684" s="889"/>
      <c r="D1684" s="889"/>
      <c r="E1684" s="889"/>
      <c r="F1684" s="889" t="s">
        <v>240</v>
      </c>
      <c r="G1684" s="889" t="s">
        <v>241</v>
      </c>
      <c r="H1684" s="889" t="s">
        <v>242</v>
      </c>
      <c r="I1684" s="889" t="s">
        <v>6080</v>
      </c>
      <c r="J1684" s="889"/>
    </row>
    <row r="1685" spans="1:10" ht="19.899999999999999" customHeight="1" x14ac:dyDescent="0.25">
      <c r="A1685" s="1012"/>
      <c r="B1685" s="1012"/>
      <c r="C1685" s="1012"/>
      <c r="D1685" s="1012"/>
      <c r="E1685" s="1012"/>
      <c r="F1685" s="1012" t="s">
        <v>6076</v>
      </c>
      <c r="G1685" s="1012"/>
      <c r="H1685" s="1012"/>
      <c r="I1685" s="1012"/>
      <c r="J1685" s="900">
        <v>0</v>
      </c>
    </row>
    <row r="1686" spans="1:10" ht="19.899999999999999" customHeight="1" x14ac:dyDescent="0.25">
      <c r="A1686" s="1012"/>
      <c r="B1686" s="1012"/>
      <c r="C1686" s="1012"/>
      <c r="D1686" s="1012"/>
      <c r="E1686" s="1012"/>
      <c r="F1686" s="1012" t="s">
        <v>6081</v>
      </c>
      <c r="G1686" s="1012"/>
      <c r="H1686" s="1012"/>
      <c r="I1686" s="1012"/>
      <c r="J1686" s="900">
        <v>0</v>
      </c>
    </row>
    <row r="1687" spans="1:10" x14ac:dyDescent="0.25">
      <c r="A1687" s="901"/>
      <c r="B1687" s="901"/>
      <c r="C1687" s="901"/>
      <c r="D1687" s="901"/>
      <c r="E1687" s="901" t="s">
        <v>6082</v>
      </c>
      <c r="F1687" s="902">
        <v>0</v>
      </c>
      <c r="G1687" s="901" t="s">
        <v>6083</v>
      </c>
      <c r="H1687" s="902">
        <v>0</v>
      </c>
      <c r="I1687" s="901" t="s">
        <v>6084</v>
      </c>
      <c r="J1687" s="902">
        <v>0</v>
      </c>
    </row>
    <row r="1688" spans="1:10" ht="15.75" thickBot="1" x14ac:dyDescent="0.3">
      <c r="A1688" s="901"/>
      <c r="B1688" s="901"/>
      <c r="C1688" s="901"/>
      <c r="D1688" s="901"/>
      <c r="E1688" s="901" t="s">
        <v>6085</v>
      </c>
      <c r="F1688" s="902">
        <v>0.22</v>
      </c>
      <c r="G1688" s="901"/>
      <c r="H1688" s="1013" t="s">
        <v>6086</v>
      </c>
      <c r="I1688" s="1013"/>
      <c r="J1688" s="902">
        <v>1.1299999999999999</v>
      </c>
    </row>
    <row r="1689" spans="1:10" ht="1.1499999999999999" customHeight="1" thickTop="1" x14ac:dyDescent="0.25">
      <c r="A1689" s="903"/>
      <c r="B1689" s="903"/>
      <c r="C1689" s="903"/>
      <c r="D1689" s="903"/>
      <c r="E1689" s="903"/>
      <c r="F1689" s="903"/>
      <c r="G1689" s="903"/>
      <c r="H1689" s="903"/>
      <c r="I1689" s="903"/>
      <c r="J1689" s="903"/>
    </row>
    <row r="1690" spans="1:10" ht="18" customHeight="1" x14ac:dyDescent="0.25">
      <c r="A1690" s="887" t="s">
        <v>6600</v>
      </c>
      <c r="B1690" s="888" t="s">
        <v>1082</v>
      </c>
      <c r="C1690" s="887" t="s">
        <v>6058</v>
      </c>
      <c r="D1690" s="887" t="s">
        <v>1083</v>
      </c>
      <c r="E1690" s="1024" t="s">
        <v>1210</v>
      </c>
      <c r="F1690" s="1024"/>
      <c r="G1690" s="889" t="s">
        <v>880</v>
      </c>
      <c r="H1690" s="888" t="s">
        <v>6059</v>
      </c>
      <c r="I1690" s="888" t="s">
        <v>6060</v>
      </c>
      <c r="J1690" s="888" t="s">
        <v>1089</v>
      </c>
    </row>
    <row r="1691" spans="1:10" ht="39" customHeight="1" x14ac:dyDescent="0.25">
      <c r="A1691" s="890" t="s">
        <v>6061</v>
      </c>
      <c r="B1691" s="891" t="s">
        <v>6601</v>
      </c>
      <c r="C1691" s="890" t="s">
        <v>6063</v>
      </c>
      <c r="D1691" s="890" t="s">
        <v>6602</v>
      </c>
      <c r="E1691" s="1025" t="s">
        <v>176</v>
      </c>
      <c r="F1691" s="1025"/>
      <c r="G1691" s="892" t="s">
        <v>38</v>
      </c>
      <c r="H1691" s="893">
        <v>1</v>
      </c>
      <c r="I1691" s="894">
        <v>94.87</v>
      </c>
      <c r="J1691" s="894">
        <v>94.87</v>
      </c>
    </row>
    <row r="1692" spans="1:10" ht="15" customHeight="1" x14ac:dyDescent="0.25">
      <c r="A1692" s="1024" t="s">
        <v>6089</v>
      </c>
      <c r="B1692" s="1020" t="s">
        <v>1082</v>
      </c>
      <c r="C1692" s="1024" t="s">
        <v>6058</v>
      </c>
      <c r="D1692" s="1024" t="s">
        <v>6090</v>
      </c>
      <c r="E1692" s="1020" t="s">
        <v>1084</v>
      </c>
      <c r="F1692" s="1023" t="s">
        <v>6091</v>
      </c>
      <c r="G1692" s="1020"/>
      <c r="H1692" s="1023" t="s">
        <v>6065</v>
      </c>
      <c r="I1692" s="1020"/>
      <c r="J1692" s="1020" t="s">
        <v>6066</v>
      </c>
    </row>
    <row r="1693" spans="1:10" ht="15" customHeight="1" x14ac:dyDescent="0.25">
      <c r="A1693" s="1020"/>
      <c r="B1693" s="1020"/>
      <c r="C1693" s="1020"/>
      <c r="D1693" s="1020"/>
      <c r="E1693" s="1020"/>
      <c r="F1693" s="888" t="s">
        <v>6092</v>
      </c>
      <c r="G1693" s="888" t="s">
        <v>6093</v>
      </c>
      <c r="H1693" s="888" t="s">
        <v>6092</v>
      </c>
      <c r="I1693" s="888" t="s">
        <v>6093</v>
      </c>
      <c r="J1693" s="1020"/>
    </row>
    <row r="1694" spans="1:10" ht="25.9" customHeight="1" x14ac:dyDescent="0.25">
      <c r="A1694" s="895" t="s">
        <v>6067</v>
      </c>
      <c r="B1694" s="896" t="s">
        <v>6603</v>
      </c>
      <c r="C1694" s="895" t="s">
        <v>6063</v>
      </c>
      <c r="D1694" s="895" t="s">
        <v>468</v>
      </c>
      <c r="E1694" s="897">
        <v>1</v>
      </c>
      <c r="F1694" s="904">
        <v>0.63</v>
      </c>
      <c r="G1694" s="904">
        <v>0.37</v>
      </c>
      <c r="H1694" s="898">
        <v>267.31</v>
      </c>
      <c r="I1694" s="898">
        <v>117.51</v>
      </c>
      <c r="J1694" s="898">
        <v>211.88</v>
      </c>
    </row>
    <row r="1695" spans="1:10" ht="25.9" customHeight="1" x14ac:dyDescent="0.25">
      <c r="A1695" s="895" t="s">
        <v>6067</v>
      </c>
      <c r="B1695" s="896" t="s">
        <v>6604</v>
      </c>
      <c r="C1695" s="895" t="s">
        <v>6063</v>
      </c>
      <c r="D1695" s="895" t="s">
        <v>466</v>
      </c>
      <c r="E1695" s="897">
        <v>1</v>
      </c>
      <c r="F1695" s="904">
        <v>0.78</v>
      </c>
      <c r="G1695" s="904">
        <v>0.22</v>
      </c>
      <c r="H1695" s="898">
        <v>308.45999999999998</v>
      </c>
      <c r="I1695" s="898">
        <v>151.79</v>
      </c>
      <c r="J1695" s="898">
        <v>273.99</v>
      </c>
    </row>
    <row r="1696" spans="1:10" ht="25.9" customHeight="1" x14ac:dyDescent="0.25">
      <c r="A1696" s="895" t="s">
        <v>6067</v>
      </c>
      <c r="B1696" s="896" t="s">
        <v>6605</v>
      </c>
      <c r="C1696" s="895" t="s">
        <v>6063</v>
      </c>
      <c r="D1696" s="895" t="s">
        <v>458</v>
      </c>
      <c r="E1696" s="897">
        <v>2</v>
      </c>
      <c r="F1696" s="904">
        <v>0.64</v>
      </c>
      <c r="G1696" s="904">
        <v>0.36</v>
      </c>
      <c r="H1696" s="898">
        <v>362.27</v>
      </c>
      <c r="I1696" s="898">
        <v>102.71</v>
      </c>
      <c r="J1696" s="898">
        <v>537.66</v>
      </c>
    </row>
    <row r="1697" spans="1:10" ht="24" customHeight="1" x14ac:dyDescent="0.25">
      <c r="A1697" s="895" t="s">
        <v>6067</v>
      </c>
      <c r="B1697" s="896" t="s">
        <v>6606</v>
      </c>
      <c r="C1697" s="895" t="s">
        <v>6063</v>
      </c>
      <c r="D1697" s="895" t="s">
        <v>462</v>
      </c>
      <c r="E1697" s="897">
        <v>1</v>
      </c>
      <c r="F1697" s="904">
        <v>0.28999999999999998</v>
      </c>
      <c r="G1697" s="904">
        <v>0.71</v>
      </c>
      <c r="H1697" s="898">
        <v>343.42</v>
      </c>
      <c r="I1697" s="898">
        <v>151.12</v>
      </c>
      <c r="J1697" s="898">
        <v>206.89</v>
      </c>
    </row>
    <row r="1698" spans="1:10" ht="25.9" customHeight="1" x14ac:dyDescent="0.25">
      <c r="A1698" s="895" t="s">
        <v>6067</v>
      </c>
      <c r="B1698" s="896" t="s">
        <v>6607</v>
      </c>
      <c r="C1698" s="895" t="s">
        <v>6063</v>
      </c>
      <c r="D1698" s="895" t="s">
        <v>470</v>
      </c>
      <c r="E1698" s="897">
        <v>1</v>
      </c>
      <c r="F1698" s="904">
        <v>1</v>
      </c>
      <c r="G1698" s="904">
        <v>0</v>
      </c>
      <c r="H1698" s="898">
        <v>237.83</v>
      </c>
      <c r="I1698" s="898">
        <v>108.36</v>
      </c>
      <c r="J1698" s="898">
        <v>237.83</v>
      </c>
    </row>
    <row r="1699" spans="1:10" ht="25.9" customHeight="1" x14ac:dyDescent="0.25">
      <c r="A1699" s="895" t="s">
        <v>6067</v>
      </c>
      <c r="B1699" s="896" t="s">
        <v>6608</v>
      </c>
      <c r="C1699" s="895" t="s">
        <v>6063</v>
      </c>
      <c r="D1699" s="895" t="s">
        <v>460</v>
      </c>
      <c r="E1699" s="897">
        <v>1</v>
      </c>
      <c r="F1699" s="904">
        <v>1</v>
      </c>
      <c r="G1699" s="904">
        <v>0</v>
      </c>
      <c r="H1699" s="898">
        <v>375.49</v>
      </c>
      <c r="I1699" s="898">
        <v>155.19</v>
      </c>
      <c r="J1699" s="898">
        <v>375.49</v>
      </c>
    </row>
    <row r="1700" spans="1:10" ht="24" customHeight="1" x14ac:dyDescent="0.25">
      <c r="A1700" s="895" t="s">
        <v>6067</v>
      </c>
      <c r="B1700" s="896" t="s">
        <v>6609</v>
      </c>
      <c r="C1700" s="895" t="s">
        <v>6063</v>
      </c>
      <c r="D1700" s="895" t="s">
        <v>464</v>
      </c>
      <c r="E1700" s="897">
        <v>1</v>
      </c>
      <c r="F1700" s="904">
        <v>1</v>
      </c>
      <c r="G1700" s="904">
        <v>0</v>
      </c>
      <c r="H1700" s="898">
        <v>2950.49</v>
      </c>
      <c r="I1700" s="898">
        <v>1123.3900000000001</v>
      </c>
      <c r="J1700" s="898">
        <v>2950.49</v>
      </c>
    </row>
    <row r="1701" spans="1:10" ht="19.899999999999999" customHeight="1" x14ac:dyDescent="0.25">
      <c r="A1701" s="1012"/>
      <c r="B1701" s="1012"/>
      <c r="C1701" s="1012"/>
      <c r="D1701" s="1012"/>
      <c r="E1701" s="1012"/>
      <c r="F1701" s="1012" t="s">
        <v>6094</v>
      </c>
      <c r="G1701" s="1012"/>
      <c r="H1701" s="1012"/>
      <c r="I1701" s="1012"/>
      <c r="J1701" s="900">
        <v>4794.2271000000001</v>
      </c>
    </row>
    <row r="1702" spans="1:10" ht="19.899999999999999" customHeight="1" x14ac:dyDescent="0.25">
      <c r="A1702" s="887" t="s">
        <v>6064</v>
      </c>
      <c r="B1702" s="888" t="s">
        <v>1082</v>
      </c>
      <c r="C1702" s="887" t="s">
        <v>6058</v>
      </c>
      <c r="D1702" s="887" t="s">
        <v>223</v>
      </c>
      <c r="E1702" s="888" t="s">
        <v>1084</v>
      </c>
      <c r="F1702" s="1020" t="s">
        <v>6065</v>
      </c>
      <c r="G1702" s="1020"/>
      <c r="H1702" s="1020"/>
      <c r="I1702" s="1020"/>
      <c r="J1702" s="888" t="s">
        <v>6066</v>
      </c>
    </row>
    <row r="1703" spans="1:10" ht="24" customHeight="1" x14ac:dyDescent="0.25">
      <c r="A1703" s="895" t="s">
        <v>6067</v>
      </c>
      <c r="B1703" s="896" t="s">
        <v>6068</v>
      </c>
      <c r="C1703" s="895" t="s">
        <v>6063</v>
      </c>
      <c r="D1703" s="895" t="s">
        <v>231</v>
      </c>
      <c r="E1703" s="897">
        <v>6</v>
      </c>
      <c r="F1703" s="895"/>
      <c r="G1703" s="895"/>
      <c r="H1703" s="895"/>
      <c r="I1703" s="898" t="s">
        <v>6069</v>
      </c>
      <c r="J1703" s="898" t="s">
        <v>6610</v>
      </c>
    </row>
    <row r="1704" spans="1:10" ht="19.899999999999999" customHeight="1" x14ac:dyDescent="0.25">
      <c r="A1704" s="1012"/>
      <c r="B1704" s="1012"/>
      <c r="C1704" s="1012"/>
      <c r="D1704" s="1012"/>
      <c r="E1704" s="1012"/>
      <c r="F1704" s="1012" t="s">
        <v>6070</v>
      </c>
      <c r="G1704" s="1012"/>
      <c r="H1704" s="1012"/>
      <c r="I1704" s="1012"/>
      <c r="J1704" s="899">
        <v>0</v>
      </c>
    </row>
    <row r="1705" spans="1:10" ht="19.899999999999999" customHeight="1" x14ac:dyDescent="0.25">
      <c r="A1705" s="1012"/>
      <c r="B1705" s="1012"/>
      <c r="C1705" s="1012"/>
      <c r="D1705" s="1012"/>
      <c r="E1705" s="1012"/>
      <c r="F1705" s="1012" t="s">
        <v>6071</v>
      </c>
      <c r="G1705" s="1012"/>
      <c r="H1705" s="1012"/>
      <c r="I1705" s="1012"/>
      <c r="J1705" s="900">
        <v>140.69460000000001</v>
      </c>
    </row>
    <row r="1706" spans="1:10" ht="19.899999999999999" customHeight="1" x14ac:dyDescent="0.25">
      <c r="A1706" s="1012"/>
      <c r="B1706" s="1012"/>
      <c r="C1706" s="1012"/>
      <c r="D1706" s="1012"/>
      <c r="E1706" s="1012"/>
      <c r="F1706" s="1012" t="s">
        <v>6072</v>
      </c>
      <c r="G1706" s="1012"/>
      <c r="H1706" s="1012"/>
      <c r="I1706" s="1012"/>
      <c r="J1706" s="900">
        <v>4934.9216999999999</v>
      </c>
    </row>
    <row r="1707" spans="1:10" ht="19.899999999999999" customHeight="1" x14ac:dyDescent="0.25">
      <c r="A1707" s="1012"/>
      <c r="B1707" s="1012"/>
      <c r="C1707" s="1012"/>
      <c r="D1707" s="1012"/>
      <c r="E1707" s="1012"/>
      <c r="F1707" s="1012" t="s">
        <v>6073</v>
      </c>
      <c r="G1707" s="1012"/>
      <c r="H1707" s="1012"/>
      <c r="I1707" s="1012"/>
      <c r="J1707" s="900">
        <v>90.84</v>
      </c>
    </row>
    <row r="1708" spans="1:10" ht="19.899999999999999" customHeight="1" x14ac:dyDescent="0.25">
      <c r="A1708" s="1012"/>
      <c r="B1708" s="1012"/>
      <c r="C1708" s="1012"/>
      <c r="D1708" s="1012"/>
      <c r="E1708" s="1012"/>
      <c r="F1708" s="1012" t="s">
        <v>6074</v>
      </c>
      <c r="G1708" s="1012"/>
      <c r="H1708" s="1012"/>
      <c r="I1708" s="1012"/>
      <c r="J1708" s="900">
        <v>54.325400000000002</v>
      </c>
    </row>
    <row r="1709" spans="1:10" ht="19.899999999999999" customHeight="1" x14ac:dyDescent="0.25">
      <c r="A1709" s="1012"/>
      <c r="B1709" s="1012"/>
      <c r="C1709" s="1012"/>
      <c r="D1709" s="1012"/>
      <c r="E1709" s="1012"/>
      <c r="F1709" s="1012" t="s">
        <v>6075</v>
      </c>
      <c r="G1709" s="1012"/>
      <c r="H1709" s="1012"/>
      <c r="I1709" s="1012"/>
      <c r="J1709" s="900">
        <v>1.2088000000000001</v>
      </c>
    </row>
    <row r="1710" spans="1:10" ht="19.899999999999999" customHeight="1" x14ac:dyDescent="0.25">
      <c r="A1710" s="1012"/>
      <c r="B1710" s="1012"/>
      <c r="C1710" s="1012"/>
      <c r="D1710" s="1012"/>
      <c r="E1710" s="1012"/>
      <c r="F1710" s="1012" t="s">
        <v>6076</v>
      </c>
      <c r="G1710" s="1012"/>
      <c r="H1710" s="1012"/>
      <c r="I1710" s="1012"/>
      <c r="J1710" s="900">
        <v>0</v>
      </c>
    </row>
    <row r="1711" spans="1:10" ht="19.899999999999999" customHeight="1" x14ac:dyDescent="0.25">
      <c r="A1711" s="887" t="s">
        <v>6101</v>
      </c>
      <c r="B1711" s="888" t="s">
        <v>1082</v>
      </c>
      <c r="C1711" s="887" t="s">
        <v>6058</v>
      </c>
      <c r="D1711" s="887" t="s">
        <v>179</v>
      </c>
      <c r="E1711" s="888" t="s">
        <v>1084</v>
      </c>
      <c r="F1711" s="888" t="s">
        <v>1207</v>
      </c>
      <c r="G1711" s="888" t="s">
        <v>6102</v>
      </c>
      <c r="H1711" s="888"/>
      <c r="I1711" s="888"/>
      <c r="J1711" s="888" t="s">
        <v>6065</v>
      </c>
    </row>
    <row r="1712" spans="1:10" ht="25.9" customHeight="1" x14ac:dyDescent="0.25">
      <c r="A1712" s="895" t="s">
        <v>6067</v>
      </c>
      <c r="B1712" s="896" t="s">
        <v>6611</v>
      </c>
      <c r="C1712" s="895" t="s">
        <v>6063</v>
      </c>
      <c r="D1712" s="895" t="s">
        <v>477</v>
      </c>
      <c r="E1712" s="897">
        <v>1.0499999999999999E-3</v>
      </c>
      <c r="F1712" s="905" t="s">
        <v>70</v>
      </c>
      <c r="G1712" s="1018" t="s">
        <v>6612</v>
      </c>
      <c r="H1712" s="1018"/>
      <c r="I1712" s="1019"/>
      <c r="J1712" s="898" t="s">
        <v>6613</v>
      </c>
    </row>
    <row r="1713" spans="1:10" ht="24" customHeight="1" x14ac:dyDescent="0.25">
      <c r="A1713" s="895" t="s">
        <v>6067</v>
      </c>
      <c r="B1713" s="896" t="s">
        <v>6614</v>
      </c>
      <c r="C1713" s="895" t="s">
        <v>6063</v>
      </c>
      <c r="D1713" s="895" t="s">
        <v>475</v>
      </c>
      <c r="E1713" s="897">
        <v>9.5000000000000001E-2</v>
      </c>
      <c r="F1713" s="905" t="s">
        <v>70</v>
      </c>
      <c r="G1713" s="1018" t="s">
        <v>6615</v>
      </c>
      <c r="H1713" s="1018"/>
      <c r="I1713" s="1019"/>
      <c r="J1713" s="898" t="s">
        <v>6616</v>
      </c>
    </row>
    <row r="1714" spans="1:10" ht="24" customHeight="1" x14ac:dyDescent="0.25">
      <c r="A1714" s="895" t="s">
        <v>6067</v>
      </c>
      <c r="B1714" s="896" t="s">
        <v>6241</v>
      </c>
      <c r="C1714" s="895" t="s">
        <v>6063</v>
      </c>
      <c r="D1714" s="895" t="s">
        <v>1715</v>
      </c>
      <c r="E1714" s="897">
        <v>0.25</v>
      </c>
      <c r="F1714" s="905" t="s">
        <v>38</v>
      </c>
      <c r="G1714" s="1018" t="s">
        <v>6242</v>
      </c>
      <c r="H1714" s="1018"/>
      <c r="I1714" s="1019"/>
      <c r="J1714" s="898" t="s">
        <v>6617</v>
      </c>
    </row>
    <row r="1715" spans="1:10" ht="19.899999999999999" customHeight="1" x14ac:dyDescent="0.25">
      <c r="A1715" s="1012"/>
      <c r="B1715" s="1012"/>
      <c r="C1715" s="1012"/>
      <c r="D1715" s="1012"/>
      <c r="E1715" s="1012"/>
      <c r="F1715" s="1012" t="s">
        <v>6106</v>
      </c>
      <c r="G1715" s="1012"/>
      <c r="H1715" s="1012"/>
      <c r="I1715" s="1012"/>
      <c r="J1715" s="900">
        <v>38.3217</v>
      </c>
    </row>
    <row r="1716" spans="1:10" ht="19.899999999999999" customHeight="1" x14ac:dyDescent="0.25">
      <c r="A1716" s="887" t="s">
        <v>6107</v>
      </c>
      <c r="B1716" s="888" t="s">
        <v>6108</v>
      </c>
      <c r="C1716" s="887" t="s">
        <v>6058</v>
      </c>
      <c r="D1716" s="887" t="s">
        <v>1083</v>
      </c>
      <c r="E1716" s="888" t="s">
        <v>6109</v>
      </c>
      <c r="F1716" s="888" t="s">
        <v>1084</v>
      </c>
      <c r="G1716" s="889" t="s">
        <v>1207</v>
      </c>
      <c r="H1716" s="1020" t="s">
        <v>6102</v>
      </c>
      <c r="I1716" s="1020"/>
      <c r="J1716" s="888" t="s">
        <v>6065</v>
      </c>
    </row>
    <row r="1717" spans="1:10" ht="52.15" customHeight="1" x14ac:dyDescent="0.25">
      <c r="A1717" s="906" t="s">
        <v>6061</v>
      </c>
      <c r="B1717" s="907" t="s">
        <v>6618</v>
      </c>
      <c r="C1717" s="906" t="s">
        <v>6063</v>
      </c>
      <c r="D1717" s="906" t="s">
        <v>6619</v>
      </c>
      <c r="E1717" s="907" t="s">
        <v>316</v>
      </c>
      <c r="F1717" s="908">
        <v>0.375</v>
      </c>
      <c r="G1717" s="909" t="s">
        <v>108</v>
      </c>
      <c r="H1717" s="1021">
        <v>2.7</v>
      </c>
      <c r="I1717" s="1022"/>
      <c r="J1717" s="910">
        <v>1.01</v>
      </c>
    </row>
    <row r="1718" spans="1:10" ht="19.899999999999999" customHeight="1" x14ac:dyDescent="0.25">
      <c r="A1718" s="1012"/>
      <c r="B1718" s="1012"/>
      <c r="C1718" s="1012"/>
      <c r="D1718" s="1012"/>
      <c r="E1718" s="1012"/>
      <c r="F1718" s="1012" t="s">
        <v>6112</v>
      </c>
      <c r="G1718" s="1012"/>
      <c r="H1718" s="1012"/>
      <c r="I1718" s="1012"/>
      <c r="J1718" s="900">
        <v>1.0125</v>
      </c>
    </row>
    <row r="1719" spans="1:10" ht="19.899999999999999" customHeight="1" x14ac:dyDescent="0.25">
      <c r="A1719" s="887" t="s">
        <v>6077</v>
      </c>
      <c r="B1719" s="888" t="s">
        <v>6078</v>
      </c>
      <c r="C1719" s="887" t="s">
        <v>6058</v>
      </c>
      <c r="D1719" s="887" t="s">
        <v>1083</v>
      </c>
      <c r="E1719" s="888" t="s">
        <v>1084</v>
      </c>
      <c r="F1719" s="1020" t="s">
        <v>6079</v>
      </c>
      <c r="G1719" s="1023"/>
      <c r="H1719" s="1020"/>
      <c r="I1719" s="1020"/>
      <c r="J1719" s="888" t="s">
        <v>6065</v>
      </c>
    </row>
    <row r="1720" spans="1:10" ht="19.899999999999999" customHeight="1" x14ac:dyDescent="0.25">
      <c r="A1720" s="889"/>
      <c r="B1720" s="889"/>
      <c r="C1720" s="889"/>
      <c r="D1720" s="889"/>
      <c r="E1720" s="889"/>
      <c r="F1720" s="889" t="s">
        <v>240</v>
      </c>
      <c r="G1720" s="889" t="s">
        <v>241</v>
      </c>
      <c r="H1720" s="889" t="s">
        <v>242</v>
      </c>
      <c r="I1720" s="889" t="s">
        <v>6080</v>
      </c>
      <c r="J1720" s="889"/>
    </row>
    <row r="1721" spans="1:10" ht="49.9" customHeight="1" x14ac:dyDescent="0.25">
      <c r="A1721" s="906" t="s">
        <v>6067</v>
      </c>
      <c r="B1721" s="907" t="s">
        <v>316</v>
      </c>
      <c r="C1721" s="906" t="s">
        <v>6063</v>
      </c>
      <c r="D1721" s="906" t="s">
        <v>1715</v>
      </c>
      <c r="E1721" s="908">
        <v>0.375</v>
      </c>
      <c r="F1721" s="907" t="s">
        <v>6113</v>
      </c>
      <c r="G1721" s="907" t="s">
        <v>6114</v>
      </c>
      <c r="H1721" s="907" t="s">
        <v>6115</v>
      </c>
      <c r="I1721" s="907" t="s">
        <v>6116</v>
      </c>
      <c r="J1721" s="910">
        <v>0</v>
      </c>
    </row>
    <row r="1722" spans="1:10" ht="19.899999999999999" customHeight="1" x14ac:dyDescent="0.25">
      <c r="A1722" s="1012"/>
      <c r="B1722" s="1012"/>
      <c r="C1722" s="1012"/>
      <c r="D1722" s="1012"/>
      <c r="E1722" s="1012"/>
      <c r="F1722" s="1012" t="s">
        <v>6076</v>
      </c>
      <c r="G1722" s="1012"/>
      <c r="H1722" s="1012"/>
      <c r="I1722" s="1012"/>
      <c r="J1722" s="900">
        <v>0</v>
      </c>
    </row>
    <row r="1723" spans="1:10" ht="19.899999999999999" customHeight="1" x14ac:dyDescent="0.25">
      <c r="A1723" s="1012"/>
      <c r="B1723" s="1012"/>
      <c r="C1723" s="1012"/>
      <c r="D1723" s="1012"/>
      <c r="E1723" s="1012"/>
      <c r="F1723" s="1012" t="s">
        <v>6081</v>
      </c>
      <c r="G1723" s="1012"/>
      <c r="H1723" s="1012"/>
      <c r="I1723" s="1012"/>
      <c r="J1723" s="900">
        <v>0</v>
      </c>
    </row>
    <row r="1724" spans="1:10" x14ac:dyDescent="0.25">
      <c r="A1724" s="901"/>
      <c r="B1724" s="901"/>
      <c r="C1724" s="901"/>
      <c r="D1724" s="901"/>
      <c r="E1724" s="901" t="s">
        <v>6082</v>
      </c>
      <c r="F1724" s="902">
        <v>1.5488177014531044</v>
      </c>
      <c r="G1724" s="901" t="s">
        <v>6083</v>
      </c>
      <c r="H1724" s="902">
        <v>0</v>
      </c>
      <c r="I1724" s="901" t="s">
        <v>6084</v>
      </c>
      <c r="J1724" s="902">
        <v>1.54</v>
      </c>
    </row>
    <row r="1725" spans="1:10" ht="15.75" thickBot="1" x14ac:dyDescent="0.3">
      <c r="A1725" s="901"/>
      <c r="B1725" s="901"/>
      <c r="C1725" s="901"/>
      <c r="D1725" s="901"/>
      <c r="E1725" s="901" t="s">
        <v>6085</v>
      </c>
      <c r="F1725" s="902">
        <v>22.66</v>
      </c>
      <c r="G1725" s="901"/>
      <c r="H1725" s="1013" t="s">
        <v>6086</v>
      </c>
      <c r="I1725" s="1013"/>
      <c r="J1725" s="902">
        <v>117.53</v>
      </c>
    </row>
    <row r="1726" spans="1:10" ht="1.1499999999999999" customHeight="1" thickTop="1" x14ac:dyDescent="0.25">
      <c r="A1726" s="903"/>
      <c r="B1726" s="903"/>
      <c r="C1726" s="903"/>
      <c r="D1726" s="903"/>
      <c r="E1726" s="903"/>
      <c r="F1726" s="903"/>
      <c r="G1726" s="903"/>
      <c r="H1726" s="903"/>
      <c r="I1726" s="903"/>
      <c r="J1726" s="903"/>
    </row>
    <row r="1727" spans="1:10" ht="18" customHeight="1" x14ac:dyDescent="0.25">
      <c r="A1727" s="887" t="s">
        <v>6620</v>
      </c>
      <c r="B1727" s="888" t="s">
        <v>1082</v>
      </c>
      <c r="C1727" s="887" t="s">
        <v>6058</v>
      </c>
      <c r="D1727" s="887" t="s">
        <v>1083</v>
      </c>
      <c r="E1727" s="1024" t="s">
        <v>1210</v>
      </c>
      <c r="F1727" s="1024"/>
      <c r="G1727" s="889" t="s">
        <v>880</v>
      </c>
      <c r="H1727" s="888" t="s">
        <v>6059</v>
      </c>
      <c r="I1727" s="888" t="s">
        <v>6060</v>
      </c>
      <c r="J1727" s="888" t="s">
        <v>1089</v>
      </c>
    </row>
    <row r="1728" spans="1:10" ht="25.9" customHeight="1" x14ac:dyDescent="0.25">
      <c r="A1728" s="890" t="s">
        <v>6061</v>
      </c>
      <c r="B1728" s="891" t="s">
        <v>6621</v>
      </c>
      <c r="C1728" s="890" t="s">
        <v>6063</v>
      </c>
      <c r="D1728" s="890" t="s">
        <v>6044</v>
      </c>
      <c r="E1728" s="1025" t="s">
        <v>176</v>
      </c>
      <c r="F1728" s="1025"/>
      <c r="G1728" s="892" t="s">
        <v>38</v>
      </c>
      <c r="H1728" s="893">
        <v>1</v>
      </c>
      <c r="I1728" s="894">
        <v>18.23</v>
      </c>
      <c r="J1728" s="894">
        <v>18.23</v>
      </c>
    </row>
    <row r="1729" spans="1:10" ht="15" customHeight="1" x14ac:dyDescent="0.25">
      <c r="A1729" s="1024" t="s">
        <v>6089</v>
      </c>
      <c r="B1729" s="1020" t="s">
        <v>1082</v>
      </c>
      <c r="C1729" s="1024" t="s">
        <v>6058</v>
      </c>
      <c r="D1729" s="1024" t="s">
        <v>6090</v>
      </c>
      <c r="E1729" s="1020" t="s">
        <v>1084</v>
      </c>
      <c r="F1729" s="1023" t="s">
        <v>6091</v>
      </c>
      <c r="G1729" s="1020"/>
      <c r="H1729" s="1023" t="s">
        <v>6065</v>
      </c>
      <c r="I1729" s="1020"/>
      <c r="J1729" s="1020" t="s">
        <v>6066</v>
      </c>
    </row>
    <row r="1730" spans="1:10" ht="15" customHeight="1" x14ac:dyDescent="0.25">
      <c r="A1730" s="1020"/>
      <c r="B1730" s="1020"/>
      <c r="C1730" s="1020"/>
      <c r="D1730" s="1020"/>
      <c r="E1730" s="1020"/>
      <c r="F1730" s="888" t="s">
        <v>6092</v>
      </c>
      <c r="G1730" s="888" t="s">
        <v>6093</v>
      </c>
      <c r="H1730" s="888" t="s">
        <v>6092</v>
      </c>
      <c r="I1730" s="888" t="s">
        <v>6093</v>
      </c>
      <c r="J1730" s="1020"/>
    </row>
    <row r="1731" spans="1:10" ht="25.9" customHeight="1" x14ac:dyDescent="0.25">
      <c r="A1731" s="895" t="s">
        <v>6067</v>
      </c>
      <c r="B1731" s="896" t="s">
        <v>6603</v>
      </c>
      <c r="C1731" s="895" t="s">
        <v>6063</v>
      </c>
      <c r="D1731" s="895" t="s">
        <v>468</v>
      </c>
      <c r="E1731" s="897">
        <v>1</v>
      </c>
      <c r="F1731" s="904">
        <v>0.79</v>
      </c>
      <c r="G1731" s="904">
        <v>0.21</v>
      </c>
      <c r="H1731" s="898">
        <v>267.31</v>
      </c>
      <c r="I1731" s="898">
        <v>117.51</v>
      </c>
      <c r="J1731" s="898">
        <v>235.85</v>
      </c>
    </row>
    <row r="1732" spans="1:10" ht="25.9" customHeight="1" x14ac:dyDescent="0.25">
      <c r="A1732" s="895" t="s">
        <v>6067</v>
      </c>
      <c r="B1732" s="896" t="s">
        <v>6605</v>
      </c>
      <c r="C1732" s="895" t="s">
        <v>6063</v>
      </c>
      <c r="D1732" s="895" t="s">
        <v>458</v>
      </c>
      <c r="E1732" s="897">
        <v>1</v>
      </c>
      <c r="F1732" s="904">
        <v>0.34</v>
      </c>
      <c r="G1732" s="904">
        <v>0.66</v>
      </c>
      <c r="H1732" s="898">
        <v>362.27</v>
      </c>
      <c r="I1732" s="898">
        <v>102.71</v>
      </c>
      <c r="J1732" s="898">
        <v>190.96</v>
      </c>
    </row>
    <row r="1733" spans="1:10" ht="25.9" customHeight="1" x14ac:dyDescent="0.25">
      <c r="A1733" s="895" t="s">
        <v>6067</v>
      </c>
      <c r="B1733" s="896" t="s">
        <v>6604</v>
      </c>
      <c r="C1733" s="895" t="s">
        <v>6063</v>
      </c>
      <c r="D1733" s="895" t="s">
        <v>466</v>
      </c>
      <c r="E1733" s="897">
        <v>1</v>
      </c>
      <c r="F1733" s="904">
        <v>0.97</v>
      </c>
      <c r="G1733" s="904">
        <v>0.03</v>
      </c>
      <c r="H1733" s="898">
        <v>308.45999999999998</v>
      </c>
      <c r="I1733" s="898">
        <v>151.79</v>
      </c>
      <c r="J1733" s="898">
        <v>303.76</v>
      </c>
    </row>
    <row r="1734" spans="1:10" ht="25.9" customHeight="1" x14ac:dyDescent="0.25">
      <c r="A1734" s="895" t="s">
        <v>6067</v>
      </c>
      <c r="B1734" s="896" t="s">
        <v>6608</v>
      </c>
      <c r="C1734" s="895" t="s">
        <v>6063</v>
      </c>
      <c r="D1734" s="895" t="s">
        <v>460</v>
      </c>
      <c r="E1734" s="897">
        <v>1</v>
      </c>
      <c r="F1734" s="904">
        <v>1</v>
      </c>
      <c r="G1734" s="904">
        <v>0</v>
      </c>
      <c r="H1734" s="898">
        <v>375.49</v>
      </c>
      <c r="I1734" s="898">
        <v>155.19</v>
      </c>
      <c r="J1734" s="898">
        <v>375.49</v>
      </c>
    </row>
    <row r="1735" spans="1:10" ht="19.899999999999999" customHeight="1" x14ac:dyDescent="0.25">
      <c r="A1735" s="1012"/>
      <c r="B1735" s="1012"/>
      <c r="C1735" s="1012"/>
      <c r="D1735" s="1012"/>
      <c r="E1735" s="1012"/>
      <c r="F1735" s="1012" t="s">
        <v>6094</v>
      </c>
      <c r="G1735" s="1012"/>
      <c r="H1735" s="1012"/>
      <c r="I1735" s="1012"/>
      <c r="J1735" s="900">
        <v>1106.059</v>
      </c>
    </row>
    <row r="1736" spans="1:10" ht="19.899999999999999" customHeight="1" x14ac:dyDescent="0.25">
      <c r="A1736" s="887" t="s">
        <v>6064</v>
      </c>
      <c r="B1736" s="888" t="s">
        <v>1082</v>
      </c>
      <c r="C1736" s="887" t="s">
        <v>6058</v>
      </c>
      <c r="D1736" s="887" t="s">
        <v>223</v>
      </c>
      <c r="E1736" s="888" t="s">
        <v>1084</v>
      </c>
      <c r="F1736" s="1020" t="s">
        <v>6065</v>
      </c>
      <c r="G1736" s="1020"/>
      <c r="H1736" s="1020"/>
      <c r="I1736" s="1020"/>
      <c r="J1736" s="888" t="s">
        <v>6066</v>
      </c>
    </row>
    <row r="1737" spans="1:10" ht="24" customHeight="1" x14ac:dyDescent="0.25">
      <c r="A1737" s="895" t="s">
        <v>6067</v>
      </c>
      <c r="B1737" s="896" t="s">
        <v>6068</v>
      </c>
      <c r="C1737" s="895" t="s">
        <v>6063</v>
      </c>
      <c r="D1737" s="895" t="s">
        <v>231</v>
      </c>
      <c r="E1737" s="897">
        <v>1</v>
      </c>
      <c r="F1737" s="895"/>
      <c r="G1737" s="895"/>
      <c r="H1737" s="895"/>
      <c r="I1737" s="898" t="s">
        <v>6069</v>
      </c>
      <c r="J1737" s="898" t="s">
        <v>6069</v>
      </c>
    </row>
    <row r="1738" spans="1:10" ht="19.899999999999999" customHeight="1" x14ac:dyDescent="0.25">
      <c r="A1738" s="1012"/>
      <c r="B1738" s="1012"/>
      <c r="C1738" s="1012"/>
      <c r="D1738" s="1012"/>
      <c r="E1738" s="1012"/>
      <c r="F1738" s="1012" t="s">
        <v>6070</v>
      </c>
      <c r="G1738" s="1012"/>
      <c r="H1738" s="1012"/>
      <c r="I1738" s="1012"/>
      <c r="J1738" s="899">
        <v>0</v>
      </c>
    </row>
    <row r="1739" spans="1:10" ht="19.899999999999999" customHeight="1" x14ac:dyDescent="0.25">
      <c r="A1739" s="1012"/>
      <c r="B1739" s="1012"/>
      <c r="C1739" s="1012"/>
      <c r="D1739" s="1012"/>
      <c r="E1739" s="1012"/>
      <c r="F1739" s="1012" t="s">
        <v>6071</v>
      </c>
      <c r="G1739" s="1012"/>
      <c r="H1739" s="1012"/>
      <c r="I1739" s="1012"/>
      <c r="J1739" s="900">
        <v>23.449100000000001</v>
      </c>
    </row>
    <row r="1740" spans="1:10" ht="19.899999999999999" customHeight="1" x14ac:dyDescent="0.25">
      <c r="A1740" s="1012"/>
      <c r="B1740" s="1012"/>
      <c r="C1740" s="1012"/>
      <c r="D1740" s="1012"/>
      <c r="E1740" s="1012"/>
      <c r="F1740" s="1012" t="s">
        <v>6072</v>
      </c>
      <c r="G1740" s="1012"/>
      <c r="H1740" s="1012"/>
      <c r="I1740" s="1012"/>
      <c r="J1740" s="900">
        <v>1129.5081</v>
      </c>
    </row>
    <row r="1741" spans="1:10" ht="19.899999999999999" customHeight="1" x14ac:dyDescent="0.25">
      <c r="A1741" s="1012"/>
      <c r="B1741" s="1012"/>
      <c r="C1741" s="1012"/>
      <c r="D1741" s="1012"/>
      <c r="E1741" s="1012"/>
      <c r="F1741" s="1012" t="s">
        <v>6073</v>
      </c>
      <c r="G1741" s="1012"/>
      <c r="H1741" s="1012"/>
      <c r="I1741" s="1012"/>
      <c r="J1741" s="900">
        <v>113.18</v>
      </c>
    </row>
    <row r="1742" spans="1:10" ht="19.899999999999999" customHeight="1" x14ac:dyDescent="0.25">
      <c r="A1742" s="1012"/>
      <c r="B1742" s="1012"/>
      <c r="C1742" s="1012"/>
      <c r="D1742" s="1012"/>
      <c r="E1742" s="1012"/>
      <c r="F1742" s="1012" t="s">
        <v>6074</v>
      </c>
      <c r="G1742" s="1012"/>
      <c r="H1742" s="1012"/>
      <c r="I1742" s="1012"/>
      <c r="J1742" s="900">
        <v>9.9796999999999993</v>
      </c>
    </row>
    <row r="1743" spans="1:10" ht="19.899999999999999" customHeight="1" x14ac:dyDescent="0.25">
      <c r="A1743" s="1012"/>
      <c r="B1743" s="1012"/>
      <c r="C1743" s="1012"/>
      <c r="D1743" s="1012"/>
      <c r="E1743" s="1012"/>
      <c r="F1743" s="1012" t="s">
        <v>6075</v>
      </c>
      <c r="G1743" s="1012"/>
      <c r="H1743" s="1012"/>
      <c r="I1743" s="1012"/>
      <c r="J1743" s="900">
        <v>0.30709999999999998</v>
      </c>
    </row>
    <row r="1744" spans="1:10" ht="19.899999999999999" customHeight="1" x14ac:dyDescent="0.25">
      <c r="A1744" s="1012"/>
      <c r="B1744" s="1012"/>
      <c r="C1744" s="1012"/>
      <c r="D1744" s="1012"/>
      <c r="E1744" s="1012"/>
      <c r="F1744" s="1012" t="s">
        <v>6076</v>
      </c>
      <c r="G1744" s="1012"/>
      <c r="H1744" s="1012"/>
      <c r="I1744" s="1012"/>
      <c r="J1744" s="900">
        <v>0</v>
      </c>
    </row>
    <row r="1745" spans="1:10" ht="19.899999999999999" customHeight="1" x14ac:dyDescent="0.25">
      <c r="A1745" s="887" t="s">
        <v>6107</v>
      </c>
      <c r="B1745" s="888" t="s">
        <v>6108</v>
      </c>
      <c r="C1745" s="887" t="s">
        <v>6058</v>
      </c>
      <c r="D1745" s="887" t="s">
        <v>1083</v>
      </c>
      <c r="E1745" s="888" t="s">
        <v>6109</v>
      </c>
      <c r="F1745" s="888" t="s">
        <v>1084</v>
      </c>
      <c r="G1745" s="889" t="s">
        <v>1207</v>
      </c>
      <c r="H1745" s="1020" t="s">
        <v>6102</v>
      </c>
      <c r="I1745" s="1020"/>
      <c r="J1745" s="888" t="s">
        <v>6065</v>
      </c>
    </row>
    <row r="1746" spans="1:10" ht="52.15" customHeight="1" x14ac:dyDescent="0.25">
      <c r="A1746" s="906" t="s">
        <v>6061</v>
      </c>
      <c r="B1746" s="907" t="s">
        <v>6622</v>
      </c>
      <c r="C1746" s="906" t="s">
        <v>6063</v>
      </c>
      <c r="D1746" s="906" t="s">
        <v>6623</v>
      </c>
      <c r="E1746" s="907">
        <v>6416040</v>
      </c>
      <c r="F1746" s="908">
        <v>2.2000000000000002</v>
      </c>
      <c r="G1746" s="909" t="s">
        <v>108</v>
      </c>
      <c r="H1746" s="1021">
        <v>3.61</v>
      </c>
      <c r="I1746" s="1022"/>
      <c r="J1746" s="910">
        <v>7.94</v>
      </c>
    </row>
    <row r="1747" spans="1:10" ht="19.899999999999999" customHeight="1" x14ac:dyDescent="0.25">
      <c r="A1747" s="1012"/>
      <c r="B1747" s="1012"/>
      <c r="C1747" s="1012"/>
      <c r="D1747" s="1012"/>
      <c r="E1747" s="1012"/>
      <c r="F1747" s="1012" t="s">
        <v>6112</v>
      </c>
      <c r="G1747" s="1012"/>
      <c r="H1747" s="1012"/>
      <c r="I1747" s="1012"/>
      <c r="J1747" s="900">
        <v>7.9420000000000002</v>
      </c>
    </row>
    <row r="1748" spans="1:10" ht="19.899999999999999" customHeight="1" x14ac:dyDescent="0.25">
      <c r="A1748" s="887" t="s">
        <v>6077</v>
      </c>
      <c r="B1748" s="888" t="s">
        <v>6078</v>
      </c>
      <c r="C1748" s="887" t="s">
        <v>6058</v>
      </c>
      <c r="D1748" s="887" t="s">
        <v>1083</v>
      </c>
      <c r="E1748" s="888" t="s">
        <v>1084</v>
      </c>
      <c r="F1748" s="1020" t="s">
        <v>6079</v>
      </c>
      <c r="G1748" s="1023"/>
      <c r="H1748" s="1020"/>
      <c r="I1748" s="1020"/>
      <c r="J1748" s="888" t="s">
        <v>6065</v>
      </c>
    </row>
    <row r="1749" spans="1:10" ht="19.899999999999999" customHeight="1" x14ac:dyDescent="0.25">
      <c r="A1749" s="889"/>
      <c r="B1749" s="889"/>
      <c r="C1749" s="889"/>
      <c r="D1749" s="889"/>
      <c r="E1749" s="889"/>
      <c r="F1749" s="889" t="s">
        <v>240</v>
      </c>
      <c r="G1749" s="889" t="s">
        <v>241</v>
      </c>
      <c r="H1749" s="889" t="s">
        <v>242</v>
      </c>
      <c r="I1749" s="889" t="s">
        <v>6080</v>
      </c>
      <c r="J1749" s="889"/>
    </row>
    <row r="1750" spans="1:10" ht="49.9" customHeight="1" x14ac:dyDescent="0.25">
      <c r="A1750" s="906" t="s">
        <v>6061</v>
      </c>
      <c r="B1750" s="907">
        <v>6416040</v>
      </c>
      <c r="C1750" s="906" t="s">
        <v>6063</v>
      </c>
      <c r="D1750" s="906" t="s">
        <v>6624</v>
      </c>
      <c r="E1750" s="908">
        <v>2.2000000000000002</v>
      </c>
      <c r="F1750" s="907" t="s">
        <v>6113</v>
      </c>
      <c r="G1750" s="907" t="s">
        <v>6114</v>
      </c>
      <c r="H1750" s="907" t="s">
        <v>6115</v>
      </c>
      <c r="I1750" s="907" t="s">
        <v>6116</v>
      </c>
      <c r="J1750" s="910">
        <v>0</v>
      </c>
    </row>
    <row r="1751" spans="1:10" ht="19.899999999999999" customHeight="1" x14ac:dyDescent="0.25">
      <c r="A1751" s="1012"/>
      <c r="B1751" s="1012"/>
      <c r="C1751" s="1012"/>
      <c r="D1751" s="1012"/>
      <c r="E1751" s="1012"/>
      <c r="F1751" s="1012" t="s">
        <v>6076</v>
      </c>
      <c r="G1751" s="1012"/>
      <c r="H1751" s="1012"/>
      <c r="I1751" s="1012"/>
      <c r="J1751" s="900">
        <v>0</v>
      </c>
    </row>
    <row r="1752" spans="1:10" ht="19.899999999999999" customHeight="1" x14ac:dyDescent="0.25">
      <c r="A1752" s="1012"/>
      <c r="B1752" s="1012"/>
      <c r="C1752" s="1012"/>
      <c r="D1752" s="1012"/>
      <c r="E1752" s="1012"/>
      <c r="F1752" s="1012" t="s">
        <v>6081</v>
      </c>
      <c r="G1752" s="1012"/>
      <c r="H1752" s="1012"/>
      <c r="I1752" s="1012"/>
      <c r="J1752" s="900">
        <v>0</v>
      </c>
    </row>
    <row r="1753" spans="1:10" x14ac:dyDescent="0.25">
      <c r="A1753" s="901"/>
      <c r="B1753" s="901"/>
      <c r="C1753" s="901"/>
      <c r="D1753" s="901"/>
      <c r="E1753" s="901" t="s">
        <v>6082</v>
      </c>
      <c r="F1753" s="902">
        <v>0.20718413147199152</v>
      </c>
      <c r="G1753" s="901" t="s">
        <v>6083</v>
      </c>
      <c r="H1753" s="902">
        <v>0</v>
      </c>
      <c r="I1753" s="901" t="s">
        <v>6084</v>
      </c>
      <c r="J1753" s="902">
        <v>0.2</v>
      </c>
    </row>
    <row r="1754" spans="1:10" ht="15.75" thickBot="1" x14ac:dyDescent="0.3">
      <c r="A1754" s="901"/>
      <c r="B1754" s="901"/>
      <c r="C1754" s="901"/>
      <c r="D1754" s="901"/>
      <c r="E1754" s="901" t="s">
        <v>6085</v>
      </c>
      <c r="F1754" s="902">
        <v>4.3600000000000003</v>
      </c>
      <c r="G1754" s="901"/>
      <c r="H1754" s="1013" t="s">
        <v>6086</v>
      </c>
      <c r="I1754" s="1013"/>
      <c r="J1754" s="902">
        <v>22.59</v>
      </c>
    </row>
    <row r="1755" spans="1:10" ht="1.1499999999999999" customHeight="1" thickTop="1" x14ac:dyDescent="0.25">
      <c r="A1755" s="903"/>
      <c r="B1755" s="903"/>
      <c r="C1755" s="903"/>
      <c r="D1755" s="903"/>
      <c r="E1755" s="903"/>
      <c r="F1755" s="903"/>
      <c r="G1755" s="903"/>
      <c r="H1755" s="903"/>
      <c r="I1755" s="903"/>
      <c r="J1755" s="903"/>
    </row>
    <row r="1756" spans="1:10" ht="18" customHeight="1" x14ac:dyDescent="0.25">
      <c r="A1756" s="887" t="s">
        <v>6625</v>
      </c>
      <c r="B1756" s="888" t="s">
        <v>1082</v>
      </c>
      <c r="C1756" s="887" t="s">
        <v>6058</v>
      </c>
      <c r="D1756" s="887" t="s">
        <v>1083</v>
      </c>
      <c r="E1756" s="1024" t="s">
        <v>1210</v>
      </c>
      <c r="F1756" s="1024"/>
      <c r="G1756" s="889" t="s">
        <v>880</v>
      </c>
      <c r="H1756" s="888" t="s">
        <v>6059</v>
      </c>
      <c r="I1756" s="888" t="s">
        <v>6060</v>
      </c>
      <c r="J1756" s="888" t="s">
        <v>1089</v>
      </c>
    </row>
    <row r="1757" spans="1:10" ht="24" customHeight="1" x14ac:dyDescent="0.25">
      <c r="A1757" s="890" t="s">
        <v>6061</v>
      </c>
      <c r="B1757" s="891" t="s">
        <v>6626</v>
      </c>
      <c r="C1757" s="890" t="s">
        <v>6627</v>
      </c>
      <c r="D1757" s="890" t="s">
        <v>6628</v>
      </c>
      <c r="E1757" s="1025" t="s">
        <v>6629</v>
      </c>
      <c r="F1757" s="1025"/>
      <c r="G1757" s="892" t="s">
        <v>38</v>
      </c>
      <c r="H1757" s="893">
        <v>1</v>
      </c>
      <c r="I1757" s="894">
        <v>519.04</v>
      </c>
      <c r="J1757" s="894">
        <v>519.04</v>
      </c>
    </row>
    <row r="1758" spans="1:10" ht="19.899999999999999" customHeight="1" x14ac:dyDescent="0.25">
      <c r="A1758" s="1012"/>
      <c r="B1758" s="1012"/>
      <c r="C1758" s="1012"/>
      <c r="D1758" s="1012"/>
      <c r="E1758" s="1012"/>
      <c r="F1758" s="1012" t="s">
        <v>6072</v>
      </c>
      <c r="G1758" s="1012"/>
      <c r="H1758" s="1012"/>
      <c r="I1758" s="1012"/>
      <c r="J1758" s="900">
        <v>0</v>
      </c>
    </row>
    <row r="1759" spans="1:10" ht="19.899999999999999" customHeight="1" x14ac:dyDescent="0.25">
      <c r="A1759" s="1012"/>
      <c r="B1759" s="1012"/>
      <c r="C1759" s="1012"/>
      <c r="D1759" s="1012"/>
      <c r="E1759" s="1012"/>
      <c r="F1759" s="1012" t="s">
        <v>6073</v>
      </c>
      <c r="G1759" s="1012"/>
      <c r="H1759" s="1012"/>
      <c r="I1759" s="1012"/>
      <c r="J1759" s="900">
        <v>1</v>
      </c>
    </row>
    <row r="1760" spans="1:10" ht="19.899999999999999" customHeight="1" x14ac:dyDescent="0.25">
      <c r="A1760" s="1012"/>
      <c r="B1760" s="1012"/>
      <c r="C1760" s="1012"/>
      <c r="D1760" s="1012"/>
      <c r="E1760" s="1012"/>
      <c r="F1760" s="1012" t="s">
        <v>6074</v>
      </c>
      <c r="G1760" s="1012"/>
      <c r="H1760" s="1012"/>
      <c r="I1760" s="1012"/>
      <c r="J1760" s="900">
        <v>0</v>
      </c>
    </row>
    <row r="1761" spans="1:10" ht="19.899999999999999" customHeight="1" x14ac:dyDescent="0.25">
      <c r="A1761" s="1012"/>
      <c r="B1761" s="1012"/>
      <c r="C1761" s="1012"/>
      <c r="D1761" s="1012"/>
      <c r="E1761" s="1012"/>
      <c r="F1761" s="1012" t="s">
        <v>6075</v>
      </c>
      <c r="G1761" s="1012"/>
      <c r="H1761" s="1012"/>
      <c r="I1761" s="1012"/>
      <c r="J1761" s="900">
        <v>0</v>
      </c>
    </row>
    <row r="1762" spans="1:10" ht="19.899999999999999" customHeight="1" x14ac:dyDescent="0.25">
      <c r="A1762" s="1012"/>
      <c r="B1762" s="1012"/>
      <c r="C1762" s="1012"/>
      <c r="D1762" s="1012"/>
      <c r="E1762" s="1012"/>
      <c r="F1762" s="1012" t="s">
        <v>6076</v>
      </c>
      <c r="G1762" s="1012"/>
      <c r="H1762" s="1012"/>
      <c r="I1762" s="1012"/>
      <c r="J1762" s="900">
        <v>0</v>
      </c>
    </row>
    <row r="1763" spans="1:10" ht="19.899999999999999" customHeight="1" x14ac:dyDescent="0.25">
      <c r="A1763" s="887" t="s">
        <v>6101</v>
      </c>
      <c r="B1763" s="888" t="s">
        <v>1082</v>
      </c>
      <c r="C1763" s="887" t="s">
        <v>6058</v>
      </c>
      <c r="D1763" s="887" t="s">
        <v>179</v>
      </c>
      <c r="E1763" s="888" t="s">
        <v>1084</v>
      </c>
      <c r="F1763" s="888" t="s">
        <v>1207</v>
      </c>
      <c r="G1763" s="888" t="s">
        <v>6102</v>
      </c>
      <c r="H1763" s="888"/>
      <c r="I1763" s="888"/>
      <c r="J1763" s="888" t="s">
        <v>6065</v>
      </c>
    </row>
    <row r="1764" spans="1:10" ht="24" customHeight="1" x14ac:dyDescent="0.25">
      <c r="A1764" s="895" t="s">
        <v>6067</v>
      </c>
      <c r="B1764" s="896" t="s">
        <v>6630</v>
      </c>
      <c r="C1764" s="895" t="s">
        <v>6627</v>
      </c>
      <c r="D1764" s="895" t="s">
        <v>6631</v>
      </c>
      <c r="E1764" s="897">
        <v>1</v>
      </c>
      <c r="F1764" s="905" t="s">
        <v>38</v>
      </c>
      <c r="G1764" s="1018" t="s">
        <v>6632</v>
      </c>
      <c r="H1764" s="1018"/>
      <c r="I1764" s="1019"/>
      <c r="J1764" s="898" t="s">
        <v>6632</v>
      </c>
    </row>
    <row r="1765" spans="1:10" ht="19.899999999999999" customHeight="1" x14ac:dyDescent="0.25">
      <c r="A1765" s="1012"/>
      <c r="B1765" s="1012"/>
      <c r="C1765" s="1012"/>
      <c r="D1765" s="1012"/>
      <c r="E1765" s="1012"/>
      <c r="F1765" s="1012" t="s">
        <v>6106</v>
      </c>
      <c r="G1765" s="1012"/>
      <c r="H1765" s="1012"/>
      <c r="I1765" s="1012"/>
      <c r="J1765" s="900">
        <v>137.1</v>
      </c>
    </row>
    <row r="1766" spans="1:10" ht="19.899999999999999" customHeight="1" x14ac:dyDescent="0.25">
      <c r="A1766" s="887" t="s">
        <v>6107</v>
      </c>
      <c r="B1766" s="888" t="s">
        <v>6108</v>
      </c>
      <c r="C1766" s="887" t="s">
        <v>6058</v>
      </c>
      <c r="D1766" s="887" t="s">
        <v>1083</v>
      </c>
      <c r="E1766" s="888" t="s">
        <v>6109</v>
      </c>
      <c r="F1766" s="888" t="s">
        <v>1084</v>
      </c>
      <c r="G1766" s="889" t="s">
        <v>1207</v>
      </c>
      <c r="H1766" s="1020" t="s">
        <v>6102</v>
      </c>
      <c r="I1766" s="1020"/>
      <c r="J1766" s="888" t="s">
        <v>6065</v>
      </c>
    </row>
    <row r="1767" spans="1:10" ht="52.15" customHeight="1" x14ac:dyDescent="0.25">
      <c r="A1767" s="906" t="s">
        <v>6061</v>
      </c>
      <c r="B1767" s="907" t="s">
        <v>6622</v>
      </c>
      <c r="C1767" s="906" t="s">
        <v>6063</v>
      </c>
      <c r="D1767" s="906" t="s">
        <v>6623</v>
      </c>
      <c r="E1767" s="907" t="s">
        <v>6633</v>
      </c>
      <c r="F1767" s="908">
        <v>2.2000000000000002</v>
      </c>
      <c r="G1767" s="909" t="s">
        <v>108</v>
      </c>
      <c r="H1767" s="1021">
        <v>3.61</v>
      </c>
      <c r="I1767" s="1022"/>
      <c r="J1767" s="910">
        <v>7.94</v>
      </c>
    </row>
    <row r="1768" spans="1:10" ht="19.899999999999999" customHeight="1" x14ac:dyDescent="0.25">
      <c r="A1768" s="1012"/>
      <c r="B1768" s="1012"/>
      <c r="C1768" s="1012"/>
      <c r="D1768" s="1012"/>
      <c r="E1768" s="1012"/>
      <c r="F1768" s="1012" t="s">
        <v>6112</v>
      </c>
      <c r="G1768" s="1012"/>
      <c r="H1768" s="1012"/>
      <c r="I1768" s="1012"/>
      <c r="J1768" s="900">
        <v>7.9420000000000002</v>
      </c>
    </row>
    <row r="1769" spans="1:10" ht="19.899999999999999" customHeight="1" x14ac:dyDescent="0.25">
      <c r="A1769" s="887" t="s">
        <v>6077</v>
      </c>
      <c r="B1769" s="888" t="s">
        <v>6078</v>
      </c>
      <c r="C1769" s="887" t="s">
        <v>6058</v>
      </c>
      <c r="D1769" s="887" t="s">
        <v>1083</v>
      </c>
      <c r="E1769" s="888" t="s">
        <v>1084</v>
      </c>
      <c r="F1769" s="1020" t="s">
        <v>6079</v>
      </c>
      <c r="G1769" s="1023"/>
      <c r="H1769" s="1020"/>
      <c r="I1769" s="1020"/>
      <c r="J1769" s="888" t="s">
        <v>6065</v>
      </c>
    </row>
    <row r="1770" spans="1:10" ht="19.899999999999999" customHeight="1" x14ac:dyDescent="0.25">
      <c r="A1770" s="889"/>
      <c r="B1770" s="889"/>
      <c r="C1770" s="889"/>
      <c r="D1770" s="889"/>
      <c r="E1770" s="889"/>
      <c r="F1770" s="889" t="s">
        <v>240</v>
      </c>
      <c r="G1770" s="889" t="s">
        <v>241</v>
      </c>
      <c r="H1770" s="889" t="s">
        <v>242</v>
      </c>
      <c r="I1770" s="889" t="s">
        <v>6080</v>
      </c>
      <c r="J1770" s="889"/>
    </row>
    <row r="1771" spans="1:10" ht="49.9" customHeight="1" x14ac:dyDescent="0.25">
      <c r="A1771" s="906" t="s">
        <v>6067</v>
      </c>
      <c r="B1771" s="907" t="s">
        <v>6633</v>
      </c>
      <c r="C1771" s="906" t="s">
        <v>6627</v>
      </c>
      <c r="D1771" s="906" t="s">
        <v>6631</v>
      </c>
      <c r="E1771" s="908">
        <v>2.2000000000000002</v>
      </c>
      <c r="F1771" s="907" t="s">
        <v>6116</v>
      </c>
      <c r="G1771" s="907" t="s">
        <v>6116</v>
      </c>
      <c r="H1771" s="907" t="s">
        <v>6634</v>
      </c>
      <c r="I1771" s="907" t="s">
        <v>6116</v>
      </c>
      <c r="J1771" s="910">
        <v>374</v>
      </c>
    </row>
    <row r="1772" spans="1:10" ht="19.899999999999999" customHeight="1" x14ac:dyDescent="0.25">
      <c r="A1772" s="1012"/>
      <c r="B1772" s="1012"/>
      <c r="C1772" s="1012"/>
      <c r="D1772" s="1012"/>
      <c r="E1772" s="1012"/>
      <c r="F1772" s="1012" t="s">
        <v>6081</v>
      </c>
      <c r="G1772" s="1012"/>
      <c r="H1772" s="1012"/>
      <c r="I1772" s="1012"/>
      <c r="J1772" s="900">
        <v>374</v>
      </c>
    </row>
    <row r="1773" spans="1:10" x14ac:dyDescent="0.25">
      <c r="A1773" s="901"/>
      <c r="B1773" s="901"/>
      <c r="C1773" s="901"/>
      <c r="D1773" s="901"/>
      <c r="E1773" s="901" t="s">
        <v>6082</v>
      </c>
      <c r="F1773" s="902">
        <v>0</v>
      </c>
      <c r="G1773" s="901" t="s">
        <v>6083</v>
      </c>
      <c r="H1773" s="902">
        <v>0</v>
      </c>
      <c r="I1773" s="901" t="s">
        <v>6084</v>
      </c>
      <c r="J1773" s="902">
        <v>0</v>
      </c>
    </row>
    <row r="1774" spans="1:10" ht="15.75" thickBot="1" x14ac:dyDescent="0.3">
      <c r="A1774" s="901"/>
      <c r="B1774" s="901"/>
      <c r="C1774" s="901"/>
      <c r="D1774" s="901"/>
      <c r="E1774" s="901" t="s">
        <v>6085</v>
      </c>
      <c r="F1774" s="902">
        <v>124</v>
      </c>
      <c r="G1774" s="901"/>
      <c r="H1774" s="1013" t="s">
        <v>6086</v>
      </c>
      <c r="I1774" s="1013"/>
      <c r="J1774" s="902">
        <v>643.04</v>
      </c>
    </row>
    <row r="1775" spans="1:10" ht="1.1499999999999999" customHeight="1" thickTop="1" x14ac:dyDescent="0.25">
      <c r="A1775" s="903"/>
      <c r="B1775" s="903"/>
      <c r="C1775" s="903"/>
      <c r="D1775" s="903"/>
      <c r="E1775" s="903"/>
      <c r="F1775" s="903"/>
      <c r="G1775" s="903"/>
      <c r="H1775" s="903"/>
      <c r="I1775" s="903"/>
      <c r="J1775" s="903"/>
    </row>
    <row r="1776" spans="1:10" ht="18" customHeight="1" x14ac:dyDescent="0.25">
      <c r="A1776" s="887" t="s">
        <v>6635</v>
      </c>
      <c r="B1776" s="888" t="s">
        <v>1082</v>
      </c>
      <c r="C1776" s="887" t="s">
        <v>6058</v>
      </c>
      <c r="D1776" s="887" t="s">
        <v>1083</v>
      </c>
      <c r="E1776" s="1024" t="s">
        <v>1210</v>
      </c>
      <c r="F1776" s="1024"/>
      <c r="G1776" s="889" t="s">
        <v>880</v>
      </c>
      <c r="H1776" s="888" t="s">
        <v>6059</v>
      </c>
      <c r="I1776" s="888" t="s">
        <v>6060</v>
      </c>
      <c r="J1776" s="888" t="s">
        <v>1089</v>
      </c>
    </row>
    <row r="1777" spans="1:10" ht="25.9" customHeight="1" x14ac:dyDescent="0.25">
      <c r="A1777" s="890" t="s">
        <v>6061</v>
      </c>
      <c r="B1777" s="891" t="s">
        <v>6636</v>
      </c>
      <c r="C1777" s="890" t="s">
        <v>6063</v>
      </c>
      <c r="D1777" s="890" t="s">
        <v>118</v>
      </c>
      <c r="E1777" s="1025" t="s">
        <v>176</v>
      </c>
      <c r="F1777" s="1025"/>
      <c r="G1777" s="892" t="s">
        <v>47</v>
      </c>
      <c r="H1777" s="893">
        <v>1</v>
      </c>
      <c r="I1777" s="894">
        <v>0.08</v>
      </c>
      <c r="J1777" s="894">
        <v>0.08</v>
      </c>
    </row>
    <row r="1778" spans="1:10" ht="15" customHeight="1" x14ac:dyDescent="0.25">
      <c r="A1778" s="1024" t="s">
        <v>6089</v>
      </c>
      <c r="B1778" s="1020" t="s">
        <v>1082</v>
      </c>
      <c r="C1778" s="1024" t="s">
        <v>6058</v>
      </c>
      <c r="D1778" s="1024" t="s">
        <v>6090</v>
      </c>
      <c r="E1778" s="1020" t="s">
        <v>1084</v>
      </c>
      <c r="F1778" s="1023" t="s">
        <v>6091</v>
      </c>
      <c r="G1778" s="1020"/>
      <c r="H1778" s="1023" t="s">
        <v>6065</v>
      </c>
      <c r="I1778" s="1020"/>
      <c r="J1778" s="1020" t="s">
        <v>6066</v>
      </c>
    </row>
    <row r="1779" spans="1:10" ht="15" customHeight="1" x14ac:dyDescent="0.25">
      <c r="A1779" s="1020"/>
      <c r="B1779" s="1020"/>
      <c r="C1779" s="1020"/>
      <c r="D1779" s="1020"/>
      <c r="E1779" s="1020"/>
      <c r="F1779" s="888" t="s">
        <v>6092</v>
      </c>
      <c r="G1779" s="888" t="s">
        <v>6093</v>
      </c>
      <c r="H1779" s="888" t="s">
        <v>6092</v>
      </c>
      <c r="I1779" s="888" t="s">
        <v>6093</v>
      </c>
      <c r="J1779" s="1020"/>
    </row>
    <row r="1780" spans="1:10" ht="24" customHeight="1" x14ac:dyDescent="0.25">
      <c r="A1780" s="895" t="s">
        <v>6067</v>
      </c>
      <c r="B1780" s="896" t="s">
        <v>1042</v>
      </c>
      <c r="C1780" s="895" t="s">
        <v>6063</v>
      </c>
      <c r="D1780" s="895" t="s">
        <v>484</v>
      </c>
      <c r="E1780" s="897">
        <v>1</v>
      </c>
      <c r="F1780" s="904">
        <v>1</v>
      </c>
      <c r="G1780" s="904">
        <v>0</v>
      </c>
      <c r="H1780" s="898">
        <v>17.809999999999999</v>
      </c>
      <c r="I1780" s="898">
        <v>11.35</v>
      </c>
      <c r="J1780" s="898">
        <v>17.809999999999999</v>
      </c>
    </row>
    <row r="1781" spans="1:10" ht="24" customHeight="1" x14ac:dyDescent="0.25">
      <c r="A1781" s="895" t="s">
        <v>6067</v>
      </c>
      <c r="B1781" s="896" t="s">
        <v>6637</v>
      </c>
      <c r="C1781" s="895" t="s">
        <v>6063</v>
      </c>
      <c r="D1781" s="895" t="s">
        <v>482</v>
      </c>
      <c r="E1781" s="897">
        <v>1</v>
      </c>
      <c r="F1781" s="904">
        <v>1</v>
      </c>
      <c r="G1781" s="904">
        <v>0</v>
      </c>
      <c r="H1781" s="898">
        <v>177.5</v>
      </c>
      <c r="I1781" s="898">
        <v>71.61</v>
      </c>
      <c r="J1781" s="898">
        <v>177.5</v>
      </c>
    </row>
    <row r="1782" spans="1:10" ht="19.899999999999999" customHeight="1" x14ac:dyDescent="0.25">
      <c r="A1782" s="1012"/>
      <c r="B1782" s="1012"/>
      <c r="C1782" s="1012"/>
      <c r="D1782" s="1012"/>
      <c r="E1782" s="1012"/>
      <c r="F1782" s="1012" t="s">
        <v>6094</v>
      </c>
      <c r="G1782" s="1012"/>
      <c r="H1782" s="1012"/>
      <c r="I1782" s="1012"/>
      <c r="J1782" s="900">
        <v>195.3038</v>
      </c>
    </row>
    <row r="1783" spans="1:10" ht="19.899999999999999" customHeight="1" x14ac:dyDescent="0.25">
      <c r="A1783" s="1012"/>
      <c r="B1783" s="1012"/>
      <c r="C1783" s="1012"/>
      <c r="D1783" s="1012"/>
      <c r="E1783" s="1012"/>
      <c r="F1783" s="1012" t="s">
        <v>6072</v>
      </c>
      <c r="G1783" s="1012"/>
      <c r="H1783" s="1012"/>
      <c r="I1783" s="1012"/>
      <c r="J1783" s="900">
        <v>195.3038</v>
      </c>
    </row>
    <row r="1784" spans="1:10" ht="19.899999999999999" customHeight="1" x14ac:dyDescent="0.25">
      <c r="A1784" s="1012"/>
      <c r="B1784" s="1012"/>
      <c r="C1784" s="1012"/>
      <c r="D1784" s="1012"/>
      <c r="E1784" s="1012"/>
      <c r="F1784" s="1012" t="s">
        <v>6073</v>
      </c>
      <c r="G1784" s="1012"/>
      <c r="H1784" s="1012"/>
      <c r="I1784" s="1012"/>
      <c r="J1784" s="900">
        <v>2430.2399999999998</v>
      </c>
    </row>
    <row r="1785" spans="1:10" ht="19.899999999999999" customHeight="1" x14ac:dyDescent="0.25">
      <c r="A1785" s="1012"/>
      <c r="B1785" s="1012"/>
      <c r="C1785" s="1012"/>
      <c r="D1785" s="1012"/>
      <c r="E1785" s="1012"/>
      <c r="F1785" s="1012" t="s">
        <v>6074</v>
      </c>
      <c r="G1785" s="1012"/>
      <c r="H1785" s="1012"/>
      <c r="I1785" s="1012"/>
      <c r="J1785" s="900">
        <v>8.0399999999999999E-2</v>
      </c>
    </row>
    <row r="1786" spans="1:10" ht="19.899999999999999" customHeight="1" x14ac:dyDescent="0.25">
      <c r="A1786" s="1012"/>
      <c r="B1786" s="1012"/>
      <c r="C1786" s="1012"/>
      <c r="D1786" s="1012"/>
      <c r="E1786" s="1012"/>
      <c r="F1786" s="1012" t="s">
        <v>6075</v>
      </c>
      <c r="G1786" s="1012"/>
      <c r="H1786" s="1012"/>
      <c r="I1786" s="1012"/>
      <c r="J1786" s="900">
        <v>2.2000000000000001E-3</v>
      </c>
    </row>
    <row r="1787" spans="1:10" ht="19.899999999999999" customHeight="1" x14ac:dyDescent="0.25">
      <c r="A1787" s="1012"/>
      <c r="B1787" s="1012"/>
      <c r="C1787" s="1012"/>
      <c r="D1787" s="1012"/>
      <c r="E1787" s="1012"/>
      <c r="F1787" s="1012" t="s">
        <v>6076</v>
      </c>
      <c r="G1787" s="1012"/>
      <c r="H1787" s="1012"/>
      <c r="I1787" s="1012"/>
      <c r="J1787" s="900">
        <v>0</v>
      </c>
    </row>
    <row r="1788" spans="1:10" ht="19.899999999999999" customHeight="1" x14ac:dyDescent="0.25">
      <c r="A1788" s="887" t="s">
        <v>6077</v>
      </c>
      <c r="B1788" s="888" t="s">
        <v>6078</v>
      </c>
      <c r="C1788" s="887" t="s">
        <v>6058</v>
      </c>
      <c r="D1788" s="887" t="s">
        <v>1083</v>
      </c>
      <c r="E1788" s="888" t="s">
        <v>1084</v>
      </c>
      <c r="F1788" s="1020" t="s">
        <v>6079</v>
      </c>
      <c r="G1788" s="1023"/>
      <c r="H1788" s="1020"/>
      <c r="I1788" s="1020"/>
      <c r="J1788" s="888" t="s">
        <v>6065</v>
      </c>
    </row>
    <row r="1789" spans="1:10" ht="19.899999999999999" customHeight="1" x14ac:dyDescent="0.25">
      <c r="A1789" s="889"/>
      <c r="B1789" s="889"/>
      <c r="C1789" s="889"/>
      <c r="D1789" s="889"/>
      <c r="E1789" s="889"/>
      <c r="F1789" s="889" t="s">
        <v>240</v>
      </c>
      <c r="G1789" s="889" t="s">
        <v>241</v>
      </c>
      <c r="H1789" s="889" t="s">
        <v>242</v>
      </c>
      <c r="I1789" s="889" t="s">
        <v>6080</v>
      </c>
      <c r="J1789" s="889"/>
    </row>
    <row r="1790" spans="1:10" ht="19.899999999999999" customHeight="1" x14ac:dyDescent="0.25">
      <c r="A1790" s="1012"/>
      <c r="B1790" s="1012"/>
      <c r="C1790" s="1012"/>
      <c r="D1790" s="1012"/>
      <c r="E1790" s="1012"/>
      <c r="F1790" s="1012" t="s">
        <v>6076</v>
      </c>
      <c r="G1790" s="1012"/>
      <c r="H1790" s="1012"/>
      <c r="I1790" s="1012"/>
      <c r="J1790" s="900">
        <v>0</v>
      </c>
    </row>
    <row r="1791" spans="1:10" ht="19.899999999999999" customHeight="1" x14ac:dyDescent="0.25">
      <c r="A1791" s="1012"/>
      <c r="B1791" s="1012"/>
      <c r="C1791" s="1012"/>
      <c r="D1791" s="1012"/>
      <c r="E1791" s="1012"/>
      <c r="F1791" s="1012" t="s">
        <v>6081</v>
      </c>
      <c r="G1791" s="1012"/>
      <c r="H1791" s="1012"/>
      <c r="I1791" s="1012"/>
      <c r="J1791" s="900">
        <v>0</v>
      </c>
    </row>
    <row r="1792" spans="1:10" x14ac:dyDescent="0.25">
      <c r="A1792" s="901"/>
      <c r="B1792" s="901"/>
      <c r="C1792" s="901"/>
      <c r="D1792" s="901"/>
      <c r="E1792" s="901" t="s">
        <v>6082</v>
      </c>
      <c r="F1792" s="902">
        <v>0</v>
      </c>
      <c r="G1792" s="901" t="s">
        <v>6083</v>
      </c>
      <c r="H1792" s="902">
        <v>0</v>
      </c>
      <c r="I1792" s="901" t="s">
        <v>6084</v>
      </c>
      <c r="J1792" s="902">
        <v>0</v>
      </c>
    </row>
    <row r="1793" spans="1:10" ht="15.75" thickBot="1" x14ac:dyDescent="0.3">
      <c r="A1793" s="901"/>
      <c r="B1793" s="901"/>
      <c r="C1793" s="901"/>
      <c r="D1793" s="901"/>
      <c r="E1793" s="901" t="s">
        <v>6085</v>
      </c>
      <c r="F1793" s="902">
        <v>0.02</v>
      </c>
      <c r="G1793" s="901"/>
      <c r="H1793" s="1013" t="s">
        <v>6086</v>
      </c>
      <c r="I1793" s="1013"/>
      <c r="J1793" s="902">
        <v>0.1</v>
      </c>
    </row>
    <row r="1794" spans="1:10" ht="1.1499999999999999" customHeight="1" thickTop="1" x14ac:dyDescent="0.25">
      <c r="A1794" s="903"/>
      <c r="B1794" s="903"/>
      <c r="C1794" s="903"/>
      <c r="D1794" s="903"/>
      <c r="E1794" s="903"/>
      <c r="F1794" s="903"/>
      <c r="G1794" s="903"/>
      <c r="H1794" s="903"/>
      <c r="I1794" s="903"/>
      <c r="J1794" s="903"/>
    </row>
    <row r="1795" spans="1:10" ht="18" customHeight="1" x14ac:dyDescent="0.25">
      <c r="A1795" s="887" t="s">
        <v>6638</v>
      </c>
      <c r="B1795" s="888" t="s">
        <v>1082</v>
      </c>
      <c r="C1795" s="887" t="s">
        <v>6058</v>
      </c>
      <c r="D1795" s="887" t="s">
        <v>1083</v>
      </c>
      <c r="E1795" s="1024" t="s">
        <v>1210</v>
      </c>
      <c r="F1795" s="1024"/>
      <c r="G1795" s="889" t="s">
        <v>880</v>
      </c>
      <c r="H1795" s="888" t="s">
        <v>6059</v>
      </c>
      <c r="I1795" s="888" t="s">
        <v>6060</v>
      </c>
      <c r="J1795" s="888" t="s">
        <v>1089</v>
      </c>
    </row>
    <row r="1796" spans="1:10" ht="24" customHeight="1" x14ac:dyDescent="0.25">
      <c r="A1796" s="890" t="s">
        <v>6061</v>
      </c>
      <c r="B1796" s="891" t="s">
        <v>6639</v>
      </c>
      <c r="C1796" s="890" t="s">
        <v>6063</v>
      </c>
      <c r="D1796" s="890" t="s">
        <v>5891</v>
      </c>
      <c r="E1796" s="1025" t="s">
        <v>176</v>
      </c>
      <c r="F1796" s="1025"/>
      <c r="G1796" s="892" t="s">
        <v>47</v>
      </c>
      <c r="H1796" s="893">
        <v>1</v>
      </c>
      <c r="I1796" s="894">
        <v>0.61</v>
      </c>
      <c r="J1796" s="894">
        <v>0.61</v>
      </c>
    </row>
    <row r="1797" spans="1:10" ht="15" customHeight="1" x14ac:dyDescent="0.25">
      <c r="A1797" s="1024" t="s">
        <v>6089</v>
      </c>
      <c r="B1797" s="1020" t="s">
        <v>1082</v>
      </c>
      <c r="C1797" s="1024" t="s">
        <v>6058</v>
      </c>
      <c r="D1797" s="1024" t="s">
        <v>6090</v>
      </c>
      <c r="E1797" s="1020" t="s">
        <v>1084</v>
      </c>
      <c r="F1797" s="1023" t="s">
        <v>6091</v>
      </c>
      <c r="G1797" s="1020"/>
      <c r="H1797" s="1023" t="s">
        <v>6065</v>
      </c>
      <c r="I1797" s="1020"/>
      <c r="J1797" s="1020" t="s">
        <v>6066</v>
      </c>
    </row>
    <row r="1798" spans="1:10" ht="15" customHeight="1" x14ac:dyDescent="0.25">
      <c r="A1798" s="1020"/>
      <c r="B1798" s="1020"/>
      <c r="C1798" s="1020"/>
      <c r="D1798" s="1020"/>
      <c r="E1798" s="1020"/>
      <c r="F1798" s="888" t="s">
        <v>6092</v>
      </c>
      <c r="G1798" s="888" t="s">
        <v>6093</v>
      </c>
      <c r="H1798" s="888" t="s">
        <v>6092</v>
      </c>
      <c r="I1798" s="888" t="s">
        <v>6093</v>
      </c>
      <c r="J1798" s="1020"/>
    </row>
    <row r="1799" spans="1:10" ht="25.9" customHeight="1" x14ac:dyDescent="0.25">
      <c r="A1799" s="895" t="s">
        <v>6067</v>
      </c>
      <c r="B1799" s="896" t="s">
        <v>6640</v>
      </c>
      <c r="C1799" s="895" t="s">
        <v>6063</v>
      </c>
      <c r="D1799" s="895" t="s">
        <v>488</v>
      </c>
      <c r="E1799" s="897">
        <v>2</v>
      </c>
      <c r="F1799" s="904">
        <v>1</v>
      </c>
      <c r="G1799" s="904">
        <v>0</v>
      </c>
      <c r="H1799" s="898">
        <v>112.65</v>
      </c>
      <c r="I1799" s="898">
        <v>73.08</v>
      </c>
      <c r="J1799" s="898">
        <v>225.3</v>
      </c>
    </row>
    <row r="1800" spans="1:10" ht="25.9" customHeight="1" x14ac:dyDescent="0.25">
      <c r="A1800" s="895" t="s">
        <v>6067</v>
      </c>
      <c r="B1800" s="896" t="s">
        <v>6641</v>
      </c>
      <c r="C1800" s="895" t="s">
        <v>6063</v>
      </c>
      <c r="D1800" s="895" t="s">
        <v>486</v>
      </c>
      <c r="E1800" s="897">
        <v>1</v>
      </c>
      <c r="F1800" s="904">
        <v>1</v>
      </c>
      <c r="G1800" s="904">
        <v>0</v>
      </c>
      <c r="H1800" s="898">
        <v>337.12</v>
      </c>
      <c r="I1800" s="898">
        <v>114.36</v>
      </c>
      <c r="J1800" s="898">
        <v>337.12</v>
      </c>
    </row>
    <row r="1801" spans="1:10" ht="19.899999999999999" customHeight="1" x14ac:dyDescent="0.25">
      <c r="A1801" s="1012"/>
      <c r="B1801" s="1012"/>
      <c r="C1801" s="1012"/>
      <c r="D1801" s="1012"/>
      <c r="E1801" s="1012"/>
      <c r="F1801" s="1012" t="s">
        <v>6094</v>
      </c>
      <c r="G1801" s="1012"/>
      <c r="H1801" s="1012"/>
      <c r="I1801" s="1012"/>
      <c r="J1801" s="900">
        <v>562.41679999999997</v>
      </c>
    </row>
    <row r="1802" spans="1:10" ht="19.899999999999999" customHeight="1" x14ac:dyDescent="0.25">
      <c r="A1802" s="887" t="s">
        <v>6064</v>
      </c>
      <c r="B1802" s="888" t="s">
        <v>1082</v>
      </c>
      <c r="C1802" s="887" t="s">
        <v>6058</v>
      </c>
      <c r="D1802" s="887" t="s">
        <v>223</v>
      </c>
      <c r="E1802" s="888" t="s">
        <v>1084</v>
      </c>
      <c r="F1802" s="1020" t="s">
        <v>6065</v>
      </c>
      <c r="G1802" s="1020"/>
      <c r="H1802" s="1020"/>
      <c r="I1802" s="1020"/>
      <c r="J1802" s="888" t="s">
        <v>6066</v>
      </c>
    </row>
    <row r="1803" spans="1:10" ht="24" customHeight="1" x14ac:dyDescent="0.25">
      <c r="A1803" s="895" t="s">
        <v>6067</v>
      </c>
      <c r="B1803" s="896" t="s">
        <v>6068</v>
      </c>
      <c r="C1803" s="895" t="s">
        <v>6063</v>
      </c>
      <c r="D1803" s="895" t="s">
        <v>231</v>
      </c>
      <c r="E1803" s="897">
        <v>2</v>
      </c>
      <c r="F1803" s="895"/>
      <c r="G1803" s="895"/>
      <c r="H1803" s="895"/>
      <c r="I1803" s="898" t="s">
        <v>6069</v>
      </c>
      <c r="J1803" s="898" t="s">
        <v>6095</v>
      </c>
    </row>
    <row r="1804" spans="1:10" ht="19.899999999999999" customHeight="1" x14ac:dyDescent="0.25">
      <c r="A1804" s="1012"/>
      <c r="B1804" s="1012"/>
      <c r="C1804" s="1012"/>
      <c r="D1804" s="1012"/>
      <c r="E1804" s="1012"/>
      <c r="F1804" s="1012" t="s">
        <v>6070</v>
      </c>
      <c r="G1804" s="1012"/>
      <c r="H1804" s="1012"/>
      <c r="I1804" s="1012"/>
      <c r="J1804" s="899">
        <v>0</v>
      </c>
    </row>
    <row r="1805" spans="1:10" ht="19.899999999999999" customHeight="1" x14ac:dyDescent="0.25">
      <c r="A1805" s="1012"/>
      <c r="B1805" s="1012"/>
      <c r="C1805" s="1012"/>
      <c r="D1805" s="1012"/>
      <c r="E1805" s="1012"/>
      <c r="F1805" s="1012" t="s">
        <v>6071</v>
      </c>
      <c r="G1805" s="1012"/>
      <c r="H1805" s="1012"/>
      <c r="I1805" s="1012"/>
      <c r="J1805" s="900">
        <v>46.898200000000003</v>
      </c>
    </row>
    <row r="1806" spans="1:10" ht="19.899999999999999" customHeight="1" x14ac:dyDescent="0.25">
      <c r="A1806" s="1012"/>
      <c r="B1806" s="1012"/>
      <c r="C1806" s="1012"/>
      <c r="D1806" s="1012"/>
      <c r="E1806" s="1012"/>
      <c r="F1806" s="1012" t="s">
        <v>6072</v>
      </c>
      <c r="G1806" s="1012"/>
      <c r="H1806" s="1012"/>
      <c r="I1806" s="1012"/>
      <c r="J1806" s="900">
        <v>609.31500000000005</v>
      </c>
    </row>
    <row r="1807" spans="1:10" ht="19.899999999999999" customHeight="1" x14ac:dyDescent="0.25">
      <c r="A1807" s="1012"/>
      <c r="B1807" s="1012"/>
      <c r="C1807" s="1012"/>
      <c r="D1807" s="1012"/>
      <c r="E1807" s="1012"/>
      <c r="F1807" s="1012" t="s">
        <v>6073</v>
      </c>
      <c r="G1807" s="1012"/>
      <c r="H1807" s="1012"/>
      <c r="I1807" s="1012"/>
      <c r="J1807" s="900">
        <v>1038.46</v>
      </c>
    </row>
    <row r="1808" spans="1:10" ht="19.899999999999999" customHeight="1" x14ac:dyDescent="0.25">
      <c r="A1808" s="1012"/>
      <c r="B1808" s="1012"/>
      <c r="C1808" s="1012"/>
      <c r="D1808" s="1012"/>
      <c r="E1808" s="1012"/>
      <c r="F1808" s="1012" t="s">
        <v>6074</v>
      </c>
      <c r="G1808" s="1012"/>
      <c r="H1808" s="1012"/>
      <c r="I1808" s="1012"/>
      <c r="J1808" s="900">
        <v>0.5867</v>
      </c>
    </row>
    <row r="1809" spans="1:10" ht="19.899999999999999" customHeight="1" x14ac:dyDescent="0.25">
      <c r="A1809" s="1012"/>
      <c r="B1809" s="1012"/>
      <c r="C1809" s="1012"/>
      <c r="D1809" s="1012"/>
      <c r="E1809" s="1012"/>
      <c r="F1809" s="1012" t="s">
        <v>6075</v>
      </c>
      <c r="G1809" s="1012"/>
      <c r="H1809" s="1012"/>
      <c r="I1809" s="1012"/>
      <c r="J1809" s="900">
        <v>1.8700000000000001E-2</v>
      </c>
    </row>
    <row r="1810" spans="1:10" ht="19.899999999999999" customHeight="1" x14ac:dyDescent="0.25">
      <c r="A1810" s="1012"/>
      <c r="B1810" s="1012"/>
      <c r="C1810" s="1012"/>
      <c r="D1810" s="1012"/>
      <c r="E1810" s="1012"/>
      <c r="F1810" s="1012" t="s">
        <v>6076</v>
      </c>
      <c r="G1810" s="1012"/>
      <c r="H1810" s="1012"/>
      <c r="I1810" s="1012"/>
      <c r="J1810" s="900">
        <v>0</v>
      </c>
    </row>
    <row r="1811" spans="1:10" ht="19.899999999999999" customHeight="1" x14ac:dyDescent="0.25">
      <c r="A1811" s="887" t="s">
        <v>6101</v>
      </c>
      <c r="B1811" s="888" t="s">
        <v>1082</v>
      </c>
      <c r="C1811" s="887" t="s">
        <v>6058</v>
      </c>
      <c r="D1811" s="887" t="s">
        <v>179</v>
      </c>
      <c r="E1811" s="888" t="s">
        <v>1084</v>
      </c>
      <c r="F1811" s="888" t="s">
        <v>1207</v>
      </c>
      <c r="G1811" s="888" t="s">
        <v>6102</v>
      </c>
      <c r="H1811" s="888"/>
      <c r="I1811" s="888"/>
      <c r="J1811" s="888" t="s">
        <v>6065</v>
      </c>
    </row>
    <row r="1812" spans="1:10" ht="24" customHeight="1" x14ac:dyDescent="0.25">
      <c r="A1812" s="895" t="s">
        <v>6067</v>
      </c>
      <c r="B1812" s="896" t="s">
        <v>6642</v>
      </c>
      <c r="C1812" s="895" t="s">
        <v>6063</v>
      </c>
      <c r="D1812" s="895" t="s">
        <v>3947</v>
      </c>
      <c r="E1812" s="897">
        <v>1.2999999999999999E-3</v>
      </c>
      <c r="F1812" s="905" t="s">
        <v>108</v>
      </c>
      <c r="G1812" s="1018" t="s">
        <v>6248</v>
      </c>
      <c r="H1812" s="1018"/>
      <c r="I1812" s="1019"/>
      <c r="J1812" s="898" t="s">
        <v>6248</v>
      </c>
    </row>
    <row r="1813" spans="1:10" ht="19.899999999999999" customHeight="1" x14ac:dyDescent="0.25">
      <c r="A1813" s="1012"/>
      <c r="B1813" s="1012"/>
      <c r="C1813" s="1012"/>
      <c r="D1813" s="1012"/>
      <c r="E1813" s="1012"/>
      <c r="F1813" s="1012" t="s">
        <v>6106</v>
      </c>
      <c r="G1813" s="1012"/>
      <c r="H1813" s="1012"/>
      <c r="I1813" s="1012"/>
      <c r="J1813" s="900">
        <v>0</v>
      </c>
    </row>
    <row r="1814" spans="1:10" ht="19.899999999999999" customHeight="1" x14ac:dyDescent="0.25">
      <c r="A1814" s="887" t="s">
        <v>6077</v>
      </c>
      <c r="B1814" s="888" t="s">
        <v>6078</v>
      </c>
      <c r="C1814" s="887" t="s">
        <v>6058</v>
      </c>
      <c r="D1814" s="887" t="s">
        <v>1083</v>
      </c>
      <c r="E1814" s="888" t="s">
        <v>1084</v>
      </c>
      <c r="F1814" s="1020" t="s">
        <v>6079</v>
      </c>
      <c r="G1814" s="1023"/>
      <c r="H1814" s="1020"/>
      <c r="I1814" s="1020"/>
      <c r="J1814" s="888" t="s">
        <v>6065</v>
      </c>
    </row>
    <row r="1815" spans="1:10" ht="19.899999999999999" customHeight="1" x14ac:dyDescent="0.25">
      <c r="A1815" s="889"/>
      <c r="B1815" s="889"/>
      <c r="C1815" s="889"/>
      <c r="D1815" s="889"/>
      <c r="E1815" s="889"/>
      <c r="F1815" s="889" t="s">
        <v>240</v>
      </c>
      <c r="G1815" s="889" t="s">
        <v>241</v>
      </c>
      <c r="H1815" s="889" t="s">
        <v>242</v>
      </c>
      <c r="I1815" s="889" t="s">
        <v>6080</v>
      </c>
      <c r="J1815" s="889"/>
    </row>
    <row r="1816" spans="1:10" ht="19.899999999999999" customHeight="1" x14ac:dyDescent="0.25">
      <c r="A1816" s="1012"/>
      <c r="B1816" s="1012"/>
      <c r="C1816" s="1012"/>
      <c r="D1816" s="1012"/>
      <c r="E1816" s="1012"/>
      <c r="F1816" s="1012" t="s">
        <v>6076</v>
      </c>
      <c r="G1816" s="1012"/>
      <c r="H1816" s="1012"/>
      <c r="I1816" s="1012"/>
      <c r="J1816" s="900">
        <v>0</v>
      </c>
    </row>
    <row r="1817" spans="1:10" ht="19.899999999999999" customHeight="1" x14ac:dyDescent="0.25">
      <c r="A1817" s="1012"/>
      <c r="B1817" s="1012"/>
      <c r="C1817" s="1012"/>
      <c r="D1817" s="1012"/>
      <c r="E1817" s="1012"/>
      <c r="F1817" s="1012" t="s">
        <v>6081</v>
      </c>
      <c r="G1817" s="1012"/>
      <c r="H1817" s="1012"/>
      <c r="I1817" s="1012"/>
      <c r="J1817" s="900">
        <v>0</v>
      </c>
    </row>
    <row r="1818" spans="1:10" x14ac:dyDescent="0.25">
      <c r="A1818" s="901"/>
      <c r="B1818" s="901"/>
      <c r="C1818" s="901"/>
      <c r="D1818" s="901"/>
      <c r="E1818" s="901" t="s">
        <v>6082</v>
      </c>
      <c r="F1818" s="902">
        <v>4.5161296535254129E-2</v>
      </c>
      <c r="G1818" s="901" t="s">
        <v>6083</v>
      </c>
      <c r="H1818" s="902">
        <v>0</v>
      </c>
      <c r="I1818" s="901" t="s">
        <v>6084</v>
      </c>
      <c r="J1818" s="902">
        <v>0.04</v>
      </c>
    </row>
    <row r="1819" spans="1:10" ht="15.75" thickBot="1" x14ac:dyDescent="0.3">
      <c r="A1819" s="901"/>
      <c r="B1819" s="901"/>
      <c r="C1819" s="901"/>
      <c r="D1819" s="901"/>
      <c r="E1819" s="901" t="s">
        <v>6085</v>
      </c>
      <c r="F1819" s="902">
        <v>0.15</v>
      </c>
      <c r="G1819" s="901"/>
      <c r="H1819" s="1013" t="s">
        <v>6086</v>
      </c>
      <c r="I1819" s="1013"/>
      <c r="J1819" s="902">
        <v>0.76</v>
      </c>
    </row>
    <row r="1820" spans="1:10" ht="1.1499999999999999" customHeight="1" thickTop="1" x14ac:dyDescent="0.25">
      <c r="A1820" s="903"/>
      <c r="B1820" s="903"/>
      <c r="C1820" s="903"/>
      <c r="D1820" s="903"/>
      <c r="E1820" s="903"/>
      <c r="F1820" s="903"/>
      <c r="G1820" s="903"/>
      <c r="H1820" s="903"/>
      <c r="I1820" s="903"/>
      <c r="J1820" s="903"/>
    </row>
    <row r="1821" spans="1:10" ht="18" customHeight="1" x14ac:dyDescent="0.25">
      <c r="A1821" s="887" t="s">
        <v>6643</v>
      </c>
      <c r="B1821" s="888" t="s">
        <v>1082</v>
      </c>
      <c r="C1821" s="887" t="s">
        <v>6058</v>
      </c>
      <c r="D1821" s="887" t="s">
        <v>1083</v>
      </c>
      <c r="E1821" s="1024" t="s">
        <v>1210</v>
      </c>
      <c r="F1821" s="1024"/>
      <c r="G1821" s="889" t="s">
        <v>880</v>
      </c>
      <c r="H1821" s="888" t="s">
        <v>6059</v>
      </c>
      <c r="I1821" s="888" t="s">
        <v>6060</v>
      </c>
      <c r="J1821" s="888" t="s">
        <v>1089</v>
      </c>
    </row>
    <row r="1822" spans="1:10" ht="24" customHeight="1" x14ac:dyDescent="0.25">
      <c r="A1822" s="890" t="s">
        <v>6061</v>
      </c>
      <c r="B1822" s="891" t="s">
        <v>6644</v>
      </c>
      <c r="C1822" s="890" t="s">
        <v>6063</v>
      </c>
      <c r="D1822" s="890" t="s">
        <v>120</v>
      </c>
      <c r="E1822" s="1025" t="s">
        <v>176</v>
      </c>
      <c r="F1822" s="1025"/>
      <c r="G1822" s="892" t="s">
        <v>47</v>
      </c>
      <c r="H1822" s="893">
        <v>1</v>
      </c>
      <c r="I1822" s="894">
        <v>0.42</v>
      </c>
      <c r="J1822" s="894">
        <v>0.42</v>
      </c>
    </row>
    <row r="1823" spans="1:10" ht="15" customHeight="1" x14ac:dyDescent="0.25">
      <c r="A1823" s="1024" t="s">
        <v>6089</v>
      </c>
      <c r="B1823" s="1020" t="s">
        <v>1082</v>
      </c>
      <c r="C1823" s="1024" t="s">
        <v>6058</v>
      </c>
      <c r="D1823" s="1024" t="s">
        <v>6090</v>
      </c>
      <c r="E1823" s="1020" t="s">
        <v>1084</v>
      </c>
      <c r="F1823" s="1023" t="s">
        <v>6091</v>
      </c>
      <c r="G1823" s="1020"/>
      <c r="H1823" s="1023" t="s">
        <v>6065</v>
      </c>
      <c r="I1823" s="1020"/>
      <c r="J1823" s="1020" t="s">
        <v>6066</v>
      </c>
    </row>
    <row r="1824" spans="1:10" ht="15" customHeight="1" x14ac:dyDescent="0.25">
      <c r="A1824" s="1020"/>
      <c r="B1824" s="1020"/>
      <c r="C1824" s="1020"/>
      <c r="D1824" s="1020"/>
      <c r="E1824" s="1020"/>
      <c r="F1824" s="888" t="s">
        <v>6092</v>
      </c>
      <c r="G1824" s="888" t="s">
        <v>6093</v>
      </c>
      <c r="H1824" s="888" t="s">
        <v>6092</v>
      </c>
      <c r="I1824" s="888" t="s">
        <v>6093</v>
      </c>
      <c r="J1824" s="1020"/>
    </row>
    <row r="1825" spans="1:10" ht="25.9" customHeight="1" x14ac:dyDescent="0.25">
      <c r="A1825" s="895" t="s">
        <v>6067</v>
      </c>
      <c r="B1825" s="896" t="s">
        <v>6640</v>
      </c>
      <c r="C1825" s="895" t="s">
        <v>6063</v>
      </c>
      <c r="D1825" s="895" t="s">
        <v>488</v>
      </c>
      <c r="E1825" s="897">
        <v>2</v>
      </c>
      <c r="F1825" s="904">
        <v>1</v>
      </c>
      <c r="G1825" s="904">
        <v>0</v>
      </c>
      <c r="H1825" s="898">
        <v>112.65</v>
      </c>
      <c r="I1825" s="898">
        <v>73.08</v>
      </c>
      <c r="J1825" s="898">
        <v>225.3</v>
      </c>
    </row>
    <row r="1826" spans="1:10" ht="25.9" customHeight="1" x14ac:dyDescent="0.25">
      <c r="A1826" s="895" t="s">
        <v>6067</v>
      </c>
      <c r="B1826" s="896" t="s">
        <v>6641</v>
      </c>
      <c r="C1826" s="895" t="s">
        <v>6063</v>
      </c>
      <c r="D1826" s="895" t="s">
        <v>486</v>
      </c>
      <c r="E1826" s="897">
        <v>1</v>
      </c>
      <c r="F1826" s="904">
        <v>1</v>
      </c>
      <c r="G1826" s="904">
        <v>0</v>
      </c>
      <c r="H1826" s="898">
        <v>337.12</v>
      </c>
      <c r="I1826" s="898">
        <v>114.36</v>
      </c>
      <c r="J1826" s="898">
        <v>337.12</v>
      </c>
    </row>
    <row r="1827" spans="1:10" ht="19.899999999999999" customHeight="1" x14ac:dyDescent="0.25">
      <c r="A1827" s="1012"/>
      <c r="B1827" s="1012"/>
      <c r="C1827" s="1012"/>
      <c r="D1827" s="1012"/>
      <c r="E1827" s="1012"/>
      <c r="F1827" s="1012" t="s">
        <v>6094</v>
      </c>
      <c r="G1827" s="1012"/>
      <c r="H1827" s="1012"/>
      <c r="I1827" s="1012"/>
      <c r="J1827" s="900">
        <v>562.41679999999997</v>
      </c>
    </row>
    <row r="1828" spans="1:10" ht="19.899999999999999" customHeight="1" x14ac:dyDescent="0.25">
      <c r="A1828" s="887" t="s">
        <v>6064</v>
      </c>
      <c r="B1828" s="888" t="s">
        <v>1082</v>
      </c>
      <c r="C1828" s="887" t="s">
        <v>6058</v>
      </c>
      <c r="D1828" s="887" t="s">
        <v>223</v>
      </c>
      <c r="E1828" s="888" t="s">
        <v>1084</v>
      </c>
      <c r="F1828" s="1020" t="s">
        <v>6065</v>
      </c>
      <c r="G1828" s="1020"/>
      <c r="H1828" s="1020"/>
      <c r="I1828" s="1020"/>
      <c r="J1828" s="888" t="s">
        <v>6066</v>
      </c>
    </row>
    <row r="1829" spans="1:10" ht="24" customHeight="1" x14ac:dyDescent="0.25">
      <c r="A1829" s="895" t="s">
        <v>6067</v>
      </c>
      <c r="B1829" s="896" t="s">
        <v>6068</v>
      </c>
      <c r="C1829" s="895" t="s">
        <v>6063</v>
      </c>
      <c r="D1829" s="895" t="s">
        <v>231</v>
      </c>
      <c r="E1829" s="897">
        <v>2</v>
      </c>
      <c r="F1829" s="895"/>
      <c r="G1829" s="895"/>
      <c r="H1829" s="895"/>
      <c r="I1829" s="898" t="s">
        <v>6069</v>
      </c>
      <c r="J1829" s="898" t="s">
        <v>6095</v>
      </c>
    </row>
    <row r="1830" spans="1:10" ht="19.899999999999999" customHeight="1" x14ac:dyDescent="0.25">
      <c r="A1830" s="1012"/>
      <c r="B1830" s="1012"/>
      <c r="C1830" s="1012"/>
      <c r="D1830" s="1012"/>
      <c r="E1830" s="1012"/>
      <c r="F1830" s="1012" t="s">
        <v>6070</v>
      </c>
      <c r="G1830" s="1012"/>
      <c r="H1830" s="1012"/>
      <c r="I1830" s="1012"/>
      <c r="J1830" s="899">
        <v>0</v>
      </c>
    </row>
    <row r="1831" spans="1:10" ht="19.899999999999999" customHeight="1" x14ac:dyDescent="0.25">
      <c r="A1831" s="1012"/>
      <c r="B1831" s="1012"/>
      <c r="C1831" s="1012"/>
      <c r="D1831" s="1012"/>
      <c r="E1831" s="1012"/>
      <c r="F1831" s="1012" t="s">
        <v>6071</v>
      </c>
      <c r="G1831" s="1012"/>
      <c r="H1831" s="1012"/>
      <c r="I1831" s="1012"/>
      <c r="J1831" s="900">
        <v>46.898200000000003</v>
      </c>
    </row>
    <row r="1832" spans="1:10" ht="19.899999999999999" customHeight="1" x14ac:dyDescent="0.25">
      <c r="A1832" s="1012"/>
      <c r="B1832" s="1012"/>
      <c r="C1832" s="1012"/>
      <c r="D1832" s="1012"/>
      <c r="E1832" s="1012"/>
      <c r="F1832" s="1012" t="s">
        <v>6072</v>
      </c>
      <c r="G1832" s="1012"/>
      <c r="H1832" s="1012"/>
      <c r="I1832" s="1012"/>
      <c r="J1832" s="900">
        <v>609.31500000000005</v>
      </c>
    </row>
    <row r="1833" spans="1:10" ht="19.899999999999999" customHeight="1" x14ac:dyDescent="0.25">
      <c r="A1833" s="1012"/>
      <c r="B1833" s="1012"/>
      <c r="C1833" s="1012"/>
      <c r="D1833" s="1012"/>
      <c r="E1833" s="1012"/>
      <c r="F1833" s="1012" t="s">
        <v>6073</v>
      </c>
      <c r="G1833" s="1012"/>
      <c r="H1833" s="1012"/>
      <c r="I1833" s="1012"/>
      <c r="J1833" s="900">
        <v>1500</v>
      </c>
    </row>
    <row r="1834" spans="1:10" ht="19.899999999999999" customHeight="1" x14ac:dyDescent="0.25">
      <c r="A1834" s="1012"/>
      <c r="B1834" s="1012"/>
      <c r="C1834" s="1012"/>
      <c r="D1834" s="1012"/>
      <c r="E1834" s="1012"/>
      <c r="F1834" s="1012" t="s">
        <v>6074</v>
      </c>
      <c r="G1834" s="1012"/>
      <c r="H1834" s="1012"/>
      <c r="I1834" s="1012"/>
      <c r="J1834" s="900">
        <v>0.40620000000000001</v>
      </c>
    </row>
    <row r="1835" spans="1:10" ht="19.899999999999999" customHeight="1" x14ac:dyDescent="0.25">
      <c r="A1835" s="1012"/>
      <c r="B1835" s="1012"/>
      <c r="C1835" s="1012"/>
      <c r="D1835" s="1012"/>
      <c r="E1835" s="1012"/>
      <c r="F1835" s="1012" t="s">
        <v>6075</v>
      </c>
      <c r="G1835" s="1012"/>
      <c r="H1835" s="1012"/>
      <c r="I1835" s="1012"/>
      <c r="J1835" s="900">
        <v>1.29E-2</v>
      </c>
    </row>
    <row r="1836" spans="1:10" ht="19.899999999999999" customHeight="1" x14ac:dyDescent="0.25">
      <c r="A1836" s="1012"/>
      <c r="B1836" s="1012"/>
      <c r="C1836" s="1012"/>
      <c r="D1836" s="1012"/>
      <c r="E1836" s="1012"/>
      <c r="F1836" s="1012" t="s">
        <v>6076</v>
      </c>
      <c r="G1836" s="1012"/>
      <c r="H1836" s="1012"/>
      <c r="I1836" s="1012"/>
      <c r="J1836" s="900">
        <v>0</v>
      </c>
    </row>
    <row r="1837" spans="1:10" ht="19.899999999999999" customHeight="1" x14ac:dyDescent="0.25">
      <c r="A1837" s="887" t="s">
        <v>6101</v>
      </c>
      <c r="B1837" s="888" t="s">
        <v>1082</v>
      </c>
      <c r="C1837" s="887" t="s">
        <v>6058</v>
      </c>
      <c r="D1837" s="887" t="s">
        <v>179</v>
      </c>
      <c r="E1837" s="888" t="s">
        <v>1084</v>
      </c>
      <c r="F1837" s="888" t="s">
        <v>1207</v>
      </c>
      <c r="G1837" s="888" t="s">
        <v>6102</v>
      </c>
      <c r="H1837" s="888"/>
      <c r="I1837" s="888"/>
      <c r="J1837" s="888" t="s">
        <v>6065</v>
      </c>
    </row>
    <row r="1838" spans="1:10" ht="24" customHeight="1" x14ac:dyDescent="0.25">
      <c r="A1838" s="895" t="s">
        <v>6067</v>
      </c>
      <c r="B1838" s="896" t="s">
        <v>6645</v>
      </c>
      <c r="C1838" s="895" t="s">
        <v>6063</v>
      </c>
      <c r="D1838" s="895" t="s">
        <v>492</v>
      </c>
      <c r="E1838" s="897">
        <v>4.4999999999999999E-4</v>
      </c>
      <c r="F1838" s="905" t="s">
        <v>108</v>
      </c>
      <c r="G1838" s="1018" t="s">
        <v>6248</v>
      </c>
      <c r="H1838" s="1018"/>
      <c r="I1838" s="1019"/>
      <c r="J1838" s="898" t="s">
        <v>6248</v>
      </c>
    </row>
    <row r="1839" spans="1:10" ht="19.899999999999999" customHeight="1" x14ac:dyDescent="0.25">
      <c r="A1839" s="1012"/>
      <c r="B1839" s="1012"/>
      <c r="C1839" s="1012"/>
      <c r="D1839" s="1012"/>
      <c r="E1839" s="1012"/>
      <c r="F1839" s="1012" t="s">
        <v>6106</v>
      </c>
      <c r="G1839" s="1012"/>
      <c r="H1839" s="1012"/>
      <c r="I1839" s="1012"/>
      <c r="J1839" s="900">
        <v>0</v>
      </c>
    </row>
    <row r="1840" spans="1:10" ht="19.899999999999999" customHeight="1" x14ac:dyDescent="0.25">
      <c r="A1840" s="887" t="s">
        <v>6077</v>
      </c>
      <c r="B1840" s="888" t="s">
        <v>6078</v>
      </c>
      <c r="C1840" s="887" t="s">
        <v>6058</v>
      </c>
      <c r="D1840" s="887" t="s">
        <v>1083</v>
      </c>
      <c r="E1840" s="888" t="s">
        <v>1084</v>
      </c>
      <c r="F1840" s="1020" t="s">
        <v>6079</v>
      </c>
      <c r="G1840" s="1023"/>
      <c r="H1840" s="1020"/>
      <c r="I1840" s="1020"/>
      <c r="J1840" s="888" t="s">
        <v>6065</v>
      </c>
    </row>
    <row r="1841" spans="1:10" ht="19.899999999999999" customHeight="1" x14ac:dyDescent="0.25">
      <c r="A1841" s="889"/>
      <c r="B1841" s="889"/>
      <c r="C1841" s="889"/>
      <c r="D1841" s="889"/>
      <c r="E1841" s="889"/>
      <c r="F1841" s="889" t="s">
        <v>240</v>
      </c>
      <c r="G1841" s="889" t="s">
        <v>241</v>
      </c>
      <c r="H1841" s="889" t="s">
        <v>242</v>
      </c>
      <c r="I1841" s="889" t="s">
        <v>6080</v>
      </c>
      <c r="J1841" s="889"/>
    </row>
    <row r="1842" spans="1:10" ht="19.899999999999999" customHeight="1" x14ac:dyDescent="0.25">
      <c r="A1842" s="1012"/>
      <c r="B1842" s="1012"/>
      <c r="C1842" s="1012"/>
      <c r="D1842" s="1012"/>
      <c r="E1842" s="1012"/>
      <c r="F1842" s="1012" t="s">
        <v>6076</v>
      </c>
      <c r="G1842" s="1012"/>
      <c r="H1842" s="1012"/>
      <c r="I1842" s="1012"/>
      <c r="J1842" s="900">
        <v>0</v>
      </c>
    </row>
    <row r="1843" spans="1:10" ht="19.899999999999999" customHeight="1" x14ac:dyDescent="0.25">
      <c r="A1843" s="1012"/>
      <c r="B1843" s="1012"/>
      <c r="C1843" s="1012"/>
      <c r="D1843" s="1012"/>
      <c r="E1843" s="1012"/>
      <c r="F1843" s="1012" t="s">
        <v>6081</v>
      </c>
      <c r="G1843" s="1012"/>
      <c r="H1843" s="1012"/>
      <c r="I1843" s="1012"/>
      <c r="J1843" s="900">
        <v>0</v>
      </c>
    </row>
    <row r="1844" spans="1:10" x14ac:dyDescent="0.25">
      <c r="A1844" s="901"/>
      <c r="B1844" s="901"/>
      <c r="C1844" s="901"/>
      <c r="D1844" s="901"/>
      <c r="E1844" s="901" t="s">
        <v>6082</v>
      </c>
      <c r="F1844" s="902">
        <v>0.03</v>
      </c>
      <c r="G1844" s="901" t="s">
        <v>6083</v>
      </c>
      <c r="H1844" s="902">
        <v>0</v>
      </c>
      <c r="I1844" s="901" t="s">
        <v>6084</v>
      </c>
      <c r="J1844" s="902">
        <v>0.03</v>
      </c>
    </row>
    <row r="1845" spans="1:10" ht="15.75" thickBot="1" x14ac:dyDescent="0.3">
      <c r="A1845" s="901"/>
      <c r="B1845" s="901"/>
      <c r="C1845" s="901"/>
      <c r="D1845" s="901"/>
      <c r="E1845" s="901" t="s">
        <v>6085</v>
      </c>
      <c r="F1845" s="902">
        <v>0.1</v>
      </c>
      <c r="G1845" s="901"/>
      <c r="H1845" s="1013" t="s">
        <v>6086</v>
      </c>
      <c r="I1845" s="1013"/>
      <c r="J1845" s="902">
        <v>0.52</v>
      </c>
    </row>
    <row r="1846" spans="1:10" ht="1.1499999999999999" customHeight="1" thickTop="1" x14ac:dyDescent="0.25">
      <c r="A1846" s="903"/>
      <c r="B1846" s="903"/>
      <c r="C1846" s="903"/>
      <c r="D1846" s="903"/>
      <c r="E1846" s="903"/>
      <c r="F1846" s="903"/>
      <c r="G1846" s="903"/>
      <c r="H1846" s="903"/>
      <c r="I1846" s="903"/>
      <c r="J1846" s="903"/>
    </row>
    <row r="1847" spans="1:10" ht="18" customHeight="1" x14ac:dyDescent="0.25">
      <c r="A1847" s="887" t="s">
        <v>6646</v>
      </c>
      <c r="B1847" s="888" t="s">
        <v>1082</v>
      </c>
      <c r="C1847" s="887" t="s">
        <v>6058</v>
      </c>
      <c r="D1847" s="887" t="s">
        <v>1083</v>
      </c>
      <c r="E1847" s="1024" t="s">
        <v>1210</v>
      </c>
      <c r="F1847" s="1024"/>
      <c r="G1847" s="889" t="s">
        <v>880</v>
      </c>
      <c r="H1847" s="888" t="s">
        <v>6059</v>
      </c>
      <c r="I1847" s="888" t="s">
        <v>6060</v>
      </c>
      <c r="J1847" s="888" t="s">
        <v>1089</v>
      </c>
    </row>
    <row r="1848" spans="1:10" ht="25.9" customHeight="1" x14ac:dyDescent="0.25">
      <c r="A1848" s="890" t="s">
        <v>6061</v>
      </c>
      <c r="B1848" s="891" t="s">
        <v>6647</v>
      </c>
      <c r="C1848" s="890" t="s">
        <v>6063</v>
      </c>
      <c r="D1848" s="890" t="s">
        <v>6045</v>
      </c>
      <c r="E1848" s="1025" t="s">
        <v>176</v>
      </c>
      <c r="F1848" s="1025"/>
      <c r="G1848" s="892" t="s">
        <v>108</v>
      </c>
      <c r="H1848" s="893">
        <v>1</v>
      </c>
      <c r="I1848" s="894">
        <v>190.68</v>
      </c>
      <c r="J1848" s="894">
        <v>190.68</v>
      </c>
    </row>
    <row r="1849" spans="1:10" ht="15" customHeight="1" x14ac:dyDescent="0.25">
      <c r="A1849" s="1024" t="s">
        <v>6089</v>
      </c>
      <c r="B1849" s="1020" t="s">
        <v>1082</v>
      </c>
      <c r="C1849" s="1024" t="s">
        <v>6058</v>
      </c>
      <c r="D1849" s="1024" t="s">
        <v>6090</v>
      </c>
      <c r="E1849" s="1020" t="s">
        <v>1084</v>
      </c>
      <c r="F1849" s="1023" t="s">
        <v>6091</v>
      </c>
      <c r="G1849" s="1020"/>
      <c r="H1849" s="1023" t="s">
        <v>6065</v>
      </c>
      <c r="I1849" s="1020"/>
      <c r="J1849" s="1020" t="s">
        <v>6066</v>
      </c>
    </row>
    <row r="1850" spans="1:10" ht="15" customHeight="1" x14ac:dyDescent="0.25">
      <c r="A1850" s="1020"/>
      <c r="B1850" s="1020"/>
      <c r="C1850" s="1020"/>
      <c r="D1850" s="1020"/>
      <c r="E1850" s="1020"/>
      <c r="F1850" s="888" t="s">
        <v>6092</v>
      </c>
      <c r="G1850" s="888" t="s">
        <v>6093</v>
      </c>
      <c r="H1850" s="888" t="s">
        <v>6092</v>
      </c>
      <c r="I1850" s="888" t="s">
        <v>6093</v>
      </c>
      <c r="J1850" s="1020"/>
    </row>
    <row r="1851" spans="1:10" ht="25.9" customHeight="1" x14ac:dyDescent="0.25">
      <c r="A1851" s="895" t="s">
        <v>6067</v>
      </c>
      <c r="B1851" s="896" t="s">
        <v>6604</v>
      </c>
      <c r="C1851" s="895" t="s">
        <v>6063</v>
      </c>
      <c r="D1851" s="895" t="s">
        <v>466</v>
      </c>
      <c r="E1851" s="897">
        <v>1</v>
      </c>
      <c r="F1851" s="904">
        <v>0.71</v>
      </c>
      <c r="G1851" s="904">
        <v>0.28999999999999998</v>
      </c>
      <c r="H1851" s="898">
        <v>308.45999999999998</v>
      </c>
      <c r="I1851" s="898">
        <v>151.79</v>
      </c>
      <c r="J1851" s="898">
        <v>263.02999999999997</v>
      </c>
    </row>
    <row r="1852" spans="1:10" ht="25.9" customHeight="1" x14ac:dyDescent="0.25">
      <c r="A1852" s="895" t="s">
        <v>6067</v>
      </c>
      <c r="B1852" s="896" t="s">
        <v>6648</v>
      </c>
      <c r="C1852" s="895" t="s">
        <v>6063</v>
      </c>
      <c r="D1852" s="895" t="s">
        <v>494</v>
      </c>
      <c r="E1852" s="897">
        <v>1</v>
      </c>
      <c r="F1852" s="904">
        <v>0.82</v>
      </c>
      <c r="G1852" s="904">
        <v>0.18</v>
      </c>
      <c r="H1852" s="898">
        <v>345.29</v>
      </c>
      <c r="I1852" s="898">
        <v>139.43</v>
      </c>
      <c r="J1852" s="898">
        <v>308.24</v>
      </c>
    </row>
    <row r="1853" spans="1:10" ht="24" customHeight="1" x14ac:dyDescent="0.25">
      <c r="A1853" s="895" t="s">
        <v>6067</v>
      </c>
      <c r="B1853" s="896" t="s">
        <v>6649</v>
      </c>
      <c r="C1853" s="895" t="s">
        <v>6063</v>
      </c>
      <c r="D1853" s="895" t="s">
        <v>496</v>
      </c>
      <c r="E1853" s="897">
        <v>1</v>
      </c>
      <c r="F1853" s="904">
        <v>1</v>
      </c>
      <c r="G1853" s="904">
        <v>0</v>
      </c>
      <c r="H1853" s="898">
        <v>503.92</v>
      </c>
      <c r="I1853" s="898">
        <v>218.73</v>
      </c>
      <c r="J1853" s="898">
        <v>503.92</v>
      </c>
    </row>
    <row r="1854" spans="1:10" ht="19.899999999999999" customHeight="1" x14ac:dyDescent="0.25">
      <c r="A1854" s="1012"/>
      <c r="B1854" s="1012"/>
      <c r="C1854" s="1012"/>
      <c r="D1854" s="1012"/>
      <c r="E1854" s="1012"/>
      <c r="F1854" s="1012" t="s">
        <v>6094</v>
      </c>
      <c r="G1854" s="1012"/>
      <c r="H1854" s="1012"/>
      <c r="I1854" s="1012"/>
      <c r="J1854" s="900">
        <v>1075.1771000000001</v>
      </c>
    </row>
    <row r="1855" spans="1:10" ht="19.899999999999999" customHeight="1" x14ac:dyDescent="0.25">
      <c r="A1855" s="887" t="s">
        <v>6064</v>
      </c>
      <c r="B1855" s="888" t="s">
        <v>1082</v>
      </c>
      <c r="C1855" s="887" t="s">
        <v>6058</v>
      </c>
      <c r="D1855" s="887" t="s">
        <v>223</v>
      </c>
      <c r="E1855" s="888" t="s">
        <v>1084</v>
      </c>
      <c r="F1855" s="1020" t="s">
        <v>6065</v>
      </c>
      <c r="G1855" s="1020"/>
      <c r="H1855" s="1020"/>
      <c r="I1855" s="1020"/>
      <c r="J1855" s="888" t="s">
        <v>6066</v>
      </c>
    </row>
    <row r="1856" spans="1:10" ht="24" customHeight="1" x14ac:dyDescent="0.25">
      <c r="A1856" s="895" t="s">
        <v>6067</v>
      </c>
      <c r="B1856" s="896" t="s">
        <v>6068</v>
      </c>
      <c r="C1856" s="895" t="s">
        <v>6063</v>
      </c>
      <c r="D1856" s="895" t="s">
        <v>231</v>
      </c>
      <c r="E1856" s="897">
        <v>8</v>
      </c>
      <c r="F1856" s="895"/>
      <c r="G1856" s="895"/>
      <c r="H1856" s="895"/>
      <c r="I1856" s="898" t="s">
        <v>6069</v>
      </c>
      <c r="J1856" s="898" t="s">
        <v>6650</v>
      </c>
    </row>
    <row r="1857" spans="1:10" ht="19.899999999999999" customHeight="1" x14ac:dyDescent="0.25">
      <c r="A1857" s="1012"/>
      <c r="B1857" s="1012"/>
      <c r="C1857" s="1012"/>
      <c r="D1857" s="1012"/>
      <c r="E1857" s="1012"/>
      <c r="F1857" s="1012" t="s">
        <v>6070</v>
      </c>
      <c r="G1857" s="1012"/>
      <c r="H1857" s="1012"/>
      <c r="I1857" s="1012"/>
      <c r="J1857" s="899">
        <v>0</v>
      </c>
    </row>
    <row r="1858" spans="1:10" ht="19.899999999999999" customHeight="1" x14ac:dyDescent="0.25">
      <c r="A1858" s="1012"/>
      <c r="B1858" s="1012"/>
      <c r="C1858" s="1012"/>
      <c r="D1858" s="1012"/>
      <c r="E1858" s="1012"/>
      <c r="F1858" s="1012" t="s">
        <v>6071</v>
      </c>
      <c r="G1858" s="1012"/>
      <c r="H1858" s="1012"/>
      <c r="I1858" s="1012"/>
      <c r="J1858" s="900">
        <v>187.59280000000001</v>
      </c>
    </row>
    <row r="1859" spans="1:10" ht="19.899999999999999" customHeight="1" x14ac:dyDescent="0.25">
      <c r="A1859" s="1012"/>
      <c r="B1859" s="1012"/>
      <c r="C1859" s="1012"/>
      <c r="D1859" s="1012"/>
      <c r="E1859" s="1012"/>
      <c r="F1859" s="1012" t="s">
        <v>6072</v>
      </c>
      <c r="G1859" s="1012"/>
      <c r="H1859" s="1012"/>
      <c r="I1859" s="1012"/>
      <c r="J1859" s="900">
        <v>1262.7699</v>
      </c>
    </row>
    <row r="1860" spans="1:10" ht="19.899999999999999" customHeight="1" x14ac:dyDescent="0.25">
      <c r="A1860" s="1012"/>
      <c r="B1860" s="1012"/>
      <c r="C1860" s="1012"/>
      <c r="D1860" s="1012"/>
      <c r="E1860" s="1012"/>
      <c r="F1860" s="1012" t="s">
        <v>6073</v>
      </c>
      <c r="G1860" s="1012"/>
      <c r="H1860" s="1012"/>
      <c r="I1860" s="1012"/>
      <c r="J1860" s="900">
        <v>99.6</v>
      </c>
    </row>
    <row r="1861" spans="1:10" ht="19.899999999999999" customHeight="1" x14ac:dyDescent="0.25">
      <c r="A1861" s="1012"/>
      <c r="B1861" s="1012"/>
      <c r="C1861" s="1012"/>
      <c r="D1861" s="1012"/>
      <c r="E1861" s="1012"/>
      <c r="F1861" s="1012" t="s">
        <v>6074</v>
      </c>
      <c r="G1861" s="1012"/>
      <c r="H1861" s="1012"/>
      <c r="I1861" s="1012"/>
      <c r="J1861" s="900">
        <v>12.6784</v>
      </c>
    </row>
    <row r="1862" spans="1:10" ht="19.899999999999999" customHeight="1" x14ac:dyDescent="0.25">
      <c r="A1862" s="1012"/>
      <c r="B1862" s="1012"/>
      <c r="C1862" s="1012"/>
      <c r="D1862" s="1012"/>
      <c r="E1862" s="1012"/>
      <c r="F1862" s="1012" t="s">
        <v>6075</v>
      </c>
      <c r="G1862" s="1012"/>
      <c r="H1862" s="1012"/>
      <c r="I1862" s="1012"/>
      <c r="J1862" s="900">
        <v>0.35709999999999997</v>
      </c>
    </row>
    <row r="1863" spans="1:10" ht="19.899999999999999" customHeight="1" x14ac:dyDescent="0.25">
      <c r="A1863" s="1012"/>
      <c r="B1863" s="1012"/>
      <c r="C1863" s="1012"/>
      <c r="D1863" s="1012"/>
      <c r="E1863" s="1012"/>
      <c r="F1863" s="1012" t="s">
        <v>6076</v>
      </c>
      <c r="G1863" s="1012"/>
      <c r="H1863" s="1012"/>
      <c r="I1863" s="1012"/>
      <c r="J1863" s="900">
        <v>0</v>
      </c>
    </row>
    <row r="1864" spans="1:10" ht="19.899999999999999" customHeight="1" x14ac:dyDescent="0.25">
      <c r="A1864" s="887" t="s">
        <v>6225</v>
      </c>
      <c r="B1864" s="888" t="s">
        <v>1082</v>
      </c>
      <c r="C1864" s="887" t="s">
        <v>6058</v>
      </c>
      <c r="D1864" s="887" t="s">
        <v>6226</v>
      </c>
      <c r="E1864" s="888" t="s">
        <v>1084</v>
      </c>
      <c r="F1864" s="888" t="s">
        <v>1207</v>
      </c>
      <c r="G1864" s="888" t="s">
        <v>6102</v>
      </c>
      <c r="H1864" s="888"/>
      <c r="I1864" s="888"/>
      <c r="J1864" s="888" t="s">
        <v>6065</v>
      </c>
    </row>
    <row r="1865" spans="1:10" ht="25.9" customHeight="1" x14ac:dyDescent="0.25">
      <c r="A1865" s="906" t="s">
        <v>6061</v>
      </c>
      <c r="B1865" s="907" t="s">
        <v>6651</v>
      </c>
      <c r="C1865" s="906" t="s">
        <v>6063</v>
      </c>
      <c r="D1865" s="906" t="s">
        <v>6652</v>
      </c>
      <c r="E1865" s="908">
        <v>1</v>
      </c>
      <c r="F1865" s="909" t="s">
        <v>108</v>
      </c>
      <c r="G1865" s="1021" t="s">
        <v>6653</v>
      </c>
      <c r="H1865" s="1021"/>
      <c r="I1865" s="1022"/>
      <c r="J1865" s="910" t="s">
        <v>6653</v>
      </c>
    </row>
    <row r="1866" spans="1:10" ht="19.899999999999999" customHeight="1" x14ac:dyDescent="0.25">
      <c r="A1866" s="1012"/>
      <c r="B1866" s="1012"/>
      <c r="C1866" s="1012"/>
      <c r="D1866" s="1012"/>
      <c r="E1866" s="1012"/>
      <c r="F1866" s="1012" t="s">
        <v>6230</v>
      </c>
      <c r="G1866" s="1012"/>
      <c r="H1866" s="1012"/>
      <c r="I1866" s="1012"/>
      <c r="J1866" s="900">
        <v>169.33</v>
      </c>
    </row>
    <row r="1867" spans="1:10" ht="19.899999999999999" customHeight="1" x14ac:dyDescent="0.25">
      <c r="A1867" s="887" t="s">
        <v>6107</v>
      </c>
      <c r="B1867" s="888" t="s">
        <v>6108</v>
      </c>
      <c r="C1867" s="887" t="s">
        <v>6058</v>
      </c>
      <c r="D1867" s="887" t="s">
        <v>1083</v>
      </c>
      <c r="E1867" s="888" t="s">
        <v>6109</v>
      </c>
      <c r="F1867" s="888" t="s">
        <v>1084</v>
      </c>
      <c r="G1867" s="889" t="s">
        <v>1207</v>
      </c>
      <c r="H1867" s="1020" t="s">
        <v>6102</v>
      </c>
      <c r="I1867" s="1020"/>
      <c r="J1867" s="888" t="s">
        <v>6065</v>
      </c>
    </row>
    <row r="1868" spans="1:10" ht="52.15" customHeight="1" x14ac:dyDescent="0.25">
      <c r="A1868" s="906" t="s">
        <v>6061</v>
      </c>
      <c r="B1868" s="907" t="s">
        <v>6654</v>
      </c>
      <c r="C1868" s="906" t="s">
        <v>6063</v>
      </c>
      <c r="D1868" s="906" t="s">
        <v>6655</v>
      </c>
      <c r="E1868" s="907">
        <v>6416078</v>
      </c>
      <c r="F1868" s="908">
        <v>1</v>
      </c>
      <c r="G1868" s="909" t="s">
        <v>108</v>
      </c>
      <c r="H1868" s="1021">
        <v>8.31</v>
      </c>
      <c r="I1868" s="1022"/>
      <c r="J1868" s="910">
        <v>8.31</v>
      </c>
    </row>
    <row r="1869" spans="1:10" ht="19.899999999999999" customHeight="1" x14ac:dyDescent="0.25">
      <c r="A1869" s="1012"/>
      <c r="B1869" s="1012"/>
      <c r="C1869" s="1012"/>
      <c r="D1869" s="1012"/>
      <c r="E1869" s="1012"/>
      <c r="F1869" s="1012" t="s">
        <v>6112</v>
      </c>
      <c r="G1869" s="1012"/>
      <c r="H1869" s="1012"/>
      <c r="I1869" s="1012"/>
      <c r="J1869" s="900">
        <v>8.31</v>
      </c>
    </row>
    <row r="1870" spans="1:10" ht="19.899999999999999" customHeight="1" x14ac:dyDescent="0.25">
      <c r="A1870" s="887" t="s">
        <v>6077</v>
      </c>
      <c r="B1870" s="888" t="s">
        <v>6078</v>
      </c>
      <c r="C1870" s="887" t="s">
        <v>6058</v>
      </c>
      <c r="D1870" s="887" t="s">
        <v>1083</v>
      </c>
      <c r="E1870" s="888" t="s">
        <v>1084</v>
      </c>
      <c r="F1870" s="1020" t="s">
        <v>6079</v>
      </c>
      <c r="G1870" s="1023"/>
      <c r="H1870" s="1020"/>
      <c r="I1870" s="1020"/>
      <c r="J1870" s="888" t="s">
        <v>6065</v>
      </c>
    </row>
    <row r="1871" spans="1:10" ht="19.899999999999999" customHeight="1" x14ac:dyDescent="0.25">
      <c r="A1871" s="889"/>
      <c r="B1871" s="889"/>
      <c r="C1871" s="889"/>
      <c r="D1871" s="889"/>
      <c r="E1871" s="889"/>
      <c r="F1871" s="889" t="s">
        <v>240</v>
      </c>
      <c r="G1871" s="889" t="s">
        <v>241</v>
      </c>
      <c r="H1871" s="889" t="s">
        <v>242</v>
      </c>
      <c r="I1871" s="889" t="s">
        <v>6080</v>
      </c>
      <c r="J1871" s="889"/>
    </row>
    <row r="1872" spans="1:10" ht="49.9" customHeight="1" x14ac:dyDescent="0.25">
      <c r="A1872" s="906" t="s">
        <v>6061</v>
      </c>
      <c r="B1872" s="907">
        <v>6416078</v>
      </c>
      <c r="C1872" s="906" t="s">
        <v>6063</v>
      </c>
      <c r="D1872" s="906" t="s">
        <v>6652</v>
      </c>
      <c r="E1872" s="908">
        <v>1</v>
      </c>
      <c r="F1872" s="907" t="s">
        <v>6113</v>
      </c>
      <c r="G1872" s="907" t="s">
        <v>6114</v>
      </c>
      <c r="H1872" s="907" t="s">
        <v>6115</v>
      </c>
      <c r="I1872" s="907" t="s">
        <v>6116</v>
      </c>
      <c r="J1872" s="910">
        <v>0</v>
      </c>
    </row>
    <row r="1873" spans="1:10" ht="19.899999999999999" customHeight="1" x14ac:dyDescent="0.25">
      <c r="A1873" s="1012"/>
      <c r="B1873" s="1012"/>
      <c r="C1873" s="1012"/>
      <c r="D1873" s="1012"/>
      <c r="E1873" s="1012"/>
      <c r="F1873" s="1012" t="s">
        <v>6076</v>
      </c>
      <c r="G1873" s="1012"/>
      <c r="H1873" s="1012"/>
      <c r="I1873" s="1012"/>
      <c r="J1873" s="900">
        <v>0</v>
      </c>
    </row>
    <row r="1874" spans="1:10" ht="19.899999999999999" customHeight="1" x14ac:dyDescent="0.25">
      <c r="A1874" s="1012"/>
      <c r="B1874" s="1012"/>
      <c r="C1874" s="1012"/>
      <c r="D1874" s="1012"/>
      <c r="E1874" s="1012"/>
      <c r="F1874" s="1012" t="s">
        <v>6081</v>
      </c>
      <c r="G1874" s="1012"/>
      <c r="H1874" s="1012"/>
      <c r="I1874" s="1012"/>
      <c r="J1874" s="900">
        <v>0</v>
      </c>
    </row>
    <row r="1875" spans="1:10" x14ac:dyDescent="0.25">
      <c r="A1875" s="901"/>
      <c r="B1875" s="901"/>
      <c r="C1875" s="901"/>
      <c r="D1875" s="901"/>
      <c r="E1875" s="901" t="s">
        <v>6082</v>
      </c>
      <c r="F1875" s="902">
        <v>2.8251927710843372</v>
      </c>
      <c r="G1875" s="901" t="s">
        <v>6083</v>
      </c>
      <c r="H1875" s="902">
        <v>0</v>
      </c>
      <c r="I1875" s="901" t="s">
        <v>6084</v>
      </c>
      <c r="J1875" s="902">
        <v>2.82</v>
      </c>
    </row>
    <row r="1876" spans="1:10" ht="15.75" thickBot="1" x14ac:dyDescent="0.3">
      <c r="A1876" s="901"/>
      <c r="B1876" s="901"/>
      <c r="C1876" s="901"/>
      <c r="D1876" s="901"/>
      <c r="E1876" s="901" t="s">
        <v>6085</v>
      </c>
      <c r="F1876" s="902">
        <v>45.55</v>
      </c>
      <c r="G1876" s="901"/>
      <c r="H1876" s="1013" t="s">
        <v>6086</v>
      </c>
      <c r="I1876" s="1013"/>
      <c r="J1876" s="902">
        <v>236.23</v>
      </c>
    </row>
    <row r="1877" spans="1:10" ht="1.1499999999999999" customHeight="1" thickTop="1" x14ac:dyDescent="0.25">
      <c r="A1877" s="903"/>
      <c r="B1877" s="903"/>
      <c r="C1877" s="903"/>
      <c r="D1877" s="903"/>
      <c r="E1877" s="903"/>
      <c r="F1877" s="903"/>
      <c r="G1877" s="903"/>
      <c r="H1877" s="903"/>
      <c r="I1877" s="903"/>
      <c r="J1877" s="903"/>
    </row>
    <row r="1878" spans="1:10" ht="18" customHeight="1" x14ac:dyDescent="0.25">
      <c r="A1878" s="887" t="s">
        <v>6656</v>
      </c>
      <c r="B1878" s="888" t="s">
        <v>1082</v>
      </c>
      <c r="C1878" s="887" t="s">
        <v>6058</v>
      </c>
      <c r="D1878" s="887" t="s">
        <v>1083</v>
      </c>
      <c r="E1878" s="1024" t="s">
        <v>1210</v>
      </c>
      <c r="F1878" s="1024"/>
      <c r="G1878" s="889" t="s">
        <v>880</v>
      </c>
      <c r="H1878" s="888" t="s">
        <v>6059</v>
      </c>
      <c r="I1878" s="888" t="s">
        <v>6060</v>
      </c>
      <c r="J1878" s="888" t="s">
        <v>1089</v>
      </c>
    </row>
    <row r="1879" spans="1:10" ht="25.9" customHeight="1" x14ac:dyDescent="0.25">
      <c r="A1879" s="890" t="s">
        <v>6061</v>
      </c>
      <c r="B1879" s="891" t="s">
        <v>6047</v>
      </c>
      <c r="C1879" s="890" t="s">
        <v>6063</v>
      </c>
      <c r="D1879" s="890" t="s">
        <v>6046</v>
      </c>
      <c r="E1879" s="1025" t="s">
        <v>176</v>
      </c>
      <c r="F1879" s="1025"/>
      <c r="G1879" s="892" t="s">
        <v>47</v>
      </c>
      <c r="H1879" s="893">
        <v>1</v>
      </c>
      <c r="I1879" s="894">
        <v>6.76</v>
      </c>
      <c r="J1879" s="894">
        <v>6.76</v>
      </c>
    </row>
    <row r="1880" spans="1:10" ht="15" customHeight="1" x14ac:dyDescent="0.25">
      <c r="A1880" s="1024" t="s">
        <v>6089</v>
      </c>
      <c r="B1880" s="1020" t="s">
        <v>1082</v>
      </c>
      <c r="C1880" s="1024" t="s">
        <v>6058</v>
      </c>
      <c r="D1880" s="1024" t="s">
        <v>6090</v>
      </c>
      <c r="E1880" s="1020" t="s">
        <v>1084</v>
      </c>
      <c r="F1880" s="1023" t="s">
        <v>6091</v>
      </c>
      <c r="G1880" s="1020"/>
      <c r="H1880" s="1023" t="s">
        <v>6065</v>
      </c>
      <c r="I1880" s="1020"/>
      <c r="J1880" s="1020" t="s">
        <v>6066</v>
      </c>
    </row>
    <row r="1881" spans="1:10" ht="15" customHeight="1" x14ac:dyDescent="0.25">
      <c r="A1881" s="1020"/>
      <c r="B1881" s="1020"/>
      <c r="C1881" s="1020"/>
      <c r="D1881" s="1020"/>
      <c r="E1881" s="1020"/>
      <c r="F1881" s="888" t="s">
        <v>6092</v>
      </c>
      <c r="G1881" s="888" t="s">
        <v>6093</v>
      </c>
      <c r="H1881" s="888" t="s">
        <v>6092</v>
      </c>
      <c r="I1881" s="888" t="s">
        <v>6093</v>
      </c>
      <c r="J1881" s="1020"/>
    </row>
    <row r="1882" spans="1:10" ht="25.9" customHeight="1" x14ac:dyDescent="0.25">
      <c r="A1882" s="895" t="s">
        <v>6067</v>
      </c>
      <c r="B1882" s="896" t="s">
        <v>6604</v>
      </c>
      <c r="C1882" s="895" t="s">
        <v>6063</v>
      </c>
      <c r="D1882" s="895" t="s">
        <v>466</v>
      </c>
      <c r="E1882" s="897">
        <v>1</v>
      </c>
      <c r="F1882" s="904">
        <v>0.24</v>
      </c>
      <c r="G1882" s="904">
        <v>0.76</v>
      </c>
      <c r="H1882" s="898">
        <v>308.45999999999998</v>
      </c>
      <c r="I1882" s="898">
        <v>151.79</v>
      </c>
      <c r="J1882" s="898">
        <v>189.39</v>
      </c>
    </row>
    <row r="1883" spans="1:10" ht="25.9" customHeight="1" x14ac:dyDescent="0.25">
      <c r="A1883" s="895" t="s">
        <v>6067</v>
      </c>
      <c r="B1883" s="896" t="s">
        <v>6657</v>
      </c>
      <c r="C1883" s="895" t="s">
        <v>6063</v>
      </c>
      <c r="D1883" s="895" t="s">
        <v>498</v>
      </c>
      <c r="E1883" s="897">
        <v>1</v>
      </c>
      <c r="F1883" s="904">
        <v>0.22</v>
      </c>
      <c r="G1883" s="904">
        <v>0.78</v>
      </c>
      <c r="H1883" s="898">
        <v>25.92</v>
      </c>
      <c r="I1883" s="898">
        <v>16.34</v>
      </c>
      <c r="J1883" s="898">
        <v>18.45</v>
      </c>
    </row>
    <row r="1884" spans="1:10" ht="25.9" customHeight="1" x14ac:dyDescent="0.25">
      <c r="A1884" s="895" t="s">
        <v>6067</v>
      </c>
      <c r="B1884" s="896" t="s">
        <v>6640</v>
      </c>
      <c r="C1884" s="895" t="s">
        <v>6063</v>
      </c>
      <c r="D1884" s="895" t="s">
        <v>488</v>
      </c>
      <c r="E1884" s="897">
        <v>2</v>
      </c>
      <c r="F1884" s="904">
        <v>1</v>
      </c>
      <c r="G1884" s="904">
        <v>0</v>
      </c>
      <c r="H1884" s="898">
        <v>112.65</v>
      </c>
      <c r="I1884" s="898">
        <v>73.08</v>
      </c>
      <c r="J1884" s="898">
        <v>225.3</v>
      </c>
    </row>
    <row r="1885" spans="1:10" ht="25.9" customHeight="1" x14ac:dyDescent="0.25">
      <c r="A1885" s="895" t="s">
        <v>6067</v>
      </c>
      <c r="B1885" s="896" t="s">
        <v>6641</v>
      </c>
      <c r="C1885" s="895" t="s">
        <v>6063</v>
      </c>
      <c r="D1885" s="895" t="s">
        <v>486</v>
      </c>
      <c r="E1885" s="897">
        <v>1</v>
      </c>
      <c r="F1885" s="904">
        <v>1</v>
      </c>
      <c r="G1885" s="904">
        <v>0</v>
      </c>
      <c r="H1885" s="898">
        <v>337.12</v>
      </c>
      <c r="I1885" s="898">
        <v>114.36</v>
      </c>
      <c r="J1885" s="898">
        <v>337.12</v>
      </c>
    </row>
    <row r="1886" spans="1:10" ht="19.899999999999999" customHeight="1" x14ac:dyDescent="0.25">
      <c r="A1886" s="1012"/>
      <c r="B1886" s="1012"/>
      <c r="C1886" s="1012"/>
      <c r="D1886" s="1012"/>
      <c r="E1886" s="1012"/>
      <c r="F1886" s="1012" t="s">
        <v>6094</v>
      </c>
      <c r="G1886" s="1012"/>
      <c r="H1886" s="1012"/>
      <c r="I1886" s="1012"/>
      <c r="J1886" s="900">
        <v>770.25279999999998</v>
      </c>
    </row>
    <row r="1887" spans="1:10" ht="19.899999999999999" customHeight="1" x14ac:dyDescent="0.25">
      <c r="A1887" s="887" t="s">
        <v>6064</v>
      </c>
      <c r="B1887" s="888" t="s">
        <v>1082</v>
      </c>
      <c r="C1887" s="887" t="s">
        <v>6058</v>
      </c>
      <c r="D1887" s="887" t="s">
        <v>223</v>
      </c>
      <c r="E1887" s="888" t="s">
        <v>1084</v>
      </c>
      <c r="F1887" s="1020" t="s">
        <v>6065</v>
      </c>
      <c r="G1887" s="1020"/>
      <c r="H1887" s="1020"/>
      <c r="I1887" s="1020"/>
      <c r="J1887" s="888" t="s">
        <v>6066</v>
      </c>
    </row>
    <row r="1888" spans="1:10" ht="24" customHeight="1" x14ac:dyDescent="0.25">
      <c r="A1888" s="895" t="s">
        <v>6067</v>
      </c>
      <c r="B1888" s="896" t="s">
        <v>6068</v>
      </c>
      <c r="C1888" s="895" t="s">
        <v>6063</v>
      </c>
      <c r="D1888" s="895" t="s">
        <v>231</v>
      </c>
      <c r="E1888" s="897">
        <v>8</v>
      </c>
      <c r="F1888" s="895"/>
      <c r="G1888" s="895"/>
      <c r="H1888" s="895"/>
      <c r="I1888" s="898" t="s">
        <v>6069</v>
      </c>
      <c r="J1888" s="898" t="s">
        <v>6650</v>
      </c>
    </row>
    <row r="1889" spans="1:10" ht="19.899999999999999" customHeight="1" x14ac:dyDescent="0.25">
      <c r="A1889" s="1012"/>
      <c r="B1889" s="1012"/>
      <c r="C1889" s="1012"/>
      <c r="D1889" s="1012"/>
      <c r="E1889" s="1012"/>
      <c r="F1889" s="1012" t="s">
        <v>6070</v>
      </c>
      <c r="G1889" s="1012"/>
      <c r="H1889" s="1012"/>
      <c r="I1889" s="1012"/>
      <c r="J1889" s="899">
        <v>0</v>
      </c>
    </row>
    <row r="1890" spans="1:10" ht="19.899999999999999" customHeight="1" x14ac:dyDescent="0.25">
      <c r="A1890" s="1012"/>
      <c r="B1890" s="1012"/>
      <c r="C1890" s="1012"/>
      <c r="D1890" s="1012"/>
      <c r="E1890" s="1012"/>
      <c r="F1890" s="1012" t="s">
        <v>6071</v>
      </c>
      <c r="G1890" s="1012"/>
      <c r="H1890" s="1012"/>
      <c r="I1890" s="1012"/>
      <c r="J1890" s="900">
        <v>187.59280000000001</v>
      </c>
    </row>
    <row r="1891" spans="1:10" ht="19.899999999999999" customHeight="1" x14ac:dyDescent="0.25">
      <c r="A1891" s="1012"/>
      <c r="B1891" s="1012"/>
      <c r="C1891" s="1012"/>
      <c r="D1891" s="1012"/>
      <c r="E1891" s="1012"/>
      <c r="F1891" s="1012" t="s">
        <v>6072</v>
      </c>
      <c r="G1891" s="1012"/>
      <c r="H1891" s="1012"/>
      <c r="I1891" s="1012"/>
      <c r="J1891" s="900">
        <v>957.84559999999999</v>
      </c>
    </row>
    <row r="1892" spans="1:10" ht="19.899999999999999" customHeight="1" x14ac:dyDescent="0.25">
      <c r="A1892" s="1012"/>
      <c r="B1892" s="1012"/>
      <c r="C1892" s="1012"/>
      <c r="D1892" s="1012"/>
      <c r="E1892" s="1012"/>
      <c r="F1892" s="1012" t="s">
        <v>6073</v>
      </c>
      <c r="G1892" s="1012"/>
      <c r="H1892" s="1012"/>
      <c r="I1892" s="1012"/>
      <c r="J1892" s="900">
        <v>283.02</v>
      </c>
    </row>
    <row r="1893" spans="1:10" ht="19.899999999999999" customHeight="1" x14ac:dyDescent="0.25">
      <c r="A1893" s="1012"/>
      <c r="B1893" s="1012"/>
      <c r="C1893" s="1012"/>
      <c r="D1893" s="1012"/>
      <c r="E1893" s="1012"/>
      <c r="F1893" s="1012" t="s">
        <v>6074</v>
      </c>
      <c r="G1893" s="1012"/>
      <c r="H1893" s="1012"/>
      <c r="I1893" s="1012"/>
      <c r="J1893" s="900">
        <v>3.3843999999999999</v>
      </c>
    </row>
    <row r="1894" spans="1:10" ht="19.899999999999999" customHeight="1" x14ac:dyDescent="0.25">
      <c r="A1894" s="1012"/>
      <c r="B1894" s="1012"/>
      <c r="C1894" s="1012"/>
      <c r="D1894" s="1012"/>
      <c r="E1894" s="1012"/>
      <c r="F1894" s="1012" t="s">
        <v>6075</v>
      </c>
      <c r="G1894" s="1012"/>
      <c r="H1894" s="1012"/>
      <c r="I1894" s="1012"/>
      <c r="J1894" s="900">
        <v>0.111</v>
      </c>
    </row>
    <row r="1895" spans="1:10" ht="19.899999999999999" customHeight="1" x14ac:dyDescent="0.25">
      <c r="A1895" s="1012"/>
      <c r="B1895" s="1012"/>
      <c r="C1895" s="1012"/>
      <c r="D1895" s="1012"/>
      <c r="E1895" s="1012"/>
      <c r="F1895" s="1012" t="s">
        <v>6076</v>
      </c>
      <c r="G1895" s="1012"/>
      <c r="H1895" s="1012"/>
      <c r="I1895" s="1012"/>
      <c r="J1895" s="900">
        <v>0</v>
      </c>
    </row>
    <row r="1896" spans="1:10" ht="19.899999999999999" customHeight="1" x14ac:dyDescent="0.25">
      <c r="A1896" s="887" t="s">
        <v>6101</v>
      </c>
      <c r="B1896" s="888" t="s">
        <v>1082</v>
      </c>
      <c r="C1896" s="887" t="s">
        <v>6058</v>
      </c>
      <c r="D1896" s="887" t="s">
        <v>179</v>
      </c>
      <c r="E1896" s="888" t="s">
        <v>1084</v>
      </c>
      <c r="F1896" s="888" t="s">
        <v>1207</v>
      </c>
      <c r="G1896" s="888" t="s">
        <v>6102</v>
      </c>
      <c r="H1896" s="888"/>
      <c r="I1896" s="888"/>
      <c r="J1896" s="888" t="s">
        <v>6065</v>
      </c>
    </row>
    <row r="1897" spans="1:10" ht="24" customHeight="1" x14ac:dyDescent="0.25">
      <c r="A1897" s="895" t="s">
        <v>6067</v>
      </c>
      <c r="B1897" s="896" t="s">
        <v>6241</v>
      </c>
      <c r="C1897" s="895" t="s">
        <v>6063</v>
      </c>
      <c r="D1897" s="895" t="s">
        <v>1715</v>
      </c>
      <c r="E1897" s="897">
        <v>1.4999999999999999E-2</v>
      </c>
      <c r="F1897" s="905" t="s">
        <v>38</v>
      </c>
      <c r="G1897" s="1018" t="s">
        <v>6242</v>
      </c>
      <c r="H1897" s="1018"/>
      <c r="I1897" s="1019"/>
      <c r="J1897" s="898" t="s">
        <v>6658</v>
      </c>
    </row>
    <row r="1898" spans="1:10" ht="24" customHeight="1" x14ac:dyDescent="0.25">
      <c r="A1898" s="895" t="s">
        <v>6067</v>
      </c>
      <c r="B1898" s="896" t="s">
        <v>6659</v>
      </c>
      <c r="C1898" s="895" t="s">
        <v>6063</v>
      </c>
      <c r="D1898" s="895" t="s">
        <v>2651</v>
      </c>
      <c r="E1898" s="897">
        <v>7.3299999999999997E-3</v>
      </c>
      <c r="F1898" s="905" t="s">
        <v>38</v>
      </c>
      <c r="G1898" s="1018" t="s">
        <v>6660</v>
      </c>
      <c r="H1898" s="1018"/>
      <c r="I1898" s="1019"/>
      <c r="J1898" s="898" t="s">
        <v>6661</v>
      </c>
    </row>
    <row r="1899" spans="1:10" ht="24" customHeight="1" x14ac:dyDescent="0.25">
      <c r="A1899" s="895" t="s">
        <v>6067</v>
      </c>
      <c r="B1899" s="896" t="s">
        <v>6662</v>
      </c>
      <c r="C1899" s="895" t="s">
        <v>6063</v>
      </c>
      <c r="D1899" s="895" t="s">
        <v>3957</v>
      </c>
      <c r="E1899" s="897">
        <v>4.7699999999999999E-3</v>
      </c>
      <c r="F1899" s="905" t="s">
        <v>108</v>
      </c>
      <c r="G1899" s="1018" t="s">
        <v>6248</v>
      </c>
      <c r="H1899" s="1018"/>
      <c r="I1899" s="1019"/>
      <c r="J1899" s="898" t="s">
        <v>6248</v>
      </c>
    </row>
    <row r="1900" spans="1:10" ht="19.899999999999999" customHeight="1" x14ac:dyDescent="0.25">
      <c r="A1900" s="1012"/>
      <c r="B1900" s="1012"/>
      <c r="C1900" s="1012"/>
      <c r="D1900" s="1012"/>
      <c r="E1900" s="1012"/>
      <c r="F1900" s="1012" t="s">
        <v>6106</v>
      </c>
      <c r="G1900" s="1012"/>
      <c r="H1900" s="1012"/>
      <c r="I1900" s="1012"/>
      <c r="J1900" s="900">
        <v>2.9881000000000002</v>
      </c>
    </row>
    <row r="1901" spans="1:10" ht="19.899999999999999" customHeight="1" x14ac:dyDescent="0.25">
      <c r="A1901" s="887" t="s">
        <v>6107</v>
      </c>
      <c r="B1901" s="888" t="s">
        <v>6108</v>
      </c>
      <c r="C1901" s="887" t="s">
        <v>6058</v>
      </c>
      <c r="D1901" s="887" t="s">
        <v>1083</v>
      </c>
      <c r="E1901" s="888" t="s">
        <v>6109</v>
      </c>
      <c r="F1901" s="888" t="s">
        <v>1084</v>
      </c>
      <c r="G1901" s="889" t="s">
        <v>1207</v>
      </c>
      <c r="H1901" s="1020" t="s">
        <v>6102</v>
      </c>
      <c r="I1901" s="1020"/>
      <c r="J1901" s="888" t="s">
        <v>6065</v>
      </c>
    </row>
    <row r="1902" spans="1:10" ht="52.15" customHeight="1" x14ac:dyDescent="0.25">
      <c r="A1902" s="906" t="s">
        <v>6061</v>
      </c>
      <c r="B1902" s="907" t="s">
        <v>6663</v>
      </c>
      <c r="C1902" s="906" t="s">
        <v>6063</v>
      </c>
      <c r="D1902" s="906" t="s">
        <v>6664</v>
      </c>
      <c r="E1902" s="907" t="s">
        <v>316</v>
      </c>
      <c r="F1902" s="908">
        <v>2.2499999999999999E-2</v>
      </c>
      <c r="G1902" s="909" t="s">
        <v>108</v>
      </c>
      <c r="H1902" s="1021">
        <v>8.16</v>
      </c>
      <c r="I1902" s="1022"/>
      <c r="J1902" s="910">
        <v>0.18</v>
      </c>
    </row>
    <row r="1903" spans="1:10" ht="52.15" customHeight="1" x14ac:dyDescent="0.25">
      <c r="A1903" s="906" t="s">
        <v>6061</v>
      </c>
      <c r="B1903" s="907" t="s">
        <v>6663</v>
      </c>
      <c r="C1903" s="906" t="s">
        <v>6063</v>
      </c>
      <c r="D1903" s="906" t="s">
        <v>6664</v>
      </c>
      <c r="E1903" s="907" t="s">
        <v>532</v>
      </c>
      <c r="F1903" s="908">
        <v>1.0999999999999999E-2</v>
      </c>
      <c r="G1903" s="909" t="s">
        <v>108</v>
      </c>
      <c r="H1903" s="1021">
        <v>8.16</v>
      </c>
      <c r="I1903" s="1022"/>
      <c r="J1903" s="910">
        <v>0.09</v>
      </c>
    </row>
    <row r="1904" spans="1:10" ht="19.899999999999999" customHeight="1" x14ac:dyDescent="0.25">
      <c r="A1904" s="1012"/>
      <c r="B1904" s="1012"/>
      <c r="C1904" s="1012"/>
      <c r="D1904" s="1012"/>
      <c r="E1904" s="1012"/>
      <c r="F1904" s="1012" t="s">
        <v>6112</v>
      </c>
      <c r="G1904" s="1012"/>
      <c r="H1904" s="1012"/>
      <c r="I1904" s="1012"/>
      <c r="J1904" s="900">
        <v>0.27339999999999998</v>
      </c>
    </row>
    <row r="1905" spans="1:10" ht="19.899999999999999" customHeight="1" x14ac:dyDescent="0.25">
      <c r="A1905" s="887" t="s">
        <v>6077</v>
      </c>
      <c r="B1905" s="888" t="s">
        <v>6078</v>
      </c>
      <c r="C1905" s="887" t="s">
        <v>6058</v>
      </c>
      <c r="D1905" s="887" t="s">
        <v>1083</v>
      </c>
      <c r="E1905" s="888" t="s">
        <v>1084</v>
      </c>
      <c r="F1905" s="1020" t="s">
        <v>6079</v>
      </c>
      <c r="G1905" s="1023"/>
      <c r="H1905" s="1020"/>
      <c r="I1905" s="1020"/>
      <c r="J1905" s="888" t="s">
        <v>6065</v>
      </c>
    </row>
    <row r="1906" spans="1:10" ht="19.899999999999999" customHeight="1" x14ac:dyDescent="0.25">
      <c r="A1906" s="889"/>
      <c r="B1906" s="889"/>
      <c r="C1906" s="889"/>
      <c r="D1906" s="889"/>
      <c r="E1906" s="889"/>
      <c r="F1906" s="889" t="s">
        <v>240</v>
      </c>
      <c r="G1906" s="889" t="s">
        <v>241</v>
      </c>
      <c r="H1906" s="889" t="s">
        <v>242</v>
      </c>
      <c r="I1906" s="889" t="s">
        <v>6080</v>
      </c>
      <c r="J1906" s="889"/>
    </row>
    <row r="1907" spans="1:10" ht="49.9" customHeight="1" x14ac:dyDescent="0.25">
      <c r="A1907" s="906" t="s">
        <v>6067</v>
      </c>
      <c r="B1907" s="907" t="s">
        <v>532</v>
      </c>
      <c r="C1907" s="906" t="s">
        <v>6063</v>
      </c>
      <c r="D1907" s="906" t="s">
        <v>2651</v>
      </c>
      <c r="E1907" s="908">
        <v>1.0999999999999999E-2</v>
      </c>
      <c r="F1907" s="907" t="s">
        <v>6113</v>
      </c>
      <c r="G1907" s="907" t="s">
        <v>6114</v>
      </c>
      <c r="H1907" s="907" t="s">
        <v>6115</v>
      </c>
      <c r="I1907" s="907" t="s">
        <v>6116</v>
      </c>
      <c r="J1907" s="910">
        <v>0</v>
      </c>
    </row>
    <row r="1908" spans="1:10" ht="49.9" customHeight="1" x14ac:dyDescent="0.25">
      <c r="A1908" s="906" t="s">
        <v>6067</v>
      </c>
      <c r="B1908" s="907" t="s">
        <v>316</v>
      </c>
      <c r="C1908" s="906" t="s">
        <v>6063</v>
      </c>
      <c r="D1908" s="906" t="s">
        <v>1715</v>
      </c>
      <c r="E1908" s="908">
        <v>2.2499999999999999E-2</v>
      </c>
      <c r="F1908" s="907" t="s">
        <v>6113</v>
      </c>
      <c r="G1908" s="907" t="s">
        <v>6114</v>
      </c>
      <c r="H1908" s="907" t="s">
        <v>6115</v>
      </c>
      <c r="I1908" s="907" t="s">
        <v>6116</v>
      </c>
      <c r="J1908" s="910">
        <v>0</v>
      </c>
    </row>
    <row r="1909" spans="1:10" ht="19.899999999999999" customHeight="1" x14ac:dyDescent="0.25">
      <c r="A1909" s="1012"/>
      <c r="B1909" s="1012"/>
      <c r="C1909" s="1012"/>
      <c r="D1909" s="1012"/>
      <c r="E1909" s="1012"/>
      <c r="F1909" s="1012" t="s">
        <v>6076</v>
      </c>
      <c r="G1909" s="1012"/>
      <c r="H1909" s="1012"/>
      <c r="I1909" s="1012"/>
      <c r="J1909" s="900">
        <v>0</v>
      </c>
    </row>
    <row r="1910" spans="1:10" ht="19.899999999999999" customHeight="1" x14ac:dyDescent="0.25">
      <c r="A1910" s="1012"/>
      <c r="B1910" s="1012"/>
      <c r="C1910" s="1012"/>
      <c r="D1910" s="1012"/>
      <c r="E1910" s="1012"/>
      <c r="F1910" s="1012" t="s">
        <v>6081</v>
      </c>
      <c r="G1910" s="1012"/>
      <c r="H1910" s="1012"/>
      <c r="I1910" s="1012"/>
      <c r="J1910" s="900">
        <v>0</v>
      </c>
    </row>
    <row r="1911" spans="1:10" x14ac:dyDescent="0.25">
      <c r="A1911" s="901"/>
      <c r="B1911" s="901"/>
      <c r="C1911" s="901"/>
      <c r="D1911" s="901"/>
      <c r="E1911" s="901" t="s">
        <v>6082</v>
      </c>
      <c r="F1911" s="902">
        <v>0.66</v>
      </c>
      <c r="G1911" s="901" t="s">
        <v>6083</v>
      </c>
      <c r="H1911" s="902">
        <v>0</v>
      </c>
      <c r="I1911" s="901" t="s">
        <v>6084</v>
      </c>
      <c r="J1911" s="902">
        <v>0.66</v>
      </c>
    </row>
    <row r="1912" spans="1:10" ht="15.75" thickBot="1" x14ac:dyDescent="0.3">
      <c r="A1912" s="901"/>
      <c r="B1912" s="901"/>
      <c r="C1912" s="901"/>
      <c r="D1912" s="901"/>
      <c r="E1912" s="901" t="s">
        <v>6085</v>
      </c>
      <c r="F1912" s="902">
        <v>1.61</v>
      </c>
      <c r="G1912" s="901"/>
      <c r="H1912" s="1013" t="s">
        <v>6086</v>
      </c>
      <c r="I1912" s="1013"/>
      <c r="J1912" s="902">
        <v>8.3699999999999992</v>
      </c>
    </row>
    <row r="1913" spans="1:10" ht="1.1499999999999999" customHeight="1" thickTop="1" x14ac:dyDescent="0.25">
      <c r="A1913" s="903"/>
      <c r="B1913" s="903"/>
      <c r="C1913" s="903"/>
      <c r="D1913" s="903"/>
      <c r="E1913" s="903"/>
      <c r="F1913" s="903"/>
      <c r="G1913" s="903"/>
      <c r="H1913" s="903"/>
      <c r="I1913" s="903"/>
      <c r="J1913" s="903"/>
    </row>
    <row r="1914" spans="1:10" ht="18" customHeight="1" x14ac:dyDescent="0.25">
      <c r="A1914" s="887" t="s">
        <v>6665</v>
      </c>
      <c r="B1914" s="888" t="s">
        <v>1082</v>
      </c>
      <c r="C1914" s="887" t="s">
        <v>6058</v>
      </c>
      <c r="D1914" s="887" t="s">
        <v>1083</v>
      </c>
      <c r="E1914" s="1024" t="s">
        <v>1210</v>
      </c>
      <c r="F1914" s="1024"/>
      <c r="G1914" s="889" t="s">
        <v>880</v>
      </c>
      <c r="H1914" s="888" t="s">
        <v>6059</v>
      </c>
      <c r="I1914" s="888" t="s">
        <v>6060</v>
      </c>
      <c r="J1914" s="888" t="s">
        <v>1089</v>
      </c>
    </row>
    <row r="1915" spans="1:10" ht="39" customHeight="1" x14ac:dyDescent="0.25">
      <c r="A1915" s="890" t="s">
        <v>6061</v>
      </c>
      <c r="B1915" s="891" t="s">
        <v>6666</v>
      </c>
      <c r="C1915" s="890" t="s">
        <v>6627</v>
      </c>
      <c r="D1915" s="890" t="s">
        <v>6667</v>
      </c>
      <c r="E1915" s="1025" t="s">
        <v>6629</v>
      </c>
      <c r="F1915" s="1025"/>
      <c r="G1915" s="892" t="s">
        <v>47</v>
      </c>
      <c r="H1915" s="893">
        <v>1</v>
      </c>
      <c r="I1915" s="894">
        <v>83.72</v>
      </c>
      <c r="J1915" s="894">
        <v>83.72</v>
      </c>
    </row>
    <row r="1916" spans="1:10" ht="15" customHeight="1" x14ac:dyDescent="0.25">
      <c r="A1916" s="1024" t="s">
        <v>6089</v>
      </c>
      <c r="B1916" s="1020" t="s">
        <v>1082</v>
      </c>
      <c r="C1916" s="1024" t="s">
        <v>6058</v>
      </c>
      <c r="D1916" s="1024" t="s">
        <v>6090</v>
      </c>
      <c r="E1916" s="1020" t="s">
        <v>1084</v>
      </c>
      <c r="F1916" s="1023" t="s">
        <v>6091</v>
      </c>
      <c r="G1916" s="1020"/>
      <c r="H1916" s="1023" t="s">
        <v>6065</v>
      </c>
      <c r="I1916" s="1020"/>
      <c r="J1916" s="1020" t="s">
        <v>6066</v>
      </c>
    </row>
    <row r="1917" spans="1:10" ht="15" customHeight="1" x14ac:dyDescent="0.25">
      <c r="A1917" s="1020"/>
      <c r="B1917" s="1020"/>
      <c r="C1917" s="1020"/>
      <c r="D1917" s="1020"/>
      <c r="E1917" s="1020"/>
      <c r="F1917" s="888" t="s">
        <v>6092</v>
      </c>
      <c r="G1917" s="888" t="s">
        <v>6093</v>
      </c>
      <c r="H1917" s="888" t="s">
        <v>6092</v>
      </c>
      <c r="I1917" s="888" t="s">
        <v>6093</v>
      </c>
      <c r="J1917" s="1020"/>
    </row>
    <row r="1918" spans="1:10" ht="24" customHeight="1" x14ac:dyDescent="0.25">
      <c r="A1918" s="895" t="s">
        <v>6067</v>
      </c>
      <c r="B1918" s="896" t="s">
        <v>6668</v>
      </c>
      <c r="C1918" s="895" t="s">
        <v>6063</v>
      </c>
      <c r="D1918" s="895" t="s">
        <v>502</v>
      </c>
      <c r="E1918" s="897">
        <v>1</v>
      </c>
      <c r="F1918" s="904">
        <v>0</v>
      </c>
      <c r="G1918" s="904">
        <v>0.18</v>
      </c>
      <c r="H1918" s="898">
        <v>10.029999999999999</v>
      </c>
      <c r="I1918" s="898">
        <v>2.5099999999999998</v>
      </c>
      <c r="J1918" s="898">
        <v>0.5</v>
      </c>
    </row>
    <row r="1919" spans="1:10" ht="19.899999999999999" customHeight="1" x14ac:dyDescent="0.25">
      <c r="A1919" s="1012"/>
      <c r="B1919" s="1012"/>
      <c r="C1919" s="1012"/>
      <c r="D1919" s="1012"/>
      <c r="E1919" s="1012"/>
      <c r="F1919" s="1012" t="s">
        <v>6094</v>
      </c>
      <c r="G1919" s="1012"/>
      <c r="H1919" s="1012"/>
      <c r="I1919" s="1012"/>
      <c r="J1919" s="900">
        <v>0.498</v>
      </c>
    </row>
    <row r="1920" spans="1:10" ht="19.899999999999999" customHeight="1" x14ac:dyDescent="0.25">
      <c r="A1920" s="887" t="s">
        <v>6064</v>
      </c>
      <c r="B1920" s="888" t="s">
        <v>1082</v>
      </c>
      <c r="C1920" s="887" t="s">
        <v>6058</v>
      </c>
      <c r="D1920" s="887" t="s">
        <v>223</v>
      </c>
      <c r="E1920" s="888" t="s">
        <v>1084</v>
      </c>
      <c r="F1920" s="1020" t="s">
        <v>6065</v>
      </c>
      <c r="G1920" s="1020"/>
      <c r="H1920" s="1020"/>
      <c r="I1920" s="1020"/>
      <c r="J1920" s="888" t="s">
        <v>6066</v>
      </c>
    </row>
    <row r="1921" spans="1:10" ht="24" customHeight="1" x14ac:dyDescent="0.25">
      <c r="A1921" s="895" t="s">
        <v>6067</v>
      </c>
      <c r="B1921" s="896" t="s">
        <v>6099</v>
      </c>
      <c r="C1921" s="895" t="s">
        <v>6063</v>
      </c>
      <c r="D1921" s="895" t="s">
        <v>237</v>
      </c>
      <c r="E1921" s="897">
        <v>0.3725</v>
      </c>
      <c r="F1921" s="895"/>
      <c r="G1921" s="895"/>
      <c r="H1921" s="895"/>
      <c r="I1921" s="898" t="s">
        <v>6100</v>
      </c>
      <c r="J1921" s="898" t="s">
        <v>6669</v>
      </c>
    </row>
    <row r="1922" spans="1:10" ht="24" customHeight="1" x14ac:dyDescent="0.25">
      <c r="A1922" s="895" t="s">
        <v>6067</v>
      </c>
      <c r="B1922" s="896" t="s">
        <v>6068</v>
      </c>
      <c r="C1922" s="895" t="s">
        <v>6063</v>
      </c>
      <c r="D1922" s="895" t="s">
        <v>231</v>
      </c>
      <c r="E1922" s="897">
        <v>0.3725</v>
      </c>
      <c r="F1922" s="895"/>
      <c r="G1922" s="895"/>
      <c r="H1922" s="895"/>
      <c r="I1922" s="898" t="s">
        <v>6069</v>
      </c>
      <c r="J1922" s="898" t="s">
        <v>6670</v>
      </c>
    </row>
    <row r="1923" spans="1:10" ht="19.899999999999999" customHeight="1" x14ac:dyDescent="0.25">
      <c r="A1923" s="1012"/>
      <c r="B1923" s="1012"/>
      <c r="C1923" s="1012"/>
      <c r="D1923" s="1012"/>
      <c r="E1923" s="1012"/>
      <c r="F1923" s="1012" t="s">
        <v>6671</v>
      </c>
      <c r="G1923" s="1012"/>
      <c r="H1923" s="1012"/>
      <c r="I1923" s="1012"/>
      <c r="J1923" s="900">
        <v>0</v>
      </c>
    </row>
    <row r="1924" spans="1:10" ht="19.899999999999999" customHeight="1" x14ac:dyDescent="0.25">
      <c r="A1924" s="1012"/>
      <c r="B1924" s="1012"/>
      <c r="C1924" s="1012"/>
      <c r="D1924" s="1012"/>
      <c r="E1924" s="1012"/>
      <c r="F1924" s="1012" t="s">
        <v>6071</v>
      </c>
      <c r="G1924" s="1012"/>
      <c r="H1924" s="1012"/>
      <c r="I1924" s="1012"/>
      <c r="J1924" s="900">
        <v>19.488900000000001</v>
      </c>
    </row>
    <row r="1925" spans="1:10" ht="19.899999999999999" customHeight="1" x14ac:dyDescent="0.25">
      <c r="A1925" s="1012"/>
      <c r="B1925" s="1012"/>
      <c r="C1925" s="1012"/>
      <c r="D1925" s="1012"/>
      <c r="E1925" s="1012"/>
      <c r="F1925" s="1012" t="s">
        <v>6072</v>
      </c>
      <c r="G1925" s="1012"/>
      <c r="H1925" s="1012"/>
      <c r="I1925" s="1012"/>
      <c r="J1925" s="900">
        <v>19.986899999999999</v>
      </c>
    </row>
    <row r="1926" spans="1:10" ht="19.899999999999999" customHeight="1" x14ac:dyDescent="0.25">
      <c r="A1926" s="1012"/>
      <c r="B1926" s="1012"/>
      <c r="C1926" s="1012"/>
      <c r="D1926" s="1012"/>
      <c r="E1926" s="1012"/>
      <c r="F1926" s="1012" t="s">
        <v>6073</v>
      </c>
      <c r="G1926" s="1012"/>
      <c r="H1926" s="1012"/>
      <c r="I1926" s="1012"/>
      <c r="J1926" s="900">
        <v>1</v>
      </c>
    </row>
    <row r="1927" spans="1:10" ht="19.899999999999999" customHeight="1" x14ac:dyDescent="0.25">
      <c r="A1927" s="1012"/>
      <c r="B1927" s="1012"/>
      <c r="C1927" s="1012"/>
      <c r="D1927" s="1012"/>
      <c r="E1927" s="1012"/>
      <c r="F1927" s="1012" t="s">
        <v>6074</v>
      </c>
      <c r="G1927" s="1012"/>
      <c r="H1927" s="1012"/>
      <c r="I1927" s="1012"/>
      <c r="J1927" s="900">
        <v>19.986899999999999</v>
      </c>
    </row>
    <row r="1928" spans="1:10" ht="19.899999999999999" customHeight="1" x14ac:dyDescent="0.25">
      <c r="A1928" s="1012"/>
      <c r="B1928" s="1012"/>
      <c r="C1928" s="1012"/>
      <c r="D1928" s="1012"/>
      <c r="E1928" s="1012"/>
      <c r="F1928" s="1012" t="s">
        <v>6075</v>
      </c>
      <c r="G1928" s="1012"/>
      <c r="H1928" s="1012"/>
      <c r="I1928" s="1012"/>
      <c r="J1928" s="900">
        <v>0</v>
      </c>
    </row>
    <row r="1929" spans="1:10" ht="19.899999999999999" customHeight="1" x14ac:dyDescent="0.25">
      <c r="A1929" s="1012"/>
      <c r="B1929" s="1012"/>
      <c r="C1929" s="1012"/>
      <c r="D1929" s="1012"/>
      <c r="E1929" s="1012"/>
      <c r="F1929" s="1012" t="s">
        <v>6076</v>
      </c>
      <c r="G1929" s="1012"/>
      <c r="H1929" s="1012"/>
      <c r="I1929" s="1012"/>
      <c r="J1929" s="900">
        <v>0</v>
      </c>
    </row>
    <row r="1930" spans="1:10" ht="19.899999999999999" customHeight="1" x14ac:dyDescent="0.25">
      <c r="A1930" s="887" t="s">
        <v>6101</v>
      </c>
      <c r="B1930" s="888" t="s">
        <v>1082</v>
      </c>
      <c r="C1930" s="887" t="s">
        <v>6058</v>
      </c>
      <c r="D1930" s="887" t="s">
        <v>179</v>
      </c>
      <c r="E1930" s="888" t="s">
        <v>1084</v>
      </c>
      <c r="F1930" s="888" t="s">
        <v>1207</v>
      </c>
      <c r="G1930" s="888" t="s">
        <v>6102</v>
      </c>
      <c r="H1930" s="888"/>
      <c r="I1930" s="888"/>
      <c r="J1930" s="888" t="s">
        <v>6065</v>
      </c>
    </row>
    <row r="1931" spans="1:10" ht="24" customHeight="1" x14ac:dyDescent="0.25">
      <c r="A1931" s="895" t="s">
        <v>6067</v>
      </c>
      <c r="B1931" s="896" t="s">
        <v>6672</v>
      </c>
      <c r="C1931" s="895" t="s">
        <v>6063</v>
      </c>
      <c r="D1931" s="895" t="s">
        <v>1761</v>
      </c>
      <c r="E1931" s="897">
        <v>5.6800000000000003E-2</v>
      </c>
      <c r="F1931" s="905" t="s">
        <v>38</v>
      </c>
      <c r="G1931" s="1018" t="s">
        <v>6673</v>
      </c>
      <c r="H1931" s="1018"/>
      <c r="I1931" s="1019"/>
      <c r="J1931" s="898" t="s">
        <v>6674</v>
      </c>
    </row>
    <row r="1932" spans="1:10" ht="52.15" customHeight="1" x14ac:dyDescent="0.25">
      <c r="A1932" s="895" t="s">
        <v>6067</v>
      </c>
      <c r="B1932" s="896" t="s">
        <v>6675</v>
      </c>
      <c r="C1932" s="895" t="s">
        <v>537</v>
      </c>
      <c r="D1932" s="895" t="s">
        <v>506</v>
      </c>
      <c r="E1932" s="897">
        <v>1.03</v>
      </c>
      <c r="F1932" s="905" t="s">
        <v>47</v>
      </c>
      <c r="G1932" s="1018" t="s">
        <v>6676</v>
      </c>
      <c r="H1932" s="1018"/>
      <c r="I1932" s="1019"/>
      <c r="J1932" s="898" t="s">
        <v>6677</v>
      </c>
    </row>
    <row r="1933" spans="1:10" ht="24" customHeight="1" x14ac:dyDescent="0.25">
      <c r="A1933" s="895" t="s">
        <v>6067</v>
      </c>
      <c r="B1933" s="896" t="s">
        <v>6678</v>
      </c>
      <c r="C1933" s="895" t="s">
        <v>6063</v>
      </c>
      <c r="D1933" s="895" t="s">
        <v>509</v>
      </c>
      <c r="E1933" s="897">
        <v>9.7999999999999997E-3</v>
      </c>
      <c r="F1933" s="905" t="s">
        <v>38</v>
      </c>
      <c r="G1933" s="1018" t="s">
        <v>6679</v>
      </c>
      <c r="H1933" s="1018"/>
      <c r="I1933" s="1019"/>
      <c r="J1933" s="898" t="s">
        <v>6680</v>
      </c>
    </row>
    <row r="1934" spans="1:10" ht="19.899999999999999" customHeight="1" x14ac:dyDescent="0.25">
      <c r="A1934" s="1012"/>
      <c r="B1934" s="1012"/>
      <c r="C1934" s="1012"/>
      <c r="D1934" s="1012"/>
      <c r="E1934" s="1012"/>
      <c r="F1934" s="1012" t="s">
        <v>6106</v>
      </c>
      <c r="G1934" s="1012"/>
      <c r="H1934" s="1012"/>
      <c r="I1934" s="1012"/>
      <c r="J1934" s="900">
        <v>63.063899999999997</v>
      </c>
    </row>
    <row r="1935" spans="1:10" ht="19.899999999999999" customHeight="1" x14ac:dyDescent="0.25">
      <c r="A1935" s="887" t="s">
        <v>6225</v>
      </c>
      <c r="B1935" s="888" t="s">
        <v>1082</v>
      </c>
      <c r="C1935" s="887" t="s">
        <v>6058</v>
      </c>
      <c r="D1935" s="887" t="s">
        <v>6226</v>
      </c>
      <c r="E1935" s="888" t="s">
        <v>1084</v>
      </c>
      <c r="F1935" s="888" t="s">
        <v>1207</v>
      </c>
      <c r="G1935" s="888" t="s">
        <v>6102</v>
      </c>
      <c r="H1935" s="888"/>
      <c r="I1935" s="888"/>
      <c r="J1935" s="888" t="s">
        <v>6065</v>
      </c>
    </row>
    <row r="1936" spans="1:10" ht="39" customHeight="1" x14ac:dyDescent="0.25">
      <c r="A1936" s="906" t="s">
        <v>6061</v>
      </c>
      <c r="B1936" s="907" t="s">
        <v>6681</v>
      </c>
      <c r="C1936" s="906" t="s">
        <v>537</v>
      </c>
      <c r="D1936" s="906" t="s">
        <v>503</v>
      </c>
      <c r="E1936" s="908">
        <v>4.9099999999999998E-2</v>
      </c>
      <c r="F1936" s="909" t="s">
        <v>24</v>
      </c>
      <c r="G1936" s="1021" t="s">
        <v>7050</v>
      </c>
      <c r="H1936" s="1021"/>
      <c r="I1936" s="1022"/>
      <c r="J1936" s="910" t="s">
        <v>6682</v>
      </c>
    </row>
    <row r="1937" spans="1:10" ht="39" customHeight="1" x14ac:dyDescent="0.25">
      <c r="A1937" s="906" t="s">
        <v>6061</v>
      </c>
      <c r="B1937" s="907" t="s">
        <v>6683</v>
      </c>
      <c r="C1937" s="906" t="s">
        <v>537</v>
      </c>
      <c r="D1937" s="906" t="s">
        <v>6684</v>
      </c>
      <c r="E1937" s="908">
        <v>0.1371</v>
      </c>
      <c r="F1937" s="909" t="s">
        <v>542</v>
      </c>
      <c r="G1937" s="1021" t="s">
        <v>6685</v>
      </c>
      <c r="H1937" s="1021"/>
      <c r="I1937" s="1022"/>
      <c r="J1937" s="910" t="s">
        <v>6686</v>
      </c>
    </row>
    <row r="1938" spans="1:10" ht="19.899999999999999" customHeight="1" x14ac:dyDescent="0.25">
      <c r="A1938" s="1012"/>
      <c r="B1938" s="1012"/>
      <c r="C1938" s="1012"/>
      <c r="D1938" s="1012"/>
      <c r="E1938" s="1012"/>
      <c r="F1938" s="1012" t="s">
        <v>6230</v>
      </c>
      <c r="G1938" s="1012"/>
      <c r="H1938" s="1012"/>
      <c r="I1938" s="1012"/>
      <c r="J1938" s="900">
        <v>0.64570000000000005</v>
      </c>
    </row>
    <row r="1939" spans="1:10" ht="19.899999999999999" customHeight="1" x14ac:dyDescent="0.25">
      <c r="A1939" s="887" t="s">
        <v>6107</v>
      </c>
      <c r="B1939" s="888" t="s">
        <v>6108</v>
      </c>
      <c r="C1939" s="887" t="s">
        <v>6058</v>
      </c>
      <c r="D1939" s="887" t="s">
        <v>1083</v>
      </c>
      <c r="E1939" s="888" t="s">
        <v>6109</v>
      </c>
      <c r="F1939" s="888" t="s">
        <v>1084</v>
      </c>
      <c r="G1939" s="889" t="s">
        <v>1207</v>
      </c>
      <c r="H1939" s="1020" t="s">
        <v>6102</v>
      </c>
      <c r="I1939" s="1020"/>
      <c r="J1939" s="888" t="s">
        <v>6065</v>
      </c>
    </row>
    <row r="1940" spans="1:10" ht="39" customHeight="1" x14ac:dyDescent="0.25">
      <c r="A1940" s="906" t="s">
        <v>6061</v>
      </c>
      <c r="B1940" s="907" t="s">
        <v>6110</v>
      </c>
      <c r="C1940" s="906" t="s">
        <v>6063</v>
      </c>
      <c r="D1940" s="906" t="s">
        <v>6111</v>
      </c>
      <c r="E1940" s="907" t="s">
        <v>3292</v>
      </c>
      <c r="F1940" s="908">
        <v>1.47E-2</v>
      </c>
      <c r="G1940" s="909" t="s">
        <v>108</v>
      </c>
      <c r="H1940" s="1021">
        <v>1.88</v>
      </c>
      <c r="I1940" s="1022"/>
      <c r="J1940" s="910">
        <v>0.03</v>
      </c>
    </row>
    <row r="1941" spans="1:10" ht="19.899999999999999" customHeight="1" x14ac:dyDescent="0.25">
      <c r="A1941" s="1012"/>
      <c r="B1941" s="1012"/>
      <c r="C1941" s="1012"/>
      <c r="D1941" s="1012"/>
      <c r="E1941" s="1012"/>
      <c r="F1941" s="1012" t="s">
        <v>6112</v>
      </c>
      <c r="G1941" s="1012"/>
      <c r="H1941" s="1012"/>
      <c r="I1941" s="1012"/>
      <c r="J1941" s="900">
        <v>2.76E-2</v>
      </c>
    </row>
    <row r="1942" spans="1:10" ht="19.899999999999999" customHeight="1" x14ac:dyDescent="0.25">
      <c r="A1942" s="887" t="s">
        <v>6077</v>
      </c>
      <c r="B1942" s="888" t="s">
        <v>6078</v>
      </c>
      <c r="C1942" s="887" t="s">
        <v>6058</v>
      </c>
      <c r="D1942" s="887" t="s">
        <v>1083</v>
      </c>
      <c r="E1942" s="888" t="s">
        <v>1084</v>
      </c>
      <c r="F1942" s="1020" t="s">
        <v>6079</v>
      </c>
      <c r="G1942" s="1023"/>
      <c r="H1942" s="1020"/>
      <c r="I1942" s="1020"/>
      <c r="J1942" s="888" t="s">
        <v>6065</v>
      </c>
    </row>
    <row r="1943" spans="1:10" ht="19.899999999999999" customHeight="1" x14ac:dyDescent="0.25">
      <c r="A1943" s="889"/>
      <c r="B1943" s="889"/>
      <c r="C1943" s="889"/>
      <c r="D1943" s="889"/>
      <c r="E1943" s="889"/>
      <c r="F1943" s="889" t="s">
        <v>240</v>
      </c>
      <c r="G1943" s="889" t="s">
        <v>241</v>
      </c>
      <c r="H1943" s="889" t="s">
        <v>242</v>
      </c>
      <c r="I1943" s="889" t="s">
        <v>6080</v>
      </c>
      <c r="J1943" s="889"/>
    </row>
    <row r="1944" spans="1:10" ht="49.9" customHeight="1" x14ac:dyDescent="0.25">
      <c r="A1944" s="906" t="s">
        <v>6067</v>
      </c>
      <c r="B1944" s="907" t="s">
        <v>3292</v>
      </c>
      <c r="C1944" s="906" t="s">
        <v>6063</v>
      </c>
      <c r="D1944" s="906" t="s">
        <v>509</v>
      </c>
      <c r="E1944" s="908">
        <v>1.47E-2</v>
      </c>
      <c r="F1944" s="907" t="s">
        <v>6113</v>
      </c>
      <c r="G1944" s="907" t="s">
        <v>6114</v>
      </c>
      <c r="H1944" s="907" t="s">
        <v>6115</v>
      </c>
      <c r="I1944" s="907" t="s">
        <v>6116</v>
      </c>
      <c r="J1944" s="910">
        <v>0</v>
      </c>
    </row>
    <row r="1945" spans="1:10" ht="19.899999999999999" customHeight="1" x14ac:dyDescent="0.25">
      <c r="A1945" s="1012"/>
      <c r="B1945" s="1012"/>
      <c r="C1945" s="1012"/>
      <c r="D1945" s="1012"/>
      <c r="E1945" s="1012"/>
      <c r="F1945" s="1012" t="s">
        <v>6081</v>
      </c>
      <c r="G1945" s="1012"/>
      <c r="H1945" s="1012"/>
      <c r="I1945" s="1012"/>
      <c r="J1945" s="900">
        <v>0</v>
      </c>
    </row>
    <row r="1946" spans="1:10" x14ac:dyDescent="0.25">
      <c r="A1946" s="901"/>
      <c r="B1946" s="901"/>
      <c r="C1946" s="901"/>
      <c r="D1946" s="901"/>
      <c r="E1946" s="901" t="s">
        <v>6082</v>
      </c>
      <c r="F1946" s="902">
        <v>19.488900000000001</v>
      </c>
      <c r="G1946" s="901" t="s">
        <v>6083</v>
      </c>
      <c r="H1946" s="902">
        <v>0</v>
      </c>
      <c r="I1946" s="901" t="s">
        <v>6084</v>
      </c>
      <c r="J1946" s="902">
        <v>19.48</v>
      </c>
    </row>
    <row r="1947" spans="1:10" ht="15.75" thickBot="1" x14ac:dyDescent="0.3">
      <c r="A1947" s="901"/>
      <c r="B1947" s="901"/>
      <c r="C1947" s="901"/>
      <c r="D1947" s="901"/>
      <c r="E1947" s="901" t="s">
        <v>6085</v>
      </c>
      <c r="F1947" s="902">
        <v>20</v>
      </c>
      <c r="G1947" s="901"/>
      <c r="H1947" s="1013" t="s">
        <v>6086</v>
      </c>
      <c r="I1947" s="1013"/>
      <c r="J1947" s="902">
        <v>103.72</v>
      </c>
    </row>
    <row r="1948" spans="1:10" ht="1.1499999999999999" customHeight="1" thickTop="1" x14ac:dyDescent="0.25">
      <c r="A1948" s="903"/>
      <c r="B1948" s="903"/>
      <c r="C1948" s="903"/>
      <c r="D1948" s="903"/>
      <c r="E1948" s="903"/>
      <c r="F1948" s="903"/>
      <c r="G1948" s="903"/>
      <c r="H1948" s="903"/>
      <c r="I1948" s="903"/>
      <c r="J1948" s="903"/>
    </row>
    <row r="1949" spans="1:10" ht="18" customHeight="1" x14ac:dyDescent="0.25">
      <c r="A1949" s="887" t="s">
        <v>6687</v>
      </c>
      <c r="B1949" s="888" t="s">
        <v>1082</v>
      </c>
      <c r="C1949" s="887" t="s">
        <v>6058</v>
      </c>
      <c r="D1949" s="887" t="s">
        <v>1083</v>
      </c>
      <c r="E1949" s="1024" t="s">
        <v>1210</v>
      </c>
      <c r="F1949" s="1024"/>
      <c r="G1949" s="889" t="s">
        <v>880</v>
      </c>
      <c r="H1949" s="888" t="s">
        <v>6059</v>
      </c>
      <c r="I1949" s="888" t="s">
        <v>6060</v>
      </c>
      <c r="J1949" s="888" t="s">
        <v>1089</v>
      </c>
    </row>
    <row r="1950" spans="1:10" ht="25.9" customHeight="1" x14ac:dyDescent="0.25">
      <c r="A1950" s="890" t="s">
        <v>6061</v>
      </c>
      <c r="B1950" s="891" t="s">
        <v>6688</v>
      </c>
      <c r="C1950" s="890" t="s">
        <v>6063</v>
      </c>
      <c r="D1950" s="890" t="s">
        <v>6689</v>
      </c>
      <c r="E1950" s="1025" t="s">
        <v>176</v>
      </c>
      <c r="F1950" s="1025"/>
      <c r="G1950" s="892" t="s">
        <v>66</v>
      </c>
      <c r="H1950" s="893">
        <v>1</v>
      </c>
      <c r="I1950" s="894">
        <v>34.54</v>
      </c>
      <c r="J1950" s="894">
        <v>34.54</v>
      </c>
    </row>
    <row r="1951" spans="1:10" ht="19.899999999999999" customHeight="1" x14ac:dyDescent="0.25">
      <c r="A1951" s="1012"/>
      <c r="B1951" s="1012"/>
      <c r="C1951" s="1012"/>
      <c r="D1951" s="1012"/>
      <c r="E1951" s="1012"/>
      <c r="F1951" s="1012" t="s">
        <v>6072</v>
      </c>
      <c r="G1951" s="1012"/>
      <c r="H1951" s="1012"/>
      <c r="I1951" s="1012"/>
      <c r="J1951" s="900">
        <v>0</v>
      </c>
    </row>
    <row r="1952" spans="1:10" ht="19.899999999999999" customHeight="1" x14ac:dyDescent="0.25">
      <c r="A1952" s="1012"/>
      <c r="B1952" s="1012"/>
      <c r="C1952" s="1012"/>
      <c r="D1952" s="1012"/>
      <c r="E1952" s="1012"/>
      <c r="F1952" s="1012" t="s">
        <v>6073</v>
      </c>
      <c r="G1952" s="1012"/>
      <c r="H1952" s="1012"/>
      <c r="I1952" s="1012"/>
      <c r="J1952" s="900">
        <v>1</v>
      </c>
    </row>
    <row r="1953" spans="1:10" ht="19.899999999999999" customHeight="1" x14ac:dyDescent="0.25">
      <c r="A1953" s="1012"/>
      <c r="B1953" s="1012"/>
      <c r="C1953" s="1012"/>
      <c r="D1953" s="1012"/>
      <c r="E1953" s="1012"/>
      <c r="F1953" s="1012" t="s">
        <v>6074</v>
      </c>
      <c r="G1953" s="1012"/>
      <c r="H1953" s="1012"/>
      <c r="I1953" s="1012"/>
      <c r="J1953" s="900">
        <v>0</v>
      </c>
    </row>
    <row r="1954" spans="1:10" ht="19.899999999999999" customHeight="1" x14ac:dyDescent="0.25">
      <c r="A1954" s="1012"/>
      <c r="B1954" s="1012"/>
      <c r="C1954" s="1012"/>
      <c r="D1954" s="1012"/>
      <c r="E1954" s="1012"/>
      <c r="F1954" s="1012" t="s">
        <v>6075</v>
      </c>
      <c r="G1954" s="1012"/>
      <c r="H1954" s="1012"/>
      <c r="I1954" s="1012"/>
      <c r="J1954" s="900">
        <v>0</v>
      </c>
    </row>
    <row r="1955" spans="1:10" ht="19.899999999999999" customHeight="1" x14ac:dyDescent="0.25">
      <c r="A1955" s="1012"/>
      <c r="B1955" s="1012"/>
      <c r="C1955" s="1012"/>
      <c r="D1955" s="1012"/>
      <c r="E1955" s="1012"/>
      <c r="F1955" s="1012" t="s">
        <v>6076</v>
      </c>
      <c r="G1955" s="1012"/>
      <c r="H1955" s="1012"/>
      <c r="I1955" s="1012"/>
      <c r="J1955" s="900">
        <v>0</v>
      </c>
    </row>
    <row r="1956" spans="1:10" ht="19.899999999999999" customHeight="1" x14ac:dyDescent="0.25">
      <c r="A1956" s="887" t="s">
        <v>6225</v>
      </c>
      <c r="B1956" s="888" t="s">
        <v>1082</v>
      </c>
      <c r="C1956" s="887" t="s">
        <v>6058</v>
      </c>
      <c r="D1956" s="887" t="s">
        <v>6226</v>
      </c>
      <c r="E1956" s="888" t="s">
        <v>1084</v>
      </c>
      <c r="F1956" s="888" t="s">
        <v>1207</v>
      </c>
      <c r="G1956" s="888" t="s">
        <v>6102</v>
      </c>
      <c r="H1956" s="888"/>
      <c r="I1956" s="888"/>
      <c r="J1956" s="888" t="s">
        <v>6065</v>
      </c>
    </row>
    <row r="1957" spans="1:10" ht="25.9" customHeight="1" x14ac:dyDescent="0.25">
      <c r="A1957" s="906" t="s">
        <v>6061</v>
      </c>
      <c r="B1957" s="907" t="s">
        <v>6690</v>
      </c>
      <c r="C1957" s="906" t="s">
        <v>6063</v>
      </c>
      <c r="D1957" s="906" t="s">
        <v>511</v>
      </c>
      <c r="E1957" s="908">
        <v>1.7999999999999999E-2</v>
      </c>
      <c r="F1957" s="909" t="s">
        <v>38</v>
      </c>
      <c r="G1957" s="1021" t="s">
        <v>6691</v>
      </c>
      <c r="H1957" s="1021"/>
      <c r="I1957" s="1022"/>
      <c r="J1957" s="910" t="s">
        <v>6276</v>
      </c>
    </row>
    <row r="1958" spans="1:10" ht="25.9" customHeight="1" x14ac:dyDescent="0.25">
      <c r="A1958" s="906" t="s">
        <v>6061</v>
      </c>
      <c r="B1958" s="907" t="s">
        <v>6692</v>
      </c>
      <c r="C1958" s="906" t="s">
        <v>6063</v>
      </c>
      <c r="D1958" s="906" t="s">
        <v>510</v>
      </c>
      <c r="E1958" s="908">
        <v>1E-4</v>
      </c>
      <c r="F1958" s="909" t="s">
        <v>38</v>
      </c>
      <c r="G1958" s="1021" t="s">
        <v>6693</v>
      </c>
      <c r="H1958" s="1021"/>
      <c r="I1958" s="1022"/>
      <c r="J1958" s="910" t="s">
        <v>6694</v>
      </c>
    </row>
    <row r="1959" spans="1:10" ht="25.9" customHeight="1" x14ac:dyDescent="0.25">
      <c r="A1959" s="906" t="s">
        <v>6061</v>
      </c>
      <c r="B1959" s="907" t="s">
        <v>6265</v>
      </c>
      <c r="C1959" s="906" t="s">
        <v>6063</v>
      </c>
      <c r="D1959" s="906" t="s">
        <v>320</v>
      </c>
      <c r="E1959" s="908">
        <v>2.2499999999999999E-2</v>
      </c>
      <c r="F1959" s="909" t="s">
        <v>38</v>
      </c>
      <c r="G1959" s="1021" t="s">
        <v>6266</v>
      </c>
      <c r="H1959" s="1021"/>
      <c r="I1959" s="1022"/>
      <c r="J1959" s="910" t="s">
        <v>6695</v>
      </c>
    </row>
    <row r="1960" spans="1:10" ht="39" customHeight="1" x14ac:dyDescent="0.25">
      <c r="A1960" s="906" t="s">
        <v>6061</v>
      </c>
      <c r="B1960" s="907" t="s">
        <v>6696</v>
      </c>
      <c r="C1960" s="906" t="s">
        <v>6063</v>
      </c>
      <c r="D1960" s="906" t="s">
        <v>512</v>
      </c>
      <c r="E1960" s="908">
        <v>0.27010000000000001</v>
      </c>
      <c r="F1960" s="909" t="s">
        <v>47</v>
      </c>
      <c r="G1960" s="1021" t="s">
        <v>6697</v>
      </c>
      <c r="H1960" s="1021"/>
      <c r="I1960" s="1022"/>
      <c r="J1960" s="910" t="s">
        <v>6698</v>
      </c>
    </row>
    <row r="1961" spans="1:10" ht="19.899999999999999" customHeight="1" x14ac:dyDescent="0.25">
      <c r="A1961" s="1012"/>
      <c r="B1961" s="1012"/>
      <c r="C1961" s="1012"/>
      <c r="D1961" s="1012"/>
      <c r="E1961" s="1012"/>
      <c r="F1961" s="1012" t="s">
        <v>6230</v>
      </c>
      <c r="G1961" s="1012"/>
      <c r="H1961" s="1012"/>
      <c r="I1961" s="1012"/>
      <c r="J1961" s="900">
        <v>34.542099999999998</v>
      </c>
    </row>
    <row r="1962" spans="1:10" ht="19.899999999999999" customHeight="1" x14ac:dyDescent="0.25">
      <c r="A1962" s="887" t="s">
        <v>6077</v>
      </c>
      <c r="B1962" s="888" t="s">
        <v>6078</v>
      </c>
      <c r="C1962" s="887" t="s">
        <v>6058</v>
      </c>
      <c r="D1962" s="887" t="s">
        <v>1083</v>
      </c>
      <c r="E1962" s="888" t="s">
        <v>1084</v>
      </c>
      <c r="F1962" s="1020" t="s">
        <v>6079</v>
      </c>
      <c r="G1962" s="1023"/>
      <c r="H1962" s="1020"/>
      <c r="I1962" s="1020"/>
      <c r="J1962" s="888" t="s">
        <v>6065</v>
      </c>
    </row>
    <row r="1963" spans="1:10" ht="19.899999999999999" customHeight="1" x14ac:dyDescent="0.25">
      <c r="A1963" s="889"/>
      <c r="B1963" s="889"/>
      <c r="C1963" s="889"/>
      <c r="D1963" s="889"/>
      <c r="E1963" s="889"/>
      <c r="F1963" s="889" t="s">
        <v>240</v>
      </c>
      <c r="G1963" s="889" t="s">
        <v>241</v>
      </c>
      <c r="H1963" s="889" t="s">
        <v>242</v>
      </c>
      <c r="I1963" s="889" t="s">
        <v>6080</v>
      </c>
      <c r="J1963" s="889"/>
    </row>
    <row r="1964" spans="1:10" ht="19.899999999999999" customHeight="1" x14ac:dyDescent="0.25">
      <c r="A1964" s="1012"/>
      <c r="B1964" s="1012"/>
      <c r="C1964" s="1012"/>
      <c r="D1964" s="1012"/>
      <c r="E1964" s="1012"/>
      <c r="F1964" s="1012" t="s">
        <v>6076</v>
      </c>
      <c r="G1964" s="1012"/>
      <c r="H1964" s="1012"/>
      <c r="I1964" s="1012"/>
      <c r="J1964" s="900">
        <v>0</v>
      </c>
    </row>
    <row r="1965" spans="1:10" ht="19.899999999999999" customHeight="1" x14ac:dyDescent="0.25">
      <c r="A1965" s="1012"/>
      <c r="B1965" s="1012"/>
      <c r="C1965" s="1012"/>
      <c r="D1965" s="1012"/>
      <c r="E1965" s="1012"/>
      <c r="F1965" s="1012" t="s">
        <v>6081</v>
      </c>
      <c r="G1965" s="1012"/>
      <c r="H1965" s="1012"/>
      <c r="I1965" s="1012"/>
      <c r="J1965" s="900">
        <v>0</v>
      </c>
    </row>
    <row r="1966" spans="1:10" x14ac:dyDescent="0.25">
      <c r="A1966" s="901"/>
      <c r="B1966" s="901"/>
      <c r="C1966" s="901"/>
      <c r="D1966" s="901"/>
      <c r="E1966" s="901" t="s">
        <v>6082</v>
      </c>
      <c r="F1966" s="902">
        <v>15.185237531239169</v>
      </c>
      <c r="G1966" s="901" t="s">
        <v>6083</v>
      </c>
      <c r="H1966" s="902">
        <v>0</v>
      </c>
      <c r="I1966" s="901" t="s">
        <v>6084</v>
      </c>
      <c r="J1966" s="902">
        <v>15.18</v>
      </c>
    </row>
    <row r="1967" spans="1:10" ht="15.75" thickBot="1" x14ac:dyDescent="0.3">
      <c r="A1967" s="901"/>
      <c r="B1967" s="901"/>
      <c r="C1967" s="901"/>
      <c r="D1967" s="901"/>
      <c r="E1967" s="901" t="s">
        <v>6085</v>
      </c>
      <c r="F1967" s="902">
        <v>8.25</v>
      </c>
      <c r="G1967" s="901"/>
      <c r="H1967" s="1013" t="s">
        <v>6086</v>
      </c>
      <c r="I1967" s="1013"/>
      <c r="J1967" s="902">
        <v>42.79</v>
      </c>
    </row>
    <row r="1968" spans="1:10" ht="1.1499999999999999" customHeight="1" thickTop="1" x14ac:dyDescent="0.25">
      <c r="A1968" s="903"/>
      <c r="B1968" s="903"/>
      <c r="C1968" s="903"/>
      <c r="D1968" s="903"/>
      <c r="E1968" s="903"/>
      <c r="F1968" s="903"/>
      <c r="G1968" s="903"/>
      <c r="H1968" s="903"/>
      <c r="I1968" s="903"/>
      <c r="J1968" s="903"/>
    </row>
    <row r="1969" spans="1:10" ht="18" customHeight="1" x14ac:dyDescent="0.25">
      <c r="A1969" s="887" t="s">
        <v>6699</v>
      </c>
      <c r="B1969" s="888" t="s">
        <v>1082</v>
      </c>
      <c r="C1969" s="887" t="s">
        <v>6058</v>
      </c>
      <c r="D1969" s="887" t="s">
        <v>1083</v>
      </c>
      <c r="E1969" s="1024" t="s">
        <v>1210</v>
      </c>
      <c r="F1969" s="1024"/>
      <c r="G1969" s="889" t="s">
        <v>880</v>
      </c>
      <c r="H1969" s="888" t="s">
        <v>6059</v>
      </c>
      <c r="I1969" s="888" t="s">
        <v>6060</v>
      </c>
      <c r="J1969" s="888" t="s">
        <v>1089</v>
      </c>
    </row>
    <row r="1970" spans="1:10" ht="24" customHeight="1" x14ac:dyDescent="0.25">
      <c r="A1970" s="890" t="s">
        <v>6061</v>
      </c>
      <c r="B1970" s="891" t="s">
        <v>6700</v>
      </c>
      <c r="C1970" s="890" t="s">
        <v>6063</v>
      </c>
      <c r="D1970" s="890" t="s">
        <v>129</v>
      </c>
      <c r="E1970" s="1025" t="s">
        <v>176</v>
      </c>
      <c r="F1970" s="1025"/>
      <c r="G1970" s="892" t="s">
        <v>38</v>
      </c>
      <c r="H1970" s="893">
        <v>1</v>
      </c>
      <c r="I1970" s="894">
        <v>5.72</v>
      </c>
      <c r="J1970" s="894">
        <v>5.72</v>
      </c>
    </row>
    <row r="1971" spans="1:10" ht="15" customHeight="1" x14ac:dyDescent="0.25">
      <c r="A1971" s="1024" t="s">
        <v>6089</v>
      </c>
      <c r="B1971" s="1020" t="s">
        <v>1082</v>
      </c>
      <c r="C1971" s="1024" t="s">
        <v>6058</v>
      </c>
      <c r="D1971" s="1024" t="s">
        <v>6090</v>
      </c>
      <c r="E1971" s="1020" t="s">
        <v>1084</v>
      </c>
      <c r="F1971" s="1023" t="s">
        <v>6091</v>
      </c>
      <c r="G1971" s="1020"/>
      <c r="H1971" s="1023" t="s">
        <v>6065</v>
      </c>
      <c r="I1971" s="1020"/>
      <c r="J1971" s="1020" t="s">
        <v>6066</v>
      </c>
    </row>
    <row r="1972" spans="1:10" ht="15" customHeight="1" x14ac:dyDescent="0.25">
      <c r="A1972" s="1020"/>
      <c r="B1972" s="1020"/>
      <c r="C1972" s="1020"/>
      <c r="D1972" s="1020"/>
      <c r="E1972" s="1020"/>
      <c r="F1972" s="888" t="s">
        <v>6092</v>
      </c>
      <c r="G1972" s="888" t="s">
        <v>6093</v>
      </c>
      <c r="H1972" s="888" t="s">
        <v>6092</v>
      </c>
      <c r="I1972" s="888" t="s">
        <v>6093</v>
      </c>
      <c r="J1972" s="1020"/>
    </row>
    <row r="1973" spans="1:10" ht="25.9" customHeight="1" x14ac:dyDescent="0.25">
      <c r="A1973" s="895" t="s">
        <v>6067</v>
      </c>
      <c r="B1973" s="896" t="s">
        <v>6605</v>
      </c>
      <c r="C1973" s="895" t="s">
        <v>6063</v>
      </c>
      <c r="D1973" s="895" t="s">
        <v>458</v>
      </c>
      <c r="E1973" s="897">
        <v>1</v>
      </c>
      <c r="F1973" s="904">
        <v>0.9</v>
      </c>
      <c r="G1973" s="904">
        <v>0.1</v>
      </c>
      <c r="H1973" s="898">
        <v>362.27</v>
      </c>
      <c r="I1973" s="898">
        <v>102.71</v>
      </c>
      <c r="J1973" s="898">
        <v>336.32</v>
      </c>
    </row>
    <row r="1974" spans="1:10" ht="25.9" customHeight="1" x14ac:dyDescent="0.25">
      <c r="A1974" s="895" t="s">
        <v>6067</v>
      </c>
      <c r="B1974" s="896" t="s">
        <v>6607</v>
      </c>
      <c r="C1974" s="895" t="s">
        <v>6063</v>
      </c>
      <c r="D1974" s="895" t="s">
        <v>470</v>
      </c>
      <c r="E1974" s="897">
        <v>1</v>
      </c>
      <c r="F1974" s="904">
        <v>1</v>
      </c>
      <c r="G1974" s="904">
        <v>0</v>
      </c>
      <c r="H1974" s="898">
        <v>237.83</v>
      </c>
      <c r="I1974" s="898">
        <v>108.36</v>
      </c>
      <c r="J1974" s="898">
        <v>237.83</v>
      </c>
    </row>
    <row r="1975" spans="1:10" ht="25.9" customHeight="1" x14ac:dyDescent="0.25">
      <c r="A1975" s="895" t="s">
        <v>6067</v>
      </c>
      <c r="B1975" s="896" t="s">
        <v>6701</v>
      </c>
      <c r="C1975" s="895" t="s">
        <v>6063</v>
      </c>
      <c r="D1975" s="895" t="s">
        <v>514</v>
      </c>
      <c r="E1975" s="897">
        <v>1</v>
      </c>
      <c r="F1975" s="904">
        <v>0.52</v>
      </c>
      <c r="G1975" s="904">
        <v>0.48</v>
      </c>
      <c r="H1975" s="898">
        <v>5.07</v>
      </c>
      <c r="I1975" s="898">
        <v>3.53</v>
      </c>
      <c r="J1975" s="898">
        <v>4.33</v>
      </c>
    </row>
    <row r="1976" spans="1:10" ht="24" customHeight="1" x14ac:dyDescent="0.25">
      <c r="A1976" s="895" t="s">
        <v>6067</v>
      </c>
      <c r="B1976" s="896" t="s">
        <v>6606</v>
      </c>
      <c r="C1976" s="895" t="s">
        <v>6063</v>
      </c>
      <c r="D1976" s="895" t="s">
        <v>462</v>
      </c>
      <c r="E1976" s="897">
        <v>1</v>
      </c>
      <c r="F1976" s="904">
        <v>0.28999999999999998</v>
      </c>
      <c r="G1976" s="904">
        <v>0.71</v>
      </c>
      <c r="H1976" s="898">
        <v>343.42</v>
      </c>
      <c r="I1976" s="898">
        <v>151.12</v>
      </c>
      <c r="J1976" s="898">
        <v>206.89</v>
      </c>
    </row>
    <row r="1977" spans="1:10" ht="24" customHeight="1" x14ac:dyDescent="0.25">
      <c r="A1977" s="895" t="s">
        <v>6067</v>
      </c>
      <c r="B1977" s="896" t="s">
        <v>6637</v>
      </c>
      <c r="C1977" s="895" t="s">
        <v>6063</v>
      </c>
      <c r="D1977" s="895" t="s">
        <v>482</v>
      </c>
      <c r="E1977" s="897">
        <v>1</v>
      </c>
      <c r="F1977" s="904">
        <v>0.52</v>
      </c>
      <c r="G1977" s="904">
        <v>0.48</v>
      </c>
      <c r="H1977" s="898">
        <v>177.5</v>
      </c>
      <c r="I1977" s="898">
        <v>71.61</v>
      </c>
      <c r="J1977" s="898">
        <v>126.67</v>
      </c>
    </row>
    <row r="1978" spans="1:10" ht="19.899999999999999" customHeight="1" x14ac:dyDescent="0.25">
      <c r="A1978" s="1012"/>
      <c r="B1978" s="1012"/>
      <c r="C1978" s="1012"/>
      <c r="D1978" s="1012"/>
      <c r="E1978" s="1012"/>
      <c r="F1978" s="1012" t="s">
        <v>6094</v>
      </c>
      <c r="G1978" s="1012"/>
      <c r="H1978" s="1012"/>
      <c r="I1978" s="1012"/>
      <c r="J1978" s="900">
        <v>912.0376</v>
      </c>
    </row>
    <row r="1979" spans="1:10" ht="19.899999999999999" customHeight="1" x14ac:dyDescent="0.25">
      <c r="A1979" s="887" t="s">
        <v>6064</v>
      </c>
      <c r="B1979" s="888" t="s">
        <v>1082</v>
      </c>
      <c r="C1979" s="887" t="s">
        <v>6058</v>
      </c>
      <c r="D1979" s="887" t="s">
        <v>223</v>
      </c>
      <c r="E1979" s="888" t="s">
        <v>1084</v>
      </c>
      <c r="F1979" s="1020" t="s">
        <v>6065</v>
      </c>
      <c r="G1979" s="1020"/>
      <c r="H1979" s="1020"/>
      <c r="I1979" s="1020"/>
      <c r="J1979" s="888" t="s">
        <v>6066</v>
      </c>
    </row>
    <row r="1980" spans="1:10" ht="24" customHeight="1" x14ac:dyDescent="0.25">
      <c r="A1980" s="895" t="s">
        <v>6067</v>
      </c>
      <c r="B1980" s="896" t="s">
        <v>6068</v>
      </c>
      <c r="C1980" s="895" t="s">
        <v>6063</v>
      </c>
      <c r="D1980" s="895" t="s">
        <v>231</v>
      </c>
      <c r="E1980" s="897">
        <v>1</v>
      </c>
      <c r="F1980" s="895"/>
      <c r="G1980" s="895"/>
      <c r="H1980" s="895"/>
      <c r="I1980" s="898" t="s">
        <v>6069</v>
      </c>
      <c r="J1980" s="898" t="s">
        <v>6069</v>
      </c>
    </row>
    <row r="1981" spans="1:10" ht="19.899999999999999" customHeight="1" x14ac:dyDescent="0.25">
      <c r="A1981" s="1012"/>
      <c r="B1981" s="1012"/>
      <c r="C1981" s="1012"/>
      <c r="D1981" s="1012"/>
      <c r="E1981" s="1012"/>
      <c r="F1981" s="1012" t="s">
        <v>6070</v>
      </c>
      <c r="G1981" s="1012"/>
      <c r="H1981" s="1012"/>
      <c r="I1981" s="1012"/>
      <c r="J1981" s="899">
        <v>0</v>
      </c>
    </row>
    <row r="1982" spans="1:10" ht="19.899999999999999" customHeight="1" x14ac:dyDescent="0.25">
      <c r="A1982" s="1012"/>
      <c r="B1982" s="1012"/>
      <c r="C1982" s="1012"/>
      <c r="D1982" s="1012"/>
      <c r="E1982" s="1012"/>
      <c r="F1982" s="1012" t="s">
        <v>6071</v>
      </c>
      <c r="G1982" s="1012"/>
      <c r="H1982" s="1012"/>
      <c r="I1982" s="1012"/>
      <c r="J1982" s="900">
        <v>23.449100000000001</v>
      </c>
    </row>
    <row r="1983" spans="1:10" ht="19.899999999999999" customHeight="1" x14ac:dyDescent="0.25">
      <c r="A1983" s="1012"/>
      <c r="B1983" s="1012"/>
      <c r="C1983" s="1012"/>
      <c r="D1983" s="1012"/>
      <c r="E1983" s="1012"/>
      <c r="F1983" s="1012" t="s">
        <v>6072</v>
      </c>
      <c r="G1983" s="1012"/>
      <c r="H1983" s="1012"/>
      <c r="I1983" s="1012"/>
      <c r="J1983" s="900">
        <v>935.48670000000004</v>
      </c>
    </row>
    <row r="1984" spans="1:10" ht="19.899999999999999" customHeight="1" x14ac:dyDescent="0.25">
      <c r="A1984" s="1012"/>
      <c r="B1984" s="1012"/>
      <c r="C1984" s="1012"/>
      <c r="D1984" s="1012"/>
      <c r="E1984" s="1012"/>
      <c r="F1984" s="1012" t="s">
        <v>6073</v>
      </c>
      <c r="G1984" s="1012"/>
      <c r="H1984" s="1012"/>
      <c r="I1984" s="1012"/>
      <c r="J1984" s="900">
        <v>168.2</v>
      </c>
    </row>
    <row r="1985" spans="1:10" ht="19.899999999999999" customHeight="1" x14ac:dyDescent="0.25">
      <c r="A1985" s="1012"/>
      <c r="B1985" s="1012"/>
      <c r="C1985" s="1012"/>
      <c r="D1985" s="1012"/>
      <c r="E1985" s="1012"/>
      <c r="F1985" s="1012" t="s">
        <v>6074</v>
      </c>
      <c r="G1985" s="1012"/>
      <c r="H1985" s="1012"/>
      <c r="I1985" s="1012"/>
      <c r="J1985" s="900">
        <v>5.5617999999999999</v>
      </c>
    </row>
    <row r="1986" spans="1:10" ht="19.899999999999999" customHeight="1" x14ac:dyDescent="0.25">
      <c r="A1986" s="1012"/>
      <c r="B1986" s="1012"/>
      <c r="C1986" s="1012"/>
      <c r="D1986" s="1012"/>
      <c r="E1986" s="1012"/>
      <c r="F1986" s="1012" t="s">
        <v>6075</v>
      </c>
      <c r="G1986" s="1012"/>
      <c r="H1986" s="1012"/>
      <c r="I1986" s="1012"/>
      <c r="J1986" s="900">
        <v>0.15959999999999999</v>
      </c>
    </row>
    <row r="1987" spans="1:10" ht="19.899999999999999" customHeight="1" x14ac:dyDescent="0.25">
      <c r="A1987" s="1012"/>
      <c r="B1987" s="1012"/>
      <c r="C1987" s="1012"/>
      <c r="D1987" s="1012"/>
      <c r="E1987" s="1012"/>
      <c r="F1987" s="1012" t="s">
        <v>6076</v>
      </c>
      <c r="G1987" s="1012"/>
      <c r="H1987" s="1012"/>
      <c r="I1987" s="1012"/>
      <c r="J1987" s="900">
        <v>0</v>
      </c>
    </row>
    <row r="1988" spans="1:10" ht="19.899999999999999" customHeight="1" x14ac:dyDescent="0.25">
      <c r="A1988" s="887" t="s">
        <v>6077</v>
      </c>
      <c r="B1988" s="888" t="s">
        <v>6078</v>
      </c>
      <c r="C1988" s="887" t="s">
        <v>6058</v>
      </c>
      <c r="D1988" s="887" t="s">
        <v>1083</v>
      </c>
      <c r="E1988" s="888" t="s">
        <v>1084</v>
      </c>
      <c r="F1988" s="1020" t="s">
        <v>6079</v>
      </c>
      <c r="G1988" s="1023"/>
      <c r="H1988" s="1020"/>
      <c r="I1988" s="1020"/>
      <c r="J1988" s="888" t="s">
        <v>6065</v>
      </c>
    </row>
    <row r="1989" spans="1:10" ht="19.899999999999999" customHeight="1" x14ac:dyDescent="0.25">
      <c r="A1989" s="889"/>
      <c r="B1989" s="889"/>
      <c r="C1989" s="889"/>
      <c r="D1989" s="889"/>
      <c r="E1989" s="889"/>
      <c r="F1989" s="889" t="s">
        <v>240</v>
      </c>
      <c r="G1989" s="889" t="s">
        <v>241</v>
      </c>
      <c r="H1989" s="889" t="s">
        <v>242</v>
      </c>
      <c r="I1989" s="889" t="s">
        <v>6080</v>
      </c>
      <c r="J1989" s="889"/>
    </row>
    <row r="1990" spans="1:10" ht="19.899999999999999" customHeight="1" x14ac:dyDescent="0.25">
      <c r="A1990" s="1012"/>
      <c r="B1990" s="1012"/>
      <c r="C1990" s="1012"/>
      <c r="D1990" s="1012"/>
      <c r="E1990" s="1012"/>
      <c r="F1990" s="1012" t="s">
        <v>6076</v>
      </c>
      <c r="G1990" s="1012"/>
      <c r="H1990" s="1012"/>
      <c r="I1990" s="1012"/>
      <c r="J1990" s="900">
        <v>0</v>
      </c>
    </row>
    <row r="1991" spans="1:10" ht="19.899999999999999" customHeight="1" x14ac:dyDescent="0.25">
      <c r="A1991" s="1012"/>
      <c r="B1991" s="1012"/>
      <c r="C1991" s="1012"/>
      <c r="D1991" s="1012"/>
      <c r="E1991" s="1012"/>
      <c r="F1991" s="1012" t="s">
        <v>6081</v>
      </c>
      <c r="G1991" s="1012"/>
      <c r="H1991" s="1012"/>
      <c r="I1991" s="1012"/>
      <c r="J1991" s="900">
        <v>0</v>
      </c>
    </row>
    <row r="1992" spans="1:10" x14ac:dyDescent="0.25">
      <c r="A1992" s="901"/>
      <c r="B1992" s="901"/>
      <c r="C1992" s="901"/>
      <c r="D1992" s="901"/>
      <c r="E1992" s="901" t="s">
        <v>6082</v>
      </c>
      <c r="F1992" s="902">
        <v>0.13941200951248514</v>
      </c>
      <c r="G1992" s="901" t="s">
        <v>6083</v>
      </c>
      <c r="H1992" s="902">
        <v>0</v>
      </c>
      <c r="I1992" s="901" t="s">
        <v>6084</v>
      </c>
      <c r="J1992" s="902">
        <v>0.13</v>
      </c>
    </row>
    <row r="1993" spans="1:10" ht="15.75" thickBot="1" x14ac:dyDescent="0.3">
      <c r="A1993" s="901"/>
      <c r="B1993" s="901"/>
      <c r="C1993" s="901"/>
      <c r="D1993" s="901"/>
      <c r="E1993" s="901" t="s">
        <v>6085</v>
      </c>
      <c r="F1993" s="902">
        <v>1.37</v>
      </c>
      <c r="G1993" s="901"/>
      <c r="H1993" s="1013" t="s">
        <v>6086</v>
      </c>
      <c r="I1993" s="1013"/>
      <c r="J1993" s="902">
        <v>7.09</v>
      </c>
    </row>
    <row r="1994" spans="1:10" ht="1.1499999999999999" customHeight="1" thickTop="1" x14ac:dyDescent="0.25">
      <c r="A1994" s="903"/>
      <c r="B1994" s="903"/>
      <c r="C1994" s="903"/>
      <c r="D1994" s="903"/>
      <c r="E1994" s="903"/>
      <c r="F1994" s="903"/>
      <c r="G1994" s="903"/>
      <c r="H1994" s="903"/>
      <c r="I1994" s="903"/>
      <c r="J1994" s="903"/>
    </row>
    <row r="1995" spans="1:10" ht="18" customHeight="1" x14ac:dyDescent="0.25">
      <c r="A1995" s="887" t="s">
        <v>6702</v>
      </c>
      <c r="B1995" s="888" t="s">
        <v>1082</v>
      </c>
      <c r="C1995" s="887" t="s">
        <v>6058</v>
      </c>
      <c r="D1995" s="887" t="s">
        <v>1083</v>
      </c>
      <c r="E1995" s="1024" t="s">
        <v>1210</v>
      </c>
      <c r="F1995" s="1024"/>
      <c r="G1995" s="889" t="s">
        <v>880</v>
      </c>
      <c r="H1995" s="888" t="s">
        <v>6059</v>
      </c>
      <c r="I1995" s="888" t="s">
        <v>6060</v>
      </c>
      <c r="J1995" s="888" t="s">
        <v>1089</v>
      </c>
    </row>
    <row r="1996" spans="1:10" ht="25.9" customHeight="1" x14ac:dyDescent="0.25">
      <c r="A1996" s="890" t="s">
        <v>6061</v>
      </c>
      <c r="B1996" s="891" t="s">
        <v>7056</v>
      </c>
      <c r="C1996" s="890" t="s">
        <v>6627</v>
      </c>
      <c r="D1996" s="890" t="s">
        <v>6704</v>
      </c>
      <c r="E1996" s="1025" t="s">
        <v>6629</v>
      </c>
      <c r="F1996" s="1025"/>
      <c r="G1996" s="892" t="s">
        <v>108</v>
      </c>
      <c r="H1996" s="893">
        <v>1</v>
      </c>
      <c r="I1996" s="894">
        <v>2619.87</v>
      </c>
      <c r="J1996" s="894">
        <v>2619.87</v>
      </c>
    </row>
    <row r="1997" spans="1:10" ht="25.9" customHeight="1" x14ac:dyDescent="0.25">
      <c r="A1997" s="895" t="s">
        <v>6067</v>
      </c>
      <c r="B1997" s="896" t="s">
        <v>6705</v>
      </c>
      <c r="C1997" s="895" t="s">
        <v>6627</v>
      </c>
      <c r="D1997" s="895" t="s">
        <v>6704</v>
      </c>
      <c r="E1997" s="1019" t="s">
        <v>6706</v>
      </c>
      <c r="F1997" s="1019"/>
      <c r="G1997" s="905" t="s">
        <v>122</v>
      </c>
      <c r="H1997" s="897">
        <v>1</v>
      </c>
      <c r="I1997" s="904">
        <v>2619.87</v>
      </c>
      <c r="J1997" s="904">
        <v>2619.87</v>
      </c>
    </row>
    <row r="1998" spans="1:10" x14ac:dyDescent="0.25">
      <c r="A1998" s="901"/>
      <c r="B1998" s="901"/>
      <c r="C1998" s="901"/>
      <c r="D1998" s="901"/>
      <c r="E1998" s="901" t="s">
        <v>6082</v>
      </c>
      <c r="F1998" s="902">
        <v>0</v>
      </c>
      <c r="G1998" s="901" t="s">
        <v>6083</v>
      </c>
      <c r="H1998" s="902">
        <v>0</v>
      </c>
      <c r="I1998" s="901" t="s">
        <v>6084</v>
      </c>
      <c r="J1998" s="902">
        <v>0</v>
      </c>
    </row>
    <row r="1999" spans="1:10" ht="15.75" thickBot="1" x14ac:dyDescent="0.3">
      <c r="A1999" s="901"/>
      <c r="B1999" s="901"/>
      <c r="C1999" s="901"/>
      <c r="D1999" s="901"/>
      <c r="E1999" s="901" t="s">
        <v>6085</v>
      </c>
      <c r="F1999" s="902">
        <v>625.89</v>
      </c>
      <c r="G1999" s="901"/>
      <c r="H1999" s="1013" t="s">
        <v>6086</v>
      </c>
      <c r="I1999" s="1013"/>
      <c r="J1999" s="902">
        <v>3245.76</v>
      </c>
    </row>
    <row r="2000" spans="1:10" ht="1.1499999999999999" customHeight="1" thickTop="1" x14ac:dyDescent="0.25">
      <c r="A2000" s="903"/>
      <c r="B2000" s="903"/>
      <c r="C2000" s="903"/>
      <c r="D2000" s="903"/>
      <c r="E2000" s="903"/>
      <c r="F2000" s="903"/>
      <c r="G2000" s="903"/>
      <c r="H2000" s="903"/>
      <c r="I2000" s="903"/>
      <c r="J2000" s="903"/>
    </row>
    <row r="2001" spans="1:10" ht="18" customHeight="1" x14ac:dyDescent="0.25">
      <c r="A2001" s="887" t="s">
        <v>6707</v>
      </c>
      <c r="B2001" s="888" t="s">
        <v>1082</v>
      </c>
      <c r="C2001" s="887" t="s">
        <v>6058</v>
      </c>
      <c r="D2001" s="887" t="s">
        <v>1083</v>
      </c>
      <c r="E2001" s="1024" t="s">
        <v>1210</v>
      </c>
      <c r="F2001" s="1024"/>
      <c r="G2001" s="889" t="s">
        <v>880</v>
      </c>
      <c r="H2001" s="888" t="s">
        <v>6059</v>
      </c>
      <c r="I2001" s="888" t="s">
        <v>6060</v>
      </c>
      <c r="J2001" s="888" t="s">
        <v>1089</v>
      </c>
    </row>
    <row r="2002" spans="1:10" ht="24" customHeight="1" x14ac:dyDescent="0.25">
      <c r="A2002" s="890" t="s">
        <v>6061</v>
      </c>
      <c r="B2002" s="891" t="s">
        <v>6708</v>
      </c>
      <c r="C2002" s="890" t="s">
        <v>6627</v>
      </c>
      <c r="D2002" s="890" t="s">
        <v>6709</v>
      </c>
      <c r="E2002" s="1025" t="s">
        <v>6629</v>
      </c>
      <c r="F2002" s="1025"/>
      <c r="G2002" s="892" t="s">
        <v>122</v>
      </c>
      <c r="H2002" s="893">
        <v>1</v>
      </c>
      <c r="I2002" s="894">
        <v>3588.71</v>
      </c>
      <c r="J2002" s="894">
        <v>3588.71</v>
      </c>
    </row>
    <row r="2003" spans="1:10" ht="24" customHeight="1" x14ac:dyDescent="0.25">
      <c r="A2003" s="895" t="s">
        <v>6067</v>
      </c>
      <c r="B2003" s="896" t="s">
        <v>6710</v>
      </c>
      <c r="C2003" s="895" t="s">
        <v>6627</v>
      </c>
      <c r="D2003" s="895" t="s">
        <v>6709</v>
      </c>
      <c r="E2003" s="1019" t="s">
        <v>515</v>
      </c>
      <c r="F2003" s="1019"/>
      <c r="G2003" s="905" t="s">
        <v>122</v>
      </c>
      <c r="H2003" s="897">
        <v>1</v>
      </c>
      <c r="I2003" s="904">
        <v>3588.71</v>
      </c>
      <c r="J2003" s="904">
        <v>3588.71</v>
      </c>
    </row>
    <row r="2004" spans="1:10" x14ac:dyDescent="0.25">
      <c r="A2004" s="901"/>
      <c r="B2004" s="901"/>
      <c r="C2004" s="901"/>
      <c r="D2004" s="901"/>
      <c r="E2004" s="901" t="s">
        <v>6082</v>
      </c>
      <c r="F2004" s="902">
        <v>0</v>
      </c>
      <c r="G2004" s="901" t="s">
        <v>6083</v>
      </c>
      <c r="H2004" s="902">
        <v>0</v>
      </c>
      <c r="I2004" s="901" t="s">
        <v>6084</v>
      </c>
      <c r="J2004" s="902">
        <v>0</v>
      </c>
    </row>
    <row r="2005" spans="1:10" ht="15.75" thickBot="1" x14ac:dyDescent="0.3">
      <c r="A2005" s="901"/>
      <c r="B2005" s="901"/>
      <c r="C2005" s="901"/>
      <c r="D2005" s="901"/>
      <c r="E2005" s="901" t="s">
        <v>6085</v>
      </c>
      <c r="F2005" s="902">
        <v>857.34</v>
      </c>
      <c r="G2005" s="901"/>
      <c r="H2005" s="1013" t="s">
        <v>6086</v>
      </c>
      <c r="I2005" s="1013"/>
      <c r="J2005" s="902">
        <v>4446.05</v>
      </c>
    </row>
    <row r="2006" spans="1:10" ht="1.1499999999999999" customHeight="1" thickTop="1" x14ac:dyDescent="0.25">
      <c r="A2006" s="903"/>
      <c r="B2006" s="903"/>
      <c r="C2006" s="903"/>
      <c r="D2006" s="903"/>
      <c r="E2006" s="903"/>
      <c r="F2006" s="903"/>
      <c r="G2006" s="903"/>
      <c r="H2006" s="903"/>
      <c r="I2006" s="903"/>
      <c r="J2006" s="903"/>
    </row>
    <row r="2007" spans="1:10" ht="18" customHeight="1" x14ac:dyDescent="0.25">
      <c r="A2007" s="887" t="s">
        <v>6711</v>
      </c>
      <c r="B2007" s="888" t="s">
        <v>1082</v>
      </c>
      <c r="C2007" s="887" t="s">
        <v>6058</v>
      </c>
      <c r="D2007" s="887" t="s">
        <v>1083</v>
      </c>
      <c r="E2007" s="1024" t="s">
        <v>1210</v>
      </c>
      <c r="F2007" s="1024"/>
      <c r="G2007" s="889" t="s">
        <v>880</v>
      </c>
      <c r="H2007" s="888" t="s">
        <v>6059</v>
      </c>
      <c r="I2007" s="888" t="s">
        <v>6060</v>
      </c>
      <c r="J2007" s="888" t="s">
        <v>1089</v>
      </c>
    </row>
    <row r="2008" spans="1:10" ht="24" customHeight="1" x14ac:dyDescent="0.25">
      <c r="A2008" s="890" t="s">
        <v>6061</v>
      </c>
      <c r="B2008" s="891" t="s">
        <v>6712</v>
      </c>
      <c r="C2008" s="890" t="s">
        <v>6627</v>
      </c>
      <c r="D2008" s="890" t="s">
        <v>6713</v>
      </c>
      <c r="E2008" s="1025" t="s">
        <v>6629</v>
      </c>
      <c r="F2008" s="1025"/>
      <c r="G2008" s="892" t="s">
        <v>122</v>
      </c>
      <c r="H2008" s="893">
        <v>1</v>
      </c>
      <c r="I2008" s="894">
        <v>3854.77</v>
      </c>
      <c r="J2008" s="894">
        <v>3854.77</v>
      </c>
    </row>
    <row r="2009" spans="1:10" ht="19.899999999999999" customHeight="1" x14ac:dyDescent="0.25">
      <c r="A2009" s="1012"/>
      <c r="B2009" s="1012"/>
      <c r="C2009" s="1012"/>
      <c r="D2009" s="1012"/>
      <c r="E2009" s="1012"/>
      <c r="F2009" s="1012" t="s">
        <v>6072</v>
      </c>
      <c r="G2009" s="1012"/>
      <c r="H2009" s="1012"/>
      <c r="I2009" s="1012"/>
      <c r="J2009" s="900">
        <v>0</v>
      </c>
    </row>
    <row r="2010" spans="1:10" ht="19.899999999999999" customHeight="1" x14ac:dyDescent="0.25">
      <c r="A2010" s="1012"/>
      <c r="B2010" s="1012"/>
      <c r="C2010" s="1012"/>
      <c r="D2010" s="1012"/>
      <c r="E2010" s="1012"/>
      <c r="F2010" s="1012" t="s">
        <v>6073</v>
      </c>
      <c r="G2010" s="1012"/>
      <c r="H2010" s="1012"/>
      <c r="I2010" s="1012"/>
      <c r="J2010" s="900">
        <v>1</v>
      </c>
    </row>
    <row r="2011" spans="1:10" ht="19.899999999999999" customHeight="1" x14ac:dyDescent="0.25">
      <c r="A2011" s="1012"/>
      <c r="B2011" s="1012"/>
      <c r="C2011" s="1012"/>
      <c r="D2011" s="1012"/>
      <c r="E2011" s="1012"/>
      <c r="F2011" s="1012" t="s">
        <v>6074</v>
      </c>
      <c r="G2011" s="1012"/>
      <c r="H2011" s="1012"/>
      <c r="I2011" s="1012"/>
      <c r="J2011" s="900">
        <v>0</v>
      </c>
    </row>
    <row r="2012" spans="1:10" ht="19.899999999999999" customHeight="1" x14ac:dyDescent="0.25">
      <c r="A2012" s="1012"/>
      <c r="B2012" s="1012"/>
      <c r="C2012" s="1012"/>
      <c r="D2012" s="1012"/>
      <c r="E2012" s="1012"/>
      <c r="F2012" s="1012" t="s">
        <v>6075</v>
      </c>
      <c r="G2012" s="1012"/>
      <c r="H2012" s="1012"/>
      <c r="I2012" s="1012"/>
      <c r="J2012" s="900">
        <v>0</v>
      </c>
    </row>
    <row r="2013" spans="1:10" ht="19.899999999999999" customHeight="1" x14ac:dyDescent="0.25">
      <c r="A2013" s="1012"/>
      <c r="B2013" s="1012"/>
      <c r="C2013" s="1012"/>
      <c r="D2013" s="1012"/>
      <c r="E2013" s="1012"/>
      <c r="F2013" s="1012" t="s">
        <v>6076</v>
      </c>
      <c r="G2013" s="1012"/>
      <c r="H2013" s="1012"/>
      <c r="I2013" s="1012"/>
      <c r="J2013" s="900">
        <v>0</v>
      </c>
    </row>
    <row r="2014" spans="1:10" ht="19.899999999999999" customHeight="1" x14ac:dyDescent="0.25">
      <c r="A2014" s="887" t="s">
        <v>6101</v>
      </c>
      <c r="B2014" s="888" t="s">
        <v>1082</v>
      </c>
      <c r="C2014" s="887" t="s">
        <v>6058</v>
      </c>
      <c r="D2014" s="887" t="s">
        <v>179</v>
      </c>
      <c r="E2014" s="888" t="s">
        <v>1084</v>
      </c>
      <c r="F2014" s="888" t="s">
        <v>1207</v>
      </c>
      <c r="G2014" s="888" t="s">
        <v>6102</v>
      </c>
      <c r="H2014" s="888"/>
      <c r="I2014" s="888"/>
      <c r="J2014" s="888" t="s">
        <v>6065</v>
      </c>
    </row>
    <row r="2015" spans="1:10" ht="24" customHeight="1" x14ac:dyDescent="0.25">
      <c r="A2015" s="895" t="s">
        <v>6067</v>
      </c>
      <c r="B2015" s="896" t="s">
        <v>6714</v>
      </c>
      <c r="C2015" s="895" t="s">
        <v>6627</v>
      </c>
      <c r="D2015" s="895" t="s">
        <v>6713</v>
      </c>
      <c r="E2015" s="897">
        <v>1</v>
      </c>
      <c r="F2015" s="905" t="s">
        <v>122</v>
      </c>
      <c r="G2015" s="1018" t="s">
        <v>6715</v>
      </c>
      <c r="H2015" s="1018"/>
      <c r="I2015" s="1019"/>
      <c r="J2015" s="898" t="s">
        <v>6715</v>
      </c>
    </row>
    <row r="2016" spans="1:10" ht="19.899999999999999" customHeight="1" x14ac:dyDescent="0.25">
      <c r="A2016" s="1012"/>
      <c r="B2016" s="1012"/>
      <c r="C2016" s="1012"/>
      <c r="D2016" s="1012"/>
      <c r="E2016" s="1012"/>
      <c r="F2016" s="1012" t="s">
        <v>6106</v>
      </c>
      <c r="G2016" s="1012"/>
      <c r="H2016" s="1012"/>
      <c r="I2016" s="1012"/>
      <c r="J2016" s="900">
        <v>3854.77</v>
      </c>
    </row>
    <row r="2017" spans="1:10" ht="19.899999999999999" customHeight="1" x14ac:dyDescent="0.25">
      <c r="A2017" s="887" t="s">
        <v>6077</v>
      </c>
      <c r="B2017" s="888" t="s">
        <v>6078</v>
      </c>
      <c r="C2017" s="887" t="s">
        <v>6058</v>
      </c>
      <c r="D2017" s="887" t="s">
        <v>1083</v>
      </c>
      <c r="E2017" s="888" t="s">
        <v>1084</v>
      </c>
      <c r="F2017" s="1020" t="s">
        <v>6079</v>
      </c>
      <c r="G2017" s="1023"/>
      <c r="H2017" s="1020"/>
      <c r="I2017" s="1020"/>
      <c r="J2017" s="888" t="s">
        <v>6065</v>
      </c>
    </row>
    <row r="2018" spans="1:10" ht="19.899999999999999" customHeight="1" x14ac:dyDescent="0.25">
      <c r="A2018" s="889"/>
      <c r="B2018" s="889"/>
      <c r="C2018" s="889"/>
      <c r="D2018" s="889"/>
      <c r="E2018" s="889"/>
      <c r="F2018" s="889" t="s">
        <v>240</v>
      </c>
      <c r="G2018" s="889" t="s">
        <v>241</v>
      </c>
      <c r="H2018" s="889" t="s">
        <v>242</v>
      </c>
      <c r="I2018" s="889" t="s">
        <v>6080</v>
      </c>
      <c r="J2018" s="889"/>
    </row>
    <row r="2019" spans="1:10" ht="19.899999999999999" customHeight="1" x14ac:dyDescent="0.25">
      <c r="A2019" s="1012"/>
      <c r="B2019" s="1012"/>
      <c r="C2019" s="1012"/>
      <c r="D2019" s="1012"/>
      <c r="E2019" s="1012"/>
      <c r="F2019" s="1012" t="s">
        <v>6081</v>
      </c>
      <c r="G2019" s="1012"/>
      <c r="H2019" s="1012"/>
      <c r="I2019" s="1012"/>
      <c r="J2019" s="900">
        <v>0</v>
      </c>
    </row>
    <row r="2020" spans="1:10" x14ac:dyDescent="0.25">
      <c r="A2020" s="901"/>
      <c r="B2020" s="901"/>
      <c r="C2020" s="901"/>
      <c r="D2020" s="901"/>
      <c r="E2020" s="901" t="s">
        <v>6082</v>
      </c>
      <c r="F2020" s="902">
        <v>0</v>
      </c>
      <c r="G2020" s="901" t="s">
        <v>6083</v>
      </c>
      <c r="H2020" s="902">
        <v>0</v>
      </c>
      <c r="I2020" s="901" t="s">
        <v>6084</v>
      </c>
      <c r="J2020" s="902">
        <v>0</v>
      </c>
    </row>
    <row r="2021" spans="1:10" ht="15.75" thickBot="1" x14ac:dyDescent="0.3">
      <c r="A2021" s="901"/>
      <c r="B2021" s="901"/>
      <c r="C2021" s="901"/>
      <c r="D2021" s="901"/>
      <c r="E2021" s="901" t="s">
        <v>6085</v>
      </c>
      <c r="F2021" s="902">
        <v>920.9</v>
      </c>
      <c r="G2021" s="901"/>
      <c r="H2021" s="1013" t="s">
        <v>6086</v>
      </c>
      <c r="I2021" s="1013"/>
      <c r="J2021" s="902">
        <v>4775.67</v>
      </c>
    </row>
    <row r="2022" spans="1:10" ht="1.1499999999999999" customHeight="1" thickTop="1" x14ac:dyDescent="0.25">
      <c r="A2022" s="903"/>
      <c r="B2022" s="903"/>
      <c r="C2022" s="903"/>
      <c r="D2022" s="903"/>
      <c r="E2022" s="903"/>
      <c r="F2022" s="903"/>
      <c r="G2022" s="903"/>
      <c r="H2022" s="903"/>
      <c r="I2022" s="903"/>
      <c r="J2022" s="903"/>
    </row>
    <row r="2023" spans="1:10" ht="18" customHeight="1" x14ac:dyDescent="0.25">
      <c r="A2023" s="887" t="s">
        <v>6716</v>
      </c>
      <c r="B2023" s="888" t="s">
        <v>1082</v>
      </c>
      <c r="C2023" s="887" t="s">
        <v>6058</v>
      </c>
      <c r="D2023" s="887" t="s">
        <v>1083</v>
      </c>
      <c r="E2023" s="1024" t="s">
        <v>1210</v>
      </c>
      <c r="F2023" s="1024"/>
      <c r="G2023" s="889" t="s">
        <v>880</v>
      </c>
      <c r="H2023" s="888" t="s">
        <v>6059</v>
      </c>
      <c r="I2023" s="888" t="s">
        <v>6060</v>
      </c>
      <c r="J2023" s="888" t="s">
        <v>1089</v>
      </c>
    </row>
    <row r="2024" spans="1:10" ht="24" customHeight="1" x14ac:dyDescent="0.25">
      <c r="A2024" s="890" t="s">
        <v>6061</v>
      </c>
      <c r="B2024" s="891" t="s">
        <v>6717</v>
      </c>
      <c r="C2024" s="890" t="s">
        <v>6627</v>
      </c>
      <c r="D2024" s="890" t="s">
        <v>6718</v>
      </c>
      <c r="E2024" s="1025" t="s">
        <v>6629</v>
      </c>
      <c r="F2024" s="1025"/>
      <c r="G2024" s="892" t="s">
        <v>122</v>
      </c>
      <c r="H2024" s="893">
        <v>1</v>
      </c>
      <c r="I2024" s="894">
        <v>9971.66</v>
      </c>
      <c r="J2024" s="894">
        <v>9971.66</v>
      </c>
    </row>
    <row r="2025" spans="1:10" ht="24" customHeight="1" x14ac:dyDescent="0.25">
      <c r="A2025" s="895" t="s">
        <v>6067</v>
      </c>
      <c r="B2025" s="896" t="s">
        <v>6719</v>
      </c>
      <c r="C2025" s="895" t="s">
        <v>6627</v>
      </c>
      <c r="D2025" s="895" t="s">
        <v>6718</v>
      </c>
      <c r="E2025" s="1019" t="s">
        <v>515</v>
      </c>
      <c r="F2025" s="1019"/>
      <c r="G2025" s="905" t="s">
        <v>122</v>
      </c>
      <c r="H2025" s="897">
        <v>1</v>
      </c>
      <c r="I2025" s="904">
        <v>9971.66</v>
      </c>
      <c r="J2025" s="904">
        <v>9971.66</v>
      </c>
    </row>
    <row r="2026" spans="1:10" x14ac:dyDescent="0.25">
      <c r="A2026" s="901"/>
      <c r="B2026" s="901"/>
      <c r="C2026" s="901"/>
      <c r="D2026" s="901"/>
      <c r="E2026" s="901" t="s">
        <v>6082</v>
      </c>
      <c r="F2026" s="902">
        <v>0</v>
      </c>
      <c r="G2026" s="901" t="s">
        <v>6083</v>
      </c>
      <c r="H2026" s="902">
        <v>0</v>
      </c>
      <c r="I2026" s="901" t="s">
        <v>6084</v>
      </c>
      <c r="J2026" s="902">
        <v>0</v>
      </c>
    </row>
    <row r="2027" spans="1:10" ht="15.75" thickBot="1" x14ac:dyDescent="0.3">
      <c r="A2027" s="901"/>
      <c r="B2027" s="901"/>
      <c r="C2027" s="901"/>
      <c r="D2027" s="901"/>
      <c r="E2027" s="901" t="s">
        <v>6085</v>
      </c>
      <c r="F2027" s="902">
        <v>2382.23</v>
      </c>
      <c r="G2027" s="901"/>
      <c r="H2027" s="1013" t="s">
        <v>6086</v>
      </c>
      <c r="I2027" s="1013"/>
      <c r="J2027" s="902">
        <v>12353.89</v>
      </c>
    </row>
    <row r="2028" spans="1:10" ht="1.1499999999999999" customHeight="1" thickTop="1" x14ac:dyDescent="0.25">
      <c r="A2028" s="903"/>
      <c r="B2028" s="903"/>
      <c r="C2028" s="903"/>
      <c r="D2028" s="903"/>
      <c r="E2028" s="903"/>
      <c r="F2028" s="903"/>
      <c r="G2028" s="903"/>
      <c r="H2028" s="903"/>
      <c r="I2028" s="903"/>
      <c r="J2028" s="903"/>
    </row>
    <row r="2029" spans="1:10" ht="18" customHeight="1" x14ac:dyDescent="0.25">
      <c r="A2029" s="887" t="s">
        <v>6720</v>
      </c>
      <c r="B2029" s="888" t="s">
        <v>1082</v>
      </c>
      <c r="C2029" s="887" t="s">
        <v>6058</v>
      </c>
      <c r="D2029" s="887" t="s">
        <v>1083</v>
      </c>
      <c r="E2029" s="1024" t="s">
        <v>1210</v>
      </c>
      <c r="F2029" s="1024"/>
      <c r="G2029" s="889" t="s">
        <v>880</v>
      </c>
      <c r="H2029" s="888" t="s">
        <v>6059</v>
      </c>
      <c r="I2029" s="888" t="s">
        <v>6060</v>
      </c>
      <c r="J2029" s="888" t="s">
        <v>1089</v>
      </c>
    </row>
    <row r="2030" spans="1:10" ht="25.9" customHeight="1" x14ac:dyDescent="0.25">
      <c r="A2030" s="890" t="s">
        <v>6061</v>
      </c>
      <c r="B2030" s="891" t="s">
        <v>7057</v>
      </c>
      <c r="C2030" s="890" t="s">
        <v>6627</v>
      </c>
      <c r="D2030" s="890" t="s">
        <v>6722</v>
      </c>
      <c r="E2030" s="1025" t="s">
        <v>6629</v>
      </c>
      <c r="F2030" s="1025"/>
      <c r="G2030" s="892" t="s">
        <v>108</v>
      </c>
      <c r="H2030" s="893">
        <v>1</v>
      </c>
      <c r="I2030" s="894">
        <v>617.82000000000005</v>
      </c>
      <c r="J2030" s="894">
        <v>617.82000000000005</v>
      </c>
    </row>
    <row r="2031" spans="1:10" ht="25.9" customHeight="1" x14ac:dyDescent="0.25">
      <c r="A2031" s="895" t="s">
        <v>6067</v>
      </c>
      <c r="B2031" s="896" t="s">
        <v>6723</v>
      </c>
      <c r="C2031" s="895" t="s">
        <v>6627</v>
      </c>
      <c r="D2031" s="895" t="s">
        <v>6722</v>
      </c>
      <c r="E2031" s="1019" t="s">
        <v>6706</v>
      </c>
      <c r="F2031" s="1019"/>
      <c r="G2031" s="905" t="s">
        <v>108</v>
      </c>
      <c r="H2031" s="897">
        <v>1</v>
      </c>
      <c r="I2031" s="904">
        <v>617.82000000000005</v>
      </c>
      <c r="J2031" s="904">
        <v>617.82000000000005</v>
      </c>
    </row>
    <row r="2032" spans="1:10" x14ac:dyDescent="0.25">
      <c r="A2032" s="901"/>
      <c r="B2032" s="901"/>
      <c r="C2032" s="901"/>
      <c r="D2032" s="901"/>
      <c r="E2032" s="901" t="s">
        <v>6082</v>
      </c>
      <c r="F2032" s="902">
        <v>0</v>
      </c>
      <c r="G2032" s="901" t="s">
        <v>6083</v>
      </c>
      <c r="H2032" s="902">
        <v>0</v>
      </c>
      <c r="I2032" s="901" t="s">
        <v>6084</v>
      </c>
      <c r="J2032" s="902">
        <v>0</v>
      </c>
    </row>
    <row r="2033" spans="1:10" ht="15.75" thickBot="1" x14ac:dyDescent="0.3">
      <c r="A2033" s="901"/>
      <c r="B2033" s="901"/>
      <c r="C2033" s="901"/>
      <c r="D2033" s="901"/>
      <c r="E2033" s="901" t="s">
        <v>6085</v>
      </c>
      <c r="F2033" s="902">
        <v>108.18</v>
      </c>
      <c r="G2033" s="901"/>
      <c r="H2033" s="1013" t="s">
        <v>6086</v>
      </c>
      <c r="I2033" s="1013"/>
      <c r="J2033" s="902">
        <v>726</v>
      </c>
    </row>
    <row r="2034" spans="1:10" ht="1.1499999999999999" customHeight="1" thickTop="1" x14ac:dyDescent="0.25">
      <c r="A2034" s="903"/>
      <c r="B2034" s="903"/>
      <c r="C2034" s="903"/>
      <c r="D2034" s="903"/>
      <c r="E2034" s="903"/>
      <c r="F2034" s="903"/>
      <c r="G2034" s="903"/>
      <c r="H2034" s="903"/>
      <c r="I2034" s="903"/>
      <c r="J2034" s="903"/>
    </row>
    <row r="2035" spans="1:10" ht="18" customHeight="1" x14ac:dyDescent="0.25">
      <c r="A2035" s="887" t="s">
        <v>6724</v>
      </c>
      <c r="B2035" s="888" t="s">
        <v>1082</v>
      </c>
      <c r="C2035" s="887" t="s">
        <v>6058</v>
      </c>
      <c r="D2035" s="887" t="s">
        <v>1083</v>
      </c>
      <c r="E2035" s="1024" t="s">
        <v>1210</v>
      </c>
      <c r="F2035" s="1024"/>
      <c r="G2035" s="889" t="s">
        <v>880</v>
      </c>
      <c r="H2035" s="888" t="s">
        <v>6059</v>
      </c>
      <c r="I2035" s="888" t="s">
        <v>6060</v>
      </c>
      <c r="J2035" s="888" t="s">
        <v>1089</v>
      </c>
    </row>
    <row r="2036" spans="1:10" ht="24" customHeight="1" x14ac:dyDescent="0.25">
      <c r="A2036" s="890" t="s">
        <v>6061</v>
      </c>
      <c r="B2036" s="891" t="s">
        <v>6725</v>
      </c>
      <c r="C2036" s="890" t="s">
        <v>6627</v>
      </c>
      <c r="D2036" s="890" t="s">
        <v>6726</v>
      </c>
      <c r="E2036" s="1025" t="s">
        <v>6629</v>
      </c>
      <c r="F2036" s="1025"/>
      <c r="G2036" s="892" t="s">
        <v>122</v>
      </c>
      <c r="H2036" s="893">
        <v>1</v>
      </c>
      <c r="I2036" s="894">
        <v>617.82000000000005</v>
      </c>
      <c r="J2036" s="894">
        <v>617.82000000000005</v>
      </c>
    </row>
    <row r="2037" spans="1:10" ht="24" customHeight="1" x14ac:dyDescent="0.25">
      <c r="A2037" s="895" t="s">
        <v>6067</v>
      </c>
      <c r="B2037" s="896" t="s">
        <v>6725</v>
      </c>
      <c r="C2037" s="895" t="s">
        <v>6627</v>
      </c>
      <c r="D2037" s="895" t="s">
        <v>6726</v>
      </c>
      <c r="E2037" s="1019" t="s">
        <v>6706</v>
      </c>
      <c r="F2037" s="1019"/>
      <c r="G2037" s="905" t="s">
        <v>122</v>
      </c>
      <c r="H2037" s="897">
        <v>1</v>
      </c>
      <c r="I2037" s="904">
        <v>617.82000000000005</v>
      </c>
      <c r="J2037" s="904">
        <v>617.82000000000005</v>
      </c>
    </row>
    <row r="2038" spans="1:10" x14ac:dyDescent="0.25">
      <c r="A2038" s="901"/>
      <c r="B2038" s="901"/>
      <c r="C2038" s="901"/>
      <c r="D2038" s="901"/>
      <c r="E2038" s="901" t="s">
        <v>6082</v>
      </c>
      <c r="F2038" s="902">
        <v>0</v>
      </c>
      <c r="G2038" s="901" t="s">
        <v>6083</v>
      </c>
      <c r="H2038" s="902">
        <v>0</v>
      </c>
      <c r="I2038" s="901" t="s">
        <v>6084</v>
      </c>
      <c r="J2038" s="902">
        <v>0</v>
      </c>
    </row>
    <row r="2039" spans="1:10" ht="15.75" thickBot="1" x14ac:dyDescent="0.3">
      <c r="A2039" s="901"/>
      <c r="B2039" s="901"/>
      <c r="C2039" s="901"/>
      <c r="D2039" s="901"/>
      <c r="E2039" s="901" t="s">
        <v>6085</v>
      </c>
      <c r="F2039" s="902">
        <v>108.18</v>
      </c>
      <c r="G2039" s="901"/>
      <c r="H2039" s="1013" t="s">
        <v>6086</v>
      </c>
      <c r="I2039" s="1013"/>
      <c r="J2039" s="902">
        <v>726</v>
      </c>
    </row>
    <row r="2040" spans="1:10" ht="1.1499999999999999" customHeight="1" thickTop="1" x14ac:dyDescent="0.25">
      <c r="A2040" s="903"/>
      <c r="B2040" s="903"/>
      <c r="C2040" s="903"/>
      <c r="D2040" s="903"/>
      <c r="E2040" s="903"/>
      <c r="F2040" s="903"/>
      <c r="G2040" s="903"/>
      <c r="H2040" s="903"/>
      <c r="I2040" s="903"/>
      <c r="J2040" s="903"/>
    </row>
    <row r="2041" spans="1:10" ht="18" customHeight="1" x14ac:dyDescent="0.25">
      <c r="A2041" s="887" t="s">
        <v>6727</v>
      </c>
      <c r="B2041" s="888" t="s">
        <v>1082</v>
      </c>
      <c r="C2041" s="887" t="s">
        <v>6058</v>
      </c>
      <c r="D2041" s="887" t="s">
        <v>1083</v>
      </c>
      <c r="E2041" s="1024" t="s">
        <v>1210</v>
      </c>
      <c r="F2041" s="1024"/>
      <c r="G2041" s="889" t="s">
        <v>880</v>
      </c>
      <c r="H2041" s="888" t="s">
        <v>6059</v>
      </c>
      <c r="I2041" s="888" t="s">
        <v>6060</v>
      </c>
      <c r="J2041" s="888" t="s">
        <v>1089</v>
      </c>
    </row>
    <row r="2042" spans="1:10" ht="24" customHeight="1" x14ac:dyDescent="0.25">
      <c r="A2042" s="890" t="s">
        <v>6061</v>
      </c>
      <c r="B2042" s="891" t="s">
        <v>6728</v>
      </c>
      <c r="C2042" s="890" t="s">
        <v>6627</v>
      </c>
      <c r="D2042" s="890" t="s">
        <v>6729</v>
      </c>
      <c r="E2042" s="1025" t="s">
        <v>6629</v>
      </c>
      <c r="F2042" s="1025"/>
      <c r="G2042" s="892" t="s">
        <v>122</v>
      </c>
      <c r="H2042" s="893">
        <v>1</v>
      </c>
      <c r="I2042" s="894">
        <v>617.82000000000005</v>
      </c>
      <c r="J2042" s="894">
        <v>617.82000000000005</v>
      </c>
    </row>
    <row r="2043" spans="1:10" ht="19.899999999999999" customHeight="1" x14ac:dyDescent="0.25">
      <c r="A2043" s="1012"/>
      <c r="B2043" s="1012"/>
      <c r="C2043" s="1012"/>
      <c r="D2043" s="1012"/>
      <c r="E2043" s="1012"/>
      <c r="F2043" s="1012" t="s">
        <v>6072</v>
      </c>
      <c r="G2043" s="1012"/>
      <c r="H2043" s="1012"/>
      <c r="I2043" s="1012"/>
      <c r="J2043" s="900">
        <v>0</v>
      </c>
    </row>
    <row r="2044" spans="1:10" ht="19.899999999999999" customHeight="1" x14ac:dyDescent="0.25">
      <c r="A2044" s="1012"/>
      <c r="B2044" s="1012"/>
      <c r="C2044" s="1012"/>
      <c r="D2044" s="1012"/>
      <c r="E2044" s="1012"/>
      <c r="F2044" s="1012" t="s">
        <v>6073</v>
      </c>
      <c r="G2044" s="1012"/>
      <c r="H2044" s="1012"/>
      <c r="I2044" s="1012"/>
      <c r="J2044" s="900">
        <v>1</v>
      </c>
    </row>
    <row r="2045" spans="1:10" ht="19.899999999999999" customHeight="1" x14ac:dyDescent="0.25">
      <c r="A2045" s="1012"/>
      <c r="B2045" s="1012"/>
      <c r="C2045" s="1012"/>
      <c r="D2045" s="1012"/>
      <c r="E2045" s="1012"/>
      <c r="F2045" s="1012" t="s">
        <v>6074</v>
      </c>
      <c r="G2045" s="1012"/>
      <c r="H2045" s="1012"/>
      <c r="I2045" s="1012"/>
      <c r="J2045" s="900">
        <v>0</v>
      </c>
    </row>
    <row r="2046" spans="1:10" ht="19.899999999999999" customHeight="1" x14ac:dyDescent="0.25">
      <c r="A2046" s="1012"/>
      <c r="B2046" s="1012"/>
      <c r="C2046" s="1012"/>
      <c r="D2046" s="1012"/>
      <c r="E2046" s="1012"/>
      <c r="F2046" s="1012" t="s">
        <v>6075</v>
      </c>
      <c r="G2046" s="1012"/>
      <c r="H2046" s="1012"/>
      <c r="I2046" s="1012"/>
      <c r="J2046" s="900">
        <v>0</v>
      </c>
    </row>
    <row r="2047" spans="1:10" ht="19.899999999999999" customHeight="1" x14ac:dyDescent="0.25">
      <c r="A2047" s="1012"/>
      <c r="B2047" s="1012"/>
      <c r="C2047" s="1012"/>
      <c r="D2047" s="1012"/>
      <c r="E2047" s="1012"/>
      <c r="F2047" s="1012" t="s">
        <v>6076</v>
      </c>
      <c r="G2047" s="1012"/>
      <c r="H2047" s="1012"/>
      <c r="I2047" s="1012"/>
      <c r="J2047" s="900">
        <v>0</v>
      </c>
    </row>
    <row r="2048" spans="1:10" ht="19.899999999999999" customHeight="1" x14ac:dyDescent="0.25">
      <c r="A2048" s="887" t="s">
        <v>6101</v>
      </c>
      <c r="B2048" s="888" t="s">
        <v>1082</v>
      </c>
      <c r="C2048" s="887" t="s">
        <v>6058</v>
      </c>
      <c r="D2048" s="887" t="s">
        <v>179</v>
      </c>
      <c r="E2048" s="888" t="s">
        <v>1084</v>
      </c>
      <c r="F2048" s="888" t="s">
        <v>1207</v>
      </c>
      <c r="G2048" s="888" t="s">
        <v>6102</v>
      </c>
      <c r="H2048" s="888"/>
      <c r="I2048" s="888"/>
      <c r="J2048" s="888" t="s">
        <v>6065</v>
      </c>
    </row>
    <row r="2049" spans="1:10" ht="24" customHeight="1" x14ac:dyDescent="0.25">
      <c r="A2049" s="895" t="s">
        <v>6067</v>
      </c>
      <c r="B2049" s="896" t="s">
        <v>6730</v>
      </c>
      <c r="C2049" s="895" t="s">
        <v>6627</v>
      </c>
      <c r="D2049" s="895" t="s">
        <v>6731</v>
      </c>
      <c r="E2049" s="897">
        <v>1</v>
      </c>
      <c r="F2049" s="905" t="s">
        <v>122</v>
      </c>
      <c r="G2049" s="1018" t="s">
        <v>6732</v>
      </c>
      <c r="H2049" s="1018"/>
      <c r="I2049" s="1019"/>
      <c r="J2049" s="898" t="s">
        <v>6732</v>
      </c>
    </row>
    <row r="2050" spans="1:10" ht="19.899999999999999" customHeight="1" x14ac:dyDescent="0.25">
      <c r="A2050" s="1012"/>
      <c r="B2050" s="1012"/>
      <c r="C2050" s="1012"/>
      <c r="D2050" s="1012"/>
      <c r="E2050" s="1012"/>
      <c r="F2050" s="1012" t="s">
        <v>6106</v>
      </c>
      <c r="G2050" s="1012"/>
      <c r="H2050" s="1012"/>
      <c r="I2050" s="1012"/>
      <c r="J2050" s="900">
        <v>617.82000000000005</v>
      </c>
    </row>
    <row r="2051" spans="1:10" ht="19.899999999999999" customHeight="1" x14ac:dyDescent="0.25">
      <c r="A2051" s="887" t="s">
        <v>6077</v>
      </c>
      <c r="B2051" s="888" t="s">
        <v>6078</v>
      </c>
      <c r="C2051" s="887" t="s">
        <v>6058</v>
      </c>
      <c r="D2051" s="887" t="s">
        <v>1083</v>
      </c>
      <c r="E2051" s="888" t="s">
        <v>1084</v>
      </c>
      <c r="F2051" s="1020" t="s">
        <v>6079</v>
      </c>
      <c r="G2051" s="1023"/>
      <c r="H2051" s="1020"/>
      <c r="I2051" s="1020"/>
      <c r="J2051" s="888" t="s">
        <v>6065</v>
      </c>
    </row>
    <row r="2052" spans="1:10" ht="19.899999999999999" customHeight="1" x14ac:dyDescent="0.25">
      <c r="A2052" s="889"/>
      <c r="B2052" s="889"/>
      <c r="C2052" s="889"/>
      <c r="D2052" s="889"/>
      <c r="E2052" s="889"/>
      <c r="F2052" s="889" t="s">
        <v>240</v>
      </c>
      <c r="G2052" s="889" t="s">
        <v>241</v>
      </c>
      <c r="H2052" s="889" t="s">
        <v>242</v>
      </c>
      <c r="I2052" s="889" t="s">
        <v>6080</v>
      </c>
      <c r="J2052" s="889"/>
    </row>
    <row r="2053" spans="1:10" ht="19.899999999999999" customHeight="1" x14ac:dyDescent="0.25">
      <c r="A2053" s="1012"/>
      <c r="B2053" s="1012"/>
      <c r="C2053" s="1012"/>
      <c r="D2053" s="1012"/>
      <c r="E2053" s="1012"/>
      <c r="F2053" s="1012" t="s">
        <v>6081</v>
      </c>
      <c r="G2053" s="1012"/>
      <c r="H2053" s="1012"/>
      <c r="I2053" s="1012"/>
      <c r="J2053" s="900">
        <v>0</v>
      </c>
    </row>
    <row r="2054" spans="1:10" x14ac:dyDescent="0.25">
      <c r="A2054" s="901"/>
      <c r="B2054" s="901"/>
      <c r="C2054" s="901"/>
      <c r="D2054" s="901"/>
      <c r="E2054" s="901" t="s">
        <v>6082</v>
      </c>
      <c r="F2054" s="902">
        <v>0</v>
      </c>
      <c r="G2054" s="901" t="s">
        <v>6083</v>
      </c>
      <c r="H2054" s="902">
        <v>0</v>
      </c>
      <c r="I2054" s="901" t="s">
        <v>6084</v>
      </c>
      <c r="J2054" s="902">
        <v>0</v>
      </c>
    </row>
    <row r="2055" spans="1:10" ht="15.75" thickBot="1" x14ac:dyDescent="0.3">
      <c r="A2055" s="901"/>
      <c r="B2055" s="901"/>
      <c r="C2055" s="901"/>
      <c r="D2055" s="901"/>
      <c r="E2055" s="901" t="s">
        <v>6085</v>
      </c>
      <c r="F2055" s="902">
        <v>108.18</v>
      </c>
      <c r="G2055" s="901"/>
      <c r="H2055" s="1013" t="s">
        <v>6086</v>
      </c>
      <c r="I2055" s="1013"/>
      <c r="J2055" s="902">
        <v>726</v>
      </c>
    </row>
    <row r="2056" spans="1:10" ht="1.1499999999999999" customHeight="1" thickTop="1" x14ac:dyDescent="0.25">
      <c r="A2056" s="903"/>
      <c r="B2056" s="903"/>
      <c r="C2056" s="903"/>
      <c r="D2056" s="903"/>
      <c r="E2056" s="903"/>
      <c r="F2056" s="903"/>
      <c r="G2056" s="903"/>
      <c r="H2056" s="903"/>
      <c r="I2056" s="903"/>
      <c r="J2056" s="903"/>
    </row>
    <row r="2057" spans="1:10" ht="18" customHeight="1" x14ac:dyDescent="0.25">
      <c r="A2057" s="887" t="s">
        <v>6733</v>
      </c>
      <c r="B2057" s="888" t="s">
        <v>1082</v>
      </c>
      <c r="C2057" s="887" t="s">
        <v>6058</v>
      </c>
      <c r="D2057" s="887" t="s">
        <v>1083</v>
      </c>
      <c r="E2057" s="1024" t="s">
        <v>1210</v>
      </c>
      <c r="F2057" s="1024"/>
      <c r="G2057" s="889" t="s">
        <v>880</v>
      </c>
      <c r="H2057" s="888" t="s">
        <v>6059</v>
      </c>
      <c r="I2057" s="888" t="s">
        <v>6060</v>
      </c>
      <c r="J2057" s="888" t="s">
        <v>1089</v>
      </c>
    </row>
    <row r="2058" spans="1:10" ht="24" customHeight="1" x14ac:dyDescent="0.25">
      <c r="A2058" s="890" t="s">
        <v>6061</v>
      </c>
      <c r="B2058" s="891" t="s">
        <v>6734</v>
      </c>
      <c r="C2058" s="890" t="s">
        <v>6627</v>
      </c>
      <c r="D2058" s="890" t="s">
        <v>6735</v>
      </c>
      <c r="E2058" s="1025" t="s">
        <v>6629</v>
      </c>
      <c r="F2058" s="1025"/>
      <c r="G2058" s="892" t="s">
        <v>122</v>
      </c>
      <c r="H2058" s="893">
        <v>1</v>
      </c>
      <c r="I2058" s="894">
        <v>617.82000000000005</v>
      </c>
      <c r="J2058" s="894">
        <v>617.82000000000005</v>
      </c>
    </row>
    <row r="2059" spans="1:10" ht="24" customHeight="1" x14ac:dyDescent="0.25">
      <c r="A2059" s="895" t="s">
        <v>6067</v>
      </c>
      <c r="B2059" s="896" t="s">
        <v>6734</v>
      </c>
      <c r="C2059" s="895" t="s">
        <v>6627</v>
      </c>
      <c r="D2059" s="895" t="s">
        <v>6735</v>
      </c>
      <c r="E2059" s="1019" t="s">
        <v>6706</v>
      </c>
      <c r="F2059" s="1019"/>
      <c r="G2059" s="905" t="s">
        <v>122</v>
      </c>
      <c r="H2059" s="897">
        <v>1</v>
      </c>
      <c r="I2059" s="904">
        <v>617.82000000000005</v>
      </c>
      <c r="J2059" s="904">
        <v>617.82000000000005</v>
      </c>
    </row>
    <row r="2060" spans="1:10" x14ac:dyDescent="0.25">
      <c r="A2060" s="901"/>
      <c r="B2060" s="901"/>
      <c r="C2060" s="901"/>
      <c r="D2060" s="901"/>
      <c r="E2060" s="901" t="s">
        <v>6082</v>
      </c>
      <c r="F2060" s="902">
        <v>0</v>
      </c>
      <c r="G2060" s="901" t="s">
        <v>6083</v>
      </c>
      <c r="H2060" s="902">
        <v>0</v>
      </c>
      <c r="I2060" s="901" t="s">
        <v>6084</v>
      </c>
      <c r="J2060" s="902">
        <v>0</v>
      </c>
    </row>
    <row r="2061" spans="1:10" ht="15.75" thickBot="1" x14ac:dyDescent="0.3">
      <c r="A2061" s="901"/>
      <c r="B2061" s="901"/>
      <c r="C2061" s="901"/>
      <c r="D2061" s="901"/>
      <c r="E2061" s="901" t="s">
        <v>6085</v>
      </c>
      <c r="F2061" s="902">
        <v>108.18</v>
      </c>
      <c r="G2061" s="901"/>
      <c r="H2061" s="1013" t="s">
        <v>6086</v>
      </c>
      <c r="I2061" s="1013"/>
      <c r="J2061" s="902">
        <v>726</v>
      </c>
    </row>
    <row r="2062" spans="1:10" ht="1.1499999999999999" customHeight="1" thickTop="1" x14ac:dyDescent="0.25">
      <c r="A2062" s="903"/>
      <c r="B2062" s="903"/>
      <c r="C2062" s="903"/>
      <c r="D2062" s="903"/>
      <c r="E2062" s="903"/>
      <c r="F2062" s="903"/>
      <c r="G2062" s="903"/>
      <c r="H2062" s="903"/>
      <c r="I2062" s="903"/>
      <c r="J2062" s="903"/>
    </row>
    <row r="2063" spans="1:10" ht="49.9" customHeight="1" x14ac:dyDescent="0.25">
      <c r="A2063" s="1026" t="s">
        <v>6736</v>
      </c>
      <c r="B2063" s="1017"/>
      <c r="C2063" s="1017"/>
      <c r="D2063" s="1017"/>
      <c r="E2063" s="1017"/>
      <c r="F2063" s="1017"/>
      <c r="G2063" s="1017"/>
      <c r="H2063" s="1017"/>
      <c r="I2063" s="1017"/>
      <c r="J2063" s="1017"/>
    </row>
    <row r="2064" spans="1:10" ht="18" customHeight="1" x14ac:dyDescent="0.25">
      <c r="A2064" s="887"/>
      <c r="B2064" s="888" t="s">
        <v>1082</v>
      </c>
      <c r="C2064" s="887" t="s">
        <v>6058</v>
      </c>
      <c r="D2064" s="887" t="s">
        <v>1083</v>
      </c>
      <c r="E2064" s="1024" t="s">
        <v>1210</v>
      </c>
      <c r="F2064" s="1024"/>
      <c r="G2064" s="889" t="s">
        <v>880</v>
      </c>
      <c r="H2064" s="888" t="s">
        <v>6059</v>
      </c>
      <c r="I2064" s="888" t="s">
        <v>6060</v>
      </c>
      <c r="J2064" s="888" t="s">
        <v>1089</v>
      </c>
    </row>
    <row r="2065" spans="1:10" ht="25.9" customHeight="1" x14ac:dyDescent="0.25">
      <c r="A2065" s="890" t="s">
        <v>6061</v>
      </c>
      <c r="B2065" s="891" t="s">
        <v>6692</v>
      </c>
      <c r="C2065" s="890" t="s">
        <v>6063</v>
      </c>
      <c r="D2065" s="890" t="s">
        <v>510</v>
      </c>
      <c r="E2065" s="1025" t="s">
        <v>176</v>
      </c>
      <c r="F2065" s="1025"/>
      <c r="G2065" s="892" t="s">
        <v>38</v>
      </c>
      <c r="H2065" s="893">
        <v>1</v>
      </c>
      <c r="I2065" s="894">
        <v>533.5</v>
      </c>
      <c r="J2065" s="894">
        <v>533.5</v>
      </c>
    </row>
    <row r="2066" spans="1:10" ht="15" customHeight="1" x14ac:dyDescent="0.25">
      <c r="A2066" s="1024" t="s">
        <v>6089</v>
      </c>
      <c r="B2066" s="1020" t="s">
        <v>1082</v>
      </c>
      <c r="C2066" s="1024" t="s">
        <v>6058</v>
      </c>
      <c r="D2066" s="1024" t="s">
        <v>6090</v>
      </c>
      <c r="E2066" s="1020" t="s">
        <v>1084</v>
      </c>
      <c r="F2066" s="1023" t="s">
        <v>6091</v>
      </c>
      <c r="G2066" s="1020"/>
      <c r="H2066" s="1023" t="s">
        <v>6065</v>
      </c>
      <c r="I2066" s="1020"/>
      <c r="J2066" s="1020" t="s">
        <v>6066</v>
      </c>
    </row>
    <row r="2067" spans="1:10" ht="15" customHeight="1" x14ac:dyDescent="0.25">
      <c r="A2067" s="1020"/>
      <c r="B2067" s="1020"/>
      <c r="C2067" s="1020"/>
      <c r="D2067" s="1020"/>
      <c r="E2067" s="1020"/>
      <c r="F2067" s="888" t="s">
        <v>6092</v>
      </c>
      <c r="G2067" s="888" t="s">
        <v>6093</v>
      </c>
      <c r="H2067" s="888" t="s">
        <v>6092</v>
      </c>
      <c r="I2067" s="888" t="s">
        <v>6093</v>
      </c>
      <c r="J2067" s="1020"/>
    </row>
    <row r="2068" spans="1:10" ht="25.9" customHeight="1" x14ac:dyDescent="0.25">
      <c r="A2068" s="895" t="s">
        <v>6067</v>
      </c>
      <c r="B2068" s="896" t="s">
        <v>1018</v>
      </c>
      <c r="C2068" s="895" t="s">
        <v>6063</v>
      </c>
      <c r="D2068" s="895" t="s">
        <v>249</v>
      </c>
      <c r="E2068" s="897">
        <v>3</v>
      </c>
      <c r="F2068" s="904">
        <v>0.95</v>
      </c>
      <c r="G2068" s="904">
        <v>0.05</v>
      </c>
      <c r="H2068" s="898">
        <v>0.73</v>
      </c>
      <c r="I2068" s="898">
        <v>0.49</v>
      </c>
      <c r="J2068" s="898">
        <v>2.14</v>
      </c>
    </row>
    <row r="2069" spans="1:10" ht="25.9" customHeight="1" x14ac:dyDescent="0.25">
      <c r="A2069" s="895" t="s">
        <v>6067</v>
      </c>
      <c r="B2069" s="896" t="s">
        <v>1005</v>
      </c>
      <c r="C2069" s="895" t="s">
        <v>6063</v>
      </c>
      <c r="D2069" s="895" t="s">
        <v>293</v>
      </c>
      <c r="E2069" s="897">
        <v>1</v>
      </c>
      <c r="F2069" s="904">
        <v>1</v>
      </c>
      <c r="G2069" s="904">
        <v>0</v>
      </c>
      <c r="H2069" s="898">
        <v>58.58</v>
      </c>
      <c r="I2069" s="898">
        <v>36.119999999999997</v>
      </c>
      <c r="J2069" s="898">
        <v>58.58</v>
      </c>
    </row>
    <row r="2070" spans="1:10" ht="25.9" customHeight="1" x14ac:dyDescent="0.25">
      <c r="A2070" s="895" t="s">
        <v>6067</v>
      </c>
      <c r="B2070" s="896" t="s">
        <v>1040</v>
      </c>
      <c r="C2070" s="895" t="s">
        <v>6063</v>
      </c>
      <c r="D2070" s="895" t="s">
        <v>295</v>
      </c>
      <c r="E2070" s="897">
        <v>3</v>
      </c>
      <c r="F2070" s="904">
        <v>0.38</v>
      </c>
      <c r="G2070" s="904">
        <v>0.62</v>
      </c>
      <c r="H2070" s="898">
        <v>1.71</v>
      </c>
      <c r="I2070" s="898">
        <v>1.1599999999999999</v>
      </c>
      <c r="J2070" s="898">
        <v>4.0999999999999996</v>
      </c>
    </row>
    <row r="2071" spans="1:10" ht="19.899999999999999" customHeight="1" x14ac:dyDescent="0.25">
      <c r="A2071" s="1012"/>
      <c r="B2071" s="1012"/>
      <c r="C2071" s="1012"/>
      <c r="D2071" s="1012"/>
      <c r="E2071" s="1012"/>
      <c r="F2071" s="1012" t="s">
        <v>6094</v>
      </c>
      <c r="G2071" s="1012"/>
      <c r="H2071" s="1012"/>
      <c r="I2071" s="1012"/>
      <c r="J2071" s="900">
        <v>64.820899999999995</v>
      </c>
    </row>
    <row r="2072" spans="1:10" ht="19.899999999999999" customHeight="1" x14ac:dyDescent="0.25">
      <c r="A2072" s="887" t="s">
        <v>6064</v>
      </c>
      <c r="B2072" s="888" t="s">
        <v>1082</v>
      </c>
      <c r="C2072" s="887" t="s">
        <v>6058</v>
      </c>
      <c r="D2072" s="887" t="s">
        <v>223</v>
      </c>
      <c r="E2072" s="888" t="s">
        <v>1084</v>
      </c>
      <c r="F2072" s="1020" t="s">
        <v>6065</v>
      </c>
      <c r="G2072" s="1020"/>
      <c r="H2072" s="1020"/>
      <c r="I2072" s="1020"/>
      <c r="J2072" s="888" t="s">
        <v>6066</v>
      </c>
    </row>
    <row r="2073" spans="1:10" ht="24" customHeight="1" x14ac:dyDescent="0.25">
      <c r="A2073" s="895" t="s">
        <v>6067</v>
      </c>
      <c r="B2073" s="896" t="s">
        <v>6099</v>
      </c>
      <c r="C2073" s="895" t="s">
        <v>6063</v>
      </c>
      <c r="D2073" s="895" t="s">
        <v>237</v>
      </c>
      <c r="E2073" s="897">
        <v>1</v>
      </c>
      <c r="F2073" s="895"/>
      <c r="G2073" s="895"/>
      <c r="H2073" s="895"/>
      <c r="I2073" s="898" t="s">
        <v>6100</v>
      </c>
      <c r="J2073" s="898" t="s">
        <v>6100</v>
      </c>
    </row>
    <row r="2074" spans="1:10" ht="24" customHeight="1" x14ac:dyDescent="0.25">
      <c r="A2074" s="895" t="s">
        <v>6067</v>
      </c>
      <c r="B2074" s="896" t="s">
        <v>6068</v>
      </c>
      <c r="C2074" s="895" t="s">
        <v>6063</v>
      </c>
      <c r="D2074" s="895" t="s">
        <v>231</v>
      </c>
      <c r="E2074" s="897">
        <v>8</v>
      </c>
      <c r="F2074" s="895"/>
      <c r="G2074" s="895"/>
      <c r="H2074" s="895"/>
      <c r="I2074" s="898" t="s">
        <v>6069</v>
      </c>
      <c r="J2074" s="898" t="s">
        <v>6650</v>
      </c>
    </row>
    <row r="2075" spans="1:10" ht="19.899999999999999" customHeight="1" x14ac:dyDescent="0.25">
      <c r="A2075" s="1012"/>
      <c r="B2075" s="1012"/>
      <c r="C2075" s="1012"/>
      <c r="D2075" s="1012"/>
      <c r="E2075" s="1012"/>
      <c r="F2075" s="1012" t="s">
        <v>6070</v>
      </c>
      <c r="G2075" s="1012"/>
      <c r="H2075" s="1012"/>
      <c r="I2075" s="1012"/>
      <c r="J2075" s="899">
        <v>0</v>
      </c>
    </row>
    <row r="2076" spans="1:10" ht="19.899999999999999" customHeight="1" x14ac:dyDescent="0.25">
      <c r="A2076" s="1012"/>
      <c r="B2076" s="1012"/>
      <c r="C2076" s="1012"/>
      <c r="D2076" s="1012"/>
      <c r="E2076" s="1012"/>
      <c r="F2076" s="1012" t="s">
        <v>6071</v>
      </c>
      <c r="G2076" s="1012"/>
      <c r="H2076" s="1012"/>
      <c r="I2076" s="1012"/>
      <c r="J2076" s="900">
        <v>216.46279999999999</v>
      </c>
    </row>
    <row r="2077" spans="1:10" ht="19.899999999999999" customHeight="1" x14ac:dyDescent="0.25">
      <c r="A2077" s="1012"/>
      <c r="B2077" s="1012"/>
      <c r="C2077" s="1012"/>
      <c r="D2077" s="1012"/>
      <c r="E2077" s="1012"/>
      <c r="F2077" s="1012" t="s">
        <v>6072</v>
      </c>
      <c r="G2077" s="1012"/>
      <c r="H2077" s="1012"/>
      <c r="I2077" s="1012"/>
      <c r="J2077" s="900">
        <v>281.28370000000001</v>
      </c>
    </row>
    <row r="2078" spans="1:10" ht="19.899999999999999" customHeight="1" x14ac:dyDescent="0.25">
      <c r="A2078" s="1012"/>
      <c r="B2078" s="1012"/>
      <c r="C2078" s="1012"/>
      <c r="D2078" s="1012"/>
      <c r="E2078" s="1012"/>
      <c r="F2078" s="1012" t="s">
        <v>6073</v>
      </c>
      <c r="G2078" s="1012"/>
      <c r="H2078" s="1012"/>
      <c r="I2078" s="1012"/>
      <c r="J2078" s="900">
        <v>4.2203400000000002</v>
      </c>
    </row>
    <row r="2079" spans="1:10" ht="19.899999999999999" customHeight="1" x14ac:dyDescent="0.25">
      <c r="A2079" s="1012"/>
      <c r="B2079" s="1012"/>
      <c r="C2079" s="1012"/>
      <c r="D2079" s="1012"/>
      <c r="E2079" s="1012"/>
      <c r="F2079" s="1012" t="s">
        <v>6074</v>
      </c>
      <c r="G2079" s="1012"/>
      <c r="H2079" s="1012"/>
      <c r="I2079" s="1012"/>
      <c r="J2079" s="900">
        <v>66.649500000000003</v>
      </c>
    </row>
    <row r="2080" spans="1:10" ht="19.899999999999999" customHeight="1" x14ac:dyDescent="0.25">
      <c r="A2080" s="1012"/>
      <c r="B2080" s="1012"/>
      <c r="C2080" s="1012"/>
      <c r="D2080" s="1012"/>
      <c r="E2080" s="1012"/>
      <c r="F2080" s="1012" t="s">
        <v>6075</v>
      </c>
      <c r="G2080" s="1012"/>
      <c r="H2080" s="1012"/>
      <c r="I2080" s="1012"/>
      <c r="J2080" s="900">
        <v>0.74690000000000001</v>
      </c>
    </row>
    <row r="2081" spans="1:10" ht="19.899999999999999" customHeight="1" x14ac:dyDescent="0.25">
      <c r="A2081" s="1012"/>
      <c r="B2081" s="1012"/>
      <c r="C2081" s="1012"/>
      <c r="D2081" s="1012"/>
      <c r="E2081" s="1012"/>
      <c r="F2081" s="1012" t="s">
        <v>6076</v>
      </c>
      <c r="G2081" s="1012"/>
      <c r="H2081" s="1012"/>
      <c r="I2081" s="1012"/>
      <c r="J2081" s="900">
        <v>0</v>
      </c>
    </row>
    <row r="2082" spans="1:10" ht="19.899999999999999" customHeight="1" x14ac:dyDescent="0.25">
      <c r="A2082" s="887" t="s">
        <v>6101</v>
      </c>
      <c r="B2082" s="888" t="s">
        <v>1082</v>
      </c>
      <c r="C2082" s="887" t="s">
        <v>6058</v>
      </c>
      <c r="D2082" s="887" t="s">
        <v>179</v>
      </c>
      <c r="E2082" s="888" t="s">
        <v>1084</v>
      </c>
      <c r="F2082" s="888" t="s">
        <v>1207</v>
      </c>
      <c r="G2082" s="888" t="s">
        <v>6102</v>
      </c>
      <c r="H2082" s="888"/>
      <c r="I2082" s="888"/>
      <c r="J2082" s="888" t="s">
        <v>6065</v>
      </c>
    </row>
    <row r="2083" spans="1:10" ht="24" customHeight="1" x14ac:dyDescent="0.25">
      <c r="A2083" s="895" t="s">
        <v>6067</v>
      </c>
      <c r="B2083" s="896" t="s">
        <v>6204</v>
      </c>
      <c r="C2083" s="895" t="s">
        <v>6063</v>
      </c>
      <c r="D2083" s="895" t="s">
        <v>1709</v>
      </c>
      <c r="E2083" s="897">
        <v>458.01186999999999</v>
      </c>
      <c r="F2083" s="905" t="s">
        <v>50</v>
      </c>
      <c r="G2083" s="1018" t="s">
        <v>6205</v>
      </c>
      <c r="H2083" s="1018"/>
      <c r="I2083" s="1019"/>
      <c r="J2083" s="898" t="s">
        <v>6737</v>
      </c>
    </row>
    <row r="2084" spans="1:10" ht="24" customHeight="1" x14ac:dyDescent="0.25">
      <c r="A2084" s="895" t="s">
        <v>6067</v>
      </c>
      <c r="B2084" s="896" t="s">
        <v>6207</v>
      </c>
      <c r="C2084" s="895" t="s">
        <v>6063</v>
      </c>
      <c r="D2084" s="895" t="s">
        <v>1708</v>
      </c>
      <c r="E2084" s="897">
        <v>1.0043500000000001</v>
      </c>
      <c r="F2084" s="905" t="s">
        <v>38</v>
      </c>
      <c r="G2084" s="1018" t="s">
        <v>6208</v>
      </c>
      <c r="H2084" s="1018"/>
      <c r="I2084" s="1019"/>
      <c r="J2084" s="898" t="s">
        <v>6738</v>
      </c>
    </row>
    <row r="2085" spans="1:10" ht="19.899999999999999" customHeight="1" x14ac:dyDescent="0.25">
      <c r="A2085" s="1012"/>
      <c r="B2085" s="1012"/>
      <c r="C2085" s="1012"/>
      <c r="D2085" s="1012"/>
      <c r="E2085" s="1012"/>
      <c r="F2085" s="1012" t="s">
        <v>6106</v>
      </c>
      <c r="G2085" s="1012"/>
      <c r="H2085" s="1012"/>
      <c r="I2085" s="1012"/>
      <c r="J2085" s="900">
        <v>447.32459999999998</v>
      </c>
    </row>
    <row r="2086" spans="1:10" ht="19.899999999999999" customHeight="1" x14ac:dyDescent="0.25">
      <c r="A2086" s="887" t="s">
        <v>6107</v>
      </c>
      <c r="B2086" s="888" t="s">
        <v>6108</v>
      </c>
      <c r="C2086" s="887" t="s">
        <v>6058</v>
      </c>
      <c r="D2086" s="887" t="s">
        <v>1083</v>
      </c>
      <c r="E2086" s="888" t="s">
        <v>6109</v>
      </c>
      <c r="F2086" s="888" t="s">
        <v>1084</v>
      </c>
      <c r="G2086" s="889" t="s">
        <v>1207</v>
      </c>
      <c r="H2086" s="1020" t="s">
        <v>6102</v>
      </c>
      <c r="I2086" s="1020"/>
      <c r="J2086" s="888" t="s">
        <v>6065</v>
      </c>
    </row>
    <row r="2087" spans="1:10" ht="39" customHeight="1" x14ac:dyDescent="0.25">
      <c r="A2087" s="906" t="s">
        <v>6061</v>
      </c>
      <c r="B2087" s="907" t="s">
        <v>6151</v>
      </c>
      <c r="C2087" s="906" t="s">
        <v>6063</v>
      </c>
      <c r="D2087" s="906" t="s">
        <v>6152</v>
      </c>
      <c r="E2087" s="907" t="s">
        <v>299</v>
      </c>
      <c r="F2087" s="908">
        <v>0.45800999999999997</v>
      </c>
      <c r="G2087" s="909" t="s">
        <v>108</v>
      </c>
      <c r="H2087" s="1021">
        <v>34.81</v>
      </c>
      <c r="I2087" s="1022"/>
      <c r="J2087" s="910">
        <v>15.94</v>
      </c>
    </row>
    <row r="2088" spans="1:10" ht="39" customHeight="1" x14ac:dyDescent="0.25">
      <c r="A2088" s="906" t="s">
        <v>6061</v>
      </c>
      <c r="B2088" s="907" t="s">
        <v>6110</v>
      </c>
      <c r="C2088" s="906" t="s">
        <v>6063</v>
      </c>
      <c r="D2088" s="906" t="s">
        <v>6111</v>
      </c>
      <c r="E2088" s="907" t="s">
        <v>296</v>
      </c>
      <c r="F2088" s="908">
        <v>1.5065299999999999</v>
      </c>
      <c r="G2088" s="909" t="s">
        <v>108</v>
      </c>
      <c r="H2088" s="1021">
        <v>1.88</v>
      </c>
      <c r="I2088" s="1022"/>
      <c r="J2088" s="910">
        <v>2.83</v>
      </c>
    </row>
    <row r="2089" spans="1:10" ht="19.899999999999999" customHeight="1" x14ac:dyDescent="0.25">
      <c r="A2089" s="1012"/>
      <c r="B2089" s="1012"/>
      <c r="C2089" s="1012"/>
      <c r="D2089" s="1012"/>
      <c r="E2089" s="1012"/>
      <c r="F2089" s="1012" t="s">
        <v>6112</v>
      </c>
      <c r="G2089" s="1012"/>
      <c r="H2089" s="1012"/>
      <c r="I2089" s="1012"/>
      <c r="J2089" s="900">
        <v>18.775600000000001</v>
      </c>
    </row>
    <row r="2090" spans="1:10" ht="19.899999999999999" customHeight="1" x14ac:dyDescent="0.25">
      <c r="A2090" s="887" t="s">
        <v>6077</v>
      </c>
      <c r="B2090" s="888" t="s">
        <v>6078</v>
      </c>
      <c r="C2090" s="887" t="s">
        <v>6058</v>
      </c>
      <c r="D2090" s="887" t="s">
        <v>1083</v>
      </c>
      <c r="E2090" s="888" t="s">
        <v>1084</v>
      </c>
      <c r="F2090" s="1020" t="s">
        <v>6079</v>
      </c>
      <c r="G2090" s="1023"/>
      <c r="H2090" s="1020"/>
      <c r="I2090" s="1020"/>
      <c r="J2090" s="888" t="s">
        <v>6065</v>
      </c>
    </row>
    <row r="2091" spans="1:10" ht="19.899999999999999" customHeight="1" x14ac:dyDescent="0.25">
      <c r="A2091" s="889"/>
      <c r="B2091" s="889"/>
      <c r="C2091" s="889"/>
      <c r="D2091" s="889"/>
      <c r="E2091" s="889"/>
      <c r="F2091" s="889" t="s">
        <v>240</v>
      </c>
      <c r="G2091" s="889" t="s">
        <v>241</v>
      </c>
      <c r="H2091" s="889" t="s">
        <v>242</v>
      </c>
      <c r="I2091" s="889" t="s">
        <v>6080</v>
      </c>
      <c r="J2091" s="889"/>
    </row>
    <row r="2092" spans="1:10" ht="49.9" customHeight="1" x14ac:dyDescent="0.25">
      <c r="A2092" s="906" t="s">
        <v>6067</v>
      </c>
      <c r="B2092" s="907" t="s">
        <v>299</v>
      </c>
      <c r="C2092" s="906" t="s">
        <v>6063</v>
      </c>
      <c r="D2092" s="906" t="s">
        <v>1709</v>
      </c>
      <c r="E2092" s="908">
        <v>0.45800999999999997</v>
      </c>
      <c r="F2092" s="907" t="s">
        <v>6153</v>
      </c>
      <c r="G2092" s="907" t="s">
        <v>6154</v>
      </c>
      <c r="H2092" s="907" t="s">
        <v>6155</v>
      </c>
      <c r="I2092" s="907" t="s">
        <v>6116</v>
      </c>
      <c r="J2092" s="910">
        <v>0</v>
      </c>
    </row>
    <row r="2093" spans="1:10" ht="49.9" customHeight="1" x14ac:dyDescent="0.25">
      <c r="A2093" s="906" t="s">
        <v>6067</v>
      </c>
      <c r="B2093" s="907" t="s">
        <v>296</v>
      </c>
      <c r="C2093" s="906" t="s">
        <v>6063</v>
      </c>
      <c r="D2093" s="906" t="s">
        <v>1708</v>
      </c>
      <c r="E2093" s="908">
        <v>1.5065299999999999</v>
      </c>
      <c r="F2093" s="907" t="s">
        <v>6113</v>
      </c>
      <c r="G2093" s="907" t="s">
        <v>6114</v>
      </c>
      <c r="H2093" s="907" t="s">
        <v>6115</v>
      </c>
      <c r="I2093" s="907" t="s">
        <v>6116</v>
      </c>
      <c r="J2093" s="910">
        <v>0</v>
      </c>
    </row>
    <row r="2094" spans="1:10" ht="19.899999999999999" customHeight="1" x14ac:dyDescent="0.25">
      <c r="A2094" s="1012"/>
      <c r="B2094" s="1012"/>
      <c r="C2094" s="1012"/>
      <c r="D2094" s="1012"/>
      <c r="E2094" s="1012"/>
      <c r="F2094" s="1012" t="s">
        <v>6076</v>
      </c>
      <c r="G2094" s="1012"/>
      <c r="H2094" s="1012"/>
      <c r="I2094" s="1012"/>
      <c r="J2094" s="900">
        <v>0</v>
      </c>
    </row>
    <row r="2095" spans="1:10" ht="19.899999999999999" customHeight="1" x14ac:dyDescent="0.25">
      <c r="A2095" s="1012"/>
      <c r="B2095" s="1012"/>
      <c r="C2095" s="1012"/>
      <c r="D2095" s="1012"/>
      <c r="E2095" s="1012"/>
      <c r="F2095" s="1012" t="s">
        <v>6081</v>
      </c>
      <c r="G2095" s="1012"/>
      <c r="H2095" s="1012"/>
      <c r="I2095" s="1012"/>
      <c r="J2095" s="900">
        <v>0</v>
      </c>
    </row>
    <row r="2096" spans="1:10" x14ac:dyDescent="0.25">
      <c r="A2096" s="901"/>
      <c r="B2096" s="901"/>
      <c r="C2096" s="901"/>
      <c r="D2096" s="901"/>
      <c r="E2096" s="901" t="s">
        <v>6082</v>
      </c>
      <c r="F2096" s="902">
        <v>56.51</v>
      </c>
      <c r="G2096" s="901" t="s">
        <v>6083</v>
      </c>
      <c r="H2096" s="902">
        <v>0</v>
      </c>
      <c r="I2096" s="901" t="s">
        <v>6084</v>
      </c>
      <c r="J2096" s="902">
        <v>56.51</v>
      </c>
    </row>
    <row r="2097" spans="1:10" ht="15.75" thickBot="1" x14ac:dyDescent="0.3">
      <c r="A2097" s="901"/>
      <c r="B2097" s="901"/>
      <c r="C2097" s="901"/>
      <c r="D2097" s="901"/>
      <c r="E2097" s="901" t="s">
        <v>6085</v>
      </c>
      <c r="F2097" s="902">
        <v>127.45</v>
      </c>
      <c r="G2097" s="901"/>
      <c r="H2097" s="1013" t="s">
        <v>6086</v>
      </c>
      <c r="I2097" s="1013"/>
      <c r="J2097" s="902">
        <v>660.95</v>
      </c>
    </row>
    <row r="2098" spans="1:10" ht="1.1499999999999999" customHeight="1" thickTop="1" x14ac:dyDescent="0.25">
      <c r="A2098" s="903"/>
      <c r="B2098" s="903"/>
      <c r="C2098" s="903"/>
      <c r="D2098" s="903"/>
      <c r="E2098" s="903"/>
      <c r="F2098" s="903"/>
      <c r="G2098" s="903"/>
      <c r="H2098" s="903"/>
      <c r="I2098" s="903"/>
      <c r="J2098" s="903"/>
    </row>
    <row r="2099" spans="1:10" ht="18" customHeight="1" x14ac:dyDescent="0.25">
      <c r="A2099" s="887"/>
      <c r="B2099" s="888" t="s">
        <v>1082</v>
      </c>
      <c r="C2099" s="887" t="s">
        <v>6058</v>
      </c>
      <c r="D2099" s="887" t="s">
        <v>1083</v>
      </c>
      <c r="E2099" s="1024" t="s">
        <v>1210</v>
      </c>
      <c r="F2099" s="1024"/>
      <c r="G2099" s="889" t="s">
        <v>880</v>
      </c>
      <c r="H2099" s="888" t="s">
        <v>6059</v>
      </c>
      <c r="I2099" s="888" t="s">
        <v>6060</v>
      </c>
      <c r="J2099" s="888" t="s">
        <v>1089</v>
      </c>
    </row>
    <row r="2100" spans="1:10" ht="52.15" customHeight="1" x14ac:dyDescent="0.25">
      <c r="A2100" s="890" t="s">
        <v>6061</v>
      </c>
      <c r="B2100" s="891" t="s">
        <v>6618</v>
      </c>
      <c r="C2100" s="890" t="s">
        <v>6063</v>
      </c>
      <c r="D2100" s="890" t="s">
        <v>6619</v>
      </c>
      <c r="E2100" s="1025" t="s">
        <v>176</v>
      </c>
      <c r="F2100" s="1025"/>
      <c r="G2100" s="892" t="s">
        <v>108</v>
      </c>
      <c r="H2100" s="893">
        <v>1</v>
      </c>
      <c r="I2100" s="894">
        <v>2.7</v>
      </c>
      <c r="J2100" s="894">
        <v>2.7</v>
      </c>
    </row>
    <row r="2101" spans="1:10" ht="15" customHeight="1" x14ac:dyDescent="0.25">
      <c r="A2101" s="1024" t="s">
        <v>6089</v>
      </c>
      <c r="B2101" s="1020" t="s">
        <v>1082</v>
      </c>
      <c r="C2101" s="1024" t="s">
        <v>6058</v>
      </c>
      <c r="D2101" s="1024" t="s">
        <v>6090</v>
      </c>
      <c r="E2101" s="1020" t="s">
        <v>1084</v>
      </c>
      <c r="F2101" s="1023" t="s">
        <v>6091</v>
      </c>
      <c r="G2101" s="1020"/>
      <c r="H2101" s="1023" t="s">
        <v>6065</v>
      </c>
      <c r="I2101" s="1020"/>
      <c r="J2101" s="1020" t="s">
        <v>6066</v>
      </c>
    </row>
    <row r="2102" spans="1:10" ht="15" customHeight="1" x14ac:dyDescent="0.25">
      <c r="A2102" s="1020"/>
      <c r="B2102" s="1020"/>
      <c r="C2102" s="1020"/>
      <c r="D2102" s="1020"/>
      <c r="E2102" s="1020"/>
      <c r="F2102" s="888" t="s">
        <v>6092</v>
      </c>
      <c r="G2102" s="888" t="s">
        <v>6093</v>
      </c>
      <c r="H2102" s="888" t="s">
        <v>6092</v>
      </c>
      <c r="I2102" s="888" t="s">
        <v>6093</v>
      </c>
      <c r="J2102" s="1020"/>
    </row>
    <row r="2103" spans="1:10" ht="25.9" customHeight="1" x14ac:dyDescent="0.25">
      <c r="A2103" s="895" t="s">
        <v>6067</v>
      </c>
      <c r="B2103" s="896" t="s">
        <v>6739</v>
      </c>
      <c r="C2103" s="895" t="s">
        <v>6063</v>
      </c>
      <c r="D2103" s="895" t="s">
        <v>2538</v>
      </c>
      <c r="E2103" s="897">
        <v>4</v>
      </c>
      <c r="F2103" s="904">
        <v>0.96</v>
      </c>
      <c r="G2103" s="904">
        <v>0.04</v>
      </c>
      <c r="H2103" s="898">
        <v>315.74</v>
      </c>
      <c r="I2103" s="898">
        <v>97.12</v>
      </c>
      <c r="J2103" s="898">
        <v>1227.97</v>
      </c>
    </row>
    <row r="2104" spans="1:10" ht="19.899999999999999" customHeight="1" x14ac:dyDescent="0.25">
      <c r="A2104" s="1012"/>
      <c r="B2104" s="1012"/>
      <c r="C2104" s="1012"/>
      <c r="D2104" s="1012"/>
      <c r="E2104" s="1012"/>
      <c r="F2104" s="1012" t="s">
        <v>6094</v>
      </c>
      <c r="G2104" s="1012"/>
      <c r="H2104" s="1012"/>
      <c r="I2104" s="1012"/>
      <c r="J2104" s="900">
        <v>1227.9662000000001</v>
      </c>
    </row>
    <row r="2105" spans="1:10" ht="19.899999999999999" customHeight="1" x14ac:dyDescent="0.25">
      <c r="A2105" s="1012"/>
      <c r="B2105" s="1012"/>
      <c r="C2105" s="1012"/>
      <c r="D2105" s="1012"/>
      <c r="E2105" s="1012"/>
      <c r="F2105" s="1012" t="s">
        <v>6072</v>
      </c>
      <c r="G2105" s="1012"/>
      <c r="H2105" s="1012"/>
      <c r="I2105" s="1012"/>
      <c r="J2105" s="900">
        <v>1227.9662000000001</v>
      </c>
    </row>
    <row r="2106" spans="1:10" ht="19.899999999999999" customHeight="1" x14ac:dyDescent="0.25">
      <c r="A2106" s="1012"/>
      <c r="B2106" s="1012"/>
      <c r="C2106" s="1012"/>
      <c r="D2106" s="1012"/>
      <c r="E2106" s="1012"/>
      <c r="F2106" s="1012" t="s">
        <v>6073</v>
      </c>
      <c r="G2106" s="1012"/>
      <c r="H2106" s="1012"/>
      <c r="I2106" s="1012"/>
      <c r="J2106" s="900">
        <v>457.16</v>
      </c>
    </row>
    <row r="2107" spans="1:10" ht="19.899999999999999" customHeight="1" x14ac:dyDescent="0.25">
      <c r="A2107" s="1012"/>
      <c r="B2107" s="1012"/>
      <c r="C2107" s="1012"/>
      <c r="D2107" s="1012"/>
      <c r="E2107" s="1012"/>
      <c r="F2107" s="1012" t="s">
        <v>6074</v>
      </c>
      <c r="G2107" s="1012"/>
      <c r="H2107" s="1012"/>
      <c r="I2107" s="1012"/>
      <c r="J2107" s="900">
        <v>2.6861000000000002</v>
      </c>
    </row>
    <row r="2108" spans="1:10" ht="19.899999999999999" customHeight="1" x14ac:dyDescent="0.25">
      <c r="A2108" s="1012"/>
      <c r="B2108" s="1012"/>
      <c r="C2108" s="1012"/>
      <c r="D2108" s="1012"/>
      <c r="E2108" s="1012"/>
      <c r="F2108" s="1012" t="s">
        <v>6075</v>
      </c>
      <c r="G2108" s="1012"/>
      <c r="H2108" s="1012"/>
      <c r="I2108" s="1012"/>
      <c r="J2108" s="900">
        <v>1.35E-2</v>
      </c>
    </row>
    <row r="2109" spans="1:10" ht="19.899999999999999" customHeight="1" x14ac:dyDescent="0.25">
      <c r="A2109" s="1012"/>
      <c r="B2109" s="1012"/>
      <c r="C2109" s="1012"/>
      <c r="D2109" s="1012"/>
      <c r="E2109" s="1012"/>
      <c r="F2109" s="1012" t="s">
        <v>6076</v>
      </c>
      <c r="G2109" s="1012"/>
      <c r="H2109" s="1012"/>
      <c r="I2109" s="1012"/>
      <c r="J2109" s="900">
        <v>0</v>
      </c>
    </row>
    <row r="2110" spans="1:10" ht="19.899999999999999" customHeight="1" x14ac:dyDescent="0.25">
      <c r="A2110" s="887" t="s">
        <v>6077</v>
      </c>
      <c r="B2110" s="888" t="s">
        <v>6078</v>
      </c>
      <c r="C2110" s="887" t="s">
        <v>6058</v>
      </c>
      <c r="D2110" s="887" t="s">
        <v>1083</v>
      </c>
      <c r="E2110" s="888" t="s">
        <v>1084</v>
      </c>
      <c r="F2110" s="1020" t="s">
        <v>6079</v>
      </c>
      <c r="G2110" s="1023"/>
      <c r="H2110" s="1020"/>
      <c r="I2110" s="1020"/>
      <c r="J2110" s="888" t="s">
        <v>6065</v>
      </c>
    </row>
    <row r="2111" spans="1:10" ht="19.899999999999999" customHeight="1" x14ac:dyDescent="0.25">
      <c r="A2111" s="889"/>
      <c r="B2111" s="889"/>
      <c r="C2111" s="889"/>
      <c r="D2111" s="889"/>
      <c r="E2111" s="889"/>
      <c r="F2111" s="889" t="s">
        <v>240</v>
      </c>
      <c r="G2111" s="889" t="s">
        <v>241</v>
      </c>
      <c r="H2111" s="889" t="s">
        <v>242</v>
      </c>
      <c r="I2111" s="889" t="s">
        <v>6080</v>
      </c>
      <c r="J2111" s="889"/>
    </row>
    <row r="2112" spans="1:10" ht="19.899999999999999" customHeight="1" x14ac:dyDescent="0.25">
      <c r="A2112" s="1012"/>
      <c r="B2112" s="1012"/>
      <c r="C2112" s="1012"/>
      <c r="D2112" s="1012"/>
      <c r="E2112" s="1012"/>
      <c r="F2112" s="1012" t="s">
        <v>6076</v>
      </c>
      <c r="G2112" s="1012"/>
      <c r="H2112" s="1012"/>
      <c r="I2112" s="1012"/>
      <c r="J2112" s="900">
        <v>0</v>
      </c>
    </row>
    <row r="2113" spans="1:10" ht="19.899999999999999" customHeight="1" x14ac:dyDescent="0.25">
      <c r="A2113" s="1012"/>
      <c r="B2113" s="1012"/>
      <c r="C2113" s="1012"/>
      <c r="D2113" s="1012"/>
      <c r="E2113" s="1012"/>
      <c r="F2113" s="1012" t="s">
        <v>6081</v>
      </c>
      <c r="G2113" s="1012"/>
      <c r="H2113" s="1012"/>
      <c r="I2113" s="1012"/>
      <c r="J2113" s="900">
        <v>0</v>
      </c>
    </row>
    <row r="2114" spans="1:10" x14ac:dyDescent="0.25">
      <c r="A2114" s="901"/>
      <c r="B2114" s="901"/>
      <c r="C2114" s="901"/>
      <c r="D2114" s="901"/>
      <c r="E2114" s="901" t="s">
        <v>6082</v>
      </c>
      <c r="F2114" s="902">
        <v>0</v>
      </c>
      <c r="G2114" s="901" t="s">
        <v>6083</v>
      </c>
      <c r="H2114" s="902">
        <v>0</v>
      </c>
      <c r="I2114" s="901" t="s">
        <v>6084</v>
      </c>
      <c r="J2114" s="902">
        <v>0</v>
      </c>
    </row>
    <row r="2115" spans="1:10" ht="15.75" thickBot="1" x14ac:dyDescent="0.3">
      <c r="A2115" s="901"/>
      <c r="B2115" s="901"/>
      <c r="C2115" s="901"/>
      <c r="D2115" s="901"/>
      <c r="E2115" s="901" t="s">
        <v>6085</v>
      </c>
      <c r="F2115" s="902">
        <v>0.65</v>
      </c>
      <c r="G2115" s="901"/>
      <c r="H2115" s="1013" t="s">
        <v>6086</v>
      </c>
      <c r="I2115" s="1013"/>
      <c r="J2115" s="902">
        <v>3.35</v>
      </c>
    </row>
    <row r="2116" spans="1:10" ht="1.1499999999999999" customHeight="1" thickTop="1" x14ac:dyDescent="0.25">
      <c r="A2116" s="903"/>
      <c r="B2116" s="903"/>
      <c r="C2116" s="903"/>
      <c r="D2116" s="903"/>
      <c r="E2116" s="903"/>
      <c r="F2116" s="903"/>
      <c r="G2116" s="903"/>
      <c r="H2116" s="903"/>
      <c r="I2116" s="903"/>
      <c r="J2116" s="903"/>
    </row>
    <row r="2117" spans="1:10" ht="18" customHeight="1" x14ac:dyDescent="0.25">
      <c r="A2117" s="887"/>
      <c r="B2117" s="888" t="s">
        <v>1082</v>
      </c>
      <c r="C2117" s="887" t="s">
        <v>6058</v>
      </c>
      <c r="D2117" s="887" t="s">
        <v>1083</v>
      </c>
      <c r="E2117" s="1024" t="s">
        <v>1210</v>
      </c>
      <c r="F2117" s="1024"/>
      <c r="G2117" s="889" t="s">
        <v>880</v>
      </c>
      <c r="H2117" s="888" t="s">
        <v>6059</v>
      </c>
      <c r="I2117" s="888" t="s">
        <v>6060</v>
      </c>
      <c r="J2117" s="888" t="s">
        <v>1089</v>
      </c>
    </row>
    <row r="2118" spans="1:10" ht="52.15" customHeight="1" x14ac:dyDescent="0.25">
      <c r="A2118" s="890" t="s">
        <v>6061</v>
      </c>
      <c r="B2118" s="891" t="s">
        <v>6663</v>
      </c>
      <c r="C2118" s="890" t="s">
        <v>6063</v>
      </c>
      <c r="D2118" s="890" t="s">
        <v>6664</v>
      </c>
      <c r="E2118" s="1025" t="s">
        <v>176</v>
      </c>
      <c r="F2118" s="1025"/>
      <c r="G2118" s="892" t="s">
        <v>108</v>
      </c>
      <c r="H2118" s="893">
        <v>1</v>
      </c>
      <c r="I2118" s="894">
        <v>8.16</v>
      </c>
      <c r="J2118" s="894">
        <v>8.16</v>
      </c>
    </row>
    <row r="2119" spans="1:10" ht="15" customHeight="1" x14ac:dyDescent="0.25">
      <c r="A2119" s="1024" t="s">
        <v>6089</v>
      </c>
      <c r="B2119" s="1020" t="s">
        <v>1082</v>
      </c>
      <c r="C2119" s="1024" t="s">
        <v>6058</v>
      </c>
      <c r="D2119" s="1024" t="s">
        <v>6090</v>
      </c>
      <c r="E2119" s="1020" t="s">
        <v>1084</v>
      </c>
      <c r="F2119" s="1023" t="s">
        <v>6091</v>
      </c>
      <c r="G2119" s="1020"/>
      <c r="H2119" s="1023" t="s">
        <v>6065</v>
      </c>
      <c r="I2119" s="1020"/>
      <c r="J2119" s="1020" t="s">
        <v>6066</v>
      </c>
    </row>
    <row r="2120" spans="1:10" ht="15" customHeight="1" x14ac:dyDescent="0.25">
      <c r="A2120" s="1020"/>
      <c r="B2120" s="1020"/>
      <c r="C2120" s="1020"/>
      <c r="D2120" s="1020"/>
      <c r="E2120" s="1020"/>
      <c r="F2120" s="888" t="s">
        <v>6092</v>
      </c>
      <c r="G2120" s="888" t="s">
        <v>6093</v>
      </c>
      <c r="H2120" s="888" t="s">
        <v>6092</v>
      </c>
      <c r="I2120" s="888" t="s">
        <v>6093</v>
      </c>
      <c r="J2120" s="1020"/>
    </row>
    <row r="2121" spans="1:10" ht="25.9" customHeight="1" x14ac:dyDescent="0.25">
      <c r="A2121" s="895" t="s">
        <v>6067</v>
      </c>
      <c r="B2121" s="896" t="s">
        <v>6739</v>
      </c>
      <c r="C2121" s="895" t="s">
        <v>6063</v>
      </c>
      <c r="D2121" s="895" t="s">
        <v>2538</v>
      </c>
      <c r="E2121" s="897">
        <v>12</v>
      </c>
      <c r="F2121" s="904">
        <v>0.97</v>
      </c>
      <c r="G2121" s="904">
        <v>0.03</v>
      </c>
      <c r="H2121" s="898">
        <v>315.74</v>
      </c>
      <c r="I2121" s="898">
        <v>97.12</v>
      </c>
      <c r="J2121" s="898">
        <v>3710.13</v>
      </c>
    </row>
    <row r="2122" spans="1:10" ht="19.899999999999999" customHeight="1" x14ac:dyDescent="0.25">
      <c r="A2122" s="1012"/>
      <c r="B2122" s="1012"/>
      <c r="C2122" s="1012"/>
      <c r="D2122" s="1012"/>
      <c r="E2122" s="1012"/>
      <c r="F2122" s="1012" t="s">
        <v>6094</v>
      </c>
      <c r="G2122" s="1012"/>
      <c r="H2122" s="1012"/>
      <c r="I2122" s="1012"/>
      <c r="J2122" s="900">
        <v>3710.1327999999999</v>
      </c>
    </row>
    <row r="2123" spans="1:10" ht="19.899999999999999" customHeight="1" x14ac:dyDescent="0.25">
      <c r="A2123" s="1012"/>
      <c r="B2123" s="1012"/>
      <c r="C2123" s="1012"/>
      <c r="D2123" s="1012"/>
      <c r="E2123" s="1012"/>
      <c r="F2123" s="1012" t="s">
        <v>6072</v>
      </c>
      <c r="G2123" s="1012"/>
      <c r="H2123" s="1012"/>
      <c r="I2123" s="1012"/>
      <c r="J2123" s="900">
        <v>3710.1327999999999</v>
      </c>
    </row>
    <row r="2124" spans="1:10" ht="19.899999999999999" customHeight="1" x14ac:dyDescent="0.25">
      <c r="A2124" s="1012"/>
      <c r="B2124" s="1012"/>
      <c r="C2124" s="1012"/>
      <c r="D2124" s="1012"/>
      <c r="E2124" s="1012"/>
      <c r="F2124" s="1012" t="s">
        <v>6073</v>
      </c>
      <c r="G2124" s="1012"/>
      <c r="H2124" s="1012"/>
      <c r="I2124" s="1012"/>
      <c r="J2124" s="900">
        <v>457.16</v>
      </c>
    </row>
    <row r="2125" spans="1:10" ht="19.899999999999999" customHeight="1" x14ac:dyDescent="0.25">
      <c r="A2125" s="1012"/>
      <c r="B2125" s="1012"/>
      <c r="C2125" s="1012"/>
      <c r="D2125" s="1012"/>
      <c r="E2125" s="1012"/>
      <c r="F2125" s="1012" t="s">
        <v>6074</v>
      </c>
      <c r="G2125" s="1012"/>
      <c r="H2125" s="1012"/>
      <c r="I2125" s="1012"/>
      <c r="J2125" s="900">
        <v>8.1156000000000006</v>
      </c>
    </row>
    <row r="2126" spans="1:10" ht="19.899999999999999" customHeight="1" x14ac:dyDescent="0.25">
      <c r="A2126" s="1012"/>
      <c r="B2126" s="1012"/>
      <c r="C2126" s="1012"/>
      <c r="D2126" s="1012"/>
      <c r="E2126" s="1012"/>
      <c r="F2126" s="1012" t="s">
        <v>6075</v>
      </c>
      <c r="G2126" s="1012"/>
      <c r="H2126" s="1012"/>
      <c r="I2126" s="1012"/>
      <c r="J2126" s="900">
        <v>4.0599999999999997E-2</v>
      </c>
    </row>
    <row r="2127" spans="1:10" ht="19.899999999999999" customHeight="1" x14ac:dyDescent="0.25">
      <c r="A2127" s="1012"/>
      <c r="B2127" s="1012"/>
      <c r="C2127" s="1012"/>
      <c r="D2127" s="1012"/>
      <c r="E2127" s="1012"/>
      <c r="F2127" s="1012" t="s">
        <v>6076</v>
      </c>
      <c r="G2127" s="1012"/>
      <c r="H2127" s="1012"/>
      <c r="I2127" s="1012"/>
      <c r="J2127" s="900">
        <v>0</v>
      </c>
    </row>
    <row r="2128" spans="1:10" ht="19.899999999999999" customHeight="1" x14ac:dyDescent="0.25">
      <c r="A2128" s="887" t="s">
        <v>6077</v>
      </c>
      <c r="B2128" s="888" t="s">
        <v>6078</v>
      </c>
      <c r="C2128" s="887" t="s">
        <v>6058</v>
      </c>
      <c r="D2128" s="887" t="s">
        <v>1083</v>
      </c>
      <c r="E2128" s="888" t="s">
        <v>1084</v>
      </c>
      <c r="F2128" s="1020" t="s">
        <v>6079</v>
      </c>
      <c r="G2128" s="1023"/>
      <c r="H2128" s="1020"/>
      <c r="I2128" s="1020"/>
      <c r="J2128" s="888" t="s">
        <v>6065</v>
      </c>
    </row>
    <row r="2129" spans="1:10" ht="19.899999999999999" customHeight="1" x14ac:dyDescent="0.25">
      <c r="A2129" s="889"/>
      <c r="B2129" s="889"/>
      <c r="C2129" s="889"/>
      <c r="D2129" s="889"/>
      <c r="E2129" s="889"/>
      <c r="F2129" s="889" t="s">
        <v>240</v>
      </c>
      <c r="G2129" s="889" t="s">
        <v>241</v>
      </c>
      <c r="H2129" s="889" t="s">
        <v>242</v>
      </c>
      <c r="I2129" s="889" t="s">
        <v>6080</v>
      </c>
      <c r="J2129" s="889"/>
    </row>
    <row r="2130" spans="1:10" ht="19.899999999999999" customHeight="1" x14ac:dyDescent="0.25">
      <c r="A2130" s="1012"/>
      <c r="B2130" s="1012"/>
      <c r="C2130" s="1012"/>
      <c r="D2130" s="1012"/>
      <c r="E2130" s="1012"/>
      <c r="F2130" s="1012" t="s">
        <v>6076</v>
      </c>
      <c r="G2130" s="1012"/>
      <c r="H2130" s="1012"/>
      <c r="I2130" s="1012"/>
      <c r="J2130" s="900">
        <v>0</v>
      </c>
    </row>
    <row r="2131" spans="1:10" ht="19.899999999999999" customHeight="1" x14ac:dyDescent="0.25">
      <c r="A2131" s="1012"/>
      <c r="B2131" s="1012"/>
      <c r="C2131" s="1012"/>
      <c r="D2131" s="1012"/>
      <c r="E2131" s="1012"/>
      <c r="F2131" s="1012" t="s">
        <v>6081</v>
      </c>
      <c r="G2131" s="1012"/>
      <c r="H2131" s="1012"/>
      <c r="I2131" s="1012"/>
      <c r="J2131" s="900">
        <v>0</v>
      </c>
    </row>
    <row r="2132" spans="1:10" x14ac:dyDescent="0.25">
      <c r="A2132" s="901"/>
      <c r="B2132" s="901"/>
      <c r="C2132" s="901"/>
      <c r="D2132" s="901"/>
      <c r="E2132" s="901" t="s">
        <v>6082</v>
      </c>
      <c r="F2132" s="902">
        <v>0</v>
      </c>
      <c r="G2132" s="901" t="s">
        <v>6083</v>
      </c>
      <c r="H2132" s="902">
        <v>0</v>
      </c>
      <c r="I2132" s="901" t="s">
        <v>6084</v>
      </c>
      <c r="J2132" s="902">
        <v>0</v>
      </c>
    </row>
    <row r="2133" spans="1:10" ht="15.75" thickBot="1" x14ac:dyDescent="0.3">
      <c r="A2133" s="901"/>
      <c r="B2133" s="901"/>
      <c r="C2133" s="901"/>
      <c r="D2133" s="901"/>
      <c r="E2133" s="901" t="s">
        <v>6085</v>
      </c>
      <c r="F2133" s="902">
        <v>1.95</v>
      </c>
      <c r="G2133" s="901"/>
      <c r="H2133" s="1013" t="s">
        <v>6086</v>
      </c>
      <c r="I2133" s="1013"/>
      <c r="J2133" s="902">
        <v>10.11</v>
      </c>
    </row>
    <row r="2134" spans="1:10" ht="1.1499999999999999" customHeight="1" thickTop="1" x14ac:dyDescent="0.25">
      <c r="A2134" s="903"/>
      <c r="B2134" s="903"/>
      <c r="C2134" s="903"/>
      <c r="D2134" s="903"/>
      <c r="E2134" s="903"/>
      <c r="F2134" s="903"/>
      <c r="G2134" s="903"/>
      <c r="H2134" s="903"/>
      <c r="I2134" s="903"/>
      <c r="J2134" s="903"/>
    </row>
    <row r="2135" spans="1:10" ht="18" customHeight="1" x14ac:dyDescent="0.25">
      <c r="A2135" s="887"/>
      <c r="B2135" s="888" t="s">
        <v>1082</v>
      </c>
      <c r="C2135" s="887" t="s">
        <v>6058</v>
      </c>
      <c r="D2135" s="887" t="s">
        <v>1083</v>
      </c>
      <c r="E2135" s="1024" t="s">
        <v>1210</v>
      </c>
      <c r="F2135" s="1024"/>
      <c r="G2135" s="889" t="s">
        <v>880</v>
      </c>
      <c r="H2135" s="888" t="s">
        <v>6059</v>
      </c>
      <c r="I2135" s="888" t="s">
        <v>6060</v>
      </c>
      <c r="J2135" s="888" t="s">
        <v>1089</v>
      </c>
    </row>
    <row r="2136" spans="1:10" ht="39" customHeight="1" x14ac:dyDescent="0.25">
      <c r="A2136" s="890" t="s">
        <v>6061</v>
      </c>
      <c r="B2136" s="891" t="s">
        <v>6110</v>
      </c>
      <c r="C2136" s="890" t="s">
        <v>6063</v>
      </c>
      <c r="D2136" s="890" t="s">
        <v>6111</v>
      </c>
      <c r="E2136" s="1025" t="s">
        <v>176</v>
      </c>
      <c r="F2136" s="1025"/>
      <c r="G2136" s="892" t="s">
        <v>108</v>
      </c>
      <c r="H2136" s="893">
        <v>1</v>
      </c>
      <c r="I2136" s="894">
        <v>1.88</v>
      </c>
      <c r="J2136" s="894">
        <v>1.88</v>
      </c>
    </row>
    <row r="2137" spans="1:10" ht="15" customHeight="1" x14ac:dyDescent="0.25">
      <c r="A2137" s="1024" t="s">
        <v>6089</v>
      </c>
      <c r="B2137" s="1020" t="s">
        <v>1082</v>
      </c>
      <c r="C2137" s="1024" t="s">
        <v>6058</v>
      </c>
      <c r="D2137" s="1024" t="s">
        <v>6090</v>
      </c>
      <c r="E2137" s="1020" t="s">
        <v>1084</v>
      </c>
      <c r="F2137" s="1023" t="s">
        <v>6091</v>
      </c>
      <c r="G2137" s="1020"/>
      <c r="H2137" s="1023" t="s">
        <v>6065</v>
      </c>
      <c r="I2137" s="1020"/>
      <c r="J2137" s="1020" t="s">
        <v>6066</v>
      </c>
    </row>
    <row r="2138" spans="1:10" ht="15" customHeight="1" x14ac:dyDescent="0.25">
      <c r="A2138" s="1020"/>
      <c r="B2138" s="1020"/>
      <c r="C2138" s="1020"/>
      <c r="D2138" s="1020"/>
      <c r="E2138" s="1020"/>
      <c r="F2138" s="888" t="s">
        <v>6092</v>
      </c>
      <c r="G2138" s="888" t="s">
        <v>6093</v>
      </c>
      <c r="H2138" s="888" t="s">
        <v>6092</v>
      </c>
      <c r="I2138" s="888" t="s">
        <v>6093</v>
      </c>
      <c r="J2138" s="1020"/>
    </row>
    <row r="2139" spans="1:10" ht="25.9" customHeight="1" x14ac:dyDescent="0.25">
      <c r="A2139" s="895" t="s">
        <v>6067</v>
      </c>
      <c r="B2139" s="896" t="s">
        <v>6739</v>
      </c>
      <c r="C2139" s="895" t="s">
        <v>6063</v>
      </c>
      <c r="D2139" s="895" t="s">
        <v>2538</v>
      </c>
      <c r="E2139" s="897">
        <v>3</v>
      </c>
      <c r="F2139" s="904">
        <v>0.86</v>
      </c>
      <c r="G2139" s="904">
        <v>0.14000000000000001</v>
      </c>
      <c r="H2139" s="898">
        <v>315.74</v>
      </c>
      <c r="I2139" s="898">
        <v>97.12</v>
      </c>
      <c r="J2139" s="898">
        <v>855.39</v>
      </c>
    </row>
    <row r="2140" spans="1:10" ht="19.899999999999999" customHeight="1" x14ac:dyDescent="0.25">
      <c r="A2140" s="1012"/>
      <c r="B2140" s="1012"/>
      <c r="C2140" s="1012"/>
      <c r="D2140" s="1012"/>
      <c r="E2140" s="1012"/>
      <c r="F2140" s="1012" t="s">
        <v>6094</v>
      </c>
      <c r="G2140" s="1012"/>
      <c r="H2140" s="1012"/>
      <c r="I2140" s="1012"/>
      <c r="J2140" s="900">
        <v>855.38900000000001</v>
      </c>
    </row>
    <row r="2141" spans="1:10" ht="19.899999999999999" customHeight="1" x14ac:dyDescent="0.25">
      <c r="A2141" s="1012"/>
      <c r="B2141" s="1012"/>
      <c r="C2141" s="1012"/>
      <c r="D2141" s="1012"/>
      <c r="E2141" s="1012"/>
      <c r="F2141" s="1012" t="s">
        <v>6072</v>
      </c>
      <c r="G2141" s="1012"/>
      <c r="H2141" s="1012"/>
      <c r="I2141" s="1012"/>
      <c r="J2141" s="900">
        <v>855.38900000000001</v>
      </c>
    </row>
    <row r="2142" spans="1:10" ht="19.899999999999999" customHeight="1" x14ac:dyDescent="0.25">
      <c r="A2142" s="1012"/>
      <c r="B2142" s="1012"/>
      <c r="C2142" s="1012"/>
      <c r="D2142" s="1012"/>
      <c r="E2142" s="1012"/>
      <c r="F2142" s="1012" t="s">
        <v>6073</v>
      </c>
      <c r="G2142" s="1012"/>
      <c r="H2142" s="1012"/>
      <c r="I2142" s="1012"/>
      <c r="J2142" s="900">
        <v>457.16</v>
      </c>
    </row>
    <row r="2143" spans="1:10" ht="19.899999999999999" customHeight="1" x14ac:dyDescent="0.25">
      <c r="A2143" s="1012"/>
      <c r="B2143" s="1012"/>
      <c r="C2143" s="1012"/>
      <c r="D2143" s="1012"/>
      <c r="E2143" s="1012"/>
      <c r="F2143" s="1012" t="s">
        <v>6074</v>
      </c>
      <c r="G2143" s="1012"/>
      <c r="H2143" s="1012"/>
      <c r="I2143" s="1012"/>
      <c r="J2143" s="900">
        <v>1.8711</v>
      </c>
    </row>
    <row r="2144" spans="1:10" ht="19.899999999999999" customHeight="1" x14ac:dyDescent="0.25">
      <c r="A2144" s="1012"/>
      <c r="B2144" s="1012"/>
      <c r="C2144" s="1012"/>
      <c r="D2144" s="1012"/>
      <c r="E2144" s="1012"/>
      <c r="F2144" s="1012" t="s">
        <v>6075</v>
      </c>
      <c r="G2144" s="1012"/>
      <c r="H2144" s="1012"/>
      <c r="I2144" s="1012"/>
      <c r="J2144" s="900">
        <v>1.01E-2</v>
      </c>
    </row>
    <row r="2145" spans="1:10" ht="19.899999999999999" customHeight="1" x14ac:dyDescent="0.25">
      <c r="A2145" s="1012"/>
      <c r="B2145" s="1012"/>
      <c r="C2145" s="1012"/>
      <c r="D2145" s="1012"/>
      <c r="E2145" s="1012"/>
      <c r="F2145" s="1012" t="s">
        <v>6076</v>
      </c>
      <c r="G2145" s="1012"/>
      <c r="H2145" s="1012"/>
      <c r="I2145" s="1012"/>
      <c r="J2145" s="900">
        <v>0</v>
      </c>
    </row>
    <row r="2146" spans="1:10" ht="19.899999999999999" customHeight="1" x14ac:dyDescent="0.25">
      <c r="A2146" s="887" t="s">
        <v>6077</v>
      </c>
      <c r="B2146" s="888" t="s">
        <v>6078</v>
      </c>
      <c r="C2146" s="887" t="s">
        <v>6058</v>
      </c>
      <c r="D2146" s="887" t="s">
        <v>1083</v>
      </c>
      <c r="E2146" s="888" t="s">
        <v>1084</v>
      </c>
      <c r="F2146" s="1020" t="s">
        <v>6079</v>
      </c>
      <c r="G2146" s="1023"/>
      <c r="H2146" s="1020"/>
      <c r="I2146" s="1020"/>
      <c r="J2146" s="888" t="s">
        <v>6065</v>
      </c>
    </row>
    <row r="2147" spans="1:10" ht="19.899999999999999" customHeight="1" x14ac:dyDescent="0.25">
      <c r="A2147" s="889"/>
      <c r="B2147" s="889"/>
      <c r="C2147" s="889"/>
      <c r="D2147" s="889"/>
      <c r="E2147" s="889"/>
      <c r="F2147" s="889" t="s">
        <v>240</v>
      </c>
      <c r="G2147" s="889" t="s">
        <v>241</v>
      </c>
      <c r="H2147" s="889" t="s">
        <v>242</v>
      </c>
      <c r="I2147" s="889" t="s">
        <v>6080</v>
      </c>
      <c r="J2147" s="889"/>
    </row>
    <row r="2148" spans="1:10" ht="19.899999999999999" customHeight="1" x14ac:dyDescent="0.25">
      <c r="A2148" s="1012"/>
      <c r="B2148" s="1012"/>
      <c r="C2148" s="1012"/>
      <c r="D2148" s="1012"/>
      <c r="E2148" s="1012"/>
      <c r="F2148" s="1012" t="s">
        <v>6076</v>
      </c>
      <c r="G2148" s="1012"/>
      <c r="H2148" s="1012"/>
      <c r="I2148" s="1012"/>
      <c r="J2148" s="900">
        <v>0</v>
      </c>
    </row>
    <row r="2149" spans="1:10" ht="19.899999999999999" customHeight="1" x14ac:dyDescent="0.25">
      <c r="A2149" s="1012"/>
      <c r="B2149" s="1012"/>
      <c r="C2149" s="1012"/>
      <c r="D2149" s="1012"/>
      <c r="E2149" s="1012"/>
      <c r="F2149" s="1012" t="s">
        <v>6081</v>
      </c>
      <c r="G2149" s="1012"/>
      <c r="H2149" s="1012"/>
      <c r="I2149" s="1012"/>
      <c r="J2149" s="900">
        <v>0</v>
      </c>
    </row>
    <row r="2150" spans="1:10" x14ac:dyDescent="0.25">
      <c r="A2150" s="901"/>
      <c r="B2150" s="901"/>
      <c r="C2150" s="901"/>
      <c r="D2150" s="901"/>
      <c r="E2150" s="901" t="s">
        <v>6082</v>
      </c>
      <c r="F2150" s="902">
        <v>0</v>
      </c>
      <c r="G2150" s="901" t="s">
        <v>6083</v>
      </c>
      <c r="H2150" s="902">
        <v>0</v>
      </c>
      <c r="I2150" s="901" t="s">
        <v>6084</v>
      </c>
      <c r="J2150" s="902">
        <v>0</v>
      </c>
    </row>
    <row r="2151" spans="1:10" ht="15.75" thickBot="1" x14ac:dyDescent="0.3">
      <c r="A2151" s="901"/>
      <c r="B2151" s="901"/>
      <c r="C2151" s="901"/>
      <c r="D2151" s="901"/>
      <c r="E2151" s="901" t="s">
        <v>6085</v>
      </c>
      <c r="F2151" s="902">
        <v>0.45</v>
      </c>
      <c r="G2151" s="901"/>
      <c r="H2151" s="1013" t="s">
        <v>6086</v>
      </c>
      <c r="I2151" s="1013"/>
      <c r="J2151" s="902">
        <v>2.33</v>
      </c>
    </row>
    <row r="2152" spans="1:10" ht="1.1499999999999999" customHeight="1" thickTop="1" x14ac:dyDescent="0.25">
      <c r="A2152" s="903"/>
      <c r="B2152" s="903"/>
      <c r="C2152" s="903"/>
      <c r="D2152" s="903"/>
      <c r="E2152" s="903"/>
      <c r="F2152" s="903"/>
      <c r="G2152" s="903"/>
      <c r="H2152" s="903"/>
      <c r="I2152" s="903"/>
      <c r="J2152" s="903"/>
    </row>
    <row r="2153" spans="1:10" ht="18" customHeight="1" x14ac:dyDescent="0.25">
      <c r="A2153" s="887"/>
      <c r="B2153" s="888" t="s">
        <v>1082</v>
      </c>
      <c r="C2153" s="887" t="s">
        <v>6058</v>
      </c>
      <c r="D2153" s="887" t="s">
        <v>1083</v>
      </c>
      <c r="E2153" s="1024" t="s">
        <v>1210</v>
      </c>
      <c r="F2153" s="1024"/>
      <c r="G2153" s="889" t="s">
        <v>880</v>
      </c>
      <c r="H2153" s="888" t="s">
        <v>6059</v>
      </c>
      <c r="I2153" s="888" t="s">
        <v>6060</v>
      </c>
      <c r="J2153" s="888" t="s">
        <v>1089</v>
      </c>
    </row>
    <row r="2154" spans="1:10" ht="52.15" customHeight="1" x14ac:dyDescent="0.25">
      <c r="A2154" s="890" t="s">
        <v>6061</v>
      </c>
      <c r="B2154" s="891" t="s">
        <v>6622</v>
      </c>
      <c r="C2154" s="890" t="s">
        <v>6063</v>
      </c>
      <c r="D2154" s="890" t="s">
        <v>6623</v>
      </c>
      <c r="E2154" s="1025" t="s">
        <v>176</v>
      </c>
      <c r="F2154" s="1025"/>
      <c r="G2154" s="892" t="s">
        <v>108</v>
      </c>
      <c r="H2154" s="893">
        <v>1</v>
      </c>
      <c r="I2154" s="894">
        <v>3.61</v>
      </c>
      <c r="J2154" s="894">
        <v>3.61</v>
      </c>
    </row>
    <row r="2155" spans="1:10" ht="15" customHeight="1" x14ac:dyDescent="0.25">
      <c r="A2155" s="1024" t="s">
        <v>6089</v>
      </c>
      <c r="B2155" s="1020" t="s">
        <v>1082</v>
      </c>
      <c r="C2155" s="1024" t="s">
        <v>6058</v>
      </c>
      <c r="D2155" s="1024" t="s">
        <v>6090</v>
      </c>
      <c r="E2155" s="1020" t="s">
        <v>1084</v>
      </c>
      <c r="F2155" s="1023" t="s">
        <v>6091</v>
      </c>
      <c r="G2155" s="1020"/>
      <c r="H2155" s="1023" t="s">
        <v>6065</v>
      </c>
      <c r="I2155" s="1020"/>
      <c r="J2155" s="1020" t="s">
        <v>6066</v>
      </c>
    </row>
    <row r="2156" spans="1:10" ht="15" customHeight="1" x14ac:dyDescent="0.25">
      <c r="A2156" s="1020"/>
      <c r="B2156" s="1020"/>
      <c r="C2156" s="1020"/>
      <c r="D2156" s="1020"/>
      <c r="E2156" s="1020"/>
      <c r="F2156" s="888" t="s">
        <v>6092</v>
      </c>
      <c r="G2156" s="888" t="s">
        <v>6093</v>
      </c>
      <c r="H2156" s="888" t="s">
        <v>6092</v>
      </c>
      <c r="I2156" s="888" t="s">
        <v>6093</v>
      </c>
      <c r="J2156" s="1020"/>
    </row>
    <row r="2157" spans="1:10" ht="25.9" customHeight="1" x14ac:dyDescent="0.25">
      <c r="A2157" s="895" t="s">
        <v>6067</v>
      </c>
      <c r="B2157" s="896" t="s">
        <v>6739</v>
      </c>
      <c r="C2157" s="895" t="s">
        <v>6063</v>
      </c>
      <c r="D2157" s="895" t="s">
        <v>2538</v>
      </c>
      <c r="E2157" s="897">
        <v>3</v>
      </c>
      <c r="F2157" s="904">
        <v>0.92</v>
      </c>
      <c r="G2157" s="904">
        <v>0.08</v>
      </c>
      <c r="H2157" s="898">
        <v>315.74</v>
      </c>
      <c r="I2157" s="898">
        <v>97.12</v>
      </c>
      <c r="J2157" s="898">
        <v>894.74</v>
      </c>
    </row>
    <row r="2158" spans="1:10" ht="19.899999999999999" customHeight="1" x14ac:dyDescent="0.25">
      <c r="A2158" s="1012"/>
      <c r="B2158" s="1012"/>
      <c r="C2158" s="1012"/>
      <c r="D2158" s="1012"/>
      <c r="E2158" s="1012"/>
      <c r="F2158" s="1012" t="s">
        <v>6094</v>
      </c>
      <c r="G2158" s="1012"/>
      <c r="H2158" s="1012"/>
      <c r="I2158" s="1012"/>
      <c r="J2158" s="900">
        <v>894.74040000000002</v>
      </c>
    </row>
    <row r="2159" spans="1:10" ht="19.899999999999999" customHeight="1" x14ac:dyDescent="0.25">
      <c r="A2159" s="1012"/>
      <c r="B2159" s="1012"/>
      <c r="C2159" s="1012"/>
      <c r="D2159" s="1012"/>
      <c r="E2159" s="1012"/>
      <c r="F2159" s="1012" t="s">
        <v>6072</v>
      </c>
      <c r="G2159" s="1012"/>
      <c r="H2159" s="1012"/>
      <c r="I2159" s="1012"/>
      <c r="J2159" s="900">
        <v>894.74040000000002</v>
      </c>
    </row>
    <row r="2160" spans="1:10" ht="19.899999999999999" customHeight="1" x14ac:dyDescent="0.25">
      <c r="A2160" s="1012"/>
      <c r="B2160" s="1012"/>
      <c r="C2160" s="1012"/>
      <c r="D2160" s="1012"/>
      <c r="E2160" s="1012"/>
      <c r="F2160" s="1012" t="s">
        <v>6073</v>
      </c>
      <c r="G2160" s="1012"/>
      <c r="H2160" s="1012"/>
      <c r="I2160" s="1012"/>
      <c r="J2160" s="900">
        <v>249</v>
      </c>
    </row>
    <row r="2161" spans="1:10" ht="19.899999999999999" customHeight="1" x14ac:dyDescent="0.25">
      <c r="A2161" s="1012"/>
      <c r="B2161" s="1012"/>
      <c r="C2161" s="1012"/>
      <c r="D2161" s="1012"/>
      <c r="E2161" s="1012"/>
      <c r="F2161" s="1012" t="s">
        <v>6074</v>
      </c>
      <c r="G2161" s="1012"/>
      <c r="H2161" s="1012"/>
      <c r="I2161" s="1012"/>
      <c r="J2161" s="900">
        <v>3.5933000000000002</v>
      </c>
    </row>
    <row r="2162" spans="1:10" ht="19.899999999999999" customHeight="1" x14ac:dyDescent="0.25">
      <c r="A2162" s="1012"/>
      <c r="B2162" s="1012"/>
      <c r="C2162" s="1012"/>
      <c r="D2162" s="1012"/>
      <c r="E2162" s="1012"/>
      <c r="F2162" s="1012" t="s">
        <v>6075</v>
      </c>
      <c r="G2162" s="1012"/>
      <c r="H2162" s="1012"/>
      <c r="I2162" s="1012"/>
      <c r="J2162" s="900">
        <v>1.8599999999999998E-2</v>
      </c>
    </row>
    <row r="2163" spans="1:10" ht="19.899999999999999" customHeight="1" x14ac:dyDescent="0.25">
      <c r="A2163" s="1012"/>
      <c r="B2163" s="1012"/>
      <c r="C2163" s="1012"/>
      <c r="D2163" s="1012"/>
      <c r="E2163" s="1012"/>
      <c r="F2163" s="1012" t="s">
        <v>6076</v>
      </c>
      <c r="G2163" s="1012"/>
      <c r="H2163" s="1012"/>
      <c r="I2163" s="1012"/>
      <c r="J2163" s="900">
        <v>0</v>
      </c>
    </row>
    <row r="2164" spans="1:10" ht="19.899999999999999" customHeight="1" x14ac:dyDescent="0.25">
      <c r="A2164" s="887" t="s">
        <v>6077</v>
      </c>
      <c r="B2164" s="888" t="s">
        <v>6078</v>
      </c>
      <c r="C2164" s="887" t="s">
        <v>6058</v>
      </c>
      <c r="D2164" s="887" t="s">
        <v>1083</v>
      </c>
      <c r="E2164" s="888" t="s">
        <v>1084</v>
      </c>
      <c r="F2164" s="1020" t="s">
        <v>6079</v>
      </c>
      <c r="G2164" s="1023"/>
      <c r="H2164" s="1020"/>
      <c r="I2164" s="1020"/>
      <c r="J2164" s="888" t="s">
        <v>6065</v>
      </c>
    </row>
    <row r="2165" spans="1:10" ht="19.899999999999999" customHeight="1" x14ac:dyDescent="0.25">
      <c r="A2165" s="889"/>
      <c r="B2165" s="889"/>
      <c r="C2165" s="889"/>
      <c r="D2165" s="889"/>
      <c r="E2165" s="889"/>
      <c r="F2165" s="889" t="s">
        <v>240</v>
      </c>
      <c r="G2165" s="889" t="s">
        <v>241</v>
      </c>
      <c r="H2165" s="889" t="s">
        <v>242</v>
      </c>
      <c r="I2165" s="889" t="s">
        <v>6080</v>
      </c>
      <c r="J2165" s="889"/>
    </row>
    <row r="2166" spans="1:10" ht="19.899999999999999" customHeight="1" x14ac:dyDescent="0.25">
      <c r="A2166" s="1012"/>
      <c r="B2166" s="1012"/>
      <c r="C2166" s="1012"/>
      <c r="D2166" s="1012"/>
      <c r="E2166" s="1012"/>
      <c r="F2166" s="1012" t="s">
        <v>6076</v>
      </c>
      <c r="G2166" s="1012"/>
      <c r="H2166" s="1012"/>
      <c r="I2166" s="1012"/>
      <c r="J2166" s="900">
        <v>0</v>
      </c>
    </row>
    <row r="2167" spans="1:10" ht="19.899999999999999" customHeight="1" x14ac:dyDescent="0.25">
      <c r="A2167" s="1012"/>
      <c r="B2167" s="1012"/>
      <c r="C2167" s="1012"/>
      <c r="D2167" s="1012"/>
      <c r="E2167" s="1012"/>
      <c r="F2167" s="1012" t="s">
        <v>6081</v>
      </c>
      <c r="G2167" s="1012"/>
      <c r="H2167" s="1012"/>
      <c r="I2167" s="1012"/>
      <c r="J2167" s="900">
        <v>0</v>
      </c>
    </row>
    <row r="2168" spans="1:10" x14ac:dyDescent="0.25">
      <c r="A2168" s="901"/>
      <c r="B2168" s="901"/>
      <c r="C2168" s="901"/>
      <c r="D2168" s="901"/>
      <c r="E2168" s="901" t="s">
        <v>6082</v>
      </c>
      <c r="F2168" s="902">
        <v>0</v>
      </c>
      <c r="G2168" s="901" t="s">
        <v>6083</v>
      </c>
      <c r="H2168" s="902">
        <v>0</v>
      </c>
      <c r="I2168" s="901" t="s">
        <v>6084</v>
      </c>
      <c r="J2168" s="902">
        <v>0</v>
      </c>
    </row>
    <row r="2169" spans="1:10" ht="15.75" thickBot="1" x14ac:dyDescent="0.3">
      <c r="A2169" s="901"/>
      <c r="B2169" s="901"/>
      <c r="C2169" s="901"/>
      <c r="D2169" s="901"/>
      <c r="E2169" s="901" t="s">
        <v>6085</v>
      </c>
      <c r="F2169" s="902">
        <v>0.86</v>
      </c>
      <c r="G2169" s="901"/>
      <c r="H2169" s="1013" t="s">
        <v>6086</v>
      </c>
      <c r="I2169" s="1013"/>
      <c r="J2169" s="902">
        <v>4.47</v>
      </c>
    </row>
    <row r="2170" spans="1:10" ht="1.1499999999999999" customHeight="1" thickTop="1" x14ac:dyDescent="0.25">
      <c r="A2170" s="903"/>
      <c r="B2170" s="903"/>
      <c r="C2170" s="903"/>
      <c r="D2170" s="903"/>
      <c r="E2170" s="903"/>
      <c r="F2170" s="903"/>
      <c r="G2170" s="903"/>
      <c r="H2170" s="903"/>
      <c r="I2170" s="903"/>
      <c r="J2170" s="903"/>
    </row>
    <row r="2171" spans="1:10" ht="18" customHeight="1" x14ac:dyDescent="0.25">
      <c r="A2171" s="887"/>
      <c r="B2171" s="888" t="s">
        <v>1082</v>
      </c>
      <c r="C2171" s="887" t="s">
        <v>6058</v>
      </c>
      <c r="D2171" s="887" t="s">
        <v>1083</v>
      </c>
      <c r="E2171" s="1024" t="s">
        <v>1210</v>
      </c>
      <c r="F2171" s="1024"/>
      <c r="G2171" s="889" t="s">
        <v>880</v>
      </c>
      <c r="H2171" s="888" t="s">
        <v>6059</v>
      </c>
      <c r="I2171" s="888" t="s">
        <v>6060</v>
      </c>
      <c r="J2171" s="888" t="s">
        <v>1089</v>
      </c>
    </row>
    <row r="2172" spans="1:10" ht="25.9" customHeight="1" x14ac:dyDescent="0.25">
      <c r="A2172" s="890" t="s">
        <v>6061</v>
      </c>
      <c r="B2172" s="891" t="s">
        <v>6740</v>
      </c>
      <c r="C2172" s="890" t="s">
        <v>6063</v>
      </c>
      <c r="D2172" s="890" t="s">
        <v>6741</v>
      </c>
      <c r="E2172" s="1025" t="s">
        <v>176</v>
      </c>
      <c r="F2172" s="1025"/>
      <c r="G2172" s="892" t="s">
        <v>108</v>
      </c>
      <c r="H2172" s="893">
        <v>1</v>
      </c>
      <c r="I2172" s="894">
        <v>19.25</v>
      </c>
      <c r="J2172" s="894">
        <v>19.25</v>
      </c>
    </row>
    <row r="2173" spans="1:10" ht="15" customHeight="1" x14ac:dyDescent="0.25">
      <c r="A2173" s="1024" t="s">
        <v>6089</v>
      </c>
      <c r="B2173" s="1020" t="s">
        <v>1082</v>
      </c>
      <c r="C2173" s="1024" t="s">
        <v>6058</v>
      </c>
      <c r="D2173" s="1024" t="s">
        <v>6090</v>
      </c>
      <c r="E2173" s="1020" t="s">
        <v>1084</v>
      </c>
      <c r="F2173" s="1023" t="s">
        <v>6091</v>
      </c>
      <c r="G2173" s="1020"/>
      <c r="H2173" s="1023" t="s">
        <v>6065</v>
      </c>
      <c r="I2173" s="1020"/>
      <c r="J2173" s="1020" t="s">
        <v>6066</v>
      </c>
    </row>
    <row r="2174" spans="1:10" ht="15" customHeight="1" x14ac:dyDescent="0.25">
      <c r="A2174" s="1020"/>
      <c r="B2174" s="1020"/>
      <c r="C2174" s="1020"/>
      <c r="D2174" s="1020"/>
      <c r="E2174" s="1020"/>
      <c r="F2174" s="888" t="s">
        <v>6092</v>
      </c>
      <c r="G2174" s="888" t="s">
        <v>6093</v>
      </c>
      <c r="H2174" s="888" t="s">
        <v>6092</v>
      </c>
      <c r="I2174" s="888" t="s">
        <v>6093</v>
      </c>
      <c r="J2174" s="1020"/>
    </row>
    <row r="2175" spans="1:10" ht="24" customHeight="1" x14ac:dyDescent="0.25">
      <c r="A2175" s="895" t="s">
        <v>6067</v>
      </c>
      <c r="B2175" s="896" t="s">
        <v>6742</v>
      </c>
      <c r="C2175" s="895" t="s">
        <v>6063</v>
      </c>
      <c r="D2175" s="895" t="s">
        <v>2475</v>
      </c>
      <c r="E2175" s="897">
        <v>1</v>
      </c>
      <c r="F2175" s="904">
        <v>1</v>
      </c>
      <c r="G2175" s="904">
        <v>0</v>
      </c>
      <c r="H2175" s="898">
        <v>668.34</v>
      </c>
      <c r="I2175" s="898">
        <v>165.15</v>
      </c>
      <c r="J2175" s="898">
        <v>668.34</v>
      </c>
    </row>
    <row r="2176" spans="1:10" ht="19.899999999999999" customHeight="1" x14ac:dyDescent="0.25">
      <c r="A2176" s="1012"/>
      <c r="B2176" s="1012"/>
      <c r="C2176" s="1012"/>
      <c r="D2176" s="1012"/>
      <c r="E2176" s="1012"/>
      <c r="F2176" s="1012" t="s">
        <v>6094</v>
      </c>
      <c r="G2176" s="1012"/>
      <c r="H2176" s="1012"/>
      <c r="I2176" s="1012"/>
      <c r="J2176" s="900">
        <v>668.34199999999998</v>
      </c>
    </row>
    <row r="2177" spans="1:10" ht="19.899999999999999" customHeight="1" x14ac:dyDescent="0.25">
      <c r="A2177" s="1012"/>
      <c r="B2177" s="1012"/>
      <c r="C2177" s="1012"/>
      <c r="D2177" s="1012"/>
      <c r="E2177" s="1012"/>
      <c r="F2177" s="1012" t="s">
        <v>6072</v>
      </c>
      <c r="G2177" s="1012"/>
      <c r="H2177" s="1012"/>
      <c r="I2177" s="1012"/>
      <c r="J2177" s="900">
        <v>668.34199999999998</v>
      </c>
    </row>
    <row r="2178" spans="1:10" ht="19.899999999999999" customHeight="1" x14ac:dyDescent="0.25">
      <c r="A2178" s="1012"/>
      <c r="B2178" s="1012"/>
      <c r="C2178" s="1012"/>
      <c r="D2178" s="1012"/>
      <c r="E2178" s="1012"/>
      <c r="F2178" s="1012" t="s">
        <v>6073</v>
      </c>
      <c r="G2178" s="1012"/>
      <c r="H2178" s="1012"/>
      <c r="I2178" s="1012"/>
      <c r="J2178" s="900">
        <v>34.86</v>
      </c>
    </row>
    <row r="2179" spans="1:10" ht="19.899999999999999" customHeight="1" x14ac:dyDescent="0.25">
      <c r="A2179" s="1012"/>
      <c r="B2179" s="1012"/>
      <c r="C2179" s="1012"/>
      <c r="D2179" s="1012"/>
      <c r="E2179" s="1012"/>
      <c r="F2179" s="1012" t="s">
        <v>6074</v>
      </c>
      <c r="G2179" s="1012"/>
      <c r="H2179" s="1012"/>
      <c r="I2179" s="1012"/>
      <c r="J2179" s="900">
        <v>19.1722</v>
      </c>
    </row>
    <row r="2180" spans="1:10" ht="19.899999999999999" customHeight="1" x14ac:dyDescent="0.25">
      <c r="A2180" s="1012"/>
      <c r="B2180" s="1012"/>
      <c r="C2180" s="1012"/>
      <c r="D2180" s="1012"/>
      <c r="E2180" s="1012"/>
      <c r="F2180" s="1012" t="s">
        <v>6075</v>
      </c>
      <c r="G2180" s="1012"/>
      <c r="H2180" s="1012"/>
      <c r="I2180" s="1012"/>
      <c r="J2180" s="900">
        <v>7.5399999999999995E-2</v>
      </c>
    </row>
    <row r="2181" spans="1:10" ht="19.899999999999999" customHeight="1" x14ac:dyDescent="0.25">
      <c r="A2181" s="1012"/>
      <c r="B2181" s="1012"/>
      <c r="C2181" s="1012"/>
      <c r="D2181" s="1012"/>
      <c r="E2181" s="1012"/>
      <c r="F2181" s="1012" t="s">
        <v>6076</v>
      </c>
      <c r="G2181" s="1012"/>
      <c r="H2181" s="1012"/>
      <c r="I2181" s="1012"/>
      <c r="J2181" s="900">
        <v>0</v>
      </c>
    </row>
    <row r="2182" spans="1:10" ht="19.899999999999999" customHeight="1" x14ac:dyDescent="0.25">
      <c r="A2182" s="887" t="s">
        <v>6077</v>
      </c>
      <c r="B2182" s="888" t="s">
        <v>6078</v>
      </c>
      <c r="C2182" s="887" t="s">
        <v>6058</v>
      </c>
      <c r="D2182" s="887" t="s">
        <v>1083</v>
      </c>
      <c r="E2182" s="888" t="s">
        <v>1084</v>
      </c>
      <c r="F2182" s="1020" t="s">
        <v>6079</v>
      </c>
      <c r="G2182" s="1023"/>
      <c r="H2182" s="1020"/>
      <c r="I2182" s="1020"/>
      <c r="J2182" s="888" t="s">
        <v>6065</v>
      </c>
    </row>
    <row r="2183" spans="1:10" ht="19.899999999999999" customHeight="1" x14ac:dyDescent="0.25">
      <c r="A2183" s="889"/>
      <c r="B2183" s="889"/>
      <c r="C2183" s="889"/>
      <c r="D2183" s="889"/>
      <c r="E2183" s="889"/>
      <c r="F2183" s="889" t="s">
        <v>240</v>
      </c>
      <c r="G2183" s="889" t="s">
        <v>241</v>
      </c>
      <c r="H2183" s="889" t="s">
        <v>242</v>
      </c>
      <c r="I2183" s="889" t="s">
        <v>6080</v>
      </c>
      <c r="J2183" s="889"/>
    </row>
    <row r="2184" spans="1:10" ht="19.899999999999999" customHeight="1" x14ac:dyDescent="0.25">
      <c r="A2184" s="1012"/>
      <c r="B2184" s="1012"/>
      <c r="C2184" s="1012"/>
      <c r="D2184" s="1012"/>
      <c r="E2184" s="1012"/>
      <c r="F2184" s="1012" t="s">
        <v>6076</v>
      </c>
      <c r="G2184" s="1012"/>
      <c r="H2184" s="1012"/>
      <c r="I2184" s="1012"/>
      <c r="J2184" s="900">
        <v>0</v>
      </c>
    </row>
    <row r="2185" spans="1:10" ht="19.899999999999999" customHeight="1" x14ac:dyDescent="0.25">
      <c r="A2185" s="1012"/>
      <c r="B2185" s="1012"/>
      <c r="C2185" s="1012"/>
      <c r="D2185" s="1012"/>
      <c r="E2185" s="1012"/>
      <c r="F2185" s="1012" t="s">
        <v>6081</v>
      </c>
      <c r="G2185" s="1012"/>
      <c r="H2185" s="1012"/>
      <c r="I2185" s="1012"/>
      <c r="J2185" s="900">
        <v>0</v>
      </c>
    </row>
    <row r="2186" spans="1:10" x14ac:dyDescent="0.25">
      <c r="A2186" s="901"/>
      <c r="B2186" s="901"/>
      <c r="C2186" s="901"/>
      <c r="D2186" s="901"/>
      <c r="E2186" s="901" t="s">
        <v>6082</v>
      </c>
      <c r="F2186" s="902">
        <v>0</v>
      </c>
      <c r="G2186" s="901" t="s">
        <v>6083</v>
      </c>
      <c r="H2186" s="902">
        <v>0</v>
      </c>
      <c r="I2186" s="901" t="s">
        <v>6084</v>
      </c>
      <c r="J2186" s="902">
        <v>0</v>
      </c>
    </row>
    <row r="2187" spans="1:10" ht="15.75" thickBot="1" x14ac:dyDescent="0.3">
      <c r="A2187" s="901"/>
      <c r="B2187" s="901"/>
      <c r="C2187" s="901"/>
      <c r="D2187" s="901"/>
      <c r="E2187" s="901" t="s">
        <v>6085</v>
      </c>
      <c r="F2187" s="902">
        <v>4.5999999999999996</v>
      </c>
      <c r="G2187" s="901"/>
      <c r="H2187" s="1013" t="s">
        <v>6086</v>
      </c>
      <c r="I2187" s="1013"/>
      <c r="J2187" s="902">
        <v>23.85</v>
      </c>
    </row>
    <row r="2188" spans="1:10" ht="1.1499999999999999" customHeight="1" thickTop="1" x14ac:dyDescent="0.25">
      <c r="A2188" s="903"/>
      <c r="B2188" s="903"/>
      <c r="C2188" s="903"/>
      <c r="D2188" s="903"/>
      <c r="E2188" s="903"/>
      <c r="F2188" s="903"/>
      <c r="G2188" s="903"/>
      <c r="H2188" s="903"/>
      <c r="I2188" s="903"/>
      <c r="J2188" s="903"/>
    </row>
    <row r="2189" spans="1:10" ht="18" customHeight="1" x14ac:dyDescent="0.25">
      <c r="A2189" s="887"/>
      <c r="B2189" s="888" t="s">
        <v>1082</v>
      </c>
      <c r="C2189" s="887" t="s">
        <v>6058</v>
      </c>
      <c r="D2189" s="887" t="s">
        <v>1083</v>
      </c>
      <c r="E2189" s="1024" t="s">
        <v>1210</v>
      </c>
      <c r="F2189" s="1024"/>
      <c r="G2189" s="889" t="s">
        <v>880</v>
      </c>
      <c r="H2189" s="888" t="s">
        <v>6059</v>
      </c>
      <c r="I2189" s="888" t="s">
        <v>6060</v>
      </c>
      <c r="J2189" s="888" t="s">
        <v>1089</v>
      </c>
    </row>
    <row r="2190" spans="1:10" ht="39" customHeight="1" x14ac:dyDescent="0.25">
      <c r="A2190" s="890" t="s">
        <v>6061</v>
      </c>
      <c r="B2190" s="891" t="s">
        <v>6249</v>
      </c>
      <c r="C2190" s="890" t="s">
        <v>6063</v>
      </c>
      <c r="D2190" s="890" t="s">
        <v>6250</v>
      </c>
      <c r="E2190" s="1025" t="s">
        <v>176</v>
      </c>
      <c r="F2190" s="1025"/>
      <c r="G2190" s="892" t="s">
        <v>108</v>
      </c>
      <c r="H2190" s="893">
        <v>1</v>
      </c>
      <c r="I2190" s="894">
        <v>22.58</v>
      </c>
      <c r="J2190" s="894">
        <v>22.58</v>
      </c>
    </row>
    <row r="2191" spans="1:10" ht="15" customHeight="1" x14ac:dyDescent="0.25">
      <c r="A2191" s="1024" t="s">
        <v>6089</v>
      </c>
      <c r="B2191" s="1020" t="s">
        <v>1082</v>
      </c>
      <c r="C2191" s="1024" t="s">
        <v>6058</v>
      </c>
      <c r="D2191" s="1024" t="s">
        <v>6090</v>
      </c>
      <c r="E2191" s="1020" t="s">
        <v>1084</v>
      </c>
      <c r="F2191" s="1023" t="s">
        <v>6091</v>
      </c>
      <c r="G2191" s="1020"/>
      <c r="H2191" s="1023" t="s">
        <v>6065</v>
      </c>
      <c r="I2191" s="1020"/>
      <c r="J2191" s="1020" t="s">
        <v>6066</v>
      </c>
    </row>
    <row r="2192" spans="1:10" ht="15" customHeight="1" x14ac:dyDescent="0.25">
      <c r="A2192" s="1020"/>
      <c r="B2192" s="1020"/>
      <c r="C2192" s="1020"/>
      <c r="D2192" s="1020"/>
      <c r="E2192" s="1020"/>
      <c r="F2192" s="888" t="s">
        <v>6092</v>
      </c>
      <c r="G2192" s="888" t="s">
        <v>6093</v>
      </c>
      <c r="H2192" s="888" t="s">
        <v>6092</v>
      </c>
      <c r="I2192" s="888" t="s">
        <v>6093</v>
      </c>
      <c r="J2192" s="1020"/>
    </row>
    <row r="2193" spans="1:10" ht="25.9" customHeight="1" x14ac:dyDescent="0.25">
      <c r="A2193" s="895" t="s">
        <v>6067</v>
      </c>
      <c r="B2193" s="896" t="s">
        <v>6743</v>
      </c>
      <c r="C2193" s="895" t="s">
        <v>6063</v>
      </c>
      <c r="D2193" s="895" t="s">
        <v>2548</v>
      </c>
      <c r="E2193" s="897">
        <v>4</v>
      </c>
      <c r="F2193" s="904">
        <v>0.8</v>
      </c>
      <c r="G2193" s="904">
        <v>0.2</v>
      </c>
      <c r="H2193" s="898">
        <v>388.31</v>
      </c>
      <c r="I2193" s="898">
        <v>123.91</v>
      </c>
      <c r="J2193" s="898">
        <v>1341.72</v>
      </c>
    </row>
    <row r="2194" spans="1:10" ht="19.899999999999999" customHeight="1" x14ac:dyDescent="0.25">
      <c r="A2194" s="1012"/>
      <c r="B2194" s="1012"/>
      <c r="C2194" s="1012"/>
      <c r="D2194" s="1012"/>
      <c r="E2194" s="1012"/>
      <c r="F2194" s="1012" t="s">
        <v>6094</v>
      </c>
      <c r="G2194" s="1012"/>
      <c r="H2194" s="1012"/>
      <c r="I2194" s="1012"/>
      <c r="J2194" s="900">
        <v>1341.7162000000001</v>
      </c>
    </row>
    <row r="2195" spans="1:10" ht="19.899999999999999" customHeight="1" x14ac:dyDescent="0.25">
      <c r="A2195" s="1012"/>
      <c r="B2195" s="1012"/>
      <c r="C2195" s="1012"/>
      <c r="D2195" s="1012"/>
      <c r="E2195" s="1012"/>
      <c r="F2195" s="1012" t="s">
        <v>6072</v>
      </c>
      <c r="G2195" s="1012"/>
      <c r="H2195" s="1012"/>
      <c r="I2195" s="1012"/>
      <c r="J2195" s="900">
        <v>1341.7162000000001</v>
      </c>
    </row>
    <row r="2196" spans="1:10" ht="19.899999999999999" customHeight="1" x14ac:dyDescent="0.25">
      <c r="A2196" s="1012"/>
      <c r="B2196" s="1012"/>
      <c r="C2196" s="1012"/>
      <c r="D2196" s="1012"/>
      <c r="E2196" s="1012"/>
      <c r="F2196" s="1012" t="s">
        <v>6073</v>
      </c>
      <c r="G2196" s="1012"/>
      <c r="H2196" s="1012"/>
      <c r="I2196" s="1012"/>
      <c r="J2196" s="900">
        <v>59.76</v>
      </c>
    </row>
    <row r="2197" spans="1:10" ht="19.899999999999999" customHeight="1" x14ac:dyDescent="0.25">
      <c r="A2197" s="1012"/>
      <c r="B2197" s="1012"/>
      <c r="C2197" s="1012"/>
      <c r="D2197" s="1012"/>
      <c r="E2197" s="1012"/>
      <c r="F2197" s="1012" t="s">
        <v>6074</v>
      </c>
      <c r="G2197" s="1012"/>
      <c r="H2197" s="1012"/>
      <c r="I2197" s="1012"/>
      <c r="J2197" s="900">
        <v>22.451699999999999</v>
      </c>
    </row>
    <row r="2198" spans="1:10" ht="19.899999999999999" customHeight="1" x14ac:dyDescent="0.25">
      <c r="A2198" s="1012"/>
      <c r="B2198" s="1012"/>
      <c r="C2198" s="1012"/>
      <c r="D2198" s="1012"/>
      <c r="E2198" s="1012"/>
      <c r="F2198" s="1012" t="s">
        <v>6075</v>
      </c>
      <c r="G2198" s="1012"/>
      <c r="H2198" s="1012"/>
      <c r="I2198" s="1012"/>
      <c r="J2198" s="900">
        <v>0.13200000000000001</v>
      </c>
    </row>
    <row r="2199" spans="1:10" ht="19.899999999999999" customHeight="1" x14ac:dyDescent="0.25">
      <c r="A2199" s="1012"/>
      <c r="B2199" s="1012"/>
      <c r="C2199" s="1012"/>
      <c r="D2199" s="1012"/>
      <c r="E2199" s="1012"/>
      <c r="F2199" s="1012" t="s">
        <v>6076</v>
      </c>
      <c r="G2199" s="1012"/>
      <c r="H2199" s="1012"/>
      <c r="I2199" s="1012"/>
      <c r="J2199" s="900">
        <v>0</v>
      </c>
    </row>
    <row r="2200" spans="1:10" ht="19.899999999999999" customHeight="1" x14ac:dyDescent="0.25">
      <c r="A2200" s="887" t="s">
        <v>6077</v>
      </c>
      <c r="B2200" s="888" t="s">
        <v>6078</v>
      </c>
      <c r="C2200" s="887" t="s">
        <v>6058</v>
      </c>
      <c r="D2200" s="887" t="s">
        <v>1083</v>
      </c>
      <c r="E2200" s="888" t="s">
        <v>1084</v>
      </c>
      <c r="F2200" s="1020" t="s">
        <v>6079</v>
      </c>
      <c r="G2200" s="1023"/>
      <c r="H2200" s="1020"/>
      <c r="I2200" s="1020"/>
      <c r="J2200" s="888" t="s">
        <v>6065</v>
      </c>
    </row>
    <row r="2201" spans="1:10" ht="19.899999999999999" customHeight="1" x14ac:dyDescent="0.25">
      <c r="A2201" s="889"/>
      <c r="B2201" s="889"/>
      <c r="C2201" s="889"/>
      <c r="D2201" s="889"/>
      <c r="E2201" s="889"/>
      <c r="F2201" s="889" t="s">
        <v>240</v>
      </c>
      <c r="G2201" s="889" t="s">
        <v>241</v>
      </c>
      <c r="H2201" s="889" t="s">
        <v>242</v>
      </c>
      <c r="I2201" s="889" t="s">
        <v>6080</v>
      </c>
      <c r="J2201" s="889"/>
    </row>
    <row r="2202" spans="1:10" ht="19.899999999999999" customHeight="1" x14ac:dyDescent="0.25">
      <c r="A2202" s="1012"/>
      <c r="B2202" s="1012"/>
      <c r="C2202" s="1012"/>
      <c r="D2202" s="1012"/>
      <c r="E2202" s="1012"/>
      <c r="F2202" s="1012" t="s">
        <v>6076</v>
      </c>
      <c r="G2202" s="1012"/>
      <c r="H2202" s="1012"/>
      <c r="I2202" s="1012"/>
      <c r="J2202" s="900">
        <v>0</v>
      </c>
    </row>
    <row r="2203" spans="1:10" ht="19.899999999999999" customHeight="1" x14ac:dyDescent="0.25">
      <c r="A2203" s="1012"/>
      <c r="B2203" s="1012"/>
      <c r="C2203" s="1012"/>
      <c r="D2203" s="1012"/>
      <c r="E2203" s="1012"/>
      <c r="F2203" s="1012" t="s">
        <v>6081</v>
      </c>
      <c r="G2203" s="1012"/>
      <c r="H2203" s="1012"/>
      <c r="I2203" s="1012"/>
      <c r="J2203" s="900">
        <v>0</v>
      </c>
    </row>
    <row r="2204" spans="1:10" x14ac:dyDescent="0.25">
      <c r="A2204" s="901"/>
      <c r="B2204" s="901"/>
      <c r="C2204" s="901"/>
      <c r="D2204" s="901"/>
      <c r="E2204" s="901" t="s">
        <v>6082</v>
      </c>
      <c r="F2204" s="902">
        <v>0</v>
      </c>
      <c r="G2204" s="901" t="s">
        <v>6083</v>
      </c>
      <c r="H2204" s="902">
        <v>0</v>
      </c>
      <c r="I2204" s="901" t="s">
        <v>6084</v>
      </c>
      <c r="J2204" s="902">
        <v>0</v>
      </c>
    </row>
    <row r="2205" spans="1:10" ht="15.75" thickBot="1" x14ac:dyDescent="0.3">
      <c r="A2205" s="901"/>
      <c r="B2205" s="901"/>
      <c r="C2205" s="901"/>
      <c r="D2205" s="901"/>
      <c r="E2205" s="901" t="s">
        <v>6085</v>
      </c>
      <c r="F2205" s="902">
        <v>5.39</v>
      </c>
      <c r="G2205" s="901"/>
      <c r="H2205" s="1013" t="s">
        <v>6086</v>
      </c>
      <c r="I2205" s="1013"/>
      <c r="J2205" s="902">
        <v>27.97</v>
      </c>
    </row>
    <row r="2206" spans="1:10" ht="1.1499999999999999" customHeight="1" thickTop="1" x14ac:dyDescent="0.25">
      <c r="A2206" s="903"/>
      <c r="B2206" s="903"/>
      <c r="C2206" s="903"/>
      <c r="D2206" s="903"/>
      <c r="E2206" s="903"/>
      <c r="F2206" s="903"/>
      <c r="G2206" s="903"/>
      <c r="H2206" s="903"/>
      <c r="I2206" s="903"/>
      <c r="J2206" s="903"/>
    </row>
    <row r="2207" spans="1:10" ht="18" customHeight="1" x14ac:dyDescent="0.25">
      <c r="A2207" s="887"/>
      <c r="B2207" s="888" t="s">
        <v>1082</v>
      </c>
      <c r="C2207" s="887" t="s">
        <v>6058</v>
      </c>
      <c r="D2207" s="887" t="s">
        <v>1083</v>
      </c>
      <c r="E2207" s="1024" t="s">
        <v>1210</v>
      </c>
      <c r="F2207" s="1024"/>
      <c r="G2207" s="889" t="s">
        <v>880</v>
      </c>
      <c r="H2207" s="888" t="s">
        <v>6059</v>
      </c>
      <c r="I2207" s="888" t="s">
        <v>6060</v>
      </c>
      <c r="J2207" s="888" t="s">
        <v>1089</v>
      </c>
    </row>
    <row r="2208" spans="1:10" ht="39" customHeight="1" x14ac:dyDescent="0.25">
      <c r="A2208" s="890" t="s">
        <v>6061</v>
      </c>
      <c r="B2208" s="891" t="s">
        <v>6328</v>
      </c>
      <c r="C2208" s="890" t="s">
        <v>6063</v>
      </c>
      <c r="D2208" s="890" t="s">
        <v>6329</v>
      </c>
      <c r="E2208" s="1025" t="s">
        <v>176</v>
      </c>
      <c r="F2208" s="1025"/>
      <c r="G2208" s="892" t="s">
        <v>108</v>
      </c>
      <c r="H2208" s="893">
        <v>1</v>
      </c>
      <c r="I2208" s="894">
        <v>21.46</v>
      </c>
      <c r="J2208" s="894">
        <v>21.46</v>
      </c>
    </row>
    <row r="2209" spans="1:10" ht="15" customHeight="1" x14ac:dyDescent="0.25">
      <c r="A2209" s="1024" t="s">
        <v>6089</v>
      </c>
      <c r="B2209" s="1020" t="s">
        <v>1082</v>
      </c>
      <c r="C2209" s="1024" t="s">
        <v>6058</v>
      </c>
      <c r="D2209" s="1024" t="s">
        <v>6090</v>
      </c>
      <c r="E2209" s="1020" t="s">
        <v>1084</v>
      </c>
      <c r="F2209" s="1023" t="s">
        <v>6091</v>
      </c>
      <c r="G2209" s="1020"/>
      <c r="H2209" s="1023" t="s">
        <v>6065</v>
      </c>
      <c r="I2209" s="1020"/>
      <c r="J2209" s="1020" t="s">
        <v>6066</v>
      </c>
    </row>
    <row r="2210" spans="1:10" ht="15" customHeight="1" x14ac:dyDescent="0.25">
      <c r="A2210" s="1020"/>
      <c r="B2210" s="1020"/>
      <c r="C2210" s="1020"/>
      <c r="D2210" s="1020"/>
      <c r="E2210" s="1020"/>
      <c r="F2210" s="888" t="s">
        <v>6092</v>
      </c>
      <c r="G2210" s="888" t="s">
        <v>6093</v>
      </c>
      <c r="H2210" s="888" t="s">
        <v>6092</v>
      </c>
      <c r="I2210" s="888" t="s">
        <v>6093</v>
      </c>
      <c r="J2210" s="1020"/>
    </row>
    <row r="2211" spans="1:10" ht="25.9" customHeight="1" x14ac:dyDescent="0.25">
      <c r="A2211" s="895" t="s">
        <v>6067</v>
      </c>
      <c r="B2211" s="896" t="s">
        <v>6470</v>
      </c>
      <c r="C2211" s="895" t="s">
        <v>6063</v>
      </c>
      <c r="D2211" s="895" t="s">
        <v>409</v>
      </c>
      <c r="E2211" s="897">
        <v>1</v>
      </c>
      <c r="F2211" s="904">
        <v>1</v>
      </c>
      <c r="G2211" s="904">
        <v>0</v>
      </c>
      <c r="H2211" s="898">
        <v>396.79</v>
      </c>
      <c r="I2211" s="898">
        <v>123.89</v>
      </c>
      <c r="J2211" s="898">
        <v>396.79</v>
      </c>
    </row>
    <row r="2212" spans="1:10" ht="19.899999999999999" customHeight="1" x14ac:dyDescent="0.25">
      <c r="A2212" s="1012"/>
      <c r="B2212" s="1012"/>
      <c r="C2212" s="1012"/>
      <c r="D2212" s="1012"/>
      <c r="E2212" s="1012"/>
      <c r="F2212" s="1012" t="s">
        <v>6094</v>
      </c>
      <c r="G2212" s="1012"/>
      <c r="H2212" s="1012"/>
      <c r="I2212" s="1012"/>
      <c r="J2212" s="900">
        <v>396.79309999999998</v>
      </c>
    </row>
    <row r="2213" spans="1:10" ht="19.899999999999999" customHeight="1" x14ac:dyDescent="0.25">
      <c r="A2213" s="887" t="s">
        <v>6064</v>
      </c>
      <c r="B2213" s="888" t="s">
        <v>1082</v>
      </c>
      <c r="C2213" s="887" t="s">
        <v>6058</v>
      </c>
      <c r="D2213" s="887" t="s">
        <v>223</v>
      </c>
      <c r="E2213" s="888" t="s">
        <v>1084</v>
      </c>
      <c r="F2213" s="1020" t="s">
        <v>6065</v>
      </c>
      <c r="G2213" s="1020"/>
      <c r="H2213" s="1020"/>
      <c r="I2213" s="1020"/>
      <c r="J2213" s="888" t="s">
        <v>6066</v>
      </c>
    </row>
    <row r="2214" spans="1:10" ht="24" customHeight="1" x14ac:dyDescent="0.25">
      <c r="A2214" s="895" t="s">
        <v>6067</v>
      </c>
      <c r="B2214" s="896" t="s">
        <v>6068</v>
      </c>
      <c r="C2214" s="895" t="s">
        <v>6063</v>
      </c>
      <c r="D2214" s="895" t="s">
        <v>231</v>
      </c>
      <c r="E2214" s="897">
        <v>2</v>
      </c>
      <c r="F2214" s="895"/>
      <c r="G2214" s="895"/>
      <c r="H2214" s="895"/>
      <c r="I2214" s="898" t="s">
        <v>6069</v>
      </c>
      <c r="J2214" s="898" t="s">
        <v>6095</v>
      </c>
    </row>
    <row r="2215" spans="1:10" ht="19.899999999999999" customHeight="1" x14ac:dyDescent="0.25">
      <c r="A2215" s="1012"/>
      <c r="B2215" s="1012"/>
      <c r="C2215" s="1012"/>
      <c r="D2215" s="1012"/>
      <c r="E2215" s="1012"/>
      <c r="F2215" s="1012" t="s">
        <v>6070</v>
      </c>
      <c r="G2215" s="1012"/>
      <c r="H2215" s="1012"/>
      <c r="I2215" s="1012"/>
      <c r="J2215" s="899">
        <v>0</v>
      </c>
    </row>
    <row r="2216" spans="1:10" ht="19.899999999999999" customHeight="1" x14ac:dyDescent="0.25">
      <c r="A2216" s="1012"/>
      <c r="B2216" s="1012"/>
      <c r="C2216" s="1012"/>
      <c r="D2216" s="1012"/>
      <c r="E2216" s="1012"/>
      <c r="F2216" s="1012" t="s">
        <v>6071</v>
      </c>
      <c r="G2216" s="1012"/>
      <c r="H2216" s="1012"/>
      <c r="I2216" s="1012"/>
      <c r="J2216" s="900">
        <v>46.898200000000003</v>
      </c>
    </row>
    <row r="2217" spans="1:10" ht="19.899999999999999" customHeight="1" x14ac:dyDescent="0.25">
      <c r="A2217" s="1012"/>
      <c r="B2217" s="1012"/>
      <c r="C2217" s="1012"/>
      <c r="D2217" s="1012"/>
      <c r="E2217" s="1012"/>
      <c r="F2217" s="1012" t="s">
        <v>6072</v>
      </c>
      <c r="G2217" s="1012"/>
      <c r="H2217" s="1012"/>
      <c r="I2217" s="1012"/>
      <c r="J2217" s="900">
        <v>443.69130000000001</v>
      </c>
    </row>
    <row r="2218" spans="1:10" ht="19.899999999999999" customHeight="1" x14ac:dyDescent="0.25">
      <c r="A2218" s="1012"/>
      <c r="B2218" s="1012"/>
      <c r="C2218" s="1012"/>
      <c r="D2218" s="1012"/>
      <c r="E2218" s="1012"/>
      <c r="F2218" s="1012" t="s">
        <v>6073</v>
      </c>
      <c r="G2218" s="1012"/>
      <c r="H2218" s="1012"/>
      <c r="I2218" s="1012"/>
      <c r="J2218" s="900">
        <v>20.8</v>
      </c>
    </row>
    <row r="2219" spans="1:10" ht="19.899999999999999" customHeight="1" x14ac:dyDescent="0.25">
      <c r="A2219" s="1012"/>
      <c r="B2219" s="1012"/>
      <c r="C2219" s="1012"/>
      <c r="D2219" s="1012"/>
      <c r="E2219" s="1012"/>
      <c r="F2219" s="1012" t="s">
        <v>6074</v>
      </c>
      <c r="G2219" s="1012"/>
      <c r="H2219" s="1012"/>
      <c r="I2219" s="1012"/>
      <c r="J2219" s="900">
        <v>21.331299999999999</v>
      </c>
    </row>
    <row r="2220" spans="1:10" ht="19.899999999999999" customHeight="1" x14ac:dyDescent="0.25">
      <c r="A2220" s="1012"/>
      <c r="B2220" s="1012"/>
      <c r="C2220" s="1012"/>
      <c r="D2220" s="1012"/>
      <c r="E2220" s="1012"/>
      <c r="F2220" s="1012" t="s">
        <v>6075</v>
      </c>
      <c r="G2220" s="1012"/>
      <c r="H2220" s="1012"/>
      <c r="I2220" s="1012"/>
      <c r="J2220" s="900">
        <v>0.13059999999999999</v>
      </c>
    </row>
    <row r="2221" spans="1:10" ht="19.899999999999999" customHeight="1" x14ac:dyDescent="0.25">
      <c r="A2221" s="1012"/>
      <c r="B2221" s="1012"/>
      <c r="C2221" s="1012"/>
      <c r="D2221" s="1012"/>
      <c r="E2221" s="1012"/>
      <c r="F2221" s="1012" t="s">
        <v>6076</v>
      </c>
      <c r="G2221" s="1012"/>
      <c r="H2221" s="1012"/>
      <c r="I2221" s="1012"/>
      <c r="J2221" s="900">
        <v>0</v>
      </c>
    </row>
    <row r="2222" spans="1:10" ht="19.899999999999999" customHeight="1" x14ac:dyDescent="0.25">
      <c r="A2222" s="887" t="s">
        <v>6077</v>
      </c>
      <c r="B2222" s="888" t="s">
        <v>6078</v>
      </c>
      <c r="C2222" s="887" t="s">
        <v>6058</v>
      </c>
      <c r="D2222" s="887" t="s">
        <v>1083</v>
      </c>
      <c r="E2222" s="888" t="s">
        <v>1084</v>
      </c>
      <c r="F2222" s="1020" t="s">
        <v>6079</v>
      </c>
      <c r="G2222" s="1023"/>
      <c r="H2222" s="1020"/>
      <c r="I2222" s="1020"/>
      <c r="J2222" s="888" t="s">
        <v>6065</v>
      </c>
    </row>
    <row r="2223" spans="1:10" ht="19.899999999999999" customHeight="1" x14ac:dyDescent="0.25">
      <c r="A2223" s="889"/>
      <c r="B2223" s="889"/>
      <c r="C2223" s="889"/>
      <c r="D2223" s="889"/>
      <c r="E2223" s="889"/>
      <c r="F2223" s="889" t="s">
        <v>240</v>
      </c>
      <c r="G2223" s="889" t="s">
        <v>241</v>
      </c>
      <c r="H2223" s="889" t="s">
        <v>242</v>
      </c>
      <c r="I2223" s="889" t="s">
        <v>6080</v>
      </c>
      <c r="J2223" s="889"/>
    </row>
    <row r="2224" spans="1:10" ht="19.899999999999999" customHeight="1" x14ac:dyDescent="0.25">
      <c r="A2224" s="1012"/>
      <c r="B2224" s="1012"/>
      <c r="C2224" s="1012"/>
      <c r="D2224" s="1012"/>
      <c r="E2224" s="1012"/>
      <c r="F2224" s="1012" t="s">
        <v>6076</v>
      </c>
      <c r="G2224" s="1012"/>
      <c r="H2224" s="1012"/>
      <c r="I2224" s="1012"/>
      <c r="J2224" s="900">
        <v>0</v>
      </c>
    </row>
    <row r="2225" spans="1:10" ht="19.899999999999999" customHeight="1" x14ac:dyDescent="0.25">
      <c r="A2225" s="1012"/>
      <c r="B2225" s="1012"/>
      <c r="C2225" s="1012"/>
      <c r="D2225" s="1012"/>
      <c r="E2225" s="1012"/>
      <c r="F2225" s="1012" t="s">
        <v>6081</v>
      </c>
      <c r="G2225" s="1012"/>
      <c r="H2225" s="1012"/>
      <c r="I2225" s="1012"/>
      <c r="J2225" s="900">
        <v>0</v>
      </c>
    </row>
    <row r="2226" spans="1:10" x14ac:dyDescent="0.25">
      <c r="A2226" s="901"/>
      <c r="B2226" s="901"/>
      <c r="C2226" s="901"/>
      <c r="D2226" s="901"/>
      <c r="E2226" s="901" t="s">
        <v>6082</v>
      </c>
      <c r="F2226" s="902">
        <v>2.25</v>
      </c>
      <c r="G2226" s="901" t="s">
        <v>6083</v>
      </c>
      <c r="H2226" s="902">
        <v>0</v>
      </c>
      <c r="I2226" s="901" t="s">
        <v>6084</v>
      </c>
      <c r="J2226" s="902">
        <v>2.25</v>
      </c>
    </row>
    <row r="2227" spans="1:10" ht="15.75" thickBot="1" x14ac:dyDescent="0.3">
      <c r="A2227" s="901"/>
      <c r="B2227" s="901"/>
      <c r="C2227" s="901"/>
      <c r="D2227" s="901"/>
      <c r="E2227" s="901" t="s">
        <v>6085</v>
      </c>
      <c r="F2227" s="902">
        <v>5.13</v>
      </c>
      <c r="G2227" s="901"/>
      <c r="H2227" s="1013" t="s">
        <v>6086</v>
      </c>
      <c r="I2227" s="1013"/>
      <c r="J2227" s="902">
        <v>26.59</v>
      </c>
    </row>
    <row r="2228" spans="1:10" ht="1.1499999999999999" customHeight="1" thickTop="1" x14ac:dyDescent="0.25">
      <c r="A2228" s="903"/>
      <c r="B2228" s="903"/>
      <c r="C2228" s="903"/>
      <c r="D2228" s="903"/>
      <c r="E2228" s="903"/>
      <c r="F2228" s="903"/>
      <c r="G2228" s="903"/>
      <c r="H2228" s="903"/>
      <c r="I2228" s="903"/>
      <c r="J2228" s="903"/>
    </row>
    <row r="2229" spans="1:10" ht="18" customHeight="1" x14ac:dyDescent="0.25">
      <c r="A2229" s="887"/>
      <c r="B2229" s="888" t="s">
        <v>1082</v>
      </c>
      <c r="C2229" s="887" t="s">
        <v>6058</v>
      </c>
      <c r="D2229" s="887" t="s">
        <v>1083</v>
      </c>
      <c r="E2229" s="1024" t="s">
        <v>1210</v>
      </c>
      <c r="F2229" s="1024"/>
      <c r="G2229" s="889" t="s">
        <v>880</v>
      </c>
      <c r="H2229" s="888" t="s">
        <v>6059</v>
      </c>
      <c r="I2229" s="888" t="s">
        <v>6060</v>
      </c>
      <c r="J2229" s="888" t="s">
        <v>1089</v>
      </c>
    </row>
    <row r="2230" spans="1:10" ht="39" customHeight="1" x14ac:dyDescent="0.25">
      <c r="A2230" s="890" t="s">
        <v>6061</v>
      </c>
      <c r="B2230" s="891" t="s">
        <v>6460</v>
      </c>
      <c r="C2230" s="890" t="s">
        <v>6063</v>
      </c>
      <c r="D2230" s="890" t="s">
        <v>6461</v>
      </c>
      <c r="E2230" s="1025" t="s">
        <v>176</v>
      </c>
      <c r="F2230" s="1025"/>
      <c r="G2230" s="892" t="s">
        <v>108</v>
      </c>
      <c r="H2230" s="893">
        <v>1</v>
      </c>
      <c r="I2230" s="894">
        <v>19.329999999999998</v>
      </c>
      <c r="J2230" s="894">
        <v>19.329999999999998</v>
      </c>
    </row>
    <row r="2231" spans="1:10" ht="15" customHeight="1" x14ac:dyDescent="0.25">
      <c r="A2231" s="1024" t="s">
        <v>6089</v>
      </c>
      <c r="B2231" s="1020" t="s">
        <v>1082</v>
      </c>
      <c r="C2231" s="1024" t="s">
        <v>6058</v>
      </c>
      <c r="D2231" s="1024" t="s">
        <v>6090</v>
      </c>
      <c r="E2231" s="1020" t="s">
        <v>1084</v>
      </c>
      <c r="F2231" s="1023" t="s">
        <v>6091</v>
      </c>
      <c r="G2231" s="1020"/>
      <c r="H2231" s="1023" t="s">
        <v>6065</v>
      </c>
      <c r="I2231" s="1020"/>
      <c r="J2231" s="1020" t="s">
        <v>6066</v>
      </c>
    </row>
    <row r="2232" spans="1:10" ht="15" customHeight="1" x14ac:dyDescent="0.25">
      <c r="A2232" s="1020"/>
      <c r="B2232" s="1020"/>
      <c r="C2232" s="1020"/>
      <c r="D2232" s="1020"/>
      <c r="E2232" s="1020"/>
      <c r="F2232" s="888" t="s">
        <v>6092</v>
      </c>
      <c r="G2232" s="888" t="s">
        <v>6093</v>
      </c>
      <c r="H2232" s="888" t="s">
        <v>6092</v>
      </c>
      <c r="I2232" s="888" t="s">
        <v>6093</v>
      </c>
      <c r="J2232" s="1020"/>
    </row>
    <row r="2233" spans="1:10" ht="25.9" customHeight="1" x14ac:dyDescent="0.25">
      <c r="A2233" s="895" t="s">
        <v>6067</v>
      </c>
      <c r="B2233" s="896" t="s">
        <v>6744</v>
      </c>
      <c r="C2233" s="895" t="s">
        <v>6063</v>
      </c>
      <c r="D2233" s="895" t="s">
        <v>1685</v>
      </c>
      <c r="E2233" s="897">
        <v>1</v>
      </c>
      <c r="F2233" s="904">
        <v>1</v>
      </c>
      <c r="G2233" s="904">
        <v>0</v>
      </c>
      <c r="H2233" s="898">
        <v>324.73</v>
      </c>
      <c r="I2233" s="898">
        <v>114.16</v>
      </c>
      <c r="J2233" s="898">
        <v>324.73</v>
      </c>
    </row>
    <row r="2234" spans="1:10" ht="19.899999999999999" customHeight="1" x14ac:dyDescent="0.25">
      <c r="A2234" s="1012"/>
      <c r="B2234" s="1012"/>
      <c r="C2234" s="1012"/>
      <c r="D2234" s="1012"/>
      <c r="E2234" s="1012"/>
      <c r="F2234" s="1012" t="s">
        <v>6094</v>
      </c>
      <c r="G2234" s="1012"/>
      <c r="H2234" s="1012"/>
      <c r="I2234" s="1012"/>
      <c r="J2234" s="900">
        <v>324.72609999999997</v>
      </c>
    </row>
    <row r="2235" spans="1:10" ht="19.899999999999999" customHeight="1" x14ac:dyDescent="0.25">
      <c r="A2235" s="887" t="s">
        <v>6064</v>
      </c>
      <c r="B2235" s="888" t="s">
        <v>1082</v>
      </c>
      <c r="C2235" s="887" t="s">
        <v>6058</v>
      </c>
      <c r="D2235" s="887" t="s">
        <v>223</v>
      </c>
      <c r="E2235" s="888" t="s">
        <v>1084</v>
      </c>
      <c r="F2235" s="1020" t="s">
        <v>6065</v>
      </c>
      <c r="G2235" s="1020"/>
      <c r="H2235" s="1020"/>
      <c r="I2235" s="1020"/>
      <c r="J2235" s="888" t="s">
        <v>6066</v>
      </c>
    </row>
    <row r="2236" spans="1:10" ht="24" customHeight="1" x14ac:dyDescent="0.25">
      <c r="A2236" s="895" t="s">
        <v>6067</v>
      </c>
      <c r="B2236" s="896" t="s">
        <v>6068</v>
      </c>
      <c r="C2236" s="895" t="s">
        <v>6063</v>
      </c>
      <c r="D2236" s="895" t="s">
        <v>231</v>
      </c>
      <c r="E2236" s="897">
        <v>2</v>
      </c>
      <c r="F2236" s="895"/>
      <c r="G2236" s="895"/>
      <c r="H2236" s="895"/>
      <c r="I2236" s="898" t="s">
        <v>6069</v>
      </c>
      <c r="J2236" s="898" t="s">
        <v>6095</v>
      </c>
    </row>
    <row r="2237" spans="1:10" ht="19.899999999999999" customHeight="1" x14ac:dyDescent="0.25">
      <c r="A2237" s="1012"/>
      <c r="B2237" s="1012"/>
      <c r="C2237" s="1012"/>
      <c r="D2237" s="1012"/>
      <c r="E2237" s="1012"/>
      <c r="F2237" s="1012" t="s">
        <v>6070</v>
      </c>
      <c r="G2237" s="1012"/>
      <c r="H2237" s="1012"/>
      <c r="I2237" s="1012"/>
      <c r="J2237" s="899">
        <v>0</v>
      </c>
    </row>
    <row r="2238" spans="1:10" ht="19.899999999999999" customHeight="1" x14ac:dyDescent="0.25">
      <c r="A2238" s="1012"/>
      <c r="B2238" s="1012"/>
      <c r="C2238" s="1012"/>
      <c r="D2238" s="1012"/>
      <c r="E2238" s="1012"/>
      <c r="F2238" s="1012" t="s">
        <v>6071</v>
      </c>
      <c r="G2238" s="1012"/>
      <c r="H2238" s="1012"/>
      <c r="I2238" s="1012"/>
      <c r="J2238" s="900">
        <v>46.898200000000003</v>
      </c>
    </row>
    <row r="2239" spans="1:10" ht="19.899999999999999" customHeight="1" x14ac:dyDescent="0.25">
      <c r="A2239" s="1012"/>
      <c r="B2239" s="1012"/>
      <c r="C2239" s="1012"/>
      <c r="D2239" s="1012"/>
      <c r="E2239" s="1012"/>
      <c r="F2239" s="1012" t="s">
        <v>6072</v>
      </c>
      <c r="G2239" s="1012"/>
      <c r="H2239" s="1012"/>
      <c r="I2239" s="1012"/>
      <c r="J2239" s="900">
        <v>371.62430000000001</v>
      </c>
    </row>
    <row r="2240" spans="1:10" ht="19.899999999999999" customHeight="1" x14ac:dyDescent="0.25">
      <c r="A2240" s="1012"/>
      <c r="B2240" s="1012"/>
      <c r="C2240" s="1012"/>
      <c r="D2240" s="1012"/>
      <c r="E2240" s="1012"/>
      <c r="F2240" s="1012" t="s">
        <v>6073</v>
      </c>
      <c r="G2240" s="1012"/>
      <c r="H2240" s="1012"/>
      <c r="I2240" s="1012"/>
      <c r="J2240" s="900">
        <v>19.36</v>
      </c>
    </row>
    <row r="2241" spans="1:10" ht="19.899999999999999" customHeight="1" x14ac:dyDescent="0.25">
      <c r="A2241" s="1012"/>
      <c r="B2241" s="1012"/>
      <c r="C2241" s="1012"/>
      <c r="D2241" s="1012"/>
      <c r="E2241" s="1012"/>
      <c r="F2241" s="1012" t="s">
        <v>6074</v>
      </c>
      <c r="G2241" s="1012"/>
      <c r="H2241" s="1012"/>
      <c r="I2241" s="1012"/>
      <c r="J2241" s="900">
        <v>19.195499999999999</v>
      </c>
    </row>
    <row r="2242" spans="1:10" ht="19.899999999999999" customHeight="1" x14ac:dyDescent="0.25">
      <c r="A2242" s="1012"/>
      <c r="B2242" s="1012"/>
      <c r="C2242" s="1012"/>
      <c r="D2242" s="1012"/>
      <c r="E2242" s="1012"/>
      <c r="F2242" s="1012" t="s">
        <v>6075</v>
      </c>
      <c r="G2242" s="1012"/>
      <c r="H2242" s="1012"/>
      <c r="I2242" s="1012"/>
      <c r="J2242" s="900">
        <v>0.13239999999999999</v>
      </c>
    </row>
    <row r="2243" spans="1:10" ht="19.899999999999999" customHeight="1" x14ac:dyDescent="0.25">
      <c r="A2243" s="1012"/>
      <c r="B2243" s="1012"/>
      <c r="C2243" s="1012"/>
      <c r="D2243" s="1012"/>
      <c r="E2243" s="1012"/>
      <c r="F2243" s="1012" t="s">
        <v>6076</v>
      </c>
      <c r="G2243" s="1012"/>
      <c r="H2243" s="1012"/>
      <c r="I2243" s="1012"/>
      <c r="J2243" s="900">
        <v>0</v>
      </c>
    </row>
    <row r="2244" spans="1:10" ht="19.899999999999999" customHeight="1" x14ac:dyDescent="0.25">
      <c r="A2244" s="887" t="s">
        <v>6077</v>
      </c>
      <c r="B2244" s="888" t="s">
        <v>6078</v>
      </c>
      <c r="C2244" s="887" t="s">
        <v>6058</v>
      </c>
      <c r="D2244" s="887" t="s">
        <v>1083</v>
      </c>
      <c r="E2244" s="888" t="s">
        <v>1084</v>
      </c>
      <c r="F2244" s="1020" t="s">
        <v>6079</v>
      </c>
      <c r="G2244" s="1023"/>
      <c r="H2244" s="1020"/>
      <c r="I2244" s="1020"/>
      <c r="J2244" s="888" t="s">
        <v>6065</v>
      </c>
    </row>
    <row r="2245" spans="1:10" ht="19.899999999999999" customHeight="1" x14ac:dyDescent="0.25">
      <c r="A2245" s="889"/>
      <c r="B2245" s="889"/>
      <c r="C2245" s="889"/>
      <c r="D2245" s="889"/>
      <c r="E2245" s="889"/>
      <c r="F2245" s="889" t="s">
        <v>240</v>
      </c>
      <c r="G2245" s="889" t="s">
        <v>241</v>
      </c>
      <c r="H2245" s="889" t="s">
        <v>242</v>
      </c>
      <c r="I2245" s="889" t="s">
        <v>6080</v>
      </c>
      <c r="J2245" s="889"/>
    </row>
    <row r="2246" spans="1:10" ht="19.899999999999999" customHeight="1" x14ac:dyDescent="0.25">
      <c r="A2246" s="1012"/>
      <c r="B2246" s="1012"/>
      <c r="C2246" s="1012"/>
      <c r="D2246" s="1012"/>
      <c r="E2246" s="1012"/>
      <c r="F2246" s="1012" t="s">
        <v>6076</v>
      </c>
      <c r="G2246" s="1012"/>
      <c r="H2246" s="1012"/>
      <c r="I2246" s="1012"/>
      <c r="J2246" s="900">
        <v>0</v>
      </c>
    </row>
    <row r="2247" spans="1:10" ht="19.899999999999999" customHeight="1" x14ac:dyDescent="0.25">
      <c r="A2247" s="1012"/>
      <c r="B2247" s="1012"/>
      <c r="C2247" s="1012"/>
      <c r="D2247" s="1012"/>
      <c r="E2247" s="1012"/>
      <c r="F2247" s="1012" t="s">
        <v>6081</v>
      </c>
      <c r="G2247" s="1012"/>
      <c r="H2247" s="1012"/>
      <c r="I2247" s="1012"/>
      <c r="J2247" s="900">
        <v>0</v>
      </c>
    </row>
    <row r="2248" spans="1:10" x14ac:dyDescent="0.25">
      <c r="A2248" s="901"/>
      <c r="B2248" s="901"/>
      <c r="C2248" s="901"/>
      <c r="D2248" s="901"/>
      <c r="E2248" s="901" t="s">
        <v>6082</v>
      </c>
      <c r="F2248" s="902">
        <v>2.42</v>
      </c>
      <c r="G2248" s="901" t="s">
        <v>6083</v>
      </c>
      <c r="H2248" s="902">
        <v>0</v>
      </c>
      <c r="I2248" s="901" t="s">
        <v>6084</v>
      </c>
      <c r="J2248" s="902">
        <v>2.42</v>
      </c>
    </row>
    <row r="2249" spans="1:10" ht="15.75" thickBot="1" x14ac:dyDescent="0.3">
      <c r="A2249" s="901"/>
      <c r="B2249" s="901"/>
      <c r="C2249" s="901"/>
      <c r="D2249" s="901"/>
      <c r="E2249" s="901" t="s">
        <v>6085</v>
      </c>
      <c r="F2249" s="902">
        <v>4.62</v>
      </c>
      <c r="G2249" s="901"/>
      <c r="H2249" s="1013" t="s">
        <v>6086</v>
      </c>
      <c r="I2249" s="1013"/>
      <c r="J2249" s="902">
        <v>23.95</v>
      </c>
    </row>
    <row r="2250" spans="1:10" ht="1.1499999999999999" customHeight="1" thickTop="1" x14ac:dyDescent="0.25">
      <c r="A2250" s="903"/>
      <c r="B2250" s="903"/>
      <c r="C2250" s="903"/>
      <c r="D2250" s="903"/>
      <c r="E2250" s="903"/>
      <c r="F2250" s="903"/>
      <c r="G2250" s="903"/>
      <c r="H2250" s="903"/>
      <c r="I2250" s="903"/>
      <c r="J2250" s="903"/>
    </row>
    <row r="2251" spans="1:10" ht="18" customHeight="1" x14ac:dyDescent="0.25">
      <c r="A2251" s="887"/>
      <c r="B2251" s="888" t="s">
        <v>1082</v>
      </c>
      <c r="C2251" s="887" t="s">
        <v>6058</v>
      </c>
      <c r="D2251" s="887" t="s">
        <v>1083</v>
      </c>
      <c r="E2251" s="1024" t="s">
        <v>1210</v>
      </c>
      <c r="F2251" s="1024"/>
      <c r="G2251" s="889" t="s">
        <v>880</v>
      </c>
      <c r="H2251" s="888" t="s">
        <v>6059</v>
      </c>
      <c r="I2251" s="888" t="s">
        <v>6060</v>
      </c>
      <c r="J2251" s="888" t="s">
        <v>1089</v>
      </c>
    </row>
    <row r="2252" spans="1:10" ht="52.15" customHeight="1" x14ac:dyDescent="0.25">
      <c r="A2252" s="890" t="s">
        <v>6061</v>
      </c>
      <c r="B2252" s="891" t="s">
        <v>6390</v>
      </c>
      <c r="C2252" s="890" t="s">
        <v>6063</v>
      </c>
      <c r="D2252" s="890" t="s">
        <v>6391</v>
      </c>
      <c r="E2252" s="1025" t="s">
        <v>176</v>
      </c>
      <c r="F2252" s="1025"/>
      <c r="G2252" s="892" t="s">
        <v>108</v>
      </c>
      <c r="H2252" s="893">
        <v>1</v>
      </c>
      <c r="I2252" s="894">
        <v>34.96</v>
      </c>
      <c r="J2252" s="894">
        <v>34.96</v>
      </c>
    </row>
    <row r="2253" spans="1:10" ht="15" customHeight="1" x14ac:dyDescent="0.25">
      <c r="A2253" s="1024" t="s">
        <v>6089</v>
      </c>
      <c r="B2253" s="1020" t="s">
        <v>1082</v>
      </c>
      <c r="C2253" s="1024" t="s">
        <v>6058</v>
      </c>
      <c r="D2253" s="1024" t="s">
        <v>6090</v>
      </c>
      <c r="E2253" s="1020" t="s">
        <v>1084</v>
      </c>
      <c r="F2253" s="1023" t="s">
        <v>6091</v>
      </c>
      <c r="G2253" s="1020"/>
      <c r="H2253" s="1023" t="s">
        <v>6065</v>
      </c>
      <c r="I2253" s="1020"/>
      <c r="J2253" s="1020" t="s">
        <v>6066</v>
      </c>
    </row>
    <row r="2254" spans="1:10" ht="15" customHeight="1" x14ac:dyDescent="0.25">
      <c r="A2254" s="1020"/>
      <c r="B2254" s="1020"/>
      <c r="C2254" s="1020"/>
      <c r="D2254" s="1020"/>
      <c r="E2254" s="1020"/>
      <c r="F2254" s="888" t="s">
        <v>6092</v>
      </c>
      <c r="G2254" s="888" t="s">
        <v>6093</v>
      </c>
      <c r="H2254" s="888" t="s">
        <v>6092</v>
      </c>
      <c r="I2254" s="888" t="s">
        <v>6093</v>
      </c>
      <c r="J2254" s="1020"/>
    </row>
    <row r="2255" spans="1:10" ht="25.9" customHeight="1" x14ac:dyDescent="0.25">
      <c r="A2255" s="895" t="s">
        <v>6067</v>
      </c>
      <c r="B2255" s="896" t="s">
        <v>6744</v>
      </c>
      <c r="C2255" s="895" t="s">
        <v>6063</v>
      </c>
      <c r="D2255" s="895" t="s">
        <v>1685</v>
      </c>
      <c r="E2255" s="897">
        <v>1</v>
      </c>
      <c r="F2255" s="904">
        <v>1</v>
      </c>
      <c r="G2255" s="904">
        <v>0</v>
      </c>
      <c r="H2255" s="898">
        <v>324.73</v>
      </c>
      <c r="I2255" s="898">
        <v>114.16</v>
      </c>
      <c r="J2255" s="898">
        <v>324.73</v>
      </c>
    </row>
    <row r="2256" spans="1:10" ht="25.9" customHeight="1" x14ac:dyDescent="0.25">
      <c r="A2256" s="895" t="s">
        <v>6067</v>
      </c>
      <c r="B2256" s="896" t="s">
        <v>6745</v>
      </c>
      <c r="C2256" s="895" t="s">
        <v>6063</v>
      </c>
      <c r="D2256" s="895" t="s">
        <v>2543</v>
      </c>
      <c r="E2256" s="897">
        <v>2</v>
      </c>
      <c r="F2256" s="904">
        <v>0.5</v>
      </c>
      <c r="G2256" s="904">
        <v>0.5</v>
      </c>
      <c r="H2256" s="898">
        <v>285.24</v>
      </c>
      <c r="I2256" s="898">
        <v>90.28</v>
      </c>
      <c r="J2256" s="898">
        <v>375.51</v>
      </c>
    </row>
    <row r="2257" spans="1:10" ht="19.899999999999999" customHeight="1" x14ac:dyDescent="0.25">
      <c r="A2257" s="1012"/>
      <c r="B2257" s="1012"/>
      <c r="C2257" s="1012"/>
      <c r="D2257" s="1012"/>
      <c r="E2257" s="1012"/>
      <c r="F2257" s="1012" t="s">
        <v>6094</v>
      </c>
      <c r="G2257" s="1012"/>
      <c r="H2257" s="1012"/>
      <c r="I2257" s="1012"/>
      <c r="J2257" s="900">
        <v>700.23979999999995</v>
      </c>
    </row>
    <row r="2258" spans="1:10" ht="19.899999999999999" customHeight="1" x14ac:dyDescent="0.25">
      <c r="A2258" s="887" t="s">
        <v>6064</v>
      </c>
      <c r="B2258" s="888" t="s">
        <v>1082</v>
      </c>
      <c r="C2258" s="887" t="s">
        <v>6058</v>
      </c>
      <c r="D2258" s="887" t="s">
        <v>223</v>
      </c>
      <c r="E2258" s="888" t="s">
        <v>1084</v>
      </c>
      <c r="F2258" s="1020" t="s">
        <v>6065</v>
      </c>
      <c r="G2258" s="1020"/>
      <c r="H2258" s="1020"/>
      <c r="I2258" s="1020"/>
      <c r="J2258" s="888" t="s">
        <v>6066</v>
      </c>
    </row>
    <row r="2259" spans="1:10" ht="24" customHeight="1" x14ac:dyDescent="0.25">
      <c r="A2259" s="895" t="s">
        <v>6067</v>
      </c>
      <c r="B2259" s="896" t="s">
        <v>6068</v>
      </c>
      <c r="C2259" s="895" t="s">
        <v>6063</v>
      </c>
      <c r="D2259" s="895" t="s">
        <v>231</v>
      </c>
      <c r="E2259" s="897">
        <v>2</v>
      </c>
      <c r="F2259" s="895"/>
      <c r="G2259" s="895"/>
      <c r="H2259" s="895"/>
      <c r="I2259" s="898" t="s">
        <v>6069</v>
      </c>
      <c r="J2259" s="898" t="s">
        <v>6095</v>
      </c>
    </row>
    <row r="2260" spans="1:10" ht="19.899999999999999" customHeight="1" x14ac:dyDescent="0.25">
      <c r="A2260" s="1012"/>
      <c r="B2260" s="1012"/>
      <c r="C2260" s="1012"/>
      <c r="D2260" s="1012"/>
      <c r="E2260" s="1012"/>
      <c r="F2260" s="1012" t="s">
        <v>6070</v>
      </c>
      <c r="G2260" s="1012"/>
      <c r="H2260" s="1012"/>
      <c r="I2260" s="1012"/>
      <c r="J2260" s="899">
        <v>0</v>
      </c>
    </row>
    <row r="2261" spans="1:10" ht="19.899999999999999" customHeight="1" x14ac:dyDescent="0.25">
      <c r="A2261" s="1012"/>
      <c r="B2261" s="1012"/>
      <c r="C2261" s="1012"/>
      <c r="D2261" s="1012"/>
      <c r="E2261" s="1012"/>
      <c r="F2261" s="1012" t="s">
        <v>6071</v>
      </c>
      <c r="G2261" s="1012"/>
      <c r="H2261" s="1012"/>
      <c r="I2261" s="1012"/>
      <c r="J2261" s="900">
        <v>46.898200000000003</v>
      </c>
    </row>
    <row r="2262" spans="1:10" ht="19.899999999999999" customHeight="1" x14ac:dyDescent="0.25">
      <c r="A2262" s="1012"/>
      <c r="B2262" s="1012"/>
      <c r="C2262" s="1012"/>
      <c r="D2262" s="1012"/>
      <c r="E2262" s="1012"/>
      <c r="F2262" s="1012" t="s">
        <v>6072</v>
      </c>
      <c r="G2262" s="1012"/>
      <c r="H2262" s="1012"/>
      <c r="I2262" s="1012"/>
      <c r="J2262" s="900">
        <v>747.13800000000003</v>
      </c>
    </row>
    <row r="2263" spans="1:10" ht="19.899999999999999" customHeight="1" x14ac:dyDescent="0.25">
      <c r="A2263" s="1012"/>
      <c r="B2263" s="1012"/>
      <c r="C2263" s="1012"/>
      <c r="D2263" s="1012"/>
      <c r="E2263" s="1012"/>
      <c r="F2263" s="1012" t="s">
        <v>6073</v>
      </c>
      <c r="G2263" s="1012"/>
      <c r="H2263" s="1012"/>
      <c r="I2263" s="1012"/>
      <c r="J2263" s="900">
        <v>21.37</v>
      </c>
    </row>
    <row r="2264" spans="1:10" ht="19.899999999999999" customHeight="1" x14ac:dyDescent="0.25">
      <c r="A2264" s="1012"/>
      <c r="B2264" s="1012"/>
      <c r="C2264" s="1012"/>
      <c r="D2264" s="1012"/>
      <c r="E2264" s="1012"/>
      <c r="F2264" s="1012" t="s">
        <v>6074</v>
      </c>
      <c r="G2264" s="1012"/>
      <c r="H2264" s="1012"/>
      <c r="I2264" s="1012"/>
      <c r="J2264" s="900">
        <v>34.962000000000003</v>
      </c>
    </row>
    <row r="2265" spans="1:10" ht="19.899999999999999" customHeight="1" x14ac:dyDescent="0.25">
      <c r="A2265" s="1012"/>
      <c r="B2265" s="1012"/>
      <c r="C2265" s="1012"/>
      <c r="D2265" s="1012"/>
      <c r="E2265" s="1012"/>
      <c r="F2265" s="1012" t="s">
        <v>6075</v>
      </c>
      <c r="G2265" s="1012"/>
      <c r="H2265" s="1012"/>
      <c r="I2265" s="1012"/>
      <c r="J2265" s="900">
        <v>0</v>
      </c>
    </row>
    <row r="2266" spans="1:10" ht="19.899999999999999" customHeight="1" x14ac:dyDescent="0.25">
      <c r="A2266" s="1012"/>
      <c r="B2266" s="1012"/>
      <c r="C2266" s="1012"/>
      <c r="D2266" s="1012"/>
      <c r="E2266" s="1012"/>
      <c r="F2266" s="1012" t="s">
        <v>6076</v>
      </c>
      <c r="G2266" s="1012"/>
      <c r="H2266" s="1012"/>
      <c r="I2266" s="1012"/>
      <c r="J2266" s="900">
        <v>0</v>
      </c>
    </row>
    <row r="2267" spans="1:10" ht="19.899999999999999" customHeight="1" x14ac:dyDescent="0.25">
      <c r="A2267" s="887" t="s">
        <v>6077</v>
      </c>
      <c r="B2267" s="888" t="s">
        <v>6078</v>
      </c>
      <c r="C2267" s="887" t="s">
        <v>6058</v>
      </c>
      <c r="D2267" s="887" t="s">
        <v>1083</v>
      </c>
      <c r="E2267" s="888" t="s">
        <v>1084</v>
      </c>
      <c r="F2267" s="1020" t="s">
        <v>6079</v>
      </c>
      <c r="G2267" s="1023"/>
      <c r="H2267" s="1020"/>
      <c r="I2267" s="1020"/>
      <c r="J2267" s="888" t="s">
        <v>6065</v>
      </c>
    </row>
    <row r="2268" spans="1:10" ht="19.899999999999999" customHeight="1" x14ac:dyDescent="0.25">
      <c r="A2268" s="889"/>
      <c r="B2268" s="889"/>
      <c r="C2268" s="889"/>
      <c r="D2268" s="889"/>
      <c r="E2268" s="889"/>
      <c r="F2268" s="889" t="s">
        <v>240</v>
      </c>
      <c r="G2268" s="889" t="s">
        <v>241</v>
      </c>
      <c r="H2268" s="889" t="s">
        <v>242</v>
      </c>
      <c r="I2268" s="889" t="s">
        <v>6080</v>
      </c>
      <c r="J2268" s="889"/>
    </row>
    <row r="2269" spans="1:10" ht="19.899999999999999" customHeight="1" x14ac:dyDescent="0.25">
      <c r="A2269" s="1012"/>
      <c r="B2269" s="1012"/>
      <c r="C2269" s="1012"/>
      <c r="D2269" s="1012"/>
      <c r="E2269" s="1012"/>
      <c r="F2269" s="1012" t="s">
        <v>6076</v>
      </c>
      <c r="G2269" s="1012"/>
      <c r="H2269" s="1012"/>
      <c r="I2269" s="1012"/>
      <c r="J2269" s="900">
        <v>0</v>
      </c>
    </row>
    <row r="2270" spans="1:10" ht="19.899999999999999" customHeight="1" x14ac:dyDescent="0.25">
      <c r="A2270" s="1012"/>
      <c r="B2270" s="1012"/>
      <c r="C2270" s="1012"/>
      <c r="D2270" s="1012"/>
      <c r="E2270" s="1012"/>
      <c r="F2270" s="1012" t="s">
        <v>6081</v>
      </c>
      <c r="G2270" s="1012"/>
      <c r="H2270" s="1012"/>
      <c r="I2270" s="1012"/>
      <c r="J2270" s="900">
        <v>0</v>
      </c>
    </row>
    <row r="2271" spans="1:10" x14ac:dyDescent="0.25">
      <c r="A2271" s="901"/>
      <c r="B2271" s="901"/>
      <c r="C2271" s="901"/>
      <c r="D2271" s="901"/>
      <c r="E2271" s="901" t="s">
        <v>6082</v>
      </c>
      <c r="F2271" s="902">
        <v>2.19</v>
      </c>
      <c r="G2271" s="901" t="s">
        <v>6083</v>
      </c>
      <c r="H2271" s="902">
        <v>0</v>
      </c>
      <c r="I2271" s="901" t="s">
        <v>6084</v>
      </c>
      <c r="J2271" s="902">
        <v>2.19</v>
      </c>
    </row>
    <row r="2272" spans="1:10" ht="15.75" thickBot="1" x14ac:dyDescent="0.3">
      <c r="A2272" s="901"/>
      <c r="B2272" s="901"/>
      <c r="C2272" s="901"/>
      <c r="D2272" s="901"/>
      <c r="E2272" s="901" t="s">
        <v>6085</v>
      </c>
      <c r="F2272" s="902">
        <v>8.35</v>
      </c>
      <c r="G2272" s="901"/>
      <c r="H2272" s="1013" t="s">
        <v>6086</v>
      </c>
      <c r="I2272" s="1013"/>
      <c r="J2272" s="902">
        <v>43.31</v>
      </c>
    </row>
    <row r="2273" spans="1:10" ht="1.1499999999999999" customHeight="1" thickTop="1" x14ac:dyDescent="0.25">
      <c r="A2273" s="903"/>
      <c r="B2273" s="903"/>
      <c r="C2273" s="903"/>
      <c r="D2273" s="903"/>
      <c r="E2273" s="903"/>
      <c r="F2273" s="903"/>
      <c r="G2273" s="903"/>
      <c r="H2273" s="903"/>
      <c r="I2273" s="903"/>
      <c r="J2273" s="903"/>
    </row>
    <row r="2274" spans="1:10" ht="18" customHeight="1" x14ac:dyDescent="0.25">
      <c r="A2274" s="887"/>
      <c r="B2274" s="888" t="s">
        <v>1082</v>
      </c>
      <c r="C2274" s="887" t="s">
        <v>6058</v>
      </c>
      <c r="D2274" s="887" t="s">
        <v>1083</v>
      </c>
      <c r="E2274" s="1024" t="s">
        <v>1210</v>
      </c>
      <c r="F2274" s="1024"/>
      <c r="G2274" s="889" t="s">
        <v>880</v>
      </c>
      <c r="H2274" s="888" t="s">
        <v>6059</v>
      </c>
      <c r="I2274" s="888" t="s">
        <v>6060</v>
      </c>
      <c r="J2274" s="888" t="s">
        <v>1089</v>
      </c>
    </row>
    <row r="2275" spans="1:10" ht="39" customHeight="1" x14ac:dyDescent="0.25">
      <c r="A2275" s="890" t="s">
        <v>6061</v>
      </c>
      <c r="B2275" s="891" t="s">
        <v>6151</v>
      </c>
      <c r="C2275" s="890" t="s">
        <v>6063</v>
      </c>
      <c r="D2275" s="890" t="s">
        <v>6152</v>
      </c>
      <c r="E2275" s="1025" t="s">
        <v>176</v>
      </c>
      <c r="F2275" s="1025"/>
      <c r="G2275" s="892" t="s">
        <v>108</v>
      </c>
      <c r="H2275" s="893">
        <v>1</v>
      </c>
      <c r="I2275" s="894">
        <v>34.81</v>
      </c>
      <c r="J2275" s="894">
        <v>34.81</v>
      </c>
    </row>
    <row r="2276" spans="1:10" ht="15" customHeight="1" x14ac:dyDescent="0.25">
      <c r="A2276" s="1024" t="s">
        <v>6089</v>
      </c>
      <c r="B2276" s="1020" t="s">
        <v>1082</v>
      </c>
      <c r="C2276" s="1024" t="s">
        <v>6058</v>
      </c>
      <c r="D2276" s="1024" t="s">
        <v>6090</v>
      </c>
      <c r="E2276" s="1020" t="s">
        <v>1084</v>
      </c>
      <c r="F2276" s="1023" t="s">
        <v>6091</v>
      </c>
      <c r="G2276" s="1020"/>
      <c r="H2276" s="1023" t="s">
        <v>6065</v>
      </c>
      <c r="I2276" s="1020"/>
      <c r="J2276" s="1020" t="s">
        <v>6066</v>
      </c>
    </row>
    <row r="2277" spans="1:10" ht="15" customHeight="1" x14ac:dyDescent="0.25">
      <c r="A2277" s="1020"/>
      <c r="B2277" s="1020"/>
      <c r="C2277" s="1020"/>
      <c r="D2277" s="1020"/>
      <c r="E2277" s="1020"/>
      <c r="F2277" s="888" t="s">
        <v>6092</v>
      </c>
      <c r="G2277" s="888" t="s">
        <v>6093</v>
      </c>
      <c r="H2277" s="888" t="s">
        <v>6092</v>
      </c>
      <c r="I2277" s="888" t="s">
        <v>6093</v>
      </c>
      <c r="J2277" s="1020"/>
    </row>
    <row r="2278" spans="1:10" ht="25.9" customHeight="1" x14ac:dyDescent="0.25">
      <c r="A2278" s="895" t="s">
        <v>6067</v>
      </c>
      <c r="B2278" s="896" t="s">
        <v>6745</v>
      </c>
      <c r="C2278" s="895" t="s">
        <v>6063</v>
      </c>
      <c r="D2278" s="895" t="s">
        <v>2543</v>
      </c>
      <c r="E2278" s="897">
        <v>1</v>
      </c>
      <c r="F2278" s="904">
        <v>1</v>
      </c>
      <c r="G2278" s="904">
        <v>0</v>
      </c>
      <c r="H2278" s="898">
        <v>285.24</v>
      </c>
      <c r="I2278" s="898">
        <v>90.28</v>
      </c>
      <c r="J2278" s="898">
        <v>285.24</v>
      </c>
    </row>
    <row r="2279" spans="1:10" ht="19.899999999999999" customHeight="1" x14ac:dyDescent="0.25">
      <c r="A2279" s="1012"/>
      <c r="B2279" s="1012"/>
      <c r="C2279" s="1012"/>
      <c r="D2279" s="1012"/>
      <c r="E2279" s="1012"/>
      <c r="F2279" s="1012" t="s">
        <v>6094</v>
      </c>
      <c r="G2279" s="1012"/>
      <c r="H2279" s="1012"/>
      <c r="I2279" s="1012"/>
      <c r="J2279" s="900">
        <v>285.23840000000001</v>
      </c>
    </row>
    <row r="2280" spans="1:10" ht="19.899999999999999" customHeight="1" x14ac:dyDescent="0.25">
      <c r="A2280" s="887" t="s">
        <v>6064</v>
      </c>
      <c r="B2280" s="888" t="s">
        <v>1082</v>
      </c>
      <c r="C2280" s="887" t="s">
        <v>6058</v>
      </c>
      <c r="D2280" s="887" t="s">
        <v>223</v>
      </c>
      <c r="E2280" s="888" t="s">
        <v>1084</v>
      </c>
      <c r="F2280" s="1020" t="s">
        <v>6065</v>
      </c>
      <c r="G2280" s="1020"/>
      <c r="H2280" s="1020"/>
      <c r="I2280" s="1020"/>
      <c r="J2280" s="888" t="s">
        <v>6066</v>
      </c>
    </row>
    <row r="2281" spans="1:10" ht="24" customHeight="1" x14ac:dyDescent="0.25">
      <c r="A2281" s="895" t="s">
        <v>6067</v>
      </c>
      <c r="B2281" s="896" t="s">
        <v>6068</v>
      </c>
      <c r="C2281" s="895" t="s">
        <v>6063</v>
      </c>
      <c r="D2281" s="895" t="s">
        <v>231</v>
      </c>
      <c r="E2281" s="897">
        <v>6</v>
      </c>
      <c r="F2281" s="895"/>
      <c r="G2281" s="895"/>
      <c r="H2281" s="895"/>
      <c r="I2281" s="898" t="s">
        <v>6069</v>
      </c>
      <c r="J2281" s="898" t="s">
        <v>6610</v>
      </c>
    </row>
    <row r="2282" spans="1:10" ht="19.899999999999999" customHeight="1" x14ac:dyDescent="0.25">
      <c r="A2282" s="1012"/>
      <c r="B2282" s="1012"/>
      <c r="C2282" s="1012"/>
      <c r="D2282" s="1012"/>
      <c r="E2282" s="1012"/>
      <c r="F2282" s="1012" t="s">
        <v>6070</v>
      </c>
      <c r="G2282" s="1012"/>
      <c r="H2282" s="1012"/>
      <c r="I2282" s="1012"/>
      <c r="J2282" s="899">
        <v>0</v>
      </c>
    </row>
    <row r="2283" spans="1:10" ht="19.899999999999999" customHeight="1" x14ac:dyDescent="0.25">
      <c r="A2283" s="1012"/>
      <c r="B2283" s="1012"/>
      <c r="C2283" s="1012"/>
      <c r="D2283" s="1012"/>
      <c r="E2283" s="1012"/>
      <c r="F2283" s="1012" t="s">
        <v>6071</v>
      </c>
      <c r="G2283" s="1012"/>
      <c r="H2283" s="1012"/>
      <c r="I2283" s="1012"/>
      <c r="J2283" s="900">
        <v>140.69460000000001</v>
      </c>
    </row>
    <row r="2284" spans="1:10" ht="19.899999999999999" customHeight="1" x14ac:dyDescent="0.25">
      <c r="A2284" s="1012"/>
      <c r="B2284" s="1012"/>
      <c r="C2284" s="1012"/>
      <c r="D2284" s="1012"/>
      <c r="E2284" s="1012"/>
      <c r="F2284" s="1012" t="s">
        <v>6072</v>
      </c>
      <c r="G2284" s="1012"/>
      <c r="H2284" s="1012"/>
      <c r="I2284" s="1012"/>
      <c r="J2284" s="900">
        <v>425.93299999999999</v>
      </c>
    </row>
    <row r="2285" spans="1:10" ht="19.899999999999999" customHeight="1" x14ac:dyDescent="0.25">
      <c r="A2285" s="1012"/>
      <c r="B2285" s="1012"/>
      <c r="C2285" s="1012"/>
      <c r="D2285" s="1012"/>
      <c r="E2285" s="1012"/>
      <c r="F2285" s="1012" t="s">
        <v>6073</v>
      </c>
      <c r="G2285" s="1012"/>
      <c r="H2285" s="1012"/>
      <c r="I2285" s="1012"/>
      <c r="J2285" s="900">
        <v>12.34</v>
      </c>
    </row>
    <row r="2286" spans="1:10" ht="19.899999999999999" customHeight="1" x14ac:dyDescent="0.25">
      <c r="A2286" s="1012"/>
      <c r="B2286" s="1012"/>
      <c r="C2286" s="1012"/>
      <c r="D2286" s="1012"/>
      <c r="E2286" s="1012"/>
      <c r="F2286" s="1012" t="s">
        <v>6074</v>
      </c>
      <c r="G2286" s="1012"/>
      <c r="H2286" s="1012"/>
      <c r="I2286" s="1012"/>
      <c r="J2286" s="900">
        <v>34.516500000000001</v>
      </c>
    </row>
    <row r="2287" spans="1:10" ht="19.899999999999999" customHeight="1" x14ac:dyDescent="0.25">
      <c r="A2287" s="1012"/>
      <c r="B2287" s="1012"/>
      <c r="C2287" s="1012"/>
      <c r="D2287" s="1012"/>
      <c r="E2287" s="1012"/>
      <c r="F2287" s="1012" t="s">
        <v>6075</v>
      </c>
      <c r="G2287" s="1012"/>
      <c r="H2287" s="1012"/>
      <c r="I2287" s="1012"/>
      <c r="J2287" s="900">
        <v>0.29780000000000001</v>
      </c>
    </row>
    <row r="2288" spans="1:10" ht="19.899999999999999" customHeight="1" x14ac:dyDescent="0.25">
      <c r="A2288" s="1012"/>
      <c r="B2288" s="1012"/>
      <c r="C2288" s="1012"/>
      <c r="D2288" s="1012"/>
      <c r="E2288" s="1012"/>
      <c r="F2288" s="1012" t="s">
        <v>6076</v>
      </c>
      <c r="G2288" s="1012"/>
      <c r="H2288" s="1012"/>
      <c r="I2288" s="1012"/>
      <c r="J2288" s="900">
        <v>0</v>
      </c>
    </row>
    <row r="2289" spans="1:10" ht="19.899999999999999" customHeight="1" x14ac:dyDescent="0.25">
      <c r="A2289" s="887" t="s">
        <v>6077</v>
      </c>
      <c r="B2289" s="888" t="s">
        <v>6078</v>
      </c>
      <c r="C2289" s="887" t="s">
        <v>6058</v>
      </c>
      <c r="D2289" s="887" t="s">
        <v>1083</v>
      </c>
      <c r="E2289" s="888" t="s">
        <v>1084</v>
      </c>
      <c r="F2289" s="1020" t="s">
        <v>6079</v>
      </c>
      <c r="G2289" s="1023"/>
      <c r="H2289" s="1020"/>
      <c r="I2289" s="1020"/>
      <c r="J2289" s="888" t="s">
        <v>6065</v>
      </c>
    </row>
    <row r="2290" spans="1:10" ht="19.899999999999999" customHeight="1" x14ac:dyDescent="0.25">
      <c r="A2290" s="889"/>
      <c r="B2290" s="889"/>
      <c r="C2290" s="889"/>
      <c r="D2290" s="889"/>
      <c r="E2290" s="889"/>
      <c r="F2290" s="889" t="s">
        <v>240</v>
      </c>
      <c r="G2290" s="889" t="s">
        <v>241</v>
      </c>
      <c r="H2290" s="889" t="s">
        <v>242</v>
      </c>
      <c r="I2290" s="889" t="s">
        <v>6080</v>
      </c>
      <c r="J2290" s="889"/>
    </row>
    <row r="2291" spans="1:10" ht="19.899999999999999" customHeight="1" x14ac:dyDescent="0.25">
      <c r="A2291" s="1012"/>
      <c r="B2291" s="1012"/>
      <c r="C2291" s="1012"/>
      <c r="D2291" s="1012"/>
      <c r="E2291" s="1012"/>
      <c r="F2291" s="1012" t="s">
        <v>6076</v>
      </c>
      <c r="G2291" s="1012"/>
      <c r="H2291" s="1012"/>
      <c r="I2291" s="1012"/>
      <c r="J2291" s="900">
        <v>0</v>
      </c>
    </row>
    <row r="2292" spans="1:10" ht="19.899999999999999" customHeight="1" x14ac:dyDescent="0.25">
      <c r="A2292" s="1012"/>
      <c r="B2292" s="1012"/>
      <c r="C2292" s="1012"/>
      <c r="D2292" s="1012"/>
      <c r="E2292" s="1012"/>
      <c r="F2292" s="1012" t="s">
        <v>6081</v>
      </c>
      <c r="G2292" s="1012"/>
      <c r="H2292" s="1012"/>
      <c r="I2292" s="1012"/>
      <c r="J2292" s="900">
        <v>0</v>
      </c>
    </row>
    <row r="2293" spans="1:10" x14ac:dyDescent="0.25">
      <c r="A2293" s="901"/>
      <c r="B2293" s="901"/>
      <c r="C2293" s="901"/>
      <c r="D2293" s="901"/>
      <c r="E2293" s="901" t="s">
        <v>6082</v>
      </c>
      <c r="F2293" s="902">
        <v>11.4</v>
      </c>
      <c r="G2293" s="901" t="s">
        <v>6083</v>
      </c>
      <c r="H2293" s="902">
        <v>0</v>
      </c>
      <c r="I2293" s="901" t="s">
        <v>6084</v>
      </c>
      <c r="J2293" s="902">
        <v>11.4</v>
      </c>
    </row>
    <row r="2294" spans="1:10" ht="15.75" thickBot="1" x14ac:dyDescent="0.3">
      <c r="A2294" s="901"/>
      <c r="B2294" s="901"/>
      <c r="C2294" s="901"/>
      <c r="D2294" s="901"/>
      <c r="E2294" s="901" t="s">
        <v>6085</v>
      </c>
      <c r="F2294" s="902">
        <v>8.32</v>
      </c>
      <c r="G2294" s="901"/>
      <c r="H2294" s="1013" t="s">
        <v>6086</v>
      </c>
      <c r="I2294" s="1013"/>
      <c r="J2294" s="902">
        <v>43.13</v>
      </c>
    </row>
    <row r="2295" spans="1:10" ht="1.1499999999999999" customHeight="1" thickTop="1" x14ac:dyDescent="0.25">
      <c r="A2295" s="903"/>
      <c r="B2295" s="903"/>
      <c r="C2295" s="903"/>
      <c r="D2295" s="903"/>
      <c r="E2295" s="903"/>
      <c r="F2295" s="903"/>
      <c r="G2295" s="903"/>
      <c r="H2295" s="903"/>
      <c r="I2295" s="903"/>
      <c r="J2295" s="903"/>
    </row>
    <row r="2296" spans="1:10" ht="18" customHeight="1" x14ac:dyDescent="0.25">
      <c r="A2296" s="887"/>
      <c r="B2296" s="888" t="s">
        <v>1082</v>
      </c>
      <c r="C2296" s="887" t="s">
        <v>6058</v>
      </c>
      <c r="D2296" s="887" t="s">
        <v>1083</v>
      </c>
      <c r="E2296" s="1024" t="s">
        <v>1210</v>
      </c>
      <c r="F2296" s="1024"/>
      <c r="G2296" s="889" t="s">
        <v>880</v>
      </c>
      <c r="H2296" s="888" t="s">
        <v>6059</v>
      </c>
      <c r="I2296" s="888" t="s">
        <v>6060</v>
      </c>
      <c r="J2296" s="888" t="s">
        <v>1089</v>
      </c>
    </row>
    <row r="2297" spans="1:10" ht="39" customHeight="1" x14ac:dyDescent="0.25">
      <c r="A2297" s="890" t="s">
        <v>6061</v>
      </c>
      <c r="B2297" s="891" t="s">
        <v>6445</v>
      </c>
      <c r="C2297" s="890" t="s">
        <v>6063</v>
      </c>
      <c r="D2297" s="890" t="s">
        <v>6446</v>
      </c>
      <c r="E2297" s="1025" t="s">
        <v>176</v>
      </c>
      <c r="F2297" s="1025"/>
      <c r="G2297" s="892" t="s">
        <v>108</v>
      </c>
      <c r="H2297" s="893">
        <v>1</v>
      </c>
      <c r="I2297" s="894">
        <v>35.29</v>
      </c>
      <c r="J2297" s="894">
        <v>35.29</v>
      </c>
    </row>
    <row r="2298" spans="1:10" ht="15" customHeight="1" x14ac:dyDescent="0.25">
      <c r="A2298" s="1024" t="s">
        <v>6089</v>
      </c>
      <c r="B2298" s="1020" t="s">
        <v>1082</v>
      </c>
      <c r="C2298" s="1024" t="s">
        <v>6058</v>
      </c>
      <c r="D2298" s="1024" t="s">
        <v>6090</v>
      </c>
      <c r="E2298" s="1020" t="s">
        <v>1084</v>
      </c>
      <c r="F2298" s="1023" t="s">
        <v>6091</v>
      </c>
      <c r="G2298" s="1020"/>
      <c r="H2298" s="1023" t="s">
        <v>6065</v>
      </c>
      <c r="I2298" s="1020"/>
      <c r="J2298" s="1020" t="s">
        <v>6066</v>
      </c>
    </row>
    <row r="2299" spans="1:10" ht="15" customHeight="1" x14ac:dyDescent="0.25">
      <c r="A2299" s="1020"/>
      <c r="B2299" s="1020"/>
      <c r="C2299" s="1020"/>
      <c r="D2299" s="1020"/>
      <c r="E2299" s="1020"/>
      <c r="F2299" s="888" t="s">
        <v>6092</v>
      </c>
      <c r="G2299" s="888" t="s">
        <v>6093</v>
      </c>
      <c r="H2299" s="888" t="s">
        <v>6092</v>
      </c>
      <c r="I2299" s="888" t="s">
        <v>6093</v>
      </c>
      <c r="J2299" s="1020"/>
    </row>
    <row r="2300" spans="1:10" ht="25.9" customHeight="1" x14ac:dyDescent="0.25">
      <c r="A2300" s="895" t="s">
        <v>6067</v>
      </c>
      <c r="B2300" s="896" t="s">
        <v>6746</v>
      </c>
      <c r="C2300" s="895" t="s">
        <v>6063</v>
      </c>
      <c r="D2300" s="895" t="s">
        <v>2615</v>
      </c>
      <c r="E2300" s="897">
        <v>1</v>
      </c>
      <c r="F2300" s="904">
        <v>1</v>
      </c>
      <c r="G2300" s="904">
        <v>0</v>
      </c>
      <c r="H2300" s="898">
        <v>177.14</v>
      </c>
      <c r="I2300" s="898">
        <v>73.59</v>
      </c>
      <c r="J2300" s="898">
        <v>177.14</v>
      </c>
    </row>
    <row r="2301" spans="1:10" ht="19.899999999999999" customHeight="1" x14ac:dyDescent="0.25">
      <c r="A2301" s="1012"/>
      <c r="B2301" s="1012"/>
      <c r="C2301" s="1012"/>
      <c r="D2301" s="1012"/>
      <c r="E2301" s="1012"/>
      <c r="F2301" s="1012" t="s">
        <v>6094</v>
      </c>
      <c r="G2301" s="1012"/>
      <c r="H2301" s="1012"/>
      <c r="I2301" s="1012"/>
      <c r="J2301" s="900">
        <v>177.1371</v>
      </c>
    </row>
    <row r="2302" spans="1:10" ht="19.899999999999999" customHeight="1" x14ac:dyDescent="0.25">
      <c r="A2302" s="887" t="s">
        <v>6064</v>
      </c>
      <c r="B2302" s="888" t="s">
        <v>1082</v>
      </c>
      <c r="C2302" s="887" t="s">
        <v>6058</v>
      </c>
      <c r="D2302" s="887" t="s">
        <v>223</v>
      </c>
      <c r="E2302" s="888" t="s">
        <v>1084</v>
      </c>
      <c r="F2302" s="1020" t="s">
        <v>6065</v>
      </c>
      <c r="G2302" s="1020"/>
      <c r="H2302" s="1020"/>
      <c r="I2302" s="1020"/>
      <c r="J2302" s="888" t="s">
        <v>6066</v>
      </c>
    </row>
    <row r="2303" spans="1:10" ht="24" customHeight="1" x14ac:dyDescent="0.25">
      <c r="A2303" s="895" t="s">
        <v>6067</v>
      </c>
      <c r="B2303" s="896" t="s">
        <v>6068</v>
      </c>
      <c r="C2303" s="895" t="s">
        <v>6063</v>
      </c>
      <c r="D2303" s="895" t="s">
        <v>231</v>
      </c>
      <c r="E2303" s="897">
        <v>4</v>
      </c>
      <c r="F2303" s="895"/>
      <c r="G2303" s="895"/>
      <c r="H2303" s="895"/>
      <c r="I2303" s="898" t="s">
        <v>6069</v>
      </c>
      <c r="J2303" s="898" t="s">
        <v>6212</v>
      </c>
    </row>
    <row r="2304" spans="1:10" ht="19.899999999999999" customHeight="1" x14ac:dyDescent="0.25">
      <c r="A2304" s="1012"/>
      <c r="B2304" s="1012"/>
      <c r="C2304" s="1012"/>
      <c r="D2304" s="1012"/>
      <c r="E2304" s="1012"/>
      <c r="F2304" s="1012" t="s">
        <v>6070</v>
      </c>
      <c r="G2304" s="1012"/>
      <c r="H2304" s="1012"/>
      <c r="I2304" s="1012"/>
      <c r="J2304" s="899">
        <v>0</v>
      </c>
    </row>
    <row r="2305" spans="1:10" ht="19.899999999999999" customHeight="1" x14ac:dyDescent="0.25">
      <c r="A2305" s="1012"/>
      <c r="B2305" s="1012"/>
      <c r="C2305" s="1012"/>
      <c r="D2305" s="1012"/>
      <c r="E2305" s="1012"/>
      <c r="F2305" s="1012" t="s">
        <v>6071</v>
      </c>
      <c r="G2305" s="1012"/>
      <c r="H2305" s="1012"/>
      <c r="I2305" s="1012"/>
      <c r="J2305" s="900">
        <v>93.796400000000006</v>
      </c>
    </row>
    <row r="2306" spans="1:10" ht="19.899999999999999" customHeight="1" x14ac:dyDescent="0.25">
      <c r="A2306" s="1012"/>
      <c r="B2306" s="1012"/>
      <c r="C2306" s="1012"/>
      <c r="D2306" s="1012"/>
      <c r="E2306" s="1012"/>
      <c r="F2306" s="1012" t="s">
        <v>6072</v>
      </c>
      <c r="G2306" s="1012"/>
      <c r="H2306" s="1012"/>
      <c r="I2306" s="1012"/>
      <c r="J2306" s="900">
        <v>270.93349999999998</v>
      </c>
    </row>
    <row r="2307" spans="1:10" ht="19.899999999999999" customHeight="1" x14ac:dyDescent="0.25">
      <c r="A2307" s="1012"/>
      <c r="B2307" s="1012"/>
      <c r="C2307" s="1012"/>
      <c r="D2307" s="1012"/>
      <c r="E2307" s="1012"/>
      <c r="F2307" s="1012" t="s">
        <v>6073</v>
      </c>
      <c r="G2307" s="1012"/>
      <c r="H2307" s="1012"/>
      <c r="I2307" s="1012"/>
      <c r="J2307" s="900">
        <v>7.7533399999999997</v>
      </c>
    </row>
    <row r="2308" spans="1:10" ht="19.899999999999999" customHeight="1" x14ac:dyDescent="0.25">
      <c r="A2308" s="1012"/>
      <c r="B2308" s="1012"/>
      <c r="C2308" s="1012"/>
      <c r="D2308" s="1012"/>
      <c r="E2308" s="1012"/>
      <c r="F2308" s="1012" t="s">
        <v>6074</v>
      </c>
      <c r="G2308" s="1012"/>
      <c r="H2308" s="1012"/>
      <c r="I2308" s="1012"/>
      <c r="J2308" s="900">
        <v>34.944099999999999</v>
      </c>
    </row>
    <row r="2309" spans="1:10" ht="19.899999999999999" customHeight="1" x14ac:dyDescent="0.25">
      <c r="A2309" s="1012"/>
      <c r="B2309" s="1012"/>
      <c r="C2309" s="1012"/>
      <c r="D2309" s="1012"/>
      <c r="E2309" s="1012"/>
      <c r="F2309" s="1012" t="s">
        <v>6075</v>
      </c>
      <c r="G2309" s="1012"/>
      <c r="H2309" s="1012"/>
      <c r="I2309" s="1012"/>
      <c r="J2309" s="900">
        <v>0.34350000000000003</v>
      </c>
    </row>
    <row r="2310" spans="1:10" ht="19.899999999999999" customHeight="1" x14ac:dyDescent="0.25">
      <c r="A2310" s="1012"/>
      <c r="B2310" s="1012"/>
      <c r="C2310" s="1012"/>
      <c r="D2310" s="1012"/>
      <c r="E2310" s="1012"/>
      <c r="F2310" s="1012" t="s">
        <v>6076</v>
      </c>
      <c r="G2310" s="1012"/>
      <c r="H2310" s="1012"/>
      <c r="I2310" s="1012"/>
      <c r="J2310" s="900">
        <v>0</v>
      </c>
    </row>
    <row r="2311" spans="1:10" ht="19.899999999999999" customHeight="1" x14ac:dyDescent="0.25">
      <c r="A2311" s="887" t="s">
        <v>6077</v>
      </c>
      <c r="B2311" s="888" t="s">
        <v>6078</v>
      </c>
      <c r="C2311" s="887" t="s">
        <v>6058</v>
      </c>
      <c r="D2311" s="887" t="s">
        <v>1083</v>
      </c>
      <c r="E2311" s="888" t="s">
        <v>1084</v>
      </c>
      <c r="F2311" s="1020" t="s">
        <v>6079</v>
      </c>
      <c r="G2311" s="1023"/>
      <c r="H2311" s="1020"/>
      <c r="I2311" s="1020"/>
      <c r="J2311" s="888" t="s">
        <v>6065</v>
      </c>
    </row>
    <row r="2312" spans="1:10" ht="19.899999999999999" customHeight="1" x14ac:dyDescent="0.25">
      <c r="A2312" s="889"/>
      <c r="B2312" s="889"/>
      <c r="C2312" s="889"/>
      <c r="D2312" s="889"/>
      <c r="E2312" s="889"/>
      <c r="F2312" s="889" t="s">
        <v>240</v>
      </c>
      <c r="G2312" s="889" t="s">
        <v>241</v>
      </c>
      <c r="H2312" s="889" t="s">
        <v>242</v>
      </c>
      <c r="I2312" s="889" t="s">
        <v>6080</v>
      </c>
      <c r="J2312" s="889"/>
    </row>
    <row r="2313" spans="1:10" ht="19.899999999999999" customHeight="1" x14ac:dyDescent="0.25">
      <c r="A2313" s="1012"/>
      <c r="B2313" s="1012"/>
      <c r="C2313" s="1012"/>
      <c r="D2313" s="1012"/>
      <c r="E2313" s="1012"/>
      <c r="F2313" s="1012" t="s">
        <v>6076</v>
      </c>
      <c r="G2313" s="1012"/>
      <c r="H2313" s="1012"/>
      <c r="I2313" s="1012"/>
      <c r="J2313" s="900">
        <v>0</v>
      </c>
    </row>
    <row r="2314" spans="1:10" ht="19.899999999999999" customHeight="1" x14ac:dyDescent="0.25">
      <c r="A2314" s="1012"/>
      <c r="B2314" s="1012"/>
      <c r="C2314" s="1012"/>
      <c r="D2314" s="1012"/>
      <c r="E2314" s="1012"/>
      <c r="F2314" s="1012" t="s">
        <v>6081</v>
      </c>
      <c r="G2314" s="1012"/>
      <c r="H2314" s="1012"/>
      <c r="I2314" s="1012"/>
      <c r="J2314" s="900">
        <v>0</v>
      </c>
    </row>
    <row r="2315" spans="1:10" x14ac:dyDescent="0.25">
      <c r="A2315" s="901"/>
      <c r="B2315" s="901"/>
      <c r="C2315" s="901"/>
      <c r="D2315" s="901"/>
      <c r="E2315" s="901" t="s">
        <v>6082</v>
      </c>
      <c r="F2315" s="902">
        <v>12.097547637534275</v>
      </c>
      <c r="G2315" s="901" t="s">
        <v>6083</v>
      </c>
      <c r="H2315" s="902">
        <v>0</v>
      </c>
      <c r="I2315" s="901" t="s">
        <v>6084</v>
      </c>
      <c r="J2315" s="902">
        <v>12.09</v>
      </c>
    </row>
    <row r="2316" spans="1:10" ht="15.75" thickBot="1" x14ac:dyDescent="0.3">
      <c r="A2316" s="901"/>
      <c r="B2316" s="901"/>
      <c r="C2316" s="901"/>
      <c r="D2316" s="901"/>
      <c r="E2316" s="901" t="s">
        <v>6085</v>
      </c>
      <c r="F2316" s="902">
        <v>8.43</v>
      </c>
      <c r="G2316" s="901"/>
      <c r="H2316" s="1013" t="s">
        <v>6086</v>
      </c>
      <c r="I2316" s="1013"/>
      <c r="J2316" s="902">
        <v>43.72</v>
      </c>
    </row>
    <row r="2317" spans="1:10" ht="1.1499999999999999" customHeight="1" thickTop="1" x14ac:dyDescent="0.25">
      <c r="A2317" s="903"/>
      <c r="B2317" s="903"/>
      <c r="C2317" s="903"/>
      <c r="D2317" s="903"/>
      <c r="E2317" s="903"/>
      <c r="F2317" s="903"/>
      <c r="G2317" s="903"/>
      <c r="H2317" s="903"/>
      <c r="I2317" s="903"/>
      <c r="J2317" s="903"/>
    </row>
    <row r="2318" spans="1:10" ht="18" customHeight="1" x14ac:dyDescent="0.25">
      <c r="A2318" s="887"/>
      <c r="B2318" s="888" t="s">
        <v>1082</v>
      </c>
      <c r="C2318" s="887" t="s">
        <v>6058</v>
      </c>
      <c r="D2318" s="887" t="s">
        <v>1083</v>
      </c>
      <c r="E2318" s="1024" t="s">
        <v>1210</v>
      </c>
      <c r="F2318" s="1024"/>
      <c r="G2318" s="889" t="s">
        <v>880</v>
      </c>
      <c r="H2318" s="888" t="s">
        <v>6059</v>
      </c>
      <c r="I2318" s="888" t="s">
        <v>6060</v>
      </c>
      <c r="J2318" s="888" t="s">
        <v>1089</v>
      </c>
    </row>
    <row r="2319" spans="1:10" ht="52.15" customHeight="1" x14ac:dyDescent="0.25">
      <c r="A2319" s="890" t="s">
        <v>6061</v>
      </c>
      <c r="B2319" s="891" t="s">
        <v>6654</v>
      </c>
      <c r="C2319" s="890" t="s">
        <v>6063</v>
      </c>
      <c r="D2319" s="890" t="s">
        <v>6655</v>
      </c>
      <c r="E2319" s="1025" t="s">
        <v>176</v>
      </c>
      <c r="F2319" s="1025"/>
      <c r="G2319" s="892" t="s">
        <v>108</v>
      </c>
      <c r="H2319" s="893">
        <v>1</v>
      </c>
      <c r="I2319" s="894">
        <v>8.31</v>
      </c>
      <c r="J2319" s="894">
        <v>8.31</v>
      </c>
    </row>
    <row r="2320" spans="1:10" ht="15" customHeight="1" x14ac:dyDescent="0.25">
      <c r="A2320" s="1024" t="s">
        <v>6089</v>
      </c>
      <c r="B2320" s="1020" t="s">
        <v>1082</v>
      </c>
      <c r="C2320" s="1024" t="s">
        <v>6058</v>
      </c>
      <c r="D2320" s="1024" t="s">
        <v>6090</v>
      </c>
      <c r="E2320" s="1020" t="s">
        <v>1084</v>
      </c>
      <c r="F2320" s="1023" t="s">
        <v>6091</v>
      </c>
      <c r="G2320" s="1020"/>
      <c r="H2320" s="1023" t="s">
        <v>6065</v>
      </c>
      <c r="I2320" s="1020"/>
      <c r="J2320" s="1020" t="s">
        <v>6066</v>
      </c>
    </row>
    <row r="2321" spans="1:10" ht="15" customHeight="1" x14ac:dyDescent="0.25">
      <c r="A2321" s="1020"/>
      <c r="B2321" s="1020"/>
      <c r="C2321" s="1020"/>
      <c r="D2321" s="1020"/>
      <c r="E2321" s="1020"/>
      <c r="F2321" s="888" t="s">
        <v>6092</v>
      </c>
      <c r="G2321" s="888" t="s">
        <v>6093</v>
      </c>
      <c r="H2321" s="888" t="s">
        <v>6092</v>
      </c>
      <c r="I2321" s="888" t="s">
        <v>6093</v>
      </c>
      <c r="J2321" s="1020"/>
    </row>
    <row r="2322" spans="1:10" ht="25.9" customHeight="1" x14ac:dyDescent="0.25">
      <c r="A2322" s="895" t="s">
        <v>6067</v>
      </c>
      <c r="B2322" s="896" t="s">
        <v>6739</v>
      </c>
      <c r="C2322" s="895" t="s">
        <v>6063</v>
      </c>
      <c r="D2322" s="895" t="s">
        <v>2538</v>
      </c>
      <c r="E2322" s="897">
        <v>3</v>
      </c>
      <c r="F2322" s="904">
        <v>0.81</v>
      </c>
      <c r="G2322" s="904">
        <v>0.19</v>
      </c>
      <c r="H2322" s="898">
        <v>315.74</v>
      </c>
      <c r="I2322" s="898">
        <v>97.12</v>
      </c>
      <c r="J2322" s="898">
        <v>822.6</v>
      </c>
    </row>
    <row r="2323" spans="1:10" ht="19.899999999999999" customHeight="1" x14ac:dyDescent="0.25">
      <c r="A2323" s="1012"/>
      <c r="B2323" s="1012"/>
      <c r="C2323" s="1012"/>
      <c r="D2323" s="1012"/>
      <c r="E2323" s="1012"/>
      <c r="F2323" s="1012" t="s">
        <v>6094</v>
      </c>
      <c r="G2323" s="1012"/>
      <c r="H2323" s="1012"/>
      <c r="I2323" s="1012"/>
      <c r="J2323" s="900">
        <v>822.59619999999995</v>
      </c>
    </row>
    <row r="2324" spans="1:10" ht="19.899999999999999" customHeight="1" x14ac:dyDescent="0.25">
      <c r="A2324" s="1012"/>
      <c r="B2324" s="1012"/>
      <c r="C2324" s="1012"/>
      <c r="D2324" s="1012"/>
      <c r="E2324" s="1012"/>
      <c r="F2324" s="1012" t="s">
        <v>6072</v>
      </c>
      <c r="G2324" s="1012"/>
      <c r="H2324" s="1012"/>
      <c r="I2324" s="1012"/>
      <c r="J2324" s="900">
        <v>822.59619999999995</v>
      </c>
    </row>
    <row r="2325" spans="1:10" ht="19.899999999999999" customHeight="1" x14ac:dyDescent="0.25">
      <c r="A2325" s="1012"/>
      <c r="B2325" s="1012"/>
      <c r="C2325" s="1012"/>
      <c r="D2325" s="1012"/>
      <c r="E2325" s="1012"/>
      <c r="F2325" s="1012" t="s">
        <v>6073</v>
      </c>
      <c r="G2325" s="1012"/>
      <c r="H2325" s="1012"/>
      <c r="I2325" s="1012"/>
      <c r="J2325" s="900">
        <v>99.6</v>
      </c>
    </row>
    <row r="2326" spans="1:10" ht="19.899999999999999" customHeight="1" x14ac:dyDescent="0.25">
      <c r="A2326" s="1012"/>
      <c r="B2326" s="1012"/>
      <c r="C2326" s="1012"/>
      <c r="D2326" s="1012"/>
      <c r="E2326" s="1012"/>
      <c r="F2326" s="1012" t="s">
        <v>6074</v>
      </c>
      <c r="G2326" s="1012"/>
      <c r="H2326" s="1012"/>
      <c r="I2326" s="1012"/>
      <c r="J2326" s="900">
        <v>8.2590000000000003</v>
      </c>
    </row>
    <row r="2327" spans="1:10" ht="19.899999999999999" customHeight="1" x14ac:dyDescent="0.25">
      <c r="A2327" s="1012"/>
      <c r="B2327" s="1012"/>
      <c r="C2327" s="1012"/>
      <c r="D2327" s="1012"/>
      <c r="E2327" s="1012"/>
      <c r="F2327" s="1012" t="s">
        <v>6075</v>
      </c>
      <c r="G2327" s="1012"/>
      <c r="H2327" s="1012"/>
      <c r="I2327" s="1012"/>
      <c r="J2327" s="900">
        <v>4.65E-2</v>
      </c>
    </row>
    <row r="2328" spans="1:10" ht="19.899999999999999" customHeight="1" x14ac:dyDescent="0.25">
      <c r="A2328" s="1012"/>
      <c r="B2328" s="1012"/>
      <c r="C2328" s="1012"/>
      <c r="D2328" s="1012"/>
      <c r="E2328" s="1012"/>
      <c r="F2328" s="1012" t="s">
        <v>6076</v>
      </c>
      <c r="G2328" s="1012"/>
      <c r="H2328" s="1012"/>
      <c r="I2328" s="1012"/>
      <c r="J2328" s="900">
        <v>0</v>
      </c>
    </row>
    <row r="2329" spans="1:10" ht="19.899999999999999" customHeight="1" x14ac:dyDescent="0.25">
      <c r="A2329" s="887" t="s">
        <v>6077</v>
      </c>
      <c r="B2329" s="888" t="s">
        <v>6078</v>
      </c>
      <c r="C2329" s="887" t="s">
        <v>6058</v>
      </c>
      <c r="D2329" s="887" t="s">
        <v>1083</v>
      </c>
      <c r="E2329" s="888" t="s">
        <v>1084</v>
      </c>
      <c r="F2329" s="1020" t="s">
        <v>6079</v>
      </c>
      <c r="G2329" s="1023"/>
      <c r="H2329" s="1020"/>
      <c r="I2329" s="1020"/>
      <c r="J2329" s="888" t="s">
        <v>6065</v>
      </c>
    </row>
    <row r="2330" spans="1:10" ht="19.899999999999999" customHeight="1" x14ac:dyDescent="0.25">
      <c r="A2330" s="889"/>
      <c r="B2330" s="889"/>
      <c r="C2330" s="889"/>
      <c r="D2330" s="889"/>
      <c r="E2330" s="889"/>
      <c r="F2330" s="889" t="s">
        <v>240</v>
      </c>
      <c r="G2330" s="889" t="s">
        <v>241</v>
      </c>
      <c r="H2330" s="889" t="s">
        <v>242</v>
      </c>
      <c r="I2330" s="889" t="s">
        <v>6080</v>
      </c>
      <c r="J2330" s="889"/>
    </row>
    <row r="2331" spans="1:10" ht="19.899999999999999" customHeight="1" x14ac:dyDescent="0.25">
      <c r="A2331" s="1012"/>
      <c r="B2331" s="1012"/>
      <c r="C2331" s="1012"/>
      <c r="D2331" s="1012"/>
      <c r="E2331" s="1012"/>
      <c r="F2331" s="1012" t="s">
        <v>6076</v>
      </c>
      <c r="G2331" s="1012"/>
      <c r="H2331" s="1012"/>
      <c r="I2331" s="1012"/>
      <c r="J2331" s="900">
        <v>0</v>
      </c>
    </row>
    <row r="2332" spans="1:10" ht="19.899999999999999" customHeight="1" x14ac:dyDescent="0.25">
      <c r="A2332" s="1012"/>
      <c r="B2332" s="1012"/>
      <c r="C2332" s="1012"/>
      <c r="D2332" s="1012"/>
      <c r="E2332" s="1012"/>
      <c r="F2332" s="1012" t="s">
        <v>6081</v>
      </c>
      <c r="G2332" s="1012"/>
      <c r="H2332" s="1012"/>
      <c r="I2332" s="1012"/>
      <c r="J2332" s="900">
        <v>0</v>
      </c>
    </row>
    <row r="2333" spans="1:10" x14ac:dyDescent="0.25">
      <c r="A2333" s="901"/>
      <c r="B2333" s="901"/>
      <c r="C2333" s="901"/>
      <c r="D2333" s="901"/>
      <c r="E2333" s="901" t="s">
        <v>6082</v>
      </c>
      <c r="F2333" s="902">
        <v>0</v>
      </c>
      <c r="G2333" s="901" t="s">
        <v>6083</v>
      </c>
      <c r="H2333" s="902">
        <v>0</v>
      </c>
      <c r="I2333" s="901" t="s">
        <v>6084</v>
      </c>
      <c r="J2333" s="902">
        <v>0</v>
      </c>
    </row>
    <row r="2334" spans="1:10" ht="15.75" thickBot="1" x14ac:dyDescent="0.3">
      <c r="A2334" s="901"/>
      <c r="B2334" s="901"/>
      <c r="C2334" s="901"/>
      <c r="D2334" s="901"/>
      <c r="E2334" s="901" t="s">
        <v>6085</v>
      </c>
      <c r="F2334" s="902">
        <v>1.99</v>
      </c>
      <c r="G2334" s="901"/>
      <c r="H2334" s="1013" t="s">
        <v>6086</v>
      </c>
      <c r="I2334" s="1013"/>
      <c r="J2334" s="902">
        <v>10.3</v>
      </c>
    </row>
    <row r="2335" spans="1:10" ht="1.1499999999999999" customHeight="1" thickTop="1" x14ac:dyDescent="0.25">
      <c r="A2335" s="903"/>
      <c r="B2335" s="903"/>
      <c r="C2335" s="903"/>
      <c r="D2335" s="903"/>
      <c r="E2335" s="903"/>
      <c r="F2335" s="903"/>
      <c r="G2335" s="903"/>
      <c r="H2335" s="903"/>
      <c r="I2335" s="903"/>
      <c r="J2335" s="903"/>
    </row>
    <row r="2336" spans="1:10" ht="18" customHeight="1" x14ac:dyDescent="0.25">
      <c r="A2336" s="887"/>
      <c r="B2336" s="888" t="s">
        <v>1082</v>
      </c>
      <c r="C2336" s="887" t="s">
        <v>6058</v>
      </c>
      <c r="D2336" s="887" t="s">
        <v>1083</v>
      </c>
      <c r="E2336" s="1024" t="s">
        <v>1210</v>
      </c>
      <c r="F2336" s="1024"/>
      <c r="G2336" s="889" t="s">
        <v>880</v>
      </c>
      <c r="H2336" s="888" t="s">
        <v>6059</v>
      </c>
      <c r="I2336" s="888" t="s">
        <v>6060</v>
      </c>
      <c r="J2336" s="888" t="s">
        <v>1089</v>
      </c>
    </row>
    <row r="2337" spans="1:10" ht="25.9" customHeight="1" x14ac:dyDescent="0.25">
      <c r="A2337" s="890" t="s">
        <v>6061</v>
      </c>
      <c r="B2337" s="891" t="s">
        <v>6540</v>
      </c>
      <c r="C2337" s="890" t="s">
        <v>6063</v>
      </c>
      <c r="D2337" s="890" t="s">
        <v>433</v>
      </c>
      <c r="E2337" s="1025" t="s">
        <v>176</v>
      </c>
      <c r="F2337" s="1025"/>
      <c r="G2337" s="892" t="s">
        <v>70</v>
      </c>
      <c r="H2337" s="893">
        <v>1</v>
      </c>
      <c r="I2337" s="894">
        <v>11.8</v>
      </c>
      <c r="J2337" s="894">
        <v>11.8</v>
      </c>
    </row>
    <row r="2338" spans="1:10" ht="15" customHeight="1" x14ac:dyDescent="0.25">
      <c r="A2338" s="1024" t="s">
        <v>6089</v>
      </c>
      <c r="B2338" s="1020" t="s">
        <v>1082</v>
      </c>
      <c r="C2338" s="1024" t="s">
        <v>6058</v>
      </c>
      <c r="D2338" s="1024" t="s">
        <v>6090</v>
      </c>
      <c r="E2338" s="1020" t="s">
        <v>1084</v>
      </c>
      <c r="F2338" s="1023" t="s">
        <v>6091</v>
      </c>
      <c r="G2338" s="1020"/>
      <c r="H2338" s="1023" t="s">
        <v>6065</v>
      </c>
      <c r="I2338" s="1020"/>
      <c r="J2338" s="1020" t="s">
        <v>6066</v>
      </c>
    </row>
    <row r="2339" spans="1:10" ht="15" customHeight="1" x14ac:dyDescent="0.25">
      <c r="A2339" s="1020"/>
      <c r="B2339" s="1020"/>
      <c r="C2339" s="1020"/>
      <c r="D2339" s="1020"/>
      <c r="E2339" s="1020"/>
      <c r="F2339" s="888" t="s">
        <v>6092</v>
      </c>
      <c r="G2339" s="888" t="s">
        <v>6093</v>
      </c>
      <c r="H2339" s="888" t="s">
        <v>6092</v>
      </c>
      <c r="I2339" s="888" t="s">
        <v>6093</v>
      </c>
      <c r="J2339" s="1020"/>
    </row>
    <row r="2340" spans="1:10" ht="24" customHeight="1" x14ac:dyDescent="0.25">
      <c r="A2340" s="895" t="s">
        <v>6067</v>
      </c>
      <c r="B2340" s="896" t="s">
        <v>1004</v>
      </c>
      <c r="C2340" s="895" t="s">
        <v>6063</v>
      </c>
      <c r="D2340" s="895" t="s">
        <v>259</v>
      </c>
      <c r="E2340" s="897">
        <v>1</v>
      </c>
      <c r="F2340" s="904">
        <v>1</v>
      </c>
      <c r="G2340" s="904">
        <v>0</v>
      </c>
      <c r="H2340" s="898">
        <v>10.55</v>
      </c>
      <c r="I2340" s="898">
        <v>0.73</v>
      </c>
      <c r="J2340" s="898">
        <v>10.55</v>
      </c>
    </row>
    <row r="2341" spans="1:10" ht="24" customHeight="1" x14ac:dyDescent="0.25">
      <c r="A2341" s="895" t="s">
        <v>6067</v>
      </c>
      <c r="B2341" s="896" t="s">
        <v>1029</v>
      </c>
      <c r="C2341" s="895" t="s">
        <v>6063</v>
      </c>
      <c r="D2341" s="895" t="s">
        <v>261</v>
      </c>
      <c r="E2341" s="897">
        <v>1</v>
      </c>
      <c r="F2341" s="904">
        <v>1</v>
      </c>
      <c r="G2341" s="904">
        <v>0</v>
      </c>
      <c r="H2341" s="898">
        <v>2.25</v>
      </c>
      <c r="I2341" s="898">
        <v>1.21</v>
      </c>
      <c r="J2341" s="898">
        <v>2.25</v>
      </c>
    </row>
    <row r="2342" spans="1:10" ht="19.899999999999999" customHeight="1" x14ac:dyDescent="0.25">
      <c r="A2342" s="1012"/>
      <c r="B2342" s="1012"/>
      <c r="C2342" s="1012"/>
      <c r="D2342" s="1012"/>
      <c r="E2342" s="1012"/>
      <c r="F2342" s="1012" t="s">
        <v>6094</v>
      </c>
      <c r="G2342" s="1012"/>
      <c r="H2342" s="1012"/>
      <c r="I2342" s="1012"/>
      <c r="J2342" s="900">
        <v>12.8072</v>
      </c>
    </row>
    <row r="2343" spans="1:10" ht="19.899999999999999" customHeight="1" x14ac:dyDescent="0.25">
      <c r="A2343" s="887" t="s">
        <v>6064</v>
      </c>
      <c r="B2343" s="888" t="s">
        <v>1082</v>
      </c>
      <c r="C2343" s="887" t="s">
        <v>6058</v>
      </c>
      <c r="D2343" s="887" t="s">
        <v>223</v>
      </c>
      <c r="E2343" s="888" t="s">
        <v>1084</v>
      </c>
      <c r="F2343" s="1020" t="s">
        <v>6065</v>
      </c>
      <c r="G2343" s="1020"/>
      <c r="H2343" s="1020"/>
      <c r="I2343" s="1020"/>
      <c r="J2343" s="888" t="s">
        <v>6066</v>
      </c>
    </row>
    <row r="2344" spans="1:10" ht="24" customHeight="1" x14ac:dyDescent="0.25">
      <c r="A2344" s="895" t="s">
        <v>6067</v>
      </c>
      <c r="B2344" s="896" t="s">
        <v>6139</v>
      </c>
      <c r="C2344" s="895" t="s">
        <v>6063</v>
      </c>
      <c r="D2344" s="895" t="s">
        <v>263</v>
      </c>
      <c r="E2344" s="897">
        <v>1</v>
      </c>
      <c r="F2344" s="895"/>
      <c r="G2344" s="895"/>
      <c r="H2344" s="895"/>
      <c r="I2344" s="898" t="s">
        <v>6140</v>
      </c>
      <c r="J2344" s="898" t="s">
        <v>6140</v>
      </c>
    </row>
    <row r="2345" spans="1:10" ht="19.899999999999999" customHeight="1" x14ac:dyDescent="0.25">
      <c r="A2345" s="1012"/>
      <c r="B2345" s="1012"/>
      <c r="C2345" s="1012"/>
      <c r="D2345" s="1012"/>
      <c r="E2345" s="1012"/>
      <c r="F2345" s="1012" t="s">
        <v>6070</v>
      </c>
      <c r="G2345" s="1012"/>
      <c r="H2345" s="1012"/>
      <c r="I2345" s="1012"/>
      <c r="J2345" s="899">
        <v>0</v>
      </c>
    </row>
    <row r="2346" spans="1:10" ht="19.899999999999999" customHeight="1" x14ac:dyDescent="0.25">
      <c r="A2346" s="1012"/>
      <c r="B2346" s="1012"/>
      <c r="C2346" s="1012"/>
      <c r="D2346" s="1012"/>
      <c r="E2346" s="1012"/>
      <c r="F2346" s="1012" t="s">
        <v>6071</v>
      </c>
      <c r="G2346" s="1012"/>
      <c r="H2346" s="1012"/>
      <c r="I2346" s="1012"/>
      <c r="J2346" s="900">
        <v>23.636299999999999</v>
      </c>
    </row>
    <row r="2347" spans="1:10" ht="19.899999999999999" customHeight="1" x14ac:dyDescent="0.25">
      <c r="A2347" s="1012"/>
      <c r="B2347" s="1012"/>
      <c r="C2347" s="1012"/>
      <c r="D2347" s="1012"/>
      <c r="E2347" s="1012"/>
      <c r="F2347" s="1012" t="s">
        <v>6072</v>
      </c>
      <c r="G2347" s="1012"/>
      <c r="H2347" s="1012"/>
      <c r="I2347" s="1012"/>
      <c r="J2347" s="900">
        <v>36.4435</v>
      </c>
    </row>
    <row r="2348" spans="1:10" ht="19.899999999999999" customHeight="1" x14ac:dyDescent="0.25">
      <c r="A2348" s="1012"/>
      <c r="B2348" s="1012"/>
      <c r="C2348" s="1012"/>
      <c r="D2348" s="1012"/>
      <c r="E2348" s="1012"/>
      <c r="F2348" s="1012" t="s">
        <v>6073</v>
      </c>
      <c r="G2348" s="1012"/>
      <c r="H2348" s="1012"/>
      <c r="I2348" s="1012"/>
      <c r="J2348" s="900">
        <v>13.07</v>
      </c>
    </row>
    <row r="2349" spans="1:10" ht="19.899999999999999" customHeight="1" x14ac:dyDescent="0.25">
      <c r="A2349" s="1012"/>
      <c r="B2349" s="1012"/>
      <c r="C2349" s="1012"/>
      <c r="D2349" s="1012"/>
      <c r="E2349" s="1012"/>
      <c r="F2349" s="1012" t="s">
        <v>6074</v>
      </c>
      <c r="G2349" s="1012"/>
      <c r="H2349" s="1012"/>
      <c r="I2349" s="1012"/>
      <c r="J2349" s="900">
        <v>2.7883</v>
      </c>
    </row>
    <row r="2350" spans="1:10" ht="19.899999999999999" customHeight="1" x14ac:dyDescent="0.25">
      <c r="A2350" s="1012"/>
      <c r="B2350" s="1012"/>
      <c r="C2350" s="1012"/>
      <c r="D2350" s="1012"/>
      <c r="E2350" s="1012"/>
      <c r="F2350" s="1012" t="s">
        <v>6075</v>
      </c>
      <c r="G2350" s="1012"/>
      <c r="H2350" s="1012"/>
      <c r="I2350" s="1012"/>
      <c r="J2350" s="900">
        <v>2.3900000000000001E-2</v>
      </c>
    </row>
    <row r="2351" spans="1:10" ht="19.899999999999999" customHeight="1" x14ac:dyDescent="0.25">
      <c r="A2351" s="1012"/>
      <c r="B2351" s="1012"/>
      <c r="C2351" s="1012"/>
      <c r="D2351" s="1012"/>
      <c r="E2351" s="1012"/>
      <c r="F2351" s="1012" t="s">
        <v>6076</v>
      </c>
      <c r="G2351" s="1012"/>
      <c r="H2351" s="1012"/>
      <c r="I2351" s="1012"/>
      <c r="J2351" s="900">
        <v>0</v>
      </c>
    </row>
    <row r="2352" spans="1:10" ht="19.899999999999999" customHeight="1" x14ac:dyDescent="0.25">
      <c r="A2352" s="887" t="s">
        <v>6101</v>
      </c>
      <c r="B2352" s="888" t="s">
        <v>1082</v>
      </c>
      <c r="C2352" s="887" t="s">
        <v>6058</v>
      </c>
      <c r="D2352" s="887" t="s">
        <v>179</v>
      </c>
      <c r="E2352" s="888" t="s">
        <v>1084</v>
      </c>
      <c r="F2352" s="888" t="s">
        <v>1207</v>
      </c>
      <c r="G2352" s="888" t="s">
        <v>6102</v>
      </c>
      <c r="H2352" s="888"/>
      <c r="I2352" s="888"/>
      <c r="J2352" s="888" t="s">
        <v>6065</v>
      </c>
    </row>
    <row r="2353" spans="1:10" ht="25.9" customHeight="1" x14ac:dyDescent="0.25">
      <c r="A2353" s="895" t="s">
        <v>6067</v>
      </c>
      <c r="B2353" s="896" t="s">
        <v>6747</v>
      </c>
      <c r="C2353" s="895" t="s">
        <v>6063</v>
      </c>
      <c r="D2353" s="895" t="s">
        <v>2983</v>
      </c>
      <c r="E2353" s="897">
        <v>1</v>
      </c>
      <c r="F2353" s="905" t="s">
        <v>70</v>
      </c>
      <c r="G2353" s="1018" t="s">
        <v>6748</v>
      </c>
      <c r="H2353" s="1018"/>
      <c r="I2353" s="1019"/>
      <c r="J2353" s="898" t="s">
        <v>6748</v>
      </c>
    </row>
    <row r="2354" spans="1:10" ht="24" customHeight="1" x14ac:dyDescent="0.25">
      <c r="A2354" s="895" t="s">
        <v>6067</v>
      </c>
      <c r="B2354" s="896" t="s">
        <v>6749</v>
      </c>
      <c r="C2354" s="895" t="s">
        <v>6063</v>
      </c>
      <c r="D2354" s="895" t="s">
        <v>626</v>
      </c>
      <c r="E2354" s="897">
        <v>4.5500000000000002E-3</v>
      </c>
      <c r="F2354" s="905" t="s">
        <v>70</v>
      </c>
      <c r="G2354" s="1018" t="s">
        <v>6750</v>
      </c>
      <c r="H2354" s="1018"/>
      <c r="I2354" s="1019"/>
      <c r="J2354" s="898" t="s">
        <v>6751</v>
      </c>
    </row>
    <row r="2355" spans="1:10" ht="19.899999999999999" customHeight="1" x14ac:dyDescent="0.25">
      <c r="A2355" s="1012"/>
      <c r="B2355" s="1012"/>
      <c r="C2355" s="1012"/>
      <c r="D2355" s="1012"/>
      <c r="E2355" s="1012"/>
      <c r="F2355" s="1012" t="s">
        <v>6106</v>
      </c>
      <c r="G2355" s="1012"/>
      <c r="H2355" s="1012"/>
      <c r="I2355" s="1012"/>
      <c r="J2355" s="900">
        <v>8.9878999999999998</v>
      </c>
    </row>
    <row r="2356" spans="1:10" ht="19.899999999999999" customHeight="1" x14ac:dyDescent="0.25">
      <c r="A2356" s="887" t="s">
        <v>6107</v>
      </c>
      <c r="B2356" s="888" t="s">
        <v>6108</v>
      </c>
      <c r="C2356" s="887" t="s">
        <v>6058</v>
      </c>
      <c r="D2356" s="887" t="s">
        <v>1083</v>
      </c>
      <c r="E2356" s="888" t="s">
        <v>6109</v>
      </c>
      <c r="F2356" s="888" t="s">
        <v>1084</v>
      </c>
      <c r="G2356" s="889" t="s">
        <v>1207</v>
      </c>
      <c r="H2356" s="1020" t="s">
        <v>6102</v>
      </c>
      <c r="I2356" s="1020"/>
      <c r="J2356" s="888" t="s">
        <v>6065</v>
      </c>
    </row>
    <row r="2357" spans="1:10" ht="39" customHeight="1" x14ac:dyDescent="0.25">
      <c r="A2357" s="906" t="s">
        <v>6061</v>
      </c>
      <c r="B2357" s="907" t="s">
        <v>6151</v>
      </c>
      <c r="C2357" s="906" t="s">
        <v>6063</v>
      </c>
      <c r="D2357" s="906" t="s">
        <v>6152</v>
      </c>
      <c r="E2357" s="907" t="s">
        <v>545</v>
      </c>
      <c r="F2357" s="908">
        <v>1.1E-4</v>
      </c>
      <c r="G2357" s="909" t="s">
        <v>108</v>
      </c>
      <c r="H2357" s="1021">
        <v>34.81</v>
      </c>
      <c r="I2357" s="1022"/>
      <c r="J2357" s="910">
        <v>0</v>
      </c>
    </row>
    <row r="2358" spans="1:10" ht="19.899999999999999" customHeight="1" x14ac:dyDescent="0.25">
      <c r="A2358" s="1012"/>
      <c r="B2358" s="1012"/>
      <c r="C2358" s="1012"/>
      <c r="D2358" s="1012"/>
      <c r="E2358" s="1012"/>
      <c r="F2358" s="1012" t="s">
        <v>6112</v>
      </c>
      <c r="G2358" s="1012"/>
      <c r="H2358" s="1012"/>
      <c r="I2358" s="1012"/>
      <c r="J2358" s="900">
        <v>3.8E-3</v>
      </c>
    </row>
    <row r="2359" spans="1:10" ht="19.899999999999999" customHeight="1" x14ac:dyDescent="0.25">
      <c r="A2359" s="887" t="s">
        <v>6077</v>
      </c>
      <c r="B2359" s="888" t="s">
        <v>6078</v>
      </c>
      <c r="C2359" s="887" t="s">
        <v>6058</v>
      </c>
      <c r="D2359" s="887" t="s">
        <v>1083</v>
      </c>
      <c r="E2359" s="888" t="s">
        <v>1084</v>
      </c>
      <c r="F2359" s="1020" t="s">
        <v>6079</v>
      </c>
      <c r="G2359" s="1023"/>
      <c r="H2359" s="1020"/>
      <c r="I2359" s="1020"/>
      <c r="J2359" s="888" t="s">
        <v>6065</v>
      </c>
    </row>
    <row r="2360" spans="1:10" ht="19.899999999999999" customHeight="1" x14ac:dyDescent="0.25">
      <c r="A2360" s="889"/>
      <c r="B2360" s="889"/>
      <c r="C2360" s="889"/>
      <c r="D2360" s="889"/>
      <c r="E2360" s="889"/>
      <c r="F2360" s="889" t="s">
        <v>240</v>
      </c>
      <c r="G2360" s="889" t="s">
        <v>241</v>
      </c>
      <c r="H2360" s="889" t="s">
        <v>242</v>
      </c>
      <c r="I2360" s="889" t="s">
        <v>6080</v>
      </c>
      <c r="J2360" s="889"/>
    </row>
    <row r="2361" spans="1:10" ht="49.9" customHeight="1" x14ac:dyDescent="0.25">
      <c r="A2361" s="906" t="s">
        <v>6067</v>
      </c>
      <c r="B2361" s="907" t="s">
        <v>545</v>
      </c>
      <c r="C2361" s="906" t="s">
        <v>6063</v>
      </c>
      <c r="D2361" s="906" t="s">
        <v>2983</v>
      </c>
      <c r="E2361" s="908">
        <v>1.1E-4</v>
      </c>
      <c r="F2361" s="907" t="s">
        <v>6153</v>
      </c>
      <c r="G2361" s="907" t="s">
        <v>6154</v>
      </c>
      <c r="H2361" s="907" t="s">
        <v>6155</v>
      </c>
      <c r="I2361" s="907" t="s">
        <v>6116</v>
      </c>
      <c r="J2361" s="910">
        <v>0</v>
      </c>
    </row>
    <row r="2362" spans="1:10" ht="19.899999999999999" customHeight="1" x14ac:dyDescent="0.25">
      <c r="A2362" s="1012"/>
      <c r="B2362" s="1012"/>
      <c r="C2362" s="1012"/>
      <c r="D2362" s="1012"/>
      <c r="E2362" s="1012"/>
      <c r="F2362" s="1012" t="s">
        <v>6076</v>
      </c>
      <c r="G2362" s="1012"/>
      <c r="H2362" s="1012"/>
      <c r="I2362" s="1012"/>
      <c r="J2362" s="900">
        <v>0</v>
      </c>
    </row>
    <row r="2363" spans="1:10" ht="19.899999999999999" customHeight="1" x14ac:dyDescent="0.25">
      <c r="A2363" s="1012"/>
      <c r="B2363" s="1012"/>
      <c r="C2363" s="1012"/>
      <c r="D2363" s="1012"/>
      <c r="E2363" s="1012"/>
      <c r="F2363" s="1012" t="s">
        <v>6081</v>
      </c>
      <c r="G2363" s="1012"/>
      <c r="H2363" s="1012"/>
      <c r="I2363" s="1012"/>
      <c r="J2363" s="900">
        <v>0</v>
      </c>
    </row>
    <row r="2364" spans="1:10" x14ac:dyDescent="0.25">
      <c r="A2364" s="901"/>
      <c r="B2364" s="901"/>
      <c r="C2364" s="901"/>
      <c r="D2364" s="901"/>
      <c r="E2364" s="901" t="s">
        <v>6082</v>
      </c>
      <c r="F2364" s="902">
        <v>1.8096933394824526</v>
      </c>
      <c r="G2364" s="901" t="s">
        <v>6083</v>
      </c>
      <c r="H2364" s="902">
        <v>0</v>
      </c>
      <c r="I2364" s="901" t="s">
        <v>6084</v>
      </c>
      <c r="J2364" s="902">
        <v>1.8</v>
      </c>
    </row>
    <row r="2365" spans="1:10" ht="15.75" thickBot="1" x14ac:dyDescent="0.3">
      <c r="A2365" s="901"/>
      <c r="B2365" s="901"/>
      <c r="C2365" s="901"/>
      <c r="D2365" s="901"/>
      <c r="E2365" s="901" t="s">
        <v>6085</v>
      </c>
      <c r="F2365" s="902">
        <v>2.82</v>
      </c>
      <c r="G2365" s="901"/>
      <c r="H2365" s="1013" t="s">
        <v>6086</v>
      </c>
      <c r="I2365" s="1013"/>
      <c r="J2365" s="902">
        <v>14.62</v>
      </c>
    </row>
    <row r="2366" spans="1:10" ht="1.1499999999999999" customHeight="1" thickTop="1" x14ac:dyDescent="0.25">
      <c r="A2366" s="903"/>
      <c r="B2366" s="903"/>
      <c r="C2366" s="903"/>
      <c r="D2366" s="903"/>
      <c r="E2366" s="903"/>
      <c r="F2366" s="903"/>
      <c r="G2366" s="903"/>
      <c r="H2366" s="903"/>
      <c r="I2366" s="903"/>
      <c r="J2366" s="903"/>
    </row>
    <row r="2367" spans="1:10" ht="18" customHeight="1" x14ac:dyDescent="0.25">
      <c r="A2367" s="887"/>
      <c r="B2367" s="888" t="s">
        <v>1082</v>
      </c>
      <c r="C2367" s="887" t="s">
        <v>6058</v>
      </c>
      <c r="D2367" s="887" t="s">
        <v>1083</v>
      </c>
      <c r="E2367" s="1024" t="s">
        <v>1210</v>
      </c>
      <c r="F2367" s="1024"/>
      <c r="G2367" s="889" t="s">
        <v>880</v>
      </c>
      <c r="H2367" s="888" t="s">
        <v>6059</v>
      </c>
      <c r="I2367" s="888" t="s">
        <v>6060</v>
      </c>
      <c r="J2367" s="888" t="s">
        <v>1089</v>
      </c>
    </row>
    <row r="2368" spans="1:10" ht="24" customHeight="1" x14ac:dyDescent="0.25">
      <c r="A2368" s="890" t="s">
        <v>6061</v>
      </c>
      <c r="B2368" s="891" t="s">
        <v>6247</v>
      </c>
      <c r="C2368" s="890" t="s">
        <v>6063</v>
      </c>
      <c r="D2368" s="890" t="s">
        <v>317</v>
      </c>
      <c r="E2368" s="1025" t="s">
        <v>176</v>
      </c>
      <c r="F2368" s="1025"/>
      <c r="G2368" s="892" t="s">
        <v>38</v>
      </c>
      <c r="H2368" s="893">
        <v>1</v>
      </c>
      <c r="I2368" s="894">
        <v>0</v>
      </c>
      <c r="J2368" s="894">
        <v>0</v>
      </c>
    </row>
    <row r="2369" spans="1:10" ht="19.899999999999999" customHeight="1" x14ac:dyDescent="0.25">
      <c r="A2369" s="1012"/>
      <c r="B2369" s="1012"/>
      <c r="C2369" s="1012"/>
      <c r="D2369" s="1012"/>
      <c r="E2369" s="1012"/>
      <c r="F2369" s="1012" t="s">
        <v>6072</v>
      </c>
      <c r="G2369" s="1012"/>
      <c r="H2369" s="1012"/>
      <c r="I2369" s="1012"/>
      <c r="J2369" s="900">
        <v>0</v>
      </c>
    </row>
    <row r="2370" spans="1:10" ht="19.899999999999999" customHeight="1" x14ac:dyDescent="0.25">
      <c r="A2370" s="1012"/>
      <c r="B2370" s="1012"/>
      <c r="C2370" s="1012"/>
      <c r="D2370" s="1012"/>
      <c r="E2370" s="1012"/>
      <c r="F2370" s="1012" t="s">
        <v>6073</v>
      </c>
      <c r="G2370" s="1012"/>
      <c r="H2370" s="1012"/>
      <c r="I2370" s="1012"/>
      <c r="J2370" s="900">
        <v>1</v>
      </c>
    </row>
    <row r="2371" spans="1:10" ht="19.899999999999999" customHeight="1" x14ac:dyDescent="0.25">
      <c r="A2371" s="1012"/>
      <c r="B2371" s="1012"/>
      <c r="C2371" s="1012"/>
      <c r="D2371" s="1012"/>
      <c r="E2371" s="1012"/>
      <c r="F2371" s="1012" t="s">
        <v>6074</v>
      </c>
      <c r="G2371" s="1012"/>
      <c r="H2371" s="1012"/>
      <c r="I2371" s="1012"/>
      <c r="J2371" s="900">
        <v>0</v>
      </c>
    </row>
    <row r="2372" spans="1:10" ht="19.899999999999999" customHeight="1" x14ac:dyDescent="0.25">
      <c r="A2372" s="1012"/>
      <c r="B2372" s="1012"/>
      <c r="C2372" s="1012"/>
      <c r="D2372" s="1012"/>
      <c r="E2372" s="1012"/>
      <c r="F2372" s="1012" t="s">
        <v>6075</v>
      </c>
      <c r="G2372" s="1012"/>
      <c r="H2372" s="1012"/>
      <c r="I2372" s="1012"/>
      <c r="J2372" s="900">
        <v>0</v>
      </c>
    </row>
    <row r="2373" spans="1:10" ht="19.899999999999999" customHeight="1" x14ac:dyDescent="0.25">
      <c r="A2373" s="1012"/>
      <c r="B2373" s="1012"/>
      <c r="C2373" s="1012"/>
      <c r="D2373" s="1012"/>
      <c r="E2373" s="1012"/>
      <c r="F2373" s="1012" t="s">
        <v>6076</v>
      </c>
      <c r="G2373" s="1012"/>
      <c r="H2373" s="1012"/>
      <c r="I2373" s="1012"/>
      <c r="J2373" s="900">
        <v>0</v>
      </c>
    </row>
    <row r="2374" spans="1:10" ht="19.899999999999999" customHeight="1" x14ac:dyDescent="0.25">
      <c r="A2374" s="887" t="s">
        <v>6101</v>
      </c>
      <c r="B2374" s="888" t="s">
        <v>1082</v>
      </c>
      <c r="C2374" s="887" t="s">
        <v>6058</v>
      </c>
      <c r="D2374" s="887" t="s">
        <v>179</v>
      </c>
      <c r="E2374" s="888" t="s">
        <v>1084</v>
      </c>
      <c r="F2374" s="888" t="s">
        <v>1207</v>
      </c>
      <c r="G2374" s="888" t="s">
        <v>6102</v>
      </c>
      <c r="H2374" s="888"/>
      <c r="I2374" s="888"/>
      <c r="J2374" s="888" t="s">
        <v>6065</v>
      </c>
    </row>
    <row r="2375" spans="1:10" ht="24" customHeight="1" x14ac:dyDescent="0.25">
      <c r="A2375" s="895" t="s">
        <v>6067</v>
      </c>
      <c r="B2375" s="896" t="s">
        <v>6752</v>
      </c>
      <c r="C2375" s="895" t="s">
        <v>6063</v>
      </c>
      <c r="D2375" s="895" t="s">
        <v>317</v>
      </c>
      <c r="E2375" s="897">
        <v>1</v>
      </c>
      <c r="F2375" s="905" t="s">
        <v>38</v>
      </c>
      <c r="G2375" s="1018" t="s">
        <v>6248</v>
      </c>
      <c r="H2375" s="1018"/>
      <c r="I2375" s="1019"/>
      <c r="J2375" s="898" t="s">
        <v>6248</v>
      </c>
    </row>
    <row r="2376" spans="1:10" ht="19.899999999999999" customHeight="1" x14ac:dyDescent="0.25">
      <c r="A2376" s="1012"/>
      <c r="B2376" s="1012"/>
      <c r="C2376" s="1012"/>
      <c r="D2376" s="1012"/>
      <c r="E2376" s="1012"/>
      <c r="F2376" s="1012" t="s">
        <v>6106</v>
      </c>
      <c r="G2376" s="1012"/>
      <c r="H2376" s="1012"/>
      <c r="I2376" s="1012"/>
      <c r="J2376" s="900">
        <v>0</v>
      </c>
    </row>
    <row r="2377" spans="1:10" ht="19.899999999999999" customHeight="1" x14ac:dyDescent="0.25">
      <c r="A2377" s="887" t="s">
        <v>6077</v>
      </c>
      <c r="B2377" s="888" t="s">
        <v>6078</v>
      </c>
      <c r="C2377" s="887" t="s">
        <v>6058</v>
      </c>
      <c r="D2377" s="887" t="s">
        <v>1083</v>
      </c>
      <c r="E2377" s="888" t="s">
        <v>1084</v>
      </c>
      <c r="F2377" s="1020" t="s">
        <v>6079</v>
      </c>
      <c r="G2377" s="1023"/>
      <c r="H2377" s="1020"/>
      <c r="I2377" s="1020"/>
      <c r="J2377" s="888" t="s">
        <v>6065</v>
      </c>
    </row>
    <row r="2378" spans="1:10" ht="19.899999999999999" customHeight="1" x14ac:dyDescent="0.25">
      <c r="A2378" s="889"/>
      <c r="B2378" s="889"/>
      <c r="C2378" s="889"/>
      <c r="D2378" s="889"/>
      <c r="E2378" s="889"/>
      <c r="F2378" s="889" t="s">
        <v>240</v>
      </c>
      <c r="G2378" s="889" t="s">
        <v>241</v>
      </c>
      <c r="H2378" s="889" t="s">
        <v>242</v>
      </c>
      <c r="I2378" s="889" t="s">
        <v>6080</v>
      </c>
      <c r="J2378" s="889"/>
    </row>
    <row r="2379" spans="1:10" ht="19.899999999999999" customHeight="1" x14ac:dyDescent="0.25">
      <c r="A2379" s="1012"/>
      <c r="B2379" s="1012"/>
      <c r="C2379" s="1012"/>
      <c r="D2379" s="1012"/>
      <c r="E2379" s="1012"/>
      <c r="F2379" s="1012" t="s">
        <v>6076</v>
      </c>
      <c r="G2379" s="1012"/>
      <c r="H2379" s="1012"/>
      <c r="I2379" s="1012"/>
      <c r="J2379" s="900">
        <v>0</v>
      </c>
    </row>
    <row r="2380" spans="1:10" ht="19.899999999999999" customHeight="1" x14ac:dyDescent="0.25">
      <c r="A2380" s="1012"/>
      <c r="B2380" s="1012"/>
      <c r="C2380" s="1012"/>
      <c r="D2380" s="1012"/>
      <c r="E2380" s="1012"/>
      <c r="F2380" s="1012" t="s">
        <v>6081</v>
      </c>
      <c r="G2380" s="1012"/>
      <c r="H2380" s="1012"/>
      <c r="I2380" s="1012"/>
      <c r="J2380" s="900">
        <v>0</v>
      </c>
    </row>
    <row r="2381" spans="1:10" x14ac:dyDescent="0.25">
      <c r="A2381" s="901"/>
      <c r="B2381" s="901"/>
      <c r="C2381" s="901"/>
      <c r="D2381" s="901"/>
      <c r="E2381" s="901" t="s">
        <v>6082</v>
      </c>
      <c r="F2381" s="902">
        <v>0</v>
      </c>
      <c r="G2381" s="901" t="s">
        <v>6083</v>
      </c>
      <c r="H2381" s="902">
        <v>0</v>
      </c>
      <c r="I2381" s="901" t="s">
        <v>6084</v>
      </c>
      <c r="J2381" s="902">
        <v>0</v>
      </c>
    </row>
    <row r="2382" spans="1:10" ht="15.75" thickBot="1" x14ac:dyDescent="0.3">
      <c r="A2382" s="901"/>
      <c r="B2382" s="901"/>
      <c r="C2382" s="901"/>
      <c r="D2382" s="901"/>
      <c r="E2382" s="901" t="s">
        <v>6085</v>
      </c>
      <c r="F2382" s="902">
        <v>0</v>
      </c>
      <c r="G2382" s="901"/>
      <c r="H2382" s="1013" t="s">
        <v>6086</v>
      </c>
      <c r="I2382" s="1013"/>
      <c r="J2382" s="902">
        <v>0</v>
      </c>
    </row>
    <row r="2383" spans="1:10" ht="1.1499999999999999" customHeight="1" thickTop="1" x14ac:dyDescent="0.25">
      <c r="A2383" s="903"/>
      <c r="B2383" s="903"/>
      <c r="C2383" s="903"/>
      <c r="D2383" s="903"/>
      <c r="E2383" s="903"/>
      <c r="F2383" s="903"/>
      <c r="G2383" s="903"/>
      <c r="H2383" s="903"/>
      <c r="I2383" s="903"/>
      <c r="J2383" s="903"/>
    </row>
    <row r="2384" spans="1:10" ht="18" customHeight="1" x14ac:dyDescent="0.25">
      <c r="A2384" s="887"/>
      <c r="B2384" s="888" t="s">
        <v>1082</v>
      </c>
      <c r="C2384" s="887" t="s">
        <v>6058</v>
      </c>
      <c r="D2384" s="887" t="s">
        <v>1083</v>
      </c>
      <c r="E2384" s="1024" t="s">
        <v>1210</v>
      </c>
      <c r="F2384" s="1024"/>
      <c r="G2384" s="889" t="s">
        <v>880</v>
      </c>
      <c r="H2384" s="888" t="s">
        <v>6059</v>
      </c>
      <c r="I2384" s="888" t="s">
        <v>6060</v>
      </c>
      <c r="J2384" s="888" t="s">
        <v>1089</v>
      </c>
    </row>
    <row r="2385" spans="1:10" ht="25.9" customHeight="1" x14ac:dyDescent="0.25">
      <c r="A2385" s="890" t="s">
        <v>6061</v>
      </c>
      <c r="B2385" s="891" t="s">
        <v>6265</v>
      </c>
      <c r="C2385" s="890" t="s">
        <v>6063</v>
      </c>
      <c r="D2385" s="890" t="s">
        <v>320</v>
      </c>
      <c r="E2385" s="1025" t="s">
        <v>176</v>
      </c>
      <c r="F2385" s="1025"/>
      <c r="G2385" s="892" t="s">
        <v>38</v>
      </c>
      <c r="H2385" s="893">
        <v>1</v>
      </c>
      <c r="I2385" s="894">
        <v>468.98</v>
      </c>
      <c r="J2385" s="894">
        <v>468.98</v>
      </c>
    </row>
    <row r="2386" spans="1:10" ht="15" customHeight="1" x14ac:dyDescent="0.25">
      <c r="A2386" s="1024" t="s">
        <v>6089</v>
      </c>
      <c r="B2386" s="1020" t="s">
        <v>1082</v>
      </c>
      <c r="C2386" s="1024" t="s">
        <v>6058</v>
      </c>
      <c r="D2386" s="1024" t="s">
        <v>6090</v>
      </c>
      <c r="E2386" s="1020" t="s">
        <v>1084</v>
      </c>
      <c r="F2386" s="1023" t="s">
        <v>6091</v>
      </c>
      <c r="G2386" s="1020"/>
      <c r="H2386" s="1023" t="s">
        <v>6065</v>
      </c>
      <c r="I2386" s="1020"/>
      <c r="J2386" s="1020" t="s">
        <v>6066</v>
      </c>
    </row>
    <row r="2387" spans="1:10" ht="15" customHeight="1" x14ac:dyDescent="0.25">
      <c r="A2387" s="1020"/>
      <c r="B2387" s="1020"/>
      <c r="C2387" s="1020"/>
      <c r="D2387" s="1020"/>
      <c r="E2387" s="1020"/>
      <c r="F2387" s="888" t="s">
        <v>6092</v>
      </c>
      <c r="G2387" s="888" t="s">
        <v>6093</v>
      </c>
      <c r="H2387" s="888" t="s">
        <v>6092</v>
      </c>
      <c r="I2387" s="888" t="s">
        <v>6093</v>
      </c>
      <c r="J2387" s="1020"/>
    </row>
    <row r="2388" spans="1:10" ht="25.9" customHeight="1" x14ac:dyDescent="0.25">
      <c r="A2388" s="895" t="s">
        <v>6067</v>
      </c>
      <c r="B2388" s="896" t="s">
        <v>1023</v>
      </c>
      <c r="C2388" s="895" t="s">
        <v>6063</v>
      </c>
      <c r="D2388" s="895" t="s">
        <v>1108</v>
      </c>
      <c r="E2388" s="897">
        <v>1</v>
      </c>
      <c r="F2388" s="904">
        <v>1</v>
      </c>
      <c r="G2388" s="904">
        <v>0</v>
      </c>
      <c r="H2388" s="898">
        <v>1.24</v>
      </c>
      <c r="I2388" s="898">
        <v>0.83</v>
      </c>
      <c r="J2388" s="898">
        <v>1.24</v>
      </c>
    </row>
    <row r="2389" spans="1:10" ht="25.9" customHeight="1" x14ac:dyDescent="0.25">
      <c r="A2389" s="895" t="s">
        <v>6067</v>
      </c>
      <c r="B2389" s="896" t="s">
        <v>1005</v>
      </c>
      <c r="C2389" s="895" t="s">
        <v>6063</v>
      </c>
      <c r="D2389" s="895" t="s">
        <v>293</v>
      </c>
      <c r="E2389" s="897">
        <v>1</v>
      </c>
      <c r="F2389" s="904">
        <v>1</v>
      </c>
      <c r="G2389" s="904">
        <v>0</v>
      </c>
      <c r="H2389" s="898">
        <v>58.58</v>
      </c>
      <c r="I2389" s="898">
        <v>36.119999999999997</v>
      </c>
      <c r="J2389" s="898">
        <v>58.58</v>
      </c>
    </row>
    <row r="2390" spans="1:10" ht="25.9" customHeight="1" x14ac:dyDescent="0.25">
      <c r="A2390" s="895" t="s">
        <v>6067</v>
      </c>
      <c r="B2390" s="896" t="s">
        <v>1040</v>
      </c>
      <c r="C2390" s="895" t="s">
        <v>6063</v>
      </c>
      <c r="D2390" s="895" t="s">
        <v>295</v>
      </c>
      <c r="E2390" s="897">
        <v>3</v>
      </c>
      <c r="F2390" s="904">
        <v>0.41</v>
      </c>
      <c r="G2390" s="904">
        <v>0.59</v>
      </c>
      <c r="H2390" s="898">
        <v>1.71</v>
      </c>
      <c r="I2390" s="898">
        <v>1.1599999999999999</v>
      </c>
      <c r="J2390" s="898">
        <v>4.1500000000000004</v>
      </c>
    </row>
    <row r="2391" spans="1:10" ht="25.9" customHeight="1" x14ac:dyDescent="0.25">
      <c r="A2391" s="895" t="s">
        <v>6067</v>
      </c>
      <c r="B2391" s="896" t="s">
        <v>1018</v>
      </c>
      <c r="C2391" s="895" t="s">
        <v>6063</v>
      </c>
      <c r="D2391" s="895" t="s">
        <v>249</v>
      </c>
      <c r="E2391" s="897">
        <v>4</v>
      </c>
      <c r="F2391" s="904">
        <v>0.9</v>
      </c>
      <c r="G2391" s="904">
        <v>0.1</v>
      </c>
      <c r="H2391" s="898">
        <v>0.73</v>
      </c>
      <c r="I2391" s="898">
        <v>0.49</v>
      </c>
      <c r="J2391" s="898">
        <v>2.81</v>
      </c>
    </row>
    <row r="2392" spans="1:10" ht="19.899999999999999" customHeight="1" x14ac:dyDescent="0.25">
      <c r="A2392" s="1012"/>
      <c r="B2392" s="1012"/>
      <c r="C2392" s="1012"/>
      <c r="D2392" s="1012"/>
      <c r="E2392" s="1012"/>
      <c r="F2392" s="1012" t="s">
        <v>6094</v>
      </c>
      <c r="G2392" s="1012"/>
      <c r="H2392" s="1012"/>
      <c r="I2392" s="1012"/>
      <c r="J2392" s="900">
        <v>66.775700000000001</v>
      </c>
    </row>
    <row r="2393" spans="1:10" ht="19.899999999999999" customHeight="1" x14ac:dyDescent="0.25">
      <c r="A2393" s="887" t="s">
        <v>6064</v>
      </c>
      <c r="B2393" s="888" t="s">
        <v>1082</v>
      </c>
      <c r="C2393" s="887" t="s">
        <v>6058</v>
      </c>
      <c r="D2393" s="887" t="s">
        <v>223</v>
      </c>
      <c r="E2393" s="888" t="s">
        <v>1084</v>
      </c>
      <c r="F2393" s="1020" t="s">
        <v>6065</v>
      </c>
      <c r="G2393" s="1020"/>
      <c r="H2393" s="1020"/>
      <c r="I2393" s="1020"/>
      <c r="J2393" s="888" t="s">
        <v>6066</v>
      </c>
    </row>
    <row r="2394" spans="1:10" ht="24" customHeight="1" x14ac:dyDescent="0.25">
      <c r="A2394" s="895" t="s">
        <v>6067</v>
      </c>
      <c r="B2394" s="896" t="s">
        <v>6068</v>
      </c>
      <c r="C2394" s="895" t="s">
        <v>6063</v>
      </c>
      <c r="D2394" s="895" t="s">
        <v>231</v>
      </c>
      <c r="E2394" s="897">
        <v>9</v>
      </c>
      <c r="F2394" s="895"/>
      <c r="G2394" s="895"/>
      <c r="H2394" s="895"/>
      <c r="I2394" s="898" t="s">
        <v>6069</v>
      </c>
      <c r="J2394" s="898" t="s">
        <v>6200</v>
      </c>
    </row>
    <row r="2395" spans="1:10" ht="24" customHeight="1" x14ac:dyDescent="0.25">
      <c r="A2395" s="895" t="s">
        <v>6067</v>
      </c>
      <c r="B2395" s="896" t="s">
        <v>6099</v>
      </c>
      <c r="C2395" s="895" t="s">
        <v>6063</v>
      </c>
      <c r="D2395" s="895" t="s">
        <v>237</v>
      </c>
      <c r="E2395" s="897">
        <v>1</v>
      </c>
      <c r="F2395" s="895"/>
      <c r="G2395" s="895"/>
      <c r="H2395" s="895"/>
      <c r="I2395" s="898" t="s">
        <v>6100</v>
      </c>
      <c r="J2395" s="898" t="s">
        <v>6100</v>
      </c>
    </row>
    <row r="2396" spans="1:10" ht="19.899999999999999" customHeight="1" x14ac:dyDescent="0.25">
      <c r="A2396" s="1012"/>
      <c r="B2396" s="1012"/>
      <c r="C2396" s="1012"/>
      <c r="D2396" s="1012"/>
      <c r="E2396" s="1012"/>
      <c r="F2396" s="1012" t="s">
        <v>6070</v>
      </c>
      <c r="G2396" s="1012"/>
      <c r="H2396" s="1012"/>
      <c r="I2396" s="1012"/>
      <c r="J2396" s="899">
        <v>0</v>
      </c>
    </row>
    <row r="2397" spans="1:10" ht="19.899999999999999" customHeight="1" x14ac:dyDescent="0.25">
      <c r="A2397" s="1012"/>
      <c r="B2397" s="1012"/>
      <c r="C2397" s="1012"/>
      <c r="D2397" s="1012"/>
      <c r="E2397" s="1012"/>
      <c r="F2397" s="1012" t="s">
        <v>6071</v>
      </c>
      <c r="G2397" s="1012"/>
      <c r="H2397" s="1012"/>
      <c r="I2397" s="1012"/>
      <c r="J2397" s="900">
        <v>239.9119</v>
      </c>
    </row>
    <row r="2398" spans="1:10" ht="19.899999999999999" customHeight="1" x14ac:dyDescent="0.25">
      <c r="A2398" s="1012"/>
      <c r="B2398" s="1012"/>
      <c r="C2398" s="1012"/>
      <c r="D2398" s="1012"/>
      <c r="E2398" s="1012"/>
      <c r="F2398" s="1012" t="s">
        <v>6072</v>
      </c>
      <c r="G2398" s="1012"/>
      <c r="H2398" s="1012"/>
      <c r="I2398" s="1012"/>
      <c r="J2398" s="900">
        <v>306.68759999999997</v>
      </c>
    </row>
    <row r="2399" spans="1:10" ht="19.899999999999999" customHeight="1" x14ac:dyDescent="0.25">
      <c r="A2399" s="1012"/>
      <c r="B2399" s="1012"/>
      <c r="C2399" s="1012"/>
      <c r="D2399" s="1012"/>
      <c r="E2399" s="1012"/>
      <c r="F2399" s="1012" t="s">
        <v>6073</v>
      </c>
      <c r="G2399" s="1012"/>
      <c r="H2399" s="1012"/>
      <c r="I2399" s="1012"/>
      <c r="J2399" s="900">
        <v>3.9289900000000002</v>
      </c>
    </row>
    <row r="2400" spans="1:10" ht="19.899999999999999" customHeight="1" x14ac:dyDescent="0.25">
      <c r="A2400" s="1012"/>
      <c r="B2400" s="1012"/>
      <c r="C2400" s="1012"/>
      <c r="D2400" s="1012"/>
      <c r="E2400" s="1012"/>
      <c r="F2400" s="1012" t="s">
        <v>6074</v>
      </c>
      <c r="G2400" s="1012"/>
      <c r="H2400" s="1012"/>
      <c r="I2400" s="1012"/>
      <c r="J2400" s="900">
        <v>78.057599999999994</v>
      </c>
    </row>
    <row r="2401" spans="1:10" ht="19.899999999999999" customHeight="1" x14ac:dyDescent="0.25">
      <c r="A2401" s="1012"/>
      <c r="B2401" s="1012"/>
      <c r="C2401" s="1012"/>
      <c r="D2401" s="1012"/>
      <c r="E2401" s="1012"/>
      <c r="F2401" s="1012" t="s">
        <v>6075</v>
      </c>
      <c r="G2401" s="1012"/>
      <c r="H2401" s="1012"/>
      <c r="I2401" s="1012"/>
      <c r="J2401" s="900">
        <v>0.87939999999999996</v>
      </c>
    </row>
    <row r="2402" spans="1:10" ht="19.899999999999999" customHeight="1" x14ac:dyDescent="0.25">
      <c r="A2402" s="1012"/>
      <c r="B2402" s="1012"/>
      <c r="C2402" s="1012"/>
      <c r="D2402" s="1012"/>
      <c r="E2402" s="1012"/>
      <c r="F2402" s="1012" t="s">
        <v>6076</v>
      </c>
      <c r="G2402" s="1012"/>
      <c r="H2402" s="1012"/>
      <c r="I2402" s="1012"/>
      <c r="J2402" s="900">
        <v>0</v>
      </c>
    </row>
    <row r="2403" spans="1:10" ht="19.899999999999999" customHeight="1" x14ac:dyDescent="0.25">
      <c r="A2403" s="887" t="s">
        <v>6101</v>
      </c>
      <c r="B2403" s="888" t="s">
        <v>1082</v>
      </c>
      <c r="C2403" s="887" t="s">
        <v>6058</v>
      </c>
      <c r="D2403" s="887" t="s">
        <v>179</v>
      </c>
      <c r="E2403" s="888" t="s">
        <v>1084</v>
      </c>
      <c r="F2403" s="888" t="s">
        <v>1207</v>
      </c>
      <c r="G2403" s="888" t="s">
        <v>6102</v>
      </c>
      <c r="H2403" s="888"/>
      <c r="I2403" s="888"/>
      <c r="J2403" s="888" t="s">
        <v>6065</v>
      </c>
    </row>
    <row r="2404" spans="1:10" ht="24" customHeight="1" x14ac:dyDescent="0.25">
      <c r="A2404" s="895" t="s">
        <v>6067</v>
      </c>
      <c r="B2404" s="896" t="s">
        <v>6201</v>
      </c>
      <c r="C2404" s="895" t="s">
        <v>6063</v>
      </c>
      <c r="D2404" s="895" t="s">
        <v>298</v>
      </c>
      <c r="E2404" s="897">
        <v>0.36753999999999998</v>
      </c>
      <c r="F2404" s="905" t="s">
        <v>38</v>
      </c>
      <c r="G2404" s="1018" t="s">
        <v>6202</v>
      </c>
      <c r="H2404" s="1018"/>
      <c r="I2404" s="1019"/>
      <c r="J2404" s="898" t="s">
        <v>6753</v>
      </c>
    </row>
    <row r="2405" spans="1:10" ht="24" customHeight="1" x14ac:dyDescent="0.25">
      <c r="A2405" s="895" t="s">
        <v>6067</v>
      </c>
      <c r="B2405" s="896" t="s">
        <v>6204</v>
      </c>
      <c r="C2405" s="895" t="s">
        <v>6063</v>
      </c>
      <c r="D2405" s="895" t="s">
        <v>1709</v>
      </c>
      <c r="E2405" s="897">
        <v>282.15206999999998</v>
      </c>
      <c r="F2405" s="905" t="s">
        <v>50</v>
      </c>
      <c r="G2405" s="1018" t="s">
        <v>6205</v>
      </c>
      <c r="H2405" s="1018"/>
      <c r="I2405" s="1019"/>
      <c r="J2405" s="898" t="s">
        <v>6754</v>
      </c>
    </row>
    <row r="2406" spans="1:10" ht="24" customHeight="1" x14ac:dyDescent="0.25">
      <c r="A2406" s="895" t="s">
        <v>6067</v>
      </c>
      <c r="B2406" s="896" t="s">
        <v>6207</v>
      </c>
      <c r="C2406" s="895" t="s">
        <v>6063</v>
      </c>
      <c r="D2406" s="895" t="s">
        <v>1708</v>
      </c>
      <c r="E2406" s="897">
        <v>0.63334000000000001</v>
      </c>
      <c r="F2406" s="905" t="s">
        <v>38</v>
      </c>
      <c r="G2406" s="1018" t="s">
        <v>6208</v>
      </c>
      <c r="H2406" s="1018"/>
      <c r="I2406" s="1019"/>
      <c r="J2406" s="898" t="s">
        <v>6755</v>
      </c>
    </row>
    <row r="2407" spans="1:10" ht="24" customHeight="1" x14ac:dyDescent="0.25">
      <c r="A2407" s="895" t="s">
        <v>6067</v>
      </c>
      <c r="B2407" s="896" t="s">
        <v>6241</v>
      </c>
      <c r="C2407" s="895" t="s">
        <v>6063</v>
      </c>
      <c r="D2407" s="895" t="s">
        <v>1715</v>
      </c>
      <c r="E2407" s="897">
        <v>0.36753999999999998</v>
      </c>
      <c r="F2407" s="905" t="s">
        <v>38</v>
      </c>
      <c r="G2407" s="1018" t="s">
        <v>6242</v>
      </c>
      <c r="H2407" s="1018"/>
      <c r="I2407" s="1019"/>
      <c r="J2407" s="898" t="s">
        <v>6756</v>
      </c>
    </row>
    <row r="2408" spans="1:10" ht="25.9" customHeight="1" x14ac:dyDescent="0.25">
      <c r="A2408" s="895" t="s">
        <v>6067</v>
      </c>
      <c r="B2408" s="896" t="s">
        <v>6237</v>
      </c>
      <c r="C2408" s="895" t="s">
        <v>6063</v>
      </c>
      <c r="D2408" s="895" t="s">
        <v>1714</v>
      </c>
      <c r="E2408" s="897">
        <v>0.84645999999999999</v>
      </c>
      <c r="F2408" s="905" t="s">
        <v>50</v>
      </c>
      <c r="G2408" s="1018" t="s">
        <v>6238</v>
      </c>
      <c r="H2408" s="1018"/>
      <c r="I2408" s="1019"/>
      <c r="J2408" s="898" t="s">
        <v>6757</v>
      </c>
    </row>
    <row r="2409" spans="1:10" ht="19.899999999999999" customHeight="1" x14ac:dyDescent="0.25">
      <c r="A2409" s="1012"/>
      <c r="B2409" s="1012"/>
      <c r="C2409" s="1012"/>
      <c r="D2409" s="1012"/>
      <c r="E2409" s="1012"/>
      <c r="F2409" s="1012" t="s">
        <v>6106</v>
      </c>
      <c r="G2409" s="1012"/>
      <c r="H2409" s="1012"/>
      <c r="I2409" s="1012"/>
      <c r="J2409" s="900">
        <v>376.33339999999998</v>
      </c>
    </row>
    <row r="2410" spans="1:10" ht="19.899999999999999" customHeight="1" x14ac:dyDescent="0.25">
      <c r="A2410" s="887" t="s">
        <v>6107</v>
      </c>
      <c r="B2410" s="888" t="s">
        <v>6108</v>
      </c>
      <c r="C2410" s="887" t="s">
        <v>6058</v>
      </c>
      <c r="D2410" s="887" t="s">
        <v>1083</v>
      </c>
      <c r="E2410" s="888" t="s">
        <v>6109</v>
      </c>
      <c r="F2410" s="888" t="s">
        <v>1084</v>
      </c>
      <c r="G2410" s="889" t="s">
        <v>1207</v>
      </c>
      <c r="H2410" s="1020" t="s">
        <v>6102</v>
      </c>
      <c r="I2410" s="1020"/>
      <c r="J2410" s="888" t="s">
        <v>6065</v>
      </c>
    </row>
    <row r="2411" spans="1:10" ht="39" customHeight="1" x14ac:dyDescent="0.25">
      <c r="A2411" s="906" t="s">
        <v>6061</v>
      </c>
      <c r="B2411" s="907" t="s">
        <v>6110</v>
      </c>
      <c r="C2411" s="906" t="s">
        <v>6063</v>
      </c>
      <c r="D2411" s="906" t="s">
        <v>6111</v>
      </c>
      <c r="E2411" s="907" t="s">
        <v>296</v>
      </c>
      <c r="F2411" s="908">
        <v>0.95001000000000002</v>
      </c>
      <c r="G2411" s="909" t="s">
        <v>108</v>
      </c>
      <c r="H2411" s="1021">
        <v>1.88</v>
      </c>
      <c r="I2411" s="1022"/>
      <c r="J2411" s="910">
        <v>1.79</v>
      </c>
    </row>
    <row r="2412" spans="1:10" ht="39" customHeight="1" x14ac:dyDescent="0.25">
      <c r="A2412" s="906" t="s">
        <v>6061</v>
      </c>
      <c r="B2412" s="907" t="s">
        <v>6110</v>
      </c>
      <c r="C2412" s="906" t="s">
        <v>6063</v>
      </c>
      <c r="D2412" s="906" t="s">
        <v>6111</v>
      </c>
      <c r="E2412" s="907" t="s">
        <v>316</v>
      </c>
      <c r="F2412" s="908">
        <v>0.55130999999999997</v>
      </c>
      <c r="G2412" s="909" t="s">
        <v>108</v>
      </c>
      <c r="H2412" s="1021">
        <v>1.88</v>
      </c>
      <c r="I2412" s="1022"/>
      <c r="J2412" s="910">
        <v>1.04</v>
      </c>
    </row>
    <row r="2413" spans="1:10" ht="39" customHeight="1" x14ac:dyDescent="0.25">
      <c r="A2413" s="906" t="s">
        <v>6061</v>
      </c>
      <c r="B2413" s="907" t="s">
        <v>6151</v>
      </c>
      <c r="C2413" s="906" t="s">
        <v>6063</v>
      </c>
      <c r="D2413" s="906" t="s">
        <v>6152</v>
      </c>
      <c r="E2413" s="907" t="s">
        <v>299</v>
      </c>
      <c r="F2413" s="908">
        <v>0.28215000000000001</v>
      </c>
      <c r="G2413" s="909" t="s">
        <v>108</v>
      </c>
      <c r="H2413" s="1021">
        <v>34.81</v>
      </c>
      <c r="I2413" s="1022"/>
      <c r="J2413" s="910">
        <v>9.82</v>
      </c>
    </row>
    <row r="2414" spans="1:10" ht="39" customHeight="1" x14ac:dyDescent="0.25">
      <c r="A2414" s="906" t="s">
        <v>6061</v>
      </c>
      <c r="B2414" s="907" t="s">
        <v>6110</v>
      </c>
      <c r="C2414" s="906" t="s">
        <v>6063</v>
      </c>
      <c r="D2414" s="906" t="s">
        <v>6111</v>
      </c>
      <c r="E2414" s="907" t="s">
        <v>297</v>
      </c>
      <c r="F2414" s="908">
        <v>0.55130999999999997</v>
      </c>
      <c r="G2414" s="909" t="s">
        <v>108</v>
      </c>
      <c r="H2414" s="1021">
        <v>1.88</v>
      </c>
      <c r="I2414" s="1022"/>
      <c r="J2414" s="910">
        <v>1.04</v>
      </c>
    </row>
    <row r="2415" spans="1:10" ht="39" customHeight="1" x14ac:dyDescent="0.25">
      <c r="A2415" s="906" t="s">
        <v>6061</v>
      </c>
      <c r="B2415" s="907" t="s">
        <v>6151</v>
      </c>
      <c r="C2415" s="906" t="s">
        <v>6063</v>
      </c>
      <c r="D2415" s="906" t="s">
        <v>6152</v>
      </c>
      <c r="E2415" s="907" t="s">
        <v>315</v>
      </c>
      <c r="F2415" s="908">
        <v>8.4999999999999995E-4</v>
      </c>
      <c r="G2415" s="909" t="s">
        <v>108</v>
      </c>
      <c r="H2415" s="1021">
        <v>34.81</v>
      </c>
      <c r="I2415" s="1022"/>
      <c r="J2415" s="910">
        <v>0.03</v>
      </c>
    </row>
    <row r="2416" spans="1:10" ht="19.899999999999999" customHeight="1" x14ac:dyDescent="0.25">
      <c r="A2416" s="1012"/>
      <c r="B2416" s="1012"/>
      <c r="C2416" s="1012"/>
      <c r="D2416" s="1012"/>
      <c r="E2416" s="1012"/>
      <c r="F2416" s="1012" t="s">
        <v>6112</v>
      </c>
      <c r="G2416" s="1012"/>
      <c r="H2416" s="1012"/>
      <c r="I2416" s="1012"/>
      <c r="J2416" s="900">
        <v>13.7102</v>
      </c>
    </row>
    <row r="2417" spans="1:10" ht="19.899999999999999" customHeight="1" x14ac:dyDescent="0.25">
      <c r="A2417" s="887" t="s">
        <v>6077</v>
      </c>
      <c r="B2417" s="888" t="s">
        <v>6078</v>
      </c>
      <c r="C2417" s="887" t="s">
        <v>6058</v>
      </c>
      <c r="D2417" s="887" t="s">
        <v>1083</v>
      </c>
      <c r="E2417" s="888" t="s">
        <v>1084</v>
      </c>
      <c r="F2417" s="1020" t="s">
        <v>6079</v>
      </c>
      <c r="G2417" s="1023"/>
      <c r="H2417" s="1020"/>
      <c r="I2417" s="1020"/>
      <c r="J2417" s="888" t="s">
        <v>6065</v>
      </c>
    </row>
    <row r="2418" spans="1:10" ht="19.899999999999999" customHeight="1" x14ac:dyDescent="0.25">
      <c r="A2418" s="889"/>
      <c r="B2418" s="889"/>
      <c r="C2418" s="889"/>
      <c r="D2418" s="889"/>
      <c r="E2418" s="889"/>
      <c r="F2418" s="889" t="s">
        <v>240</v>
      </c>
      <c r="G2418" s="889" t="s">
        <v>241</v>
      </c>
      <c r="H2418" s="889" t="s">
        <v>242</v>
      </c>
      <c r="I2418" s="889" t="s">
        <v>6080</v>
      </c>
      <c r="J2418" s="889"/>
    </row>
    <row r="2419" spans="1:10" ht="49.9" customHeight="1" x14ac:dyDescent="0.25">
      <c r="A2419" s="906" t="s">
        <v>6067</v>
      </c>
      <c r="B2419" s="907" t="s">
        <v>316</v>
      </c>
      <c r="C2419" s="906" t="s">
        <v>6063</v>
      </c>
      <c r="D2419" s="906" t="s">
        <v>1715</v>
      </c>
      <c r="E2419" s="908">
        <v>0.55130999999999997</v>
      </c>
      <c r="F2419" s="907" t="s">
        <v>6113</v>
      </c>
      <c r="G2419" s="907" t="s">
        <v>6114</v>
      </c>
      <c r="H2419" s="907" t="s">
        <v>6115</v>
      </c>
      <c r="I2419" s="907" t="s">
        <v>6116</v>
      </c>
      <c r="J2419" s="910">
        <v>0</v>
      </c>
    </row>
    <row r="2420" spans="1:10" ht="49.9" customHeight="1" x14ac:dyDescent="0.25">
      <c r="A2420" s="906" t="s">
        <v>6067</v>
      </c>
      <c r="B2420" s="907" t="s">
        <v>315</v>
      </c>
      <c r="C2420" s="906" t="s">
        <v>6063</v>
      </c>
      <c r="D2420" s="906" t="s">
        <v>1714</v>
      </c>
      <c r="E2420" s="908">
        <v>8.4999999999999995E-4</v>
      </c>
      <c r="F2420" s="907" t="s">
        <v>6153</v>
      </c>
      <c r="G2420" s="907" t="s">
        <v>6154</v>
      </c>
      <c r="H2420" s="907" t="s">
        <v>6155</v>
      </c>
      <c r="I2420" s="907" t="s">
        <v>6116</v>
      </c>
      <c r="J2420" s="910">
        <v>0</v>
      </c>
    </row>
    <row r="2421" spans="1:10" ht="49.9" customHeight="1" x14ac:dyDescent="0.25">
      <c r="A2421" s="906" t="s">
        <v>6067</v>
      </c>
      <c r="B2421" s="907" t="s">
        <v>299</v>
      </c>
      <c r="C2421" s="906" t="s">
        <v>6063</v>
      </c>
      <c r="D2421" s="906" t="s">
        <v>1709</v>
      </c>
      <c r="E2421" s="908">
        <v>0.28215000000000001</v>
      </c>
      <c r="F2421" s="907" t="s">
        <v>6153</v>
      </c>
      <c r="G2421" s="907" t="s">
        <v>6154</v>
      </c>
      <c r="H2421" s="907" t="s">
        <v>6155</v>
      </c>
      <c r="I2421" s="907" t="s">
        <v>6116</v>
      </c>
      <c r="J2421" s="910">
        <v>0</v>
      </c>
    </row>
    <row r="2422" spans="1:10" ht="49.9" customHeight="1" x14ac:dyDescent="0.25">
      <c r="A2422" s="906" t="s">
        <v>6067</v>
      </c>
      <c r="B2422" s="907" t="s">
        <v>296</v>
      </c>
      <c r="C2422" s="906" t="s">
        <v>6063</v>
      </c>
      <c r="D2422" s="906" t="s">
        <v>1708</v>
      </c>
      <c r="E2422" s="908">
        <v>0.95001000000000002</v>
      </c>
      <c r="F2422" s="907" t="s">
        <v>6113</v>
      </c>
      <c r="G2422" s="907" t="s">
        <v>6114</v>
      </c>
      <c r="H2422" s="907" t="s">
        <v>6115</v>
      </c>
      <c r="I2422" s="907" t="s">
        <v>6116</v>
      </c>
      <c r="J2422" s="910">
        <v>0</v>
      </c>
    </row>
    <row r="2423" spans="1:10" ht="49.9" customHeight="1" x14ac:dyDescent="0.25">
      <c r="A2423" s="906" t="s">
        <v>6067</v>
      </c>
      <c r="B2423" s="907" t="s">
        <v>297</v>
      </c>
      <c r="C2423" s="906" t="s">
        <v>6063</v>
      </c>
      <c r="D2423" s="906" t="s">
        <v>298</v>
      </c>
      <c r="E2423" s="908">
        <v>0.55130999999999997</v>
      </c>
      <c r="F2423" s="907" t="s">
        <v>6113</v>
      </c>
      <c r="G2423" s="907" t="s">
        <v>6114</v>
      </c>
      <c r="H2423" s="907" t="s">
        <v>6115</v>
      </c>
      <c r="I2423" s="907" t="s">
        <v>6116</v>
      </c>
      <c r="J2423" s="910">
        <v>0</v>
      </c>
    </row>
    <row r="2424" spans="1:10" ht="19.899999999999999" customHeight="1" x14ac:dyDescent="0.25">
      <c r="A2424" s="1012"/>
      <c r="B2424" s="1012"/>
      <c r="C2424" s="1012"/>
      <c r="D2424" s="1012"/>
      <c r="E2424" s="1012"/>
      <c r="F2424" s="1012" t="s">
        <v>6076</v>
      </c>
      <c r="G2424" s="1012"/>
      <c r="H2424" s="1012"/>
      <c r="I2424" s="1012"/>
      <c r="J2424" s="900">
        <v>0</v>
      </c>
    </row>
    <row r="2425" spans="1:10" ht="19.899999999999999" customHeight="1" x14ac:dyDescent="0.25">
      <c r="A2425" s="1012"/>
      <c r="B2425" s="1012"/>
      <c r="C2425" s="1012"/>
      <c r="D2425" s="1012"/>
      <c r="E2425" s="1012"/>
      <c r="F2425" s="1012" t="s">
        <v>6081</v>
      </c>
      <c r="G2425" s="1012"/>
      <c r="H2425" s="1012"/>
      <c r="I2425" s="1012"/>
      <c r="J2425" s="900">
        <v>0</v>
      </c>
    </row>
    <row r="2426" spans="1:10" x14ac:dyDescent="0.25">
      <c r="A2426" s="901"/>
      <c r="B2426" s="901"/>
      <c r="C2426" s="901"/>
      <c r="D2426" s="901"/>
      <c r="E2426" s="901" t="s">
        <v>6082</v>
      </c>
      <c r="F2426" s="902">
        <v>64.288604324207185</v>
      </c>
      <c r="G2426" s="901" t="s">
        <v>6083</v>
      </c>
      <c r="H2426" s="902">
        <v>0</v>
      </c>
      <c r="I2426" s="901" t="s">
        <v>6084</v>
      </c>
      <c r="J2426" s="902">
        <v>64.28</v>
      </c>
    </row>
    <row r="2427" spans="1:10" ht="15.75" thickBot="1" x14ac:dyDescent="0.3">
      <c r="A2427" s="901"/>
      <c r="B2427" s="901"/>
      <c r="C2427" s="901"/>
      <c r="D2427" s="901"/>
      <c r="E2427" s="901" t="s">
        <v>6085</v>
      </c>
      <c r="F2427" s="902">
        <v>112.04</v>
      </c>
      <c r="G2427" s="901"/>
      <c r="H2427" s="1013" t="s">
        <v>6086</v>
      </c>
      <c r="I2427" s="1013"/>
      <c r="J2427" s="902">
        <v>581.02</v>
      </c>
    </row>
    <row r="2428" spans="1:10" ht="1.1499999999999999" customHeight="1" thickTop="1" x14ac:dyDescent="0.25">
      <c r="A2428" s="903"/>
      <c r="B2428" s="903"/>
      <c r="C2428" s="903"/>
      <c r="D2428" s="903"/>
      <c r="E2428" s="903"/>
      <c r="F2428" s="903"/>
      <c r="G2428" s="903"/>
      <c r="H2428" s="903"/>
      <c r="I2428" s="903"/>
      <c r="J2428" s="903"/>
    </row>
    <row r="2429" spans="1:10" ht="18" customHeight="1" x14ac:dyDescent="0.25">
      <c r="A2429" s="887"/>
      <c r="B2429" s="888" t="s">
        <v>1082</v>
      </c>
      <c r="C2429" s="887" t="s">
        <v>6058</v>
      </c>
      <c r="D2429" s="887" t="s">
        <v>1083</v>
      </c>
      <c r="E2429" s="1024" t="s">
        <v>1210</v>
      </c>
      <c r="F2429" s="1024"/>
      <c r="G2429" s="889" t="s">
        <v>880</v>
      </c>
      <c r="H2429" s="888" t="s">
        <v>6059</v>
      </c>
      <c r="I2429" s="888" t="s">
        <v>6060</v>
      </c>
      <c r="J2429" s="888" t="s">
        <v>1089</v>
      </c>
    </row>
    <row r="2430" spans="1:10" ht="25.9" customHeight="1" x14ac:dyDescent="0.25">
      <c r="A2430" s="890" t="s">
        <v>6061</v>
      </c>
      <c r="B2430" s="891" t="s">
        <v>6437</v>
      </c>
      <c r="C2430" s="890" t="s">
        <v>6063</v>
      </c>
      <c r="D2430" s="890" t="s">
        <v>402</v>
      </c>
      <c r="E2430" s="1025" t="s">
        <v>176</v>
      </c>
      <c r="F2430" s="1025"/>
      <c r="G2430" s="892" t="s">
        <v>38</v>
      </c>
      <c r="H2430" s="893">
        <v>1</v>
      </c>
      <c r="I2430" s="894">
        <v>492.12</v>
      </c>
      <c r="J2430" s="894">
        <v>492.12</v>
      </c>
    </row>
    <row r="2431" spans="1:10" ht="15" customHeight="1" x14ac:dyDescent="0.25">
      <c r="A2431" s="1024" t="s">
        <v>6089</v>
      </c>
      <c r="B2431" s="1020" t="s">
        <v>1082</v>
      </c>
      <c r="C2431" s="1024" t="s">
        <v>6058</v>
      </c>
      <c r="D2431" s="1024" t="s">
        <v>6090</v>
      </c>
      <c r="E2431" s="1020" t="s">
        <v>1084</v>
      </c>
      <c r="F2431" s="1023" t="s">
        <v>6091</v>
      </c>
      <c r="G2431" s="1020"/>
      <c r="H2431" s="1023" t="s">
        <v>6065</v>
      </c>
      <c r="I2431" s="1020"/>
      <c r="J2431" s="1020" t="s">
        <v>6066</v>
      </c>
    </row>
    <row r="2432" spans="1:10" ht="15" customHeight="1" x14ac:dyDescent="0.25">
      <c r="A2432" s="1020"/>
      <c r="B2432" s="1020"/>
      <c r="C2432" s="1020"/>
      <c r="D2432" s="1020"/>
      <c r="E2432" s="1020"/>
      <c r="F2432" s="888" t="s">
        <v>6092</v>
      </c>
      <c r="G2432" s="888" t="s">
        <v>6093</v>
      </c>
      <c r="H2432" s="888" t="s">
        <v>6092</v>
      </c>
      <c r="I2432" s="888" t="s">
        <v>6093</v>
      </c>
      <c r="J2432" s="1020"/>
    </row>
    <row r="2433" spans="1:10" ht="25.9" customHeight="1" x14ac:dyDescent="0.25">
      <c r="A2433" s="895" t="s">
        <v>6067</v>
      </c>
      <c r="B2433" s="896" t="s">
        <v>1023</v>
      </c>
      <c r="C2433" s="895" t="s">
        <v>6063</v>
      </c>
      <c r="D2433" s="895" t="s">
        <v>1108</v>
      </c>
      <c r="E2433" s="897">
        <v>1</v>
      </c>
      <c r="F2433" s="904">
        <v>1</v>
      </c>
      <c r="G2433" s="904">
        <v>0</v>
      </c>
      <c r="H2433" s="898">
        <v>1.24</v>
      </c>
      <c r="I2433" s="898">
        <v>0.83</v>
      </c>
      <c r="J2433" s="898">
        <v>1.24</v>
      </c>
    </row>
    <row r="2434" spans="1:10" ht="25.9" customHeight="1" x14ac:dyDescent="0.25">
      <c r="A2434" s="895" t="s">
        <v>6067</v>
      </c>
      <c r="B2434" s="896" t="s">
        <v>1005</v>
      </c>
      <c r="C2434" s="895" t="s">
        <v>6063</v>
      </c>
      <c r="D2434" s="895" t="s">
        <v>293</v>
      </c>
      <c r="E2434" s="897">
        <v>1</v>
      </c>
      <c r="F2434" s="904">
        <v>1</v>
      </c>
      <c r="G2434" s="904">
        <v>0</v>
      </c>
      <c r="H2434" s="898">
        <v>58.58</v>
      </c>
      <c r="I2434" s="898">
        <v>36.119999999999997</v>
      </c>
      <c r="J2434" s="898">
        <v>58.58</v>
      </c>
    </row>
    <row r="2435" spans="1:10" ht="25.9" customHeight="1" x14ac:dyDescent="0.25">
      <c r="A2435" s="895" t="s">
        <v>6067</v>
      </c>
      <c r="B2435" s="896" t="s">
        <v>1040</v>
      </c>
      <c r="C2435" s="895" t="s">
        <v>6063</v>
      </c>
      <c r="D2435" s="895" t="s">
        <v>295</v>
      </c>
      <c r="E2435" s="897">
        <v>3</v>
      </c>
      <c r="F2435" s="904">
        <v>0.4</v>
      </c>
      <c r="G2435" s="904">
        <v>0.6</v>
      </c>
      <c r="H2435" s="898">
        <v>1.71</v>
      </c>
      <c r="I2435" s="898">
        <v>1.1599999999999999</v>
      </c>
      <c r="J2435" s="898">
        <v>4.13</v>
      </c>
    </row>
    <row r="2436" spans="1:10" ht="25.9" customHeight="1" x14ac:dyDescent="0.25">
      <c r="A2436" s="895" t="s">
        <v>6067</v>
      </c>
      <c r="B2436" s="896" t="s">
        <v>1018</v>
      </c>
      <c r="C2436" s="895" t="s">
        <v>6063</v>
      </c>
      <c r="D2436" s="895" t="s">
        <v>249</v>
      </c>
      <c r="E2436" s="897">
        <v>4</v>
      </c>
      <c r="F2436" s="904">
        <v>0.88</v>
      </c>
      <c r="G2436" s="904">
        <v>0.12</v>
      </c>
      <c r="H2436" s="898">
        <v>0.73</v>
      </c>
      <c r="I2436" s="898">
        <v>0.49</v>
      </c>
      <c r="J2436" s="898">
        <v>2.79</v>
      </c>
    </row>
    <row r="2437" spans="1:10" ht="19.899999999999999" customHeight="1" x14ac:dyDescent="0.25">
      <c r="A2437" s="1012"/>
      <c r="B2437" s="1012"/>
      <c r="C2437" s="1012"/>
      <c r="D2437" s="1012"/>
      <c r="E2437" s="1012"/>
      <c r="F2437" s="1012" t="s">
        <v>6094</v>
      </c>
      <c r="G2437" s="1012"/>
      <c r="H2437" s="1012"/>
      <c r="I2437" s="1012"/>
      <c r="J2437" s="900">
        <v>66.740300000000005</v>
      </c>
    </row>
    <row r="2438" spans="1:10" ht="19.899999999999999" customHeight="1" x14ac:dyDescent="0.25">
      <c r="A2438" s="887" t="s">
        <v>6064</v>
      </c>
      <c r="B2438" s="888" t="s">
        <v>1082</v>
      </c>
      <c r="C2438" s="887" t="s">
        <v>6058</v>
      </c>
      <c r="D2438" s="887" t="s">
        <v>223</v>
      </c>
      <c r="E2438" s="888" t="s">
        <v>1084</v>
      </c>
      <c r="F2438" s="1020" t="s">
        <v>6065</v>
      </c>
      <c r="G2438" s="1020"/>
      <c r="H2438" s="1020"/>
      <c r="I2438" s="1020"/>
      <c r="J2438" s="888" t="s">
        <v>6066</v>
      </c>
    </row>
    <row r="2439" spans="1:10" ht="24" customHeight="1" x14ac:dyDescent="0.25">
      <c r="A2439" s="895" t="s">
        <v>6067</v>
      </c>
      <c r="B2439" s="896" t="s">
        <v>6099</v>
      </c>
      <c r="C2439" s="895" t="s">
        <v>6063</v>
      </c>
      <c r="D2439" s="895" t="s">
        <v>237</v>
      </c>
      <c r="E2439" s="897">
        <v>1</v>
      </c>
      <c r="F2439" s="895"/>
      <c r="G2439" s="895"/>
      <c r="H2439" s="895"/>
      <c r="I2439" s="898" t="s">
        <v>6100</v>
      </c>
      <c r="J2439" s="898" t="s">
        <v>6100</v>
      </c>
    </row>
    <row r="2440" spans="1:10" ht="24" customHeight="1" x14ac:dyDescent="0.25">
      <c r="A2440" s="895" t="s">
        <v>6067</v>
      </c>
      <c r="B2440" s="896" t="s">
        <v>6068</v>
      </c>
      <c r="C2440" s="895" t="s">
        <v>6063</v>
      </c>
      <c r="D2440" s="895" t="s">
        <v>231</v>
      </c>
      <c r="E2440" s="897">
        <v>9</v>
      </c>
      <c r="F2440" s="895"/>
      <c r="G2440" s="895"/>
      <c r="H2440" s="895"/>
      <c r="I2440" s="898" t="s">
        <v>6069</v>
      </c>
      <c r="J2440" s="898" t="s">
        <v>6200</v>
      </c>
    </row>
    <row r="2441" spans="1:10" ht="19.899999999999999" customHeight="1" x14ac:dyDescent="0.25">
      <c r="A2441" s="1012"/>
      <c r="B2441" s="1012"/>
      <c r="C2441" s="1012"/>
      <c r="D2441" s="1012"/>
      <c r="E2441" s="1012"/>
      <c r="F2441" s="1012" t="s">
        <v>6070</v>
      </c>
      <c r="G2441" s="1012"/>
      <c r="H2441" s="1012"/>
      <c r="I2441" s="1012"/>
      <c r="J2441" s="899">
        <v>0</v>
      </c>
    </row>
    <row r="2442" spans="1:10" ht="19.899999999999999" customHeight="1" x14ac:dyDescent="0.25">
      <c r="A2442" s="1012"/>
      <c r="B2442" s="1012"/>
      <c r="C2442" s="1012"/>
      <c r="D2442" s="1012"/>
      <c r="E2442" s="1012"/>
      <c r="F2442" s="1012" t="s">
        <v>6071</v>
      </c>
      <c r="G2442" s="1012"/>
      <c r="H2442" s="1012"/>
      <c r="I2442" s="1012"/>
      <c r="J2442" s="900">
        <v>239.9119</v>
      </c>
    </row>
    <row r="2443" spans="1:10" ht="19.899999999999999" customHeight="1" x14ac:dyDescent="0.25">
      <c r="A2443" s="1012"/>
      <c r="B2443" s="1012"/>
      <c r="C2443" s="1012"/>
      <c r="D2443" s="1012"/>
      <c r="E2443" s="1012"/>
      <c r="F2443" s="1012" t="s">
        <v>6072</v>
      </c>
      <c r="G2443" s="1012"/>
      <c r="H2443" s="1012"/>
      <c r="I2443" s="1012"/>
      <c r="J2443" s="900">
        <v>306.65219999999999</v>
      </c>
    </row>
    <row r="2444" spans="1:10" ht="19.899999999999999" customHeight="1" x14ac:dyDescent="0.25">
      <c r="A2444" s="1012"/>
      <c r="B2444" s="1012"/>
      <c r="C2444" s="1012"/>
      <c r="D2444" s="1012"/>
      <c r="E2444" s="1012"/>
      <c r="F2444" s="1012" t="s">
        <v>6073</v>
      </c>
      <c r="G2444" s="1012"/>
      <c r="H2444" s="1012"/>
      <c r="I2444" s="1012"/>
      <c r="J2444" s="900">
        <v>3.8906299999999998</v>
      </c>
    </row>
    <row r="2445" spans="1:10" ht="19.899999999999999" customHeight="1" x14ac:dyDescent="0.25">
      <c r="A2445" s="1012"/>
      <c r="B2445" s="1012"/>
      <c r="C2445" s="1012"/>
      <c r="D2445" s="1012"/>
      <c r="E2445" s="1012"/>
      <c r="F2445" s="1012" t="s">
        <v>6074</v>
      </c>
      <c r="G2445" s="1012"/>
      <c r="H2445" s="1012"/>
      <c r="I2445" s="1012"/>
      <c r="J2445" s="900">
        <v>78.818100000000001</v>
      </c>
    </row>
    <row r="2446" spans="1:10" ht="19.899999999999999" customHeight="1" x14ac:dyDescent="0.25">
      <c r="A2446" s="1012"/>
      <c r="B2446" s="1012"/>
      <c r="C2446" s="1012"/>
      <c r="D2446" s="1012"/>
      <c r="E2446" s="1012"/>
      <c r="F2446" s="1012" t="s">
        <v>6075</v>
      </c>
      <c r="G2446" s="1012"/>
      <c r="H2446" s="1012"/>
      <c r="I2446" s="1012"/>
      <c r="J2446" s="900">
        <v>0.8881</v>
      </c>
    </row>
    <row r="2447" spans="1:10" ht="19.899999999999999" customHeight="1" x14ac:dyDescent="0.25">
      <c r="A2447" s="1012"/>
      <c r="B2447" s="1012"/>
      <c r="C2447" s="1012"/>
      <c r="D2447" s="1012"/>
      <c r="E2447" s="1012"/>
      <c r="F2447" s="1012" t="s">
        <v>6076</v>
      </c>
      <c r="G2447" s="1012"/>
      <c r="H2447" s="1012"/>
      <c r="I2447" s="1012"/>
      <c r="J2447" s="900">
        <v>0</v>
      </c>
    </row>
    <row r="2448" spans="1:10" ht="19.899999999999999" customHeight="1" x14ac:dyDescent="0.25">
      <c r="A2448" s="887" t="s">
        <v>6101</v>
      </c>
      <c r="B2448" s="888" t="s">
        <v>1082</v>
      </c>
      <c r="C2448" s="887" t="s">
        <v>6058</v>
      </c>
      <c r="D2448" s="887" t="s">
        <v>179</v>
      </c>
      <c r="E2448" s="888" t="s">
        <v>1084</v>
      </c>
      <c r="F2448" s="888" t="s">
        <v>1207</v>
      </c>
      <c r="G2448" s="888" t="s">
        <v>6102</v>
      </c>
      <c r="H2448" s="888"/>
      <c r="I2448" s="888"/>
      <c r="J2448" s="888" t="s">
        <v>6065</v>
      </c>
    </row>
    <row r="2449" spans="1:10" ht="24" customHeight="1" x14ac:dyDescent="0.25">
      <c r="A2449" s="895" t="s">
        <v>6067</v>
      </c>
      <c r="B2449" s="896" t="s">
        <v>6207</v>
      </c>
      <c r="C2449" s="895" t="s">
        <v>6063</v>
      </c>
      <c r="D2449" s="895" t="s">
        <v>1708</v>
      </c>
      <c r="E2449" s="897">
        <v>0.61458999999999997</v>
      </c>
      <c r="F2449" s="905" t="s">
        <v>38</v>
      </c>
      <c r="G2449" s="1018" t="s">
        <v>6208</v>
      </c>
      <c r="H2449" s="1018"/>
      <c r="I2449" s="1019"/>
      <c r="J2449" s="898" t="s">
        <v>6758</v>
      </c>
    </row>
    <row r="2450" spans="1:10" ht="24" customHeight="1" x14ac:dyDescent="0.25">
      <c r="A2450" s="895" t="s">
        <v>6067</v>
      </c>
      <c r="B2450" s="896" t="s">
        <v>6201</v>
      </c>
      <c r="C2450" s="895" t="s">
        <v>6063</v>
      </c>
      <c r="D2450" s="895" t="s">
        <v>298</v>
      </c>
      <c r="E2450" s="897">
        <v>0.36753999999999998</v>
      </c>
      <c r="F2450" s="905" t="s">
        <v>38</v>
      </c>
      <c r="G2450" s="1018" t="s">
        <v>6202</v>
      </c>
      <c r="H2450" s="1018"/>
      <c r="I2450" s="1019"/>
      <c r="J2450" s="898" t="s">
        <v>6753</v>
      </c>
    </row>
    <row r="2451" spans="1:10" ht="24" customHeight="1" x14ac:dyDescent="0.25">
      <c r="A2451" s="895" t="s">
        <v>6067</v>
      </c>
      <c r="B2451" s="896" t="s">
        <v>6204</v>
      </c>
      <c r="C2451" s="895" t="s">
        <v>6063</v>
      </c>
      <c r="D2451" s="895" t="s">
        <v>1709</v>
      </c>
      <c r="E2451" s="897">
        <v>315.31031000000002</v>
      </c>
      <c r="F2451" s="905" t="s">
        <v>50</v>
      </c>
      <c r="G2451" s="1018" t="s">
        <v>6205</v>
      </c>
      <c r="H2451" s="1018"/>
      <c r="I2451" s="1019"/>
      <c r="J2451" s="898" t="s">
        <v>6759</v>
      </c>
    </row>
    <row r="2452" spans="1:10" ht="25.9" customHeight="1" x14ac:dyDescent="0.25">
      <c r="A2452" s="895" t="s">
        <v>6067</v>
      </c>
      <c r="B2452" s="896" t="s">
        <v>6237</v>
      </c>
      <c r="C2452" s="895" t="s">
        <v>6063</v>
      </c>
      <c r="D2452" s="895" t="s">
        <v>1714</v>
      </c>
      <c r="E2452" s="897">
        <v>0.94593000000000005</v>
      </c>
      <c r="F2452" s="905" t="s">
        <v>50</v>
      </c>
      <c r="G2452" s="1018" t="s">
        <v>6238</v>
      </c>
      <c r="H2452" s="1018"/>
      <c r="I2452" s="1019"/>
      <c r="J2452" s="898" t="s">
        <v>6760</v>
      </c>
    </row>
    <row r="2453" spans="1:10" ht="24" customHeight="1" x14ac:dyDescent="0.25">
      <c r="A2453" s="895" t="s">
        <v>6067</v>
      </c>
      <c r="B2453" s="896" t="s">
        <v>6241</v>
      </c>
      <c r="C2453" s="895" t="s">
        <v>6063</v>
      </c>
      <c r="D2453" s="895" t="s">
        <v>1715</v>
      </c>
      <c r="E2453" s="897">
        <v>0.36753999999999998</v>
      </c>
      <c r="F2453" s="905" t="s">
        <v>38</v>
      </c>
      <c r="G2453" s="1018" t="s">
        <v>6242</v>
      </c>
      <c r="H2453" s="1018"/>
      <c r="I2453" s="1019"/>
      <c r="J2453" s="898" t="s">
        <v>6756</v>
      </c>
    </row>
    <row r="2454" spans="1:10" ht="19.899999999999999" customHeight="1" x14ac:dyDescent="0.25">
      <c r="A2454" s="1012"/>
      <c r="B2454" s="1012"/>
      <c r="C2454" s="1012"/>
      <c r="D2454" s="1012"/>
      <c r="E2454" s="1012"/>
      <c r="F2454" s="1012" t="s">
        <v>6106</v>
      </c>
      <c r="G2454" s="1012"/>
      <c r="H2454" s="1012"/>
      <c r="I2454" s="1012"/>
      <c r="J2454" s="900">
        <v>397.60239999999999</v>
      </c>
    </row>
    <row r="2455" spans="1:10" ht="19.899999999999999" customHeight="1" x14ac:dyDescent="0.25">
      <c r="A2455" s="887" t="s">
        <v>6107</v>
      </c>
      <c r="B2455" s="888" t="s">
        <v>6108</v>
      </c>
      <c r="C2455" s="887" t="s">
        <v>6058</v>
      </c>
      <c r="D2455" s="887" t="s">
        <v>1083</v>
      </c>
      <c r="E2455" s="888" t="s">
        <v>6109</v>
      </c>
      <c r="F2455" s="888" t="s">
        <v>1084</v>
      </c>
      <c r="G2455" s="889" t="s">
        <v>1207</v>
      </c>
      <c r="H2455" s="1020" t="s">
        <v>6102</v>
      </c>
      <c r="I2455" s="1020"/>
      <c r="J2455" s="888" t="s">
        <v>6065</v>
      </c>
    </row>
    <row r="2456" spans="1:10" ht="39" customHeight="1" x14ac:dyDescent="0.25">
      <c r="A2456" s="906" t="s">
        <v>6061</v>
      </c>
      <c r="B2456" s="907" t="s">
        <v>6110</v>
      </c>
      <c r="C2456" s="906" t="s">
        <v>6063</v>
      </c>
      <c r="D2456" s="906" t="s">
        <v>6111</v>
      </c>
      <c r="E2456" s="907" t="s">
        <v>316</v>
      </c>
      <c r="F2456" s="908">
        <v>0.55130999999999997</v>
      </c>
      <c r="G2456" s="909" t="s">
        <v>108</v>
      </c>
      <c r="H2456" s="1021">
        <v>1.88</v>
      </c>
      <c r="I2456" s="1022"/>
      <c r="J2456" s="910">
        <v>1.04</v>
      </c>
    </row>
    <row r="2457" spans="1:10" ht="39" customHeight="1" x14ac:dyDescent="0.25">
      <c r="A2457" s="906" t="s">
        <v>6061</v>
      </c>
      <c r="B2457" s="907" t="s">
        <v>6110</v>
      </c>
      <c r="C2457" s="906" t="s">
        <v>6063</v>
      </c>
      <c r="D2457" s="906" t="s">
        <v>6111</v>
      </c>
      <c r="E2457" s="907" t="s">
        <v>296</v>
      </c>
      <c r="F2457" s="908">
        <v>0.92188999999999999</v>
      </c>
      <c r="G2457" s="909" t="s">
        <v>108</v>
      </c>
      <c r="H2457" s="1021">
        <v>1.88</v>
      </c>
      <c r="I2457" s="1022"/>
      <c r="J2457" s="910">
        <v>1.73</v>
      </c>
    </row>
    <row r="2458" spans="1:10" ht="39" customHeight="1" x14ac:dyDescent="0.25">
      <c r="A2458" s="906" t="s">
        <v>6061</v>
      </c>
      <c r="B2458" s="907" t="s">
        <v>6110</v>
      </c>
      <c r="C2458" s="906" t="s">
        <v>6063</v>
      </c>
      <c r="D2458" s="906" t="s">
        <v>6111</v>
      </c>
      <c r="E2458" s="907" t="s">
        <v>297</v>
      </c>
      <c r="F2458" s="908">
        <v>0.55130999999999997</v>
      </c>
      <c r="G2458" s="909" t="s">
        <v>108</v>
      </c>
      <c r="H2458" s="1021">
        <v>1.88</v>
      </c>
      <c r="I2458" s="1022"/>
      <c r="J2458" s="910">
        <v>1.04</v>
      </c>
    </row>
    <row r="2459" spans="1:10" ht="39" customHeight="1" x14ac:dyDescent="0.25">
      <c r="A2459" s="906" t="s">
        <v>6061</v>
      </c>
      <c r="B2459" s="907" t="s">
        <v>6151</v>
      </c>
      <c r="C2459" s="906" t="s">
        <v>6063</v>
      </c>
      <c r="D2459" s="906" t="s">
        <v>6152</v>
      </c>
      <c r="E2459" s="907" t="s">
        <v>299</v>
      </c>
      <c r="F2459" s="908">
        <v>0.31530999999999998</v>
      </c>
      <c r="G2459" s="909" t="s">
        <v>108</v>
      </c>
      <c r="H2459" s="1021">
        <v>34.81</v>
      </c>
      <c r="I2459" s="1022"/>
      <c r="J2459" s="910">
        <v>10.98</v>
      </c>
    </row>
    <row r="2460" spans="1:10" ht="39" customHeight="1" x14ac:dyDescent="0.25">
      <c r="A2460" s="906" t="s">
        <v>6061</v>
      </c>
      <c r="B2460" s="907" t="s">
        <v>6151</v>
      </c>
      <c r="C2460" s="906" t="s">
        <v>6063</v>
      </c>
      <c r="D2460" s="906" t="s">
        <v>6152</v>
      </c>
      <c r="E2460" s="907" t="s">
        <v>315</v>
      </c>
      <c r="F2460" s="908">
        <v>9.5E-4</v>
      </c>
      <c r="G2460" s="909" t="s">
        <v>108</v>
      </c>
      <c r="H2460" s="1021">
        <v>34.81</v>
      </c>
      <c r="I2460" s="1022"/>
      <c r="J2460" s="910">
        <v>0.03</v>
      </c>
    </row>
    <row r="2461" spans="1:10" ht="19.899999999999999" customHeight="1" x14ac:dyDescent="0.25">
      <c r="A2461" s="1012"/>
      <c r="B2461" s="1012"/>
      <c r="C2461" s="1012"/>
      <c r="D2461" s="1012"/>
      <c r="E2461" s="1012"/>
      <c r="F2461" s="1012" t="s">
        <v>6112</v>
      </c>
      <c r="G2461" s="1012"/>
      <c r="H2461" s="1012"/>
      <c r="I2461" s="1012"/>
      <c r="J2461" s="900">
        <v>14.815200000000001</v>
      </c>
    </row>
    <row r="2462" spans="1:10" ht="19.899999999999999" customHeight="1" x14ac:dyDescent="0.25">
      <c r="A2462" s="887" t="s">
        <v>6077</v>
      </c>
      <c r="B2462" s="888" t="s">
        <v>6078</v>
      </c>
      <c r="C2462" s="887" t="s">
        <v>6058</v>
      </c>
      <c r="D2462" s="887" t="s">
        <v>1083</v>
      </c>
      <c r="E2462" s="888" t="s">
        <v>1084</v>
      </c>
      <c r="F2462" s="1020" t="s">
        <v>6079</v>
      </c>
      <c r="G2462" s="1023"/>
      <c r="H2462" s="1020"/>
      <c r="I2462" s="1020"/>
      <c r="J2462" s="888" t="s">
        <v>6065</v>
      </c>
    </row>
    <row r="2463" spans="1:10" ht="19.899999999999999" customHeight="1" x14ac:dyDescent="0.25">
      <c r="A2463" s="889"/>
      <c r="B2463" s="889"/>
      <c r="C2463" s="889"/>
      <c r="D2463" s="889"/>
      <c r="E2463" s="889"/>
      <c r="F2463" s="889" t="s">
        <v>240</v>
      </c>
      <c r="G2463" s="889" t="s">
        <v>241</v>
      </c>
      <c r="H2463" s="889" t="s">
        <v>242</v>
      </c>
      <c r="I2463" s="889" t="s">
        <v>6080</v>
      </c>
      <c r="J2463" s="889"/>
    </row>
    <row r="2464" spans="1:10" ht="49.9" customHeight="1" x14ac:dyDescent="0.25">
      <c r="A2464" s="906" t="s">
        <v>6067</v>
      </c>
      <c r="B2464" s="907" t="s">
        <v>299</v>
      </c>
      <c r="C2464" s="906" t="s">
        <v>6063</v>
      </c>
      <c r="D2464" s="906" t="s">
        <v>1709</v>
      </c>
      <c r="E2464" s="908">
        <v>0.31530999999999998</v>
      </c>
      <c r="F2464" s="907" t="s">
        <v>6153</v>
      </c>
      <c r="G2464" s="907" t="s">
        <v>6154</v>
      </c>
      <c r="H2464" s="907" t="s">
        <v>6155</v>
      </c>
      <c r="I2464" s="907" t="s">
        <v>6116</v>
      </c>
      <c r="J2464" s="910">
        <v>0</v>
      </c>
    </row>
    <row r="2465" spans="1:10" ht="49.9" customHeight="1" x14ac:dyDescent="0.25">
      <c r="A2465" s="906" t="s">
        <v>6067</v>
      </c>
      <c r="B2465" s="907" t="s">
        <v>296</v>
      </c>
      <c r="C2465" s="906" t="s">
        <v>6063</v>
      </c>
      <c r="D2465" s="906" t="s">
        <v>1708</v>
      </c>
      <c r="E2465" s="908">
        <v>0.92188999999999999</v>
      </c>
      <c r="F2465" s="907" t="s">
        <v>6113</v>
      </c>
      <c r="G2465" s="907" t="s">
        <v>6114</v>
      </c>
      <c r="H2465" s="907" t="s">
        <v>6115</v>
      </c>
      <c r="I2465" s="907" t="s">
        <v>6116</v>
      </c>
      <c r="J2465" s="910">
        <v>0</v>
      </c>
    </row>
    <row r="2466" spans="1:10" ht="49.9" customHeight="1" x14ac:dyDescent="0.25">
      <c r="A2466" s="906" t="s">
        <v>6067</v>
      </c>
      <c r="B2466" s="907" t="s">
        <v>316</v>
      </c>
      <c r="C2466" s="906" t="s">
        <v>6063</v>
      </c>
      <c r="D2466" s="906" t="s">
        <v>1715</v>
      </c>
      <c r="E2466" s="908">
        <v>0.55130999999999997</v>
      </c>
      <c r="F2466" s="907" t="s">
        <v>6113</v>
      </c>
      <c r="G2466" s="907" t="s">
        <v>6114</v>
      </c>
      <c r="H2466" s="907" t="s">
        <v>6115</v>
      </c>
      <c r="I2466" s="907" t="s">
        <v>6116</v>
      </c>
      <c r="J2466" s="910">
        <v>0</v>
      </c>
    </row>
    <row r="2467" spans="1:10" ht="49.9" customHeight="1" x14ac:dyDescent="0.25">
      <c r="A2467" s="906" t="s">
        <v>6067</v>
      </c>
      <c r="B2467" s="907" t="s">
        <v>315</v>
      </c>
      <c r="C2467" s="906" t="s">
        <v>6063</v>
      </c>
      <c r="D2467" s="906" t="s">
        <v>1714</v>
      </c>
      <c r="E2467" s="908">
        <v>9.5E-4</v>
      </c>
      <c r="F2467" s="907" t="s">
        <v>6153</v>
      </c>
      <c r="G2467" s="907" t="s">
        <v>6154</v>
      </c>
      <c r="H2467" s="907" t="s">
        <v>6155</v>
      </c>
      <c r="I2467" s="907" t="s">
        <v>6116</v>
      </c>
      <c r="J2467" s="910">
        <v>0</v>
      </c>
    </row>
    <row r="2468" spans="1:10" ht="49.9" customHeight="1" x14ac:dyDescent="0.25">
      <c r="A2468" s="906" t="s">
        <v>6067</v>
      </c>
      <c r="B2468" s="907" t="s">
        <v>297</v>
      </c>
      <c r="C2468" s="906" t="s">
        <v>6063</v>
      </c>
      <c r="D2468" s="906" t="s">
        <v>298</v>
      </c>
      <c r="E2468" s="908">
        <v>0.55130999999999997</v>
      </c>
      <c r="F2468" s="907" t="s">
        <v>6113</v>
      </c>
      <c r="G2468" s="907" t="s">
        <v>6114</v>
      </c>
      <c r="H2468" s="907" t="s">
        <v>6115</v>
      </c>
      <c r="I2468" s="907" t="s">
        <v>6116</v>
      </c>
      <c r="J2468" s="910">
        <v>0</v>
      </c>
    </row>
    <row r="2469" spans="1:10" ht="19.899999999999999" customHeight="1" x14ac:dyDescent="0.25">
      <c r="A2469" s="1012"/>
      <c r="B2469" s="1012"/>
      <c r="C2469" s="1012"/>
      <c r="D2469" s="1012"/>
      <c r="E2469" s="1012"/>
      <c r="F2469" s="1012" t="s">
        <v>6076</v>
      </c>
      <c r="G2469" s="1012"/>
      <c r="H2469" s="1012"/>
      <c r="I2469" s="1012"/>
      <c r="J2469" s="900">
        <v>0</v>
      </c>
    </row>
    <row r="2470" spans="1:10" ht="19.899999999999999" customHeight="1" x14ac:dyDescent="0.25">
      <c r="A2470" s="1012"/>
      <c r="B2470" s="1012"/>
      <c r="C2470" s="1012"/>
      <c r="D2470" s="1012"/>
      <c r="E2470" s="1012"/>
      <c r="F2470" s="1012" t="s">
        <v>6081</v>
      </c>
      <c r="G2470" s="1012"/>
      <c r="H2470" s="1012"/>
      <c r="I2470" s="1012"/>
      <c r="J2470" s="900">
        <v>0</v>
      </c>
    </row>
    <row r="2471" spans="1:10" x14ac:dyDescent="0.25">
      <c r="A2471" s="901"/>
      <c r="B2471" s="901"/>
      <c r="C2471" s="901"/>
      <c r="D2471" s="901"/>
      <c r="E2471" s="901" t="s">
        <v>6082</v>
      </c>
      <c r="F2471" s="902">
        <v>65.269864260903503</v>
      </c>
      <c r="G2471" s="901" t="s">
        <v>6083</v>
      </c>
      <c r="H2471" s="902">
        <v>0</v>
      </c>
      <c r="I2471" s="901" t="s">
        <v>6084</v>
      </c>
      <c r="J2471" s="902">
        <v>65.260000000000005</v>
      </c>
    </row>
    <row r="2472" spans="1:10" ht="15.75" thickBot="1" x14ac:dyDescent="0.3">
      <c r="A2472" s="901"/>
      <c r="B2472" s="901"/>
      <c r="C2472" s="901"/>
      <c r="D2472" s="901"/>
      <c r="E2472" s="901" t="s">
        <v>6085</v>
      </c>
      <c r="F2472" s="902">
        <v>117.57</v>
      </c>
      <c r="G2472" s="901"/>
      <c r="H2472" s="1013" t="s">
        <v>6086</v>
      </c>
      <c r="I2472" s="1013"/>
      <c r="J2472" s="902">
        <v>609.69000000000005</v>
      </c>
    </row>
    <row r="2473" spans="1:10" ht="1.1499999999999999" customHeight="1" thickTop="1" x14ac:dyDescent="0.25">
      <c r="A2473" s="903"/>
      <c r="B2473" s="903"/>
      <c r="C2473" s="903"/>
      <c r="D2473" s="903"/>
      <c r="E2473" s="903"/>
      <c r="F2473" s="903"/>
      <c r="G2473" s="903"/>
      <c r="H2473" s="903"/>
      <c r="I2473" s="903"/>
      <c r="J2473" s="903"/>
    </row>
    <row r="2474" spans="1:10" ht="18" customHeight="1" x14ac:dyDescent="0.25">
      <c r="A2474" s="887"/>
      <c r="B2474" s="888" t="s">
        <v>1082</v>
      </c>
      <c r="C2474" s="887" t="s">
        <v>6058</v>
      </c>
      <c r="D2474" s="887" t="s">
        <v>1083</v>
      </c>
      <c r="E2474" s="1024" t="s">
        <v>1210</v>
      </c>
      <c r="F2474" s="1024"/>
      <c r="G2474" s="889" t="s">
        <v>880</v>
      </c>
      <c r="H2474" s="888" t="s">
        <v>6059</v>
      </c>
      <c r="I2474" s="888" t="s">
        <v>6060</v>
      </c>
      <c r="J2474" s="888" t="s">
        <v>1089</v>
      </c>
    </row>
    <row r="2475" spans="1:10" ht="25.9" customHeight="1" x14ac:dyDescent="0.25">
      <c r="A2475" s="890" t="s">
        <v>6061</v>
      </c>
      <c r="B2475" s="891" t="s">
        <v>6227</v>
      </c>
      <c r="C2475" s="890" t="s">
        <v>6063</v>
      </c>
      <c r="D2475" s="890" t="s">
        <v>308</v>
      </c>
      <c r="E2475" s="1025" t="s">
        <v>176</v>
      </c>
      <c r="F2475" s="1025"/>
      <c r="G2475" s="892" t="s">
        <v>38</v>
      </c>
      <c r="H2475" s="893">
        <v>1</v>
      </c>
      <c r="I2475" s="894">
        <v>778.37</v>
      </c>
      <c r="J2475" s="894">
        <v>778.37</v>
      </c>
    </row>
    <row r="2476" spans="1:10" ht="15" customHeight="1" x14ac:dyDescent="0.25">
      <c r="A2476" s="1024" t="s">
        <v>6089</v>
      </c>
      <c r="B2476" s="1020" t="s">
        <v>1082</v>
      </c>
      <c r="C2476" s="1024" t="s">
        <v>6058</v>
      </c>
      <c r="D2476" s="1024" t="s">
        <v>6090</v>
      </c>
      <c r="E2476" s="1020" t="s">
        <v>1084</v>
      </c>
      <c r="F2476" s="1023" t="s">
        <v>6091</v>
      </c>
      <c r="G2476" s="1020"/>
      <c r="H2476" s="1023" t="s">
        <v>6065</v>
      </c>
      <c r="I2476" s="1020"/>
      <c r="J2476" s="1020" t="s">
        <v>6066</v>
      </c>
    </row>
    <row r="2477" spans="1:10" ht="15" customHeight="1" x14ac:dyDescent="0.25">
      <c r="A2477" s="1020"/>
      <c r="B2477" s="1020"/>
      <c r="C2477" s="1020"/>
      <c r="D2477" s="1020"/>
      <c r="E2477" s="1020"/>
      <c r="F2477" s="888" t="s">
        <v>6092</v>
      </c>
      <c r="G2477" s="888" t="s">
        <v>6093</v>
      </c>
      <c r="H2477" s="888" t="s">
        <v>6092</v>
      </c>
      <c r="I2477" s="888" t="s">
        <v>6093</v>
      </c>
      <c r="J2477" s="1020"/>
    </row>
    <row r="2478" spans="1:10" ht="25.9" customHeight="1" x14ac:dyDescent="0.25">
      <c r="A2478" s="895" t="s">
        <v>6067</v>
      </c>
      <c r="B2478" s="896" t="s">
        <v>1018</v>
      </c>
      <c r="C2478" s="895" t="s">
        <v>6063</v>
      </c>
      <c r="D2478" s="895" t="s">
        <v>249</v>
      </c>
      <c r="E2478" s="897">
        <v>4</v>
      </c>
      <c r="F2478" s="904">
        <v>0.79</v>
      </c>
      <c r="G2478" s="904">
        <v>0.21</v>
      </c>
      <c r="H2478" s="898">
        <v>0.73</v>
      </c>
      <c r="I2478" s="898">
        <v>0.49</v>
      </c>
      <c r="J2478" s="898">
        <v>2.71</v>
      </c>
    </row>
    <row r="2479" spans="1:10" ht="25.9" customHeight="1" x14ac:dyDescent="0.25">
      <c r="A2479" s="895" t="s">
        <v>6067</v>
      </c>
      <c r="B2479" s="896" t="s">
        <v>1005</v>
      </c>
      <c r="C2479" s="895" t="s">
        <v>6063</v>
      </c>
      <c r="D2479" s="895" t="s">
        <v>293</v>
      </c>
      <c r="E2479" s="897">
        <v>1</v>
      </c>
      <c r="F2479" s="904">
        <v>1</v>
      </c>
      <c r="G2479" s="904">
        <v>0</v>
      </c>
      <c r="H2479" s="898">
        <v>58.58</v>
      </c>
      <c r="I2479" s="898">
        <v>36.119999999999997</v>
      </c>
      <c r="J2479" s="898">
        <v>58.58</v>
      </c>
    </row>
    <row r="2480" spans="1:10" ht="25.9" customHeight="1" x14ac:dyDescent="0.25">
      <c r="A2480" s="895" t="s">
        <v>6067</v>
      </c>
      <c r="B2480" s="896" t="s">
        <v>1023</v>
      </c>
      <c r="C2480" s="895" t="s">
        <v>6063</v>
      </c>
      <c r="D2480" s="895" t="s">
        <v>1108</v>
      </c>
      <c r="E2480" s="897">
        <v>1</v>
      </c>
      <c r="F2480" s="904">
        <v>1</v>
      </c>
      <c r="G2480" s="904">
        <v>0</v>
      </c>
      <c r="H2480" s="898">
        <v>1.24</v>
      </c>
      <c r="I2480" s="898">
        <v>0.83</v>
      </c>
      <c r="J2480" s="898">
        <v>1.24</v>
      </c>
    </row>
    <row r="2481" spans="1:10" ht="19.899999999999999" customHeight="1" x14ac:dyDescent="0.25">
      <c r="A2481" s="1012"/>
      <c r="B2481" s="1012"/>
      <c r="C2481" s="1012"/>
      <c r="D2481" s="1012"/>
      <c r="E2481" s="1012"/>
      <c r="F2481" s="1012" t="s">
        <v>6094</v>
      </c>
      <c r="G2481" s="1012"/>
      <c r="H2481" s="1012"/>
      <c r="I2481" s="1012"/>
      <c r="J2481" s="900">
        <v>62.521099999999997</v>
      </c>
    </row>
    <row r="2482" spans="1:10" ht="19.899999999999999" customHeight="1" x14ac:dyDescent="0.25">
      <c r="A2482" s="887" t="s">
        <v>6064</v>
      </c>
      <c r="B2482" s="888" t="s">
        <v>1082</v>
      </c>
      <c r="C2482" s="887" t="s">
        <v>6058</v>
      </c>
      <c r="D2482" s="887" t="s">
        <v>223</v>
      </c>
      <c r="E2482" s="888" t="s">
        <v>1084</v>
      </c>
      <c r="F2482" s="1020" t="s">
        <v>6065</v>
      </c>
      <c r="G2482" s="1020"/>
      <c r="H2482" s="1020"/>
      <c r="I2482" s="1020"/>
      <c r="J2482" s="888" t="s">
        <v>6066</v>
      </c>
    </row>
    <row r="2483" spans="1:10" ht="24" customHeight="1" x14ac:dyDescent="0.25">
      <c r="A2483" s="895" t="s">
        <v>6067</v>
      </c>
      <c r="B2483" s="896" t="s">
        <v>6068</v>
      </c>
      <c r="C2483" s="895" t="s">
        <v>6063</v>
      </c>
      <c r="D2483" s="895" t="s">
        <v>231</v>
      </c>
      <c r="E2483" s="897">
        <v>6</v>
      </c>
      <c r="F2483" s="895"/>
      <c r="G2483" s="895"/>
      <c r="H2483" s="895"/>
      <c r="I2483" s="898" t="s">
        <v>6069</v>
      </c>
      <c r="J2483" s="898" t="s">
        <v>6610</v>
      </c>
    </row>
    <row r="2484" spans="1:10" ht="19.899999999999999" customHeight="1" x14ac:dyDescent="0.25">
      <c r="A2484" s="1012"/>
      <c r="B2484" s="1012"/>
      <c r="C2484" s="1012"/>
      <c r="D2484" s="1012"/>
      <c r="E2484" s="1012"/>
      <c r="F2484" s="1012" t="s">
        <v>6070</v>
      </c>
      <c r="G2484" s="1012"/>
      <c r="H2484" s="1012"/>
      <c r="I2484" s="1012"/>
      <c r="J2484" s="899">
        <v>0</v>
      </c>
    </row>
    <row r="2485" spans="1:10" ht="19.899999999999999" customHeight="1" x14ac:dyDescent="0.25">
      <c r="A2485" s="1012"/>
      <c r="B2485" s="1012"/>
      <c r="C2485" s="1012"/>
      <c r="D2485" s="1012"/>
      <c r="E2485" s="1012"/>
      <c r="F2485" s="1012" t="s">
        <v>6071</v>
      </c>
      <c r="G2485" s="1012"/>
      <c r="H2485" s="1012"/>
      <c r="I2485" s="1012"/>
      <c r="J2485" s="900">
        <v>140.69460000000001</v>
      </c>
    </row>
    <row r="2486" spans="1:10" ht="19.899999999999999" customHeight="1" x14ac:dyDescent="0.25">
      <c r="A2486" s="1012"/>
      <c r="B2486" s="1012"/>
      <c r="C2486" s="1012"/>
      <c r="D2486" s="1012"/>
      <c r="E2486" s="1012"/>
      <c r="F2486" s="1012" t="s">
        <v>6072</v>
      </c>
      <c r="G2486" s="1012"/>
      <c r="H2486" s="1012"/>
      <c r="I2486" s="1012"/>
      <c r="J2486" s="900">
        <v>203.2157</v>
      </c>
    </row>
    <row r="2487" spans="1:10" ht="19.899999999999999" customHeight="1" x14ac:dyDescent="0.25">
      <c r="A2487" s="1012"/>
      <c r="B2487" s="1012"/>
      <c r="C2487" s="1012"/>
      <c r="D2487" s="1012"/>
      <c r="E2487" s="1012"/>
      <c r="F2487" s="1012" t="s">
        <v>6073</v>
      </c>
      <c r="G2487" s="1012"/>
      <c r="H2487" s="1012"/>
      <c r="I2487" s="1012"/>
      <c r="J2487" s="900">
        <v>3.7514099999999999</v>
      </c>
    </row>
    <row r="2488" spans="1:10" ht="19.899999999999999" customHeight="1" x14ac:dyDescent="0.25">
      <c r="A2488" s="1012"/>
      <c r="B2488" s="1012"/>
      <c r="C2488" s="1012"/>
      <c r="D2488" s="1012"/>
      <c r="E2488" s="1012"/>
      <c r="F2488" s="1012" t="s">
        <v>6074</v>
      </c>
      <c r="G2488" s="1012"/>
      <c r="H2488" s="1012"/>
      <c r="I2488" s="1012"/>
      <c r="J2488" s="900">
        <v>54.170499999999997</v>
      </c>
    </row>
    <row r="2489" spans="1:10" ht="19.899999999999999" customHeight="1" x14ac:dyDescent="0.25">
      <c r="A2489" s="1012"/>
      <c r="B2489" s="1012"/>
      <c r="C2489" s="1012"/>
      <c r="D2489" s="1012"/>
      <c r="E2489" s="1012"/>
      <c r="F2489" s="1012" t="s">
        <v>6075</v>
      </c>
      <c r="G2489" s="1012"/>
      <c r="H2489" s="1012"/>
      <c r="I2489" s="1012"/>
      <c r="J2489" s="900">
        <v>0.58599999999999997</v>
      </c>
    </row>
    <row r="2490" spans="1:10" ht="19.899999999999999" customHeight="1" x14ac:dyDescent="0.25">
      <c r="A2490" s="1012"/>
      <c r="B2490" s="1012"/>
      <c r="C2490" s="1012"/>
      <c r="D2490" s="1012"/>
      <c r="E2490" s="1012"/>
      <c r="F2490" s="1012" t="s">
        <v>6076</v>
      </c>
      <c r="G2490" s="1012"/>
      <c r="H2490" s="1012"/>
      <c r="I2490" s="1012"/>
      <c r="J2490" s="900">
        <v>0</v>
      </c>
    </row>
    <row r="2491" spans="1:10" ht="19.899999999999999" customHeight="1" x14ac:dyDescent="0.25">
      <c r="A2491" s="887" t="s">
        <v>6101</v>
      </c>
      <c r="B2491" s="888" t="s">
        <v>1082</v>
      </c>
      <c r="C2491" s="887" t="s">
        <v>6058</v>
      </c>
      <c r="D2491" s="887" t="s">
        <v>179</v>
      </c>
      <c r="E2491" s="888" t="s">
        <v>1084</v>
      </c>
      <c r="F2491" s="888" t="s">
        <v>1207</v>
      </c>
      <c r="G2491" s="888" t="s">
        <v>6102</v>
      </c>
      <c r="H2491" s="888"/>
      <c r="I2491" s="888"/>
      <c r="J2491" s="888" t="s">
        <v>6065</v>
      </c>
    </row>
    <row r="2492" spans="1:10" ht="25.9" customHeight="1" x14ac:dyDescent="0.25">
      <c r="A2492" s="895" t="s">
        <v>6067</v>
      </c>
      <c r="B2492" s="896" t="s">
        <v>6761</v>
      </c>
      <c r="C2492" s="895" t="s">
        <v>6063</v>
      </c>
      <c r="D2492" s="895" t="s">
        <v>6762</v>
      </c>
      <c r="E2492" s="897">
        <v>2.2679900000000002</v>
      </c>
      <c r="F2492" s="905" t="s">
        <v>50</v>
      </c>
      <c r="G2492" s="1018" t="s">
        <v>6763</v>
      </c>
      <c r="H2492" s="1018"/>
      <c r="I2492" s="1019"/>
      <c r="J2492" s="898" t="s">
        <v>6764</v>
      </c>
    </row>
    <row r="2493" spans="1:10" ht="24" customHeight="1" x14ac:dyDescent="0.25">
      <c r="A2493" s="895" t="s">
        <v>6067</v>
      </c>
      <c r="B2493" s="896" t="s">
        <v>6207</v>
      </c>
      <c r="C2493" s="895" t="s">
        <v>6063</v>
      </c>
      <c r="D2493" s="895" t="s">
        <v>1708</v>
      </c>
      <c r="E2493" s="897">
        <v>0.68506</v>
      </c>
      <c r="F2493" s="905" t="s">
        <v>38</v>
      </c>
      <c r="G2493" s="1018" t="s">
        <v>6208</v>
      </c>
      <c r="H2493" s="1018"/>
      <c r="I2493" s="1019"/>
      <c r="J2493" s="898" t="s">
        <v>6765</v>
      </c>
    </row>
    <row r="2494" spans="1:10" ht="25.9" customHeight="1" x14ac:dyDescent="0.25">
      <c r="A2494" s="895" t="s">
        <v>6067</v>
      </c>
      <c r="B2494" s="896" t="s">
        <v>6766</v>
      </c>
      <c r="C2494" s="895" t="s">
        <v>6063</v>
      </c>
      <c r="D2494" s="895" t="s">
        <v>2773</v>
      </c>
      <c r="E2494" s="897">
        <v>22.679880000000001</v>
      </c>
      <c r="F2494" s="905" t="s">
        <v>50</v>
      </c>
      <c r="G2494" s="1018" t="s">
        <v>6767</v>
      </c>
      <c r="H2494" s="1018"/>
      <c r="I2494" s="1019"/>
      <c r="J2494" s="898" t="s">
        <v>6768</v>
      </c>
    </row>
    <row r="2495" spans="1:10" ht="24" customHeight="1" x14ac:dyDescent="0.25">
      <c r="A2495" s="895" t="s">
        <v>6067</v>
      </c>
      <c r="B2495" s="896" t="s">
        <v>6659</v>
      </c>
      <c r="C2495" s="895" t="s">
        <v>6063</v>
      </c>
      <c r="D2495" s="895" t="s">
        <v>2651</v>
      </c>
      <c r="E2495" s="897">
        <v>0.57676000000000005</v>
      </c>
      <c r="F2495" s="905" t="s">
        <v>38</v>
      </c>
      <c r="G2495" s="1018" t="s">
        <v>6660</v>
      </c>
      <c r="H2495" s="1018"/>
      <c r="I2495" s="1019"/>
      <c r="J2495" s="898" t="s">
        <v>6769</v>
      </c>
    </row>
    <row r="2496" spans="1:10" ht="24" customHeight="1" x14ac:dyDescent="0.25">
      <c r="A2496" s="895" t="s">
        <v>6067</v>
      </c>
      <c r="B2496" s="896" t="s">
        <v>6204</v>
      </c>
      <c r="C2496" s="895" t="s">
        <v>6063</v>
      </c>
      <c r="D2496" s="895" t="s">
        <v>1709</v>
      </c>
      <c r="E2496" s="897">
        <v>453.5976</v>
      </c>
      <c r="F2496" s="905" t="s">
        <v>50</v>
      </c>
      <c r="G2496" s="1018" t="s">
        <v>6205</v>
      </c>
      <c r="H2496" s="1018"/>
      <c r="I2496" s="1019"/>
      <c r="J2496" s="898" t="s">
        <v>6770</v>
      </c>
    </row>
    <row r="2497" spans="1:10" ht="19.899999999999999" customHeight="1" x14ac:dyDescent="0.25">
      <c r="A2497" s="1012"/>
      <c r="B2497" s="1012"/>
      <c r="C2497" s="1012"/>
      <c r="D2497" s="1012"/>
      <c r="E2497" s="1012"/>
      <c r="F2497" s="1012" t="s">
        <v>6106</v>
      </c>
      <c r="G2497" s="1012"/>
      <c r="H2497" s="1012"/>
      <c r="I2497" s="1012"/>
      <c r="J2497" s="900">
        <v>703.39359999999999</v>
      </c>
    </row>
    <row r="2498" spans="1:10" ht="19.899999999999999" customHeight="1" x14ac:dyDescent="0.25">
      <c r="A2498" s="887" t="s">
        <v>6107</v>
      </c>
      <c r="B2498" s="888" t="s">
        <v>6108</v>
      </c>
      <c r="C2498" s="887" t="s">
        <v>6058</v>
      </c>
      <c r="D2498" s="887" t="s">
        <v>1083</v>
      </c>
      <c r="E2498" s="888" t="s">
        <v>6109</v>
      </c>
      <c r="F2498" s="888" t="s">
        <v>1084</v>
      </c>
      <c r="G2498" s="889" t="s">
        <v>1207</v>
      </c>
      <c r="H2498" s="1020" t="s">
        <v>6102</v>
      </c>
      <c r="I2498" s="1020"/>
      <c r="J2498" s="888" t="s">
        <v>6065</v>
      </c>
    </row>
    <row r="2499" spans="1:10" ht="39" customHeight="1" x14ac:dyDescent="0.25">
      <c r="A2499" s="906" t="s">
        <v>6061</v>
      </c>
      <c r="B2499" s="907" t="s">
        <v>6151</v>
      </c>
      <c r="C2499" s="906" t="s">
        <v>6063</v>
      </c>
      <c r="D2499" s="906" t="s">
        <v>6152</v>
      </c>
      <c r="E2499" s="907" t="s">
        <v>299</v>
      </c>
      <c r="F2499" s="908">
        <v>0.4536</v>
      </c>
      <c r="G2499" s="909" t="s">
        <v>108</v>
      </c>
      <c r="H2499" s="1021">
        <v>34.81</v>
      </c>
      <c r="I2499" s="1022"/>
      <c r="J2499" s="910">
        <v>15.79</v>
      </c>
    </row>
    <row r="2500" spans="1:10" ht="39" customHeight="1" x14ac:dyDescent="0.25">
      <c r="A2500" s="906" t="s">
        <v>6061</v>
      </c>
      <c r="B2500" s="907" t="s">
        <v>6151</v>
      </c>
      <c r="C2500" s="906" t="s">
        <v>6063</v>
      </c>
      <c r="D2500" s="906" t="s">
        <v>6152</v>
      </c>
      <c r="E2500" s="907" t="s">
        <v>526</v>
      </c>
      <c r="F2500" s="908">
        <v>2.2679999999999999E-2</v>
      </c>
      <c r="G2500" s="909" t="s">
        <v>108</v>
      </c>
      <c r="H2500" s="1021">
        <v>34.81</v>
      </c>
      <c r="I2500" s="1022"/>
      <c r="J2500" s="910">
        <v>0.79</v>
      </c>
    </row>
    <row r="2501" spans="1:10" ht="39" customHeight="1" x14ac:dyDescent="0.25">
      <c r="A2501" s="906" t="s">
        <v>6061</v>
      </c>
      <c r="B2501" s="907" t="s">
        <v>6151</v>
      </c>
      <c r="C2501" s="906" t="s">
        <v>6063</v>
      </c>
      <c r="D2501" s="906" t="s">
        <v>6152</v>
      </c>
      <c r="E2501" s="907" t="s">
        <v>540</v>
      </c>
      <c r="F2501" s="908">
        <v>2.2699999999999999E-3</v>
      </c>
      <c r="G2501" s="909" t="s">
        <v>108</v>
      </c>
      <c r="H2501" s="1021">
        <v>34.81</v>
      </c>
      <c r="I2501" s="1022"/>
      <c r="J2501" s="910">
        <v>0.08</v>
      </c>
    </row>
    <row r="2502" spans="1:10" ht="39" customHeight="1" x14ac:dyDescent="0.25">
      <c r="A2502" s="906" t="s">
        <v>6061</v>
      </c>
      <c r="B2502" s="907" t="s">
        <v>6110</v>
      </c>
      <c r="C2502" s="906" t="s">
        <v>6063</v>
      </c>
      <c r="D2502" s="906" t="s">
        <v>6111</v>
      </c>
      <c r="E2502" s="907" t="s">
        <v>296</v>
      </c>
      <c r="F2502" s="908">
        <v>1.02759</v>
      </c>
      <c r="G2502" s="909" t="s">
        <v>108</v>
      </c>
      <c r="H2502" s="1021">
        <v>1.88</v>
      </c>
      <c r="I2502" s="1022"/>
      <c r="J2502" s="910">
        <v>1.93</v>
      </c>
    </row>
    <row r="2503" spans="1:10" ht="39" customHeight="1" x14ac:dyDescent="0.25">
      <c r="A2503" s="906" t="s">
        <v>6061</v>
      </c>
      <c r="B2503" s="907" t="s">
        <v>6110</v>
      </c>
      <c r="C2503" s="906" t="s">
        <v>6063</v>
      </c>
      <c r="D2503" s="906" t="s">
        <v>6111</v>
      </c>
      <c r="E2503" s="907" t="s">
        <v>532</v>
      </c>
      <c r="F2503" s="908">
        <v>0.86514000000000002</v>
      </c>
      <c r="G2503" s="909" t="s">
        <v>108</v>
      </c>
      <c r="H2503" s="1021">
        <v>1.88</v>
      </c>
      <c r="I2503" s="1022"/>
      <c r="J2503" s="910">
        <v>1.63</v>
      </c>
    </row>
    <row r="2504" spans="1:10" ht="19.899999999999999" customHeight="1" x14ac:dyDescent="0.25">
      <c r="A2504" s="1012"/>
      <c r="B2504" s="1012"/>
      <c r="C2504" s="1012"/>
      <c r="D2504" s="1012"/>
      <c r="E2504" s="1012"/>
      <c r="F2504" s="1012" t="s">
        <v>6112</v>
      </c>
      <c r="G2504" s="1012"/>
      <c r="H2504" s="1012"/>
      <c r="I2504" s="1012"/>
      <c r="J2504" s="900">
        <v>20.216699999999999</v>
      </c>
    </row>
    <row r="2505" spans="1:10" ht="19.899999999999999" customHeight="1" x14ac:dyDescent="0.25">
      <c r="A2505" s="887" t="s">
        <v>6077</v>
      </c>
      <c r="B2505" s="888" t="s">
        <v>6078</v>
      </c>
      <c r="C2505" s="887" t="s">
        <v>6058</v>
      </c>
      <c r="D2505" s="887" t="s">
        <v>1083</v>
      </c>
      <c r="E2505" s="888" t="s">
        <v>1084</v>
      </c>
      <c r="F2505" s="1020" t="s">
        <v>6079</v>
      </c>
      <c r="G2505" s="1023"/>
      <c r="H2505" s="1020"/>
      <c r="I2505" s="1020"/>
      <c r="J2505" s="888" t="s">
        <v>6065</v>
      </c>
    </row>
    <row r="2506" spans="1:10" ht="19.899999999999999" customHeight="1" x14ac:dyDescent="0.25">
      <c r="A2506" s="889"/>
      <c r="B2506" s="889"/>
      <c r="C2506" s="889"/>
      <c r="D2506" s="889"/>
      <c r="E2506" s="889"/>
      <c r="F2506" s="889" t="s">
        <v>240</v>
      </c>
      <c r="G2506" s="889" t="s">
        <v>241</v>
      </c>
      <c r="H2506" s="889" t="s">
        <v>242</v>
      </c>
      <c r="I2506" s="889" t="s">
        <v>6080</v>
      </c>
      <c r="J2506" s="889"/>
    </row>
    <row r="2507" spans="1:10" ht="49.9" customHeight="1" x14ac:dyDescent="0.25">
      <c r="A2507" s="906" t="s">
        <v>6067</v>
      </c>
      <c r="B2507" s="907" t="s">
        <v>540</v>
      </c>
      <c r="C2507" s="906" t="s">
        <v>6063</v>
      </c>
      <c r="D2507" s="906" t="s">
        <v>6762</v>
      </c>
      <c r="E2507" s="908">
        <v>2.2699999999999999E-3</v>
      </c>
      <c r="F2507" s="907" t="s">
        <v>6153</v>
      </c>
      <c r="G2507" s="907" t="s">
        <v>6154</v>
      </c>
      <c r="H2507" s="907" t="s">
        <v>6155</v>
      </c>
      <c r="I2507" s="907" t="s">
        <v>6116</v>
      </c>
      <c r="J2507" s="910">
        <v>0</v>
      </c>
    </row>
    <row r="2508" spans="1:10" ht="49.9" customHeight="1" x14ac:dyDescent="0.25">
      <c r="A2508" s="906" t="s">
        <v>6067</v>
      </c>
      <c r="B2508" s="907" t="s">
        <v>526</v>
      </c>
      <c r="C2508" s="906" t="s">
        <v>6063</v>
      </c>
      <c r="D2508" s="906" t="s">
        <v>2773</v>
      </c>
      <c r="E2508" s="908">
        <v>2.2679999999999999E-2</v>
      </c>
      <c r="F2508" s="907" t="s">
        <v>6153</v>
      </c>
      <c r="G2508" s="907" t="s">
        <v>6154</v>
      </c>
      <c r="H2508" s="907" t="s">
        <v>6155</v>
      </c>
      <c r="I2508" s="907" t="s">
        <v>6116</v>
      </c>
      <c r="J2508" s="910">
        <v>0</v>
      </c>
    </row>
    <row r="2509" spans="1:10" ht="49.9" customHeight="1" x14ac:dyDescent="0.25">
      <c r="A2509" s="906" t="s">
        <v>6067</v>
      </c>
      <c r="B2509" s="907" t="s">
        <v>532</v>
      </c>
      <c r="C2509" s="906" t="s">
        <v>6063</v>
      </c>
      <c r="D2509" s="906" t="s">
        <v>2651</v>
      </c>
      <c r="E2509" s="908">
        <v>0.86514000000000002</v>
      </c>
      <c r="F2509" s="907" t="s">
        <v>6113</v>
      </c>
      <c r="G2509" s="907" t="s">
        <v>6114</v>
      </c>
      <c r="H2509" s="907" t="s">
        <v>6115</v>
      </c>
      <c r="I2509" s="907" t="s">
        <v>6116</v>
      </c>
      <c r="J2509" s="910">
        <v>0</v>
      </c>
    </row>
    <row r="2510" spans="1:10" ht="49.9" customHeight="1" x14ac:dyDescent="0.25">
      <c r="A2510" s="906" t="s">
        <v>6067</v>
      </c>
      <c r="B2510" s="907" t="s">
        <v>296</v>
      </c>
      <c r="C2510" s="906" t="s">
        <v>6063</v>
      </c>
      <c r="D2510" s="906" t="s">
        <v>1708</v>
      </c>
      <c r="E2510" s="908">
        <v>1.02759</v>
      </c>
      <c r="F2510" s="907" t="s">
        <v>6113</v>
      </c>
      <c r="G2510" s="907" t="s">
        <v>6114</v>
      </c>
      <c r="H2510" s="907" t="s">
        <v>6115</v>
      </c>
      <c r="I2510" s="907" t="s">
        <v>6116</v>
      </c>
      <c r="J2510" s="910">
        <v>0</v>
      </c>
    </row>
    <row r="2511" spans="1:10" ht="49.9" customHeight="1" x14ac:dyDescent="0.25">
      <c r="A2511" s="906" t="s">
        <v>6067</v>
      </c>
      <c r="B2511" s="907" t="s">
        <v>299</v>
      </c>
      <c r="C2511" s="906" t="s">
        <v>6063</v>
      </c>
      <c r="D2511" s="906" t="s">
        <v>1709</v>
      </c>
      <c r="E2511" s="908">
        <v>0.4536</v>
      </c>
      <c r="F2511" s="907" t="s">
        <v>6153</v>
      </c>
      <c r="G2511" s="907" t="s">
        <v>6154</v>
      </c>
      <c r="H2511" s="907" t="s">
        <v>6155</v>
      </c>
      <c r="I2511" s="907" t="s">
        <v>6116</v>
      </c>
      <c r="J2511" s="910">
        <v>0</v>
      </c>
    </row>
    <row r="2512" spans="1:10" ht="19.899999999999999" customHeight="1" x14ac:dyDescent="0.25">
      <c r="A2512" s="1012"/>
      <c r="B2512" s="1012"/>
      <c r="C2512" s="1012"/>
      <c r="D2512" s="1012"/>
      <c r="E2512" s="1012"/>
      <c r="F2512" s="1012" t="s">
        <v>6076</v>
      </c>
      <c r="G2512" s="1012"/>
      <c r="H2512" s="1012"/>
      <c r="I2512" s="1012"/>
      <c r="J2512" s="900">
        <v>0</v>
      </c>
    </row>
    <row r="2513" spans="1:10" ht="19.899999999999999" customHeight="1" x14ac:dyDescent="0.25">
      <c r="A2513" s="1012"/>
      <c r="B2513" s="1012"/>
      <c r="C2513" s="1012"/>
      <c r="D2513" s="1012"/>
      <c r="E2513" s="1012"/>
      <c r="F2513" s="1012" t="s">
        <v>6081</v>
      </c>
      <c r="G2513" s="1012"/>
      <c r="H2513" s="1012"/>
      <c r="I2513" s="1012"/>
      <c r="J2513" s="900">
        <v>0</v>
      </c>
    </row>
    <row r="2514" spans="1:10" x14ac:dyDescent="0.25">
      <c r="A2514" s="901"/>
      <c r="B2514" s="901"/>
      <c r="C2514" s="901"/>
      <c r="D2514" s="901"/>
      <c r="E2514" s="901" t="s">
        <v>6082</v>
      </c>
      <c r="F2514" s="902">
        <v>42.96</v>
      </c>
      <c r="G2514" s="901" t="s">
        <v>6083</v>
      </c>
      <c r="H2514" s="902">
        <v>0</v>
      </c>
      <c r="I2514" s="901" t="s">
        <v>6084</v>
      </c>
      <c r="J2514" s="902">
        <v>42.96</v>
      </c>
    </row>
    <row r="2515" spans="1:10" ht="15.75" thickBot="1" x14ac:dyDescent="0.3">
      <c r="A2515" s="901"/>
      <c r="B2515" s="901"/>
      <c r="C2515" s="901"/>
      <c r="D2515" s="901"/>
      <c r="E2515" s="901" t="s">
        <v>6085</v>
      </c>
      <c r="F2515" s="902">
        <v>185.95</v>
      </c>
      <c r="G2515" s="901"/>
      <c r="H2515" s="1013" t="s">
        <v>6086</v>
      </c>
      <c r="I2515" s="1013"/>
      <c r="J2515" s="902">
        <v>964.32</v>
      </c>
    </row>
    <row r="2516" spans="1:10" ht="1.1499999999999999" customHeight="1" thickTop="1" x14ac:dyDescent="0.25">
      <c r="A2516" s="903"/>
      <c r="B2516" s="903"/>
      <c r="C2516" s="903"/>
      <c r="D2516" s="903"/>
      <c r="E2516" s="903"/>
      <c r="F2516" s="903"/>
      <c r="G2516" s="903"/>
      <c r="H2516" s="903"/>
      <c r="I2516" s="903"/>
      <c r="J2516" s="903"/>
    </row>
    <row r="2517" spans="1:10" ht="18" customHeight="1" x14ac:dyDescent="0.25">
      <c r="A2517" s="887"/>
      <c r="B2517" s="888" t="s">
        <v>1082</v>
      </c>
      <c r="C2517" s="887" t="s">
        <v>6058</v>
      </c>
      <c r="D2517" s="887" t="s">
        <v>1083</v>
      </c>
      <c r="E2517" s="1024" t="s">
        <v>1210</v>
      </c>
      <c r="F2517" s="1024"/>
      <c r="G2517" s="889" t="s">
        <v>880</v>
      </c>
      <c r="H2517" s="888" t="s">
        <v>6059</v>
      </c>
      <c r="I2517" s="888" t="s">
        <v>6060</v>
      </c>
      <c r="J2517" s="888" t="s">
        <v>1089</v>
      </c>
    </row>
    <row r="2518" spans="1:10" ht="39" customHeight="1" x14ac:dyDescent="0.25">
      <c r="A2518" s="890" t="s">
        <v>6061</v>
      </c>
      <c r="B2518" s="891" t="s">
        <v>6472</v>
      </c>
      <c r="C2518" s="890" t="s">
        <v>6063</v>
      </c>
      <c r="D2518" s="890" t="s">
        <v>410</v>
      </c>
      <c r="E2518" s="1025" t="s">
        <v>176</v>
      </c>
      <c r="F2518" s="1025"/>
      <c r="G2518" s="892" t="s">
        <v>66</v>
      </c>
      <c r="H2518" s="893">
        <v>1</v>
      </c>
      <c r="I2518" s="894">
        <v>230.9</v>
      </c>
      <c r="J2518" s="894">
        <v>230.9</v>
      </c>
    </row>
    <row r="2519" spans="1:10" ht="15" customHeight="1" x14ac:dyDescent="0.25">
      <c r="A2519" s="1024" t="s">
        <v>6089</v>
      </c>
      <c r="B2519" s="1020" t="s">
        <v>1082</v>
      </c>
      <c r="C2519" s="1024" t="s">
        <v>6058</v>
      </c>
      <c r="D2519" s="1024" t="s">
        <v>6090</v>
      </c>
      <c r="E2519" s="1020" t="s">
        <v>1084</v>
      </c>
      <c r="F2519" s="1023" t="s">
        <v>6091</v>
      </c>
      <c r="G2519" s="1020"/>
      <c r="H2519" s="1023" t="s">
        <v>6065</v>
      </c>
      <c r="I2519" s="1020"/>
      <c r="J2519" s="1020" t="s">
        <v>6066</v>
      </c>
    </row>
    <row r="2520" spans="1:10" ht="15" customHeight="1" x14ac:dyDescent="0.25">
      <c r="A2520" s="1020"/>
      <c r="B2520" s="1020"/>
      <c r="C2520" s="1020"/>
      <c r="D2520" s="1020"/>
      <c r="E2520" s="1020"/>
      <c r="F2520" s="888" t="s">
        <v>6092</v>
      </c>
      <c r="G2520" s="888" t="s">
        <v>6093</v>
      </c>
      <c r="H2520" s="888" t="s">
        <v>6092</v>
      </c>
      <c r="I2520" s="888" t="s">
        <v>6093</v>
      </c>
      <c r="J2520" s="1020"/>
    </row>
    <row r="2521" spans="1:10" ht="25.9" customHeight="1" x14ac:dyDescent="0.25">
      <c r="A2521" s="895" t="s">
        <v>6067</v>
      </c>
      <c r="B2521" s="896" t="s">
        <v>6771</v>
      </c>
      <c r="C2521" s="895" t="s">
        <v>6063</v>
      </c>
      <c r="D2521" s="895" t="s">
        <v>1687</v>
      </c>
      <c r="E2521" s="897">
        <v>1</v>
      </c>
      <c r="F2521" s="904">
        <v>0.47</v>
      </c>
      <c r="G2521" s="904">
        <v>0.53</v>
      </c>
      <c r="H2521" s="898">
        <v>227.55</v>
      </c>
      <c r="I2521" s="898">
        <v>106.34</v>
      </c>
      <c r="J2521" s="898">
        <v>163.31</v>
      </c>
    </row>
    <row r="2522" spans="1:10" ht="25.9" customHeight="1" x14ac:dyDescent="0.25">
      <c r="A2522" s="895" t="s">
        <v>6067</v>
      </c>
      <c r="B2522" s="896" t="s">
        <v>6772</v>
      </c>
      <c r="C2522" s="895" t="s">
        <v>6063</v>
      </c>
      <c r="D2522" s="895" t="s">
        <v>5973</v>
      </c>
      <c r="E2522" s="897">
        <v>1</v>
      </c>
      <c r="F2522" s="904">
        <v>1</v>
      </c>
      <c r="G2522" s="904">
        <v>0</v>
      </c>
      <c r="H2522" s="898">
        <v>55.86</v>
      </c>
      <c r="I2522" s="898">
        <v>47.42</v>
      </c>
      <c r="J2522" s="898">
        <v>55.86</v>
      </c>
    </row>
    <row r="2523" spans="1:10" ht="24" customHeight="1" x14ac:dyDescent="0.25">
      <c r="A2523" s="895" t="s">
        <v>6067</v>
      </c>
      <c r="B2523" s="896" t="s">
        <v>6773</v>
      </c>
      <c r="C2523" s="895" t="s">
        <v>6063</v>
      </c>
      <c r="D2523" s="895" t="s">
        <v>2351</v>
      </c>
      <c r="E2523" s="897">
        <v>1</v>
      </c>
      <c r="F2523" s="904">
        <v>1</v>
      </c>
      <c r="G2523" s="904">
        <v>0</v>
      </c>
      <c r="H2523" s="898">
        <v>45.57</v>
      </c>
      <c r="I2523" s="898">
        <v>8.25</v>
      </c>
      <c r="J2523" s="898">
        <v>45.57</v>
      </c>
    </row>
    <row r="2524" spans="1:10" ht="19.899999999999999" customHeight="1" x14ac:dyDescent="0.25">
      <c r="A2524" s="1012"/>
      <c r="B2524" s="1012"/>
      <c r="C2524" s="1012"/>
      <c r="D2524" s="1012"/>
      <c r="E2524" s="1012"/>
      <c r="F2524" s="1012" t="s">
        <v>6094</v>
      </c>
      <c r="G2524" s="1012"/>
      <c r="H2524" s="1012"/>
      <c r="I2524" s="1012"/>
      <c r="J2524" s="900">
        <v>264.73809999999997</v>
      </c>
    </row>
    <row r="2525" spans="1:10" ht="19.899999999999999" customHeight="1" x14ac:dyDescent="0.25">
      <c r="A2525" s="887" t="s">
        <v>6064</v>
      </c>
      <c r="B2525" s="888" t="s">
        <v>1082</v>
      </c>
      <c r="C2525" s="887" t="s">
        <v>6058</v>
      </c>
      <c r="D2525" s="887" t="s">
        <v>223</v>
      </c>
      <c r="E2525" s="888" t="s">
        <v>1084</v>
      </c>
      <c r="F2525" s="1020" t="s">
        <v>6065</v>
      </c>
      <c r="G2525" s="1020"/>
      <c r="H2525" s="1020"/>
      <c r="I2525" s="1020"/>
      <c r="J2525" s="888" t="s">
        <v>6066</v>
      </c>
    </row>
    <row r="2526" spans="1:10" ht="24" customHeight="1" x14ac:dyDescent="0.25">
      <c r="A2526" s="895" t="s">
        <v>6067</v>
      </c>
      <c r="B2526" s="896" t="s">
        <v>6068</v>
      </c>
      <c r="C2526" s="895" t="s">
        <v>6063</v>
      </c>
      <c r="D2526" s="895" t="s">
        <v>231</v>
      </c>
      <c r="E2526" s="897">
        <v>2</v>
      </c>
      <c r="F2526" s="895"/>
      <c r="G2526" s="895"/>
      <c r="H2526" s="895"/>
      <c r="I2526" s="898" t="s">
        <v>6069</v>
      </c>
      <c r="J2526" s="898" t="s">
        <v>6095</v>
      </c>
    </row>
    <row r="2527" spans="1:10" ht="19.899999999999999" customHeight="1" x14ac:dyDescent="0.25">
      <c r="A2527" s="1012"/>
      <c r="B2527" s="1012"/>
      <c r="C2527" s="1012"/>
      <c r="D2527" s="1012"/>
      <c r="E2527" s="1012"/>
      <c r="F2527" s="1012" t="s">
        <v>6070</v>
      </c>
      <c r="G2527" s="1012"/>
      <c r="H2527" s="1012"/>
      <c r="I2527" s="1012"/>
      <c r="J2527" s="899">
        <v>0</v>
      </c>
    </row>
    <row r="2528" spans="1:10" ht="19.899999999999999" customHeight="1" x14ac:dyDescent="0.25">
      <c r="A2528" s="1012"/>
      <c r="B2528" s="1012"/>
      <c r="C2528" s="1012"/>
      <c r="D2528" s="1012"/>
      <c r="E2528" s="1012"/>
      <c r="F2528" s="1012" t="s">
        <v>6071</v>
      </c>
      <c r="G2528" s="1012"/>
      <c r="H2528" s="1012"/>
      <c r="I2528" s="1012"/>
      <c r="J2528" s="900">
        <v>46.898200000000003</v>
      </c>
    </row>
    <row r="2529" spans="1:10" ht="19.899999999999999" customHeight="1" x14ac:dyDescent="0.25">
      <c r="A2529" s="1012"/>
      <c r="B2529" s="1012"/>
      <c r="C2529" s="1012"/>
      <c r="D2529" s="1012"/>
      <c r="E2529" s="1012"/>
      <c r="F2529" s="1012" t="s">
        <v>6072</v>
      </c>
      <c r="G2529" s="1012"/>
      <c r="H2529" s="1012"/>
      <c r="I2529" s="1012"/>
      <c r="J2529" s="900">
        <v>311.63630000000001</v>
      </c>
    </row>
    <row r="2530" spans="1:10" ht="19.899999999999999" customHeight="1" x14ac:dyDescent="0.25">
      <c r="A2530" s="1012"/>
      <c r="B2530" s="1012"/>
      <c r="C2530" s="1012"/>
      <c r="D2530" s="1012"/>
      <c r="E2530" s="1012"/>
      <c r="F2530" s="1012" t="s">
        <v>6073</v>
      </c>
      <c r="G2530" s="1012"/>
      <c r="H2530" s="1012"/>
      <c r="I2530" s="1012"/>
      <c r="J2530" s="900">
        <v>32.479999999999997</v>
      </c>
    </row>
    <row r="2531" spans="1:10" ht="19.899999999999999" customHeight="1" x14ac:dyDescent="0.25">
      <c r="A2531" s="1012"/>
      <c r="B2531" s="1012"/>
      <c r="C2531" s="1012"/>
      <c r="D2531" s="1012"/>
      <c r="E2531" s="1012"/>
      <c r="F2531" s="1012" t="s">
        <v>6074</v>
      </c>
      <c r="G2531" s="1012"/>
      <c r="H2531" s="1012"/>
      <c r="I2531" s="1012"/>
      <c r="J2531" s="900">
        <v>9.5946999999999996</v>
      </c>
    </row>
    <row r="2532" spans="1:10" ht="19.899999999999999" customHeight="1" x14ac:dyDescent="0.25">
      <c r="A2532" s="1012"/>
      <c r="B2532" s="1012"/>
      <c r="C2532" s="1012"/>
      <c r="D2532" s="1012"/>
      <c r="E2532" s="1012"/>
      <c r="F2532" s="1012" t="s">
        <v>6075</v>
      </c>
      <c r="G2532" s="1012"/>
      <c r="H2532" s="1012"/>
      <c r="I2532" s="1012"/>
      <c r="J2532" s="900">
        <v>7.8700000000000006E-2</v>
      </c>
    </row>
    <row r="2533" spans="1:10" ht="19.899999999999999" customHeight="1" x14ac:dyDescent="0.25">
      <c r="A2533" s="1012"/>
      <c r="B2533" s="1012"/>
      <c r="C2533" s="1012"/>
      <c r="D2533" s="1012"/>
      <c r="E2533" s="1012"/>
      <c r="F2533" s="1012" t="s">
        <v>6076</v>
      </c>
      <c r="G2533" s="1012"/>
      <c r="H2533" s="1012"/>
      <c r="I2533" s="1012"/>
      <c r="J2533" s="900">
        <v>0</v>
      </c>
    </row>
    <row r="2534" spans="1:10" ht="19.899999999999999" customHeight="1" x14ac:dyDescent="0.25">
      <c r="A2534" s="887" t="s">
        <v>6225</v>
      </c>
      <c r="B2534" s="888" t="s">
        <v>1082</v>
      </c>
      <c r="C2534" s="887" t="s">
        <v>6058</v>
      </c>
      <c r="D2534" s="887" t="s">
        <v>6226</v>
      </c>
      <c r="E2534" s="888" t="s">
        <v>1084</v>
      </c>
      <c r="F2534" s="888" t="s">
        <v>1207</v>
      </c>
      <c r="G2534" s="888" t="s">
        <v>6102</v>
      </c>
      <c r="H2534" s="888"/>
      <c r="I2534" s="888"/>
      <c r="J2534" s="888" t="s">
        <v>6065</v>
      </c>
    </row>
    <row r="2535" spans="1:10" ht="52.15" customHeight="1" x14ac:dyDescent="0.25">
      <c r="A2535" s="906" t="s">
        <v>6061</v>
      </c>
      <c r="B2535" s="907" t="s">
        <v>6774</v>
      </c>
      <c r="C2535" s="906" t="s">
        <v>6063</v>
      </c>
      <c r="D2535" s="906" t="s">
        <v>6775</v>
      </c>
      <c r="E2535" s="908">
        <v>1.738</v>
      </c>
      <c r="F2535" s="909" t="s">
        <v>47</v>
      </c>
      <c r="G2535" s="1021" t="s">
        <v>6776</v>
      </c>
      <c r="H2535" s="1021"/>
      <c r="I2535" s="1022"/>
      <c r="J2535" s="910" t="s">
        <v>6777</v>
      </c>
    </row>
    <row r="2536" spans="1:10" ht="25.9" customHeight="1" x14ac:dyDescent="0.25">
      <c r="A2536" s="906" t="s">
        <v>6061</v>
      </c>
      <c r="B2536" s="907" t="s">
        <v>6138</v>
      </c>
      <c r="C2536" s="906" t="s">
        <v>6063</v>
      </c>
      <c r="D2536" s="906" t="s">
        <v>49</v>
      </c>
      <c r="E2536" s="908">
        <v>16.13064</v>
      </c>
      <c r="F2536" s="909" t="s">
        <v>50</v>
      </c>
      <c r="G2536" s="1021" t="s">
        <v>6440</v>
      </c>
      <c r="H2536" s="1021"/>
      <c r="I2536" s="1022"/>
      <c r="J2536" s="910" t="s">
        <v>6778</v>
      </c>
    </row>
    <row r="2537" spans="1:10" ht="24" customHeight="1" x14ac:dyDescent="0.25">
      <c r="A2537" s="906" t="s">
        <v>6061</v>
      </c>
      <c r="B2537" s="907" t="s">
        <v>6247</v>
      </c>
      <c r="C2537" s="906" t="s">
        <v>6063</v>
      </c>
      <c r="D2537" s="906" t="s">
        <v>317</v>
      </c>
      <c r="E2537" s="908">
        <v>0.25140000000000001</v>
      </c>
      <c r="F2537" s="909" t="s">
        <v>38</v>
      </c>
      <c r="G2537" s="1021" t="s">
        <v>6248</v>
      </c>
      <c r="H2537" s="1021"/>
      <c r="I2537" s="1022"/>
      <c r="J2537" s="910" t="s">
        <v>6248</v>
      </c>
    </row>
    <row r="2538" spans="1:10" ht="19.899999999999999" customHeight="1" x14ac:dyDescent="0.25">
      <c r="A2538" s="1012"/>
      <c r="B2538" s="1012"/>
      <c r="C2538" s="1012"/>
      <c r="D2538" s="1012"/>
      <c r="E2538" s="1012"/>
      <c r="F2538" s="1012" t="s">
        <v>6230</v>
      </c>
      <c r="G2538" s="1012"/>
      <c r="H2538" s="1012"/>
      <c r="I2538" s="1012"/>
      <c r="J2538" s="900">
        <v>221.2295</v>
      </c>
    </row>
    <row r="2539" spans="1:10" ht="19.899999999999999" customHeight="1" x14ac:dyDescent="0.25">
      <c r="A2539" s="887" t="s">
        <v>6077</v>
      </c>
      <c r="B2539" s="888" t="s">
        <v>6078</v>
      </c>
      <c r="C2539" s="887" t="s">
        <v>6058</v>
      </c>
      <c r="D2539" s="887" t="s">
        <v>1083</v>
      </c>
      <c r="E2539" s="888" t="s">
        <v>1084</v>
      </c>
      <c r="F2539" s="1020" t="s">
        <v>6079</v>
      </c>
      <c r="G2539" s="1023"/>
      <c r="H2539" s="1020"/>
      <c r="I2539" s="1020"/>
      <c r="J2539" s="888" t="s">
        <v>6065</v>
      </c>
    </row>
    <row r="2540" spans="1:10" ht="19.899999999999999" customHeight="1" x14ac:dyDescent="0.25">
      <c r="A2540" s="889"/>
      <c r="B2540" s="889"/>
      <c r="C2540" s="889"/>
      <c r="D2540" s="889"/>
      <c r="E2540" s="889"/>
      <c r="F2540" s="889" t="s">
        <v>240</v>
      </c>
      <c r="G2540" s="889" t="s">
        <v>241</v>
      </c>
      <c r="H2540" s="889" t="s">
        <v>242</v>
      </c>
      <c r="I2540" s="889" t="s">
        <v>6080</v>
      </c>
      <c r="J2540" s="889"/>
    </row>
    <row r="2541" spans="1:10" ht="19.899999999999999" customHeight="1" x14ac:dyDescent="0.25">
      <c r="A2541" s="1012"/>
      <c r="B2541" s="1012"/>
      <c r="C2541" s="1012"/>
      <c r="D2541" s="1012"/>
      <c r="E2541" s="1012"/>
      <c r="F2541" s="1012" t="s">
        <v>6076</v>
      </c>
      <c r="G2541" s="1012"/>
      <c r="H2541" s="1012"/>
      <c r="I2541" s="1012"/>
      <c r="J2541" s="900">
        <v>0</v>
      </c>
    </row>
    <row r="2542" spans="1:10" ht="19.899999999999999" customHeight="1" x14ac:dyDescent="0.25">
      <c r="A2542" s="1012"/>
      <c r="B2542" s="1012"/>
      <c r="C2542" s="1012"/>
      <c r="D2542" s="1012"/>
      <c r="E2542" s="1012"/>
      <c r="F2542" s="1012" t="s">
        <v>6081</v>
      </c>
      <c r="G2542" s="1012"/>
      <c r="H2542" s="1012"/>
      <c r="I2542" s="1012"/>
      <c r="J2542" s="900">
        <v>0</v>
      </c>
    </row>
    <row r="2543" spans="1:10" x14ac:dyDescent="0.25">
      <c r="A2543" s="901"/>
      <c r="B2543" s="901"/>
      <c r="C2543" s="901"/>
      <c r="D2543" s="901"/>
      <c r="E2543" s="901" t="s">
        <v>6082</v>
      </c>
      <c r="F2543" s="902">
        <v>94.77</v>
      </c>
      <c r="G2543" s="901" t="s">
        <v>6083</v>
      </c>
      <c r="H2543" s="902">
        <v>0</v>
      </c>
      <c r="I2543" s="901" t="s">
        <v>6084</v>
      </c>
      <c r="J2543" s="902">
        <v>94.77</v>
      </c>
    </row>
    <row r="2544" spans="1:10" ht="15.75" thickBot="1" x14ac:dyDescent="0.3">
      <c r="A2544" s="901"/>
      <c r="B2544" s="901"/>
      <c r="C2544" s="901"/>
      <c r="D2544" s="901"/>
      <c r="E2544" s="901" t="s">
        <v>6085</v>
      </c>
      <c r="F2544" s="902">
        <v>55.16</v>
      </c>
      <c r="G2544" s="901"/>
      <c r="H2544" s="1013" t="s">
        <v>6086</v>
      </c>
      <c r="I2544" s="1013"/>
      <c r="J2544" s="902">
        <v>286.06</v>
      </c>
    </row>
    <row r="2545" spans="1:10" ht="1.1499999999999999" customHeight="1" thickTop="1" x14ac:dyDescent="0.25">
      <c r="A2545" s="903"/>
      <c r="B2545" s="903"/>
      <c r="C2545" s="903"/>
      <c r="D2545" s="903"/>
      <c r="E2545" s="903"/>
      <c r="F2545" s="903"/>
      <c r="G2545" s="903"/>
      <c r="H2545" s="903"/>
      <c r="I2545" s="903"/>
      <c r="J2545" s="903"/>
    </row>
    <row r="2546" spans="1:10" ht="18" customHeight="1" x14ac:dyDescent="0.25">
      <c r="A2546" s="887"/>
      <c r="B2546" s="888" t="s">
        <v>1082</v>
      </c>
      <c r="C2546" s="887" t="s">
        <v>6058</v>
      </c>
      <c r="D2546" s="887" t="s">
        <v>1083</v>
      </c>
      <c r="E2546" s="1024" t="s">
        <v>1210</v>
      </c>
      <c r="F2546" s="1024"/>
      <c r="G2546" s="889" t="s">
        <v>880</v>
      </c>
      <c r="H2546" s="888" t="s">
        <v>6059</v>
      </c>
      <c r="I2546" s="888" t="s">
        <v>6060</v>
      </c>
      <c r="J2546" s="888" t="s">
        <v>1089</v>
      </c>
    </row>
    <row r="2547" spans="1:10" ht="25.9" customHeight="1" x14ac:dyDescent="0.25">
      <c r="A2547" s="890" t="s">
        <v>6061</v>
      </c>
      <c r="B2547" s="891" t="s">
        <v>6779</v>
      </c>
      <c r="C2547" s="890" t="s">
        <v>6063</v>
      </c>
      <c r="D2547" s="890" t="s">
        <v>6780</v>
      </c>
      <c r="E2547" s="1025" t="s">
        <v>176</v>
      </c>
      <c r="F2547" s="1025"/>
      <c r="G2547" s="892" t="s">
        <v>6781</v>
      </c>
      <c r="H2547" s="893">
        <v>1</v>
      </c>
      <c r="I2547" s="894">
        <v>0.28000000000000003</v>
      </c>
      <c r="J2547" s="894">
        <v>0.28000000000000003</v>
      </c>
    </row>
    <row r="2548" spans="1:10" ht="15" customHeight="1" x14ac:dyDescent="0.25">
      <c r="A2548" s="1024" t="s">
        <v>6089</v>
      </c>
      <c r="B2548" s="1020" t="s">
        <v>1082</v>
      </c>
      <c r="C2548" s="1024" t="s">
        <v>6058</v>
      </c>
      <c r="D2548" s="1024" t="s">
        <v>6090</v>
      </c>
      <c r="E2548" s="1020" t="s">
        <v>1084</v>
      </c>
      <c r="F2548" s="1023" t="s">
        <v>6091</v>
      </c>
      <c r="G2548" s="1020"/>
      <c r="H2548" s="1023" t="s">
        <v>6065</v>
      </c>
      <c r="I2548" s="1020"/>
      <c r="J2548" s="1020" t="s">
        <v>6066</v>
      </c>
    </row>
    <row r="2549" spans="1:10" ht="15" customHeight="1" x14ac:dyDescent="0.25">
      <c r="A2549" s="1020"/>
      <c r="B2549" s="1020"/>
      <c r="C2549" s="1020"/>
      <c r="D2549" s="1020"/>
      <c r="E2549" s="1020"/>
      <c r="F2549" s="888" t="s">
        <v>6092</v>
      </c>
      <c r="G2549" s="888" t="s">
        <v>6093</v>
      </c>
      <c r="H2549" s="888" t="s">
        <v>6092</v>
      </c>
      <c r="I2549" s="888" t="s">
        <v>6093</v>
      </c>
      <c r="J2549" s="1020"/>
    </row>
    <row r="2550" spans="1:10" ht="24" customHeight="1" x14ac:dyDescent="0.25">
      <c r="A2550" s="895" t="s">
        <v>6067</v>
      </c>
      <c r="B2550" s="896" t="s">
        <v>1050</v>
      </c>
      <c r="C2550" s="895" t="s">
        <v>6063</v>
      </c>
      <c r="D2550" s="895" t="s">
        <v>1112</v>
      </c>
      <c r="E2550" s="897">
        <v>1</v>
      </c>
      <c r="F2550" s="904">
        <v>1</v>
      </c>
      <c r="G2550" s="904">
        <v>0</v>
      </c>
      <c r="H2550" s="898">
        <v>0.85</v>
      </c>
      <c r="I2550" s="898">
        <v>0.45</v>
      </c>
      <c r="J2550" s="898">
        <v>0.85</v>
      </c>
    </row>
    <row r="2551" spans="1:10" ht="19.899999999999999" customHeight="1" x14ac:dyDescent="0.25">
      <c r="A2551" s="1012"/>
      <c r="B2551" s="1012"/>
      <c r="C2551" s="1012"/>
      <c r="D2551" s="1012"/>
      <c r="E2551" s="1012"/>
      <c r="F2551" s="1012" t="s">
        <v>6094</v>
      </c>
      <c r="G2551" s="1012"/>
      <c r="H2551" s="1012"/>
      <c r="I2551" s="1012"/>
      <c r="J2551" s="900">
        <v>0.84750000000000003</v>
      </c>
    </row>
    <row r="2552" spans="1:10" ht="19.899999999999999" customHeight="1" x14ac:dyDescent="0.25">
      <c r="A2552" s="887" t="s">
        <v>6064</v>
      </c>
      <c r="B2552" s="888" t="s">
        <v>1082</v>
      </c>
      <c r="C2552" s="887" t="s">
        <v>6058</v>
      </c>
      <c r="D2552" s="887" t="s">
        <v>223</v>
      </c>
      <c r="E2552" s="888" t="s">
        <v>1084</v>
      </c>
      <c r="F2552" s="1020" t="s">
        <v>6065</v>
      </c>
      <c r="G2552" s="1020"/>
      <c r="H2552" s="1020"/>
      <c r="I2552" s="1020"/>
      <c r="J2552" s="888" t="s">
        <v>6066</v>
      </c>
    </row>
    <row r="2553" spans="1:10" ht="24" customHeight="1" x14ac:dyDescent="0.25">
      <c r="A2553" s="895" t="s">
        <v>6067</v>
      </c>
      <c r="B2553" s="896" t="s">
        <v>6782</v>
      </c>
      <c r="C2553" s="895" t="s">
        <v>6063</v>
      </c>
      <c r="D2553" s="895" t="s">
        <v>595</v>
      </c>
      <c r="E2553" s="897">
        <v>1</v>
      </c>
      <c r="F2553" s="895"/>
      <c r="G2553" s="895"/>
      <c r="H2553" s="895"/>
      <c r="I2553" s="898" t="s">
        <v>6783</v>
      </c>
      <c r="J2553" s="898" t="s">
        <v>6783</v>
      </c>
    </row>
    <row r="2554" spans="1:10" ht="19.899999999999999" customHeight="1" x14ac:dyDescent="0.25">
      <c r="A2554" s="1012"/>
      <c r="B2554" s="1012"/>
      <c r="C2554" s="1012"/>
      <c r="D2554" s="1012"/>
      <c r="E2554" s="1012"/>
      <c r="F2554" s="1012" t="s">
        <v>6070</v>
      </c>
      <c r="G2554" s="1012"/>
      <c r="H2554" s="1012"/>
      <c r="I2554" s="1012"/>
      <c r="J2554" s="899">
        <v>0</v>
      </c>
    </row>
    <row r="2555" spans="1:10" ht="19.899999999999999" customHeight="1" x14ac:dyDescent="0.25">
      <c r="A2555" s="1012"/>
      <c r="B2555" s="1012"/>
      <c r="C2555" s="1012"/>
      <c r="D2555" s="1012"/>
      <c r="E2555" s="1012"/>
      <c r="F2555" s="1012" t="s">
        <v>6071</v>
      </c>
      <c r="G2555" s="1012"/>
      <c r="H2555" s="1012"/>
      <c r="I2555" s="1012"/>
      <c r="J2555" s="900">
        <v>37.339599999999997</v>
      </c>
    </row>
    <row r="2556" spans="1:10" ht="19.899999999999999" customHeight="1" x14ac:dyDescent="0.25">
      <c r="A2556" s="1012"/>
      <c r="B2556" s="1012"/>
      <c r="C2556" s="1012"/>
      <c r="D2556" s="1012"/>
      <c r="E2556" s="1012"/>
      <c r="F2556" s="1012" t="s">
        <v>6072</v>
      </c>
      <c r="G2556" s="1012"/>
      <c r="H2556" s="1012"/>
      <c r="I2556" s="1012"/>
      <c r="J2556" s="900">
        <v>38.187100000000001</v>
      </c>
    </row>
    <row r="2557" spans="1:10" ht="19.899999999999999" customHeight="1" x14ac:dyDescent="0.25">
      <c r="A2557" s="1012"/>
      <c r="B2557" s="1012"/>
      <c r="C2557" s="1012"/>
      <c r="D2557" s="1012"/>
      <c r="E2557" s="1012"/>
      <c r="F2557" s="1012" t="s">
        <v>6073</v>
      </c>
      <c r="G2557" s="1012"/>
      <c r="H2557" s="1012"/>
      <c r="I2557" s="1012"/>
      <c r="J2557" s="900">
        <v>498</v>
      </c>
    </row>
    <row r="2558" spans="1:10" ht="19.899999999999999" customHeight="1" x14ac:dyDescent="0.25">
      <c r="A2558" s="1012"/>
      <c r="B2558" s="1012"/>
      <c r="C2558" s="1012"/>
      <c r="D2558" s="1012"/>
      <c r="E2558" s="1012"/>
      <c r="F2558" s="1012" t="s">
        <v>6074</v>
      </c>
      <c r="G2558" s="1012"/>
      <c r="H2558" s="1012"/>
      <c r="I2558" s="1012"/>
      <c r="J2558" s="900">
        <v>7.6700000000000004E-2</v>
      </c>
    </row>
    <row r="2559" spans="1:10" ht="19.899999999999999" customHeight="1" x14ac:dyDescent="0.25">
      <c r="A2559" s="1012"/>
      <c r="B2559" s="1012"/>
      <c r="C2559" s="1012"/>
      <c r="D2559" s="1012"/>
      <c r="E2559" s="1012"/>
      <c r="F2559" s="1012" t="s">
        <v>6075</v>
      </c>
      <c r="G2559" s="1012"/>
      <c r="H2559" s="1012"/>
      <c r="I2559" s="1012"/>
      <c r="J2559" s="900">
        <v>0</v>
      </c>
    </row>
    <row r="2560" spans="1:10" ht="19.899999999999999" customHeight="1" x14ac:dyDescent="0.25">
      <c r="A2560" s="1012"/>
      <c r="B2560" s="1012"/>
      <c r="C2560" s="1012"/>
      <c r="D2560" s="1012"/>
      <c r="E2560" s="1012"/>
      <c r="F2560" s="1012" t="s">
        <v>6076</v>
      </c>
      <c r="G2560" s="1012"/>
      <c r="H2560" s="1012"/>
      <c r="I2560" s="1012"/>
      <c r="J2560" s="900">
        <v>0</v>
      </c>
    </row>
    <row r="2561" spans="1:10" ht="19.899999999999999" customHeight="1" x14ac:dyDescent="0.25">
      <c r="A2561" s="887" t="s">
        <v>6101</v>
      </c>
      <c r="B2561" s="888" t="s">
        <v>1082</v>
      </c>
      <c r="C2561" s="887" t="s">
        <v>6058</v>
      </c>
      <c r="D2561" s="887" t="s">
        <v>179</v>
      </c>
      <c r="E2561" s="888" t="s">
        <v>1084</v>
      </c>
      <c r="F2561" s="888" t="s">
        <v>1207</v>
      </c>
      <c r="G2561" s="888" t="s">
        <v>6102</v>
      </c>
      <c r="H2561" s="888"/>
      <c r="I2561" s="888"/>
      <c r="J2561" s="888" t="s">
        <v>6065</v>
      </c>
    </row>
    <row r="2562" spans="1:10" ht="24" customHeight="1" x14ac:dyDescent="0.25">
      <c r="A2562" s="895" t="s">
        <v>6067</v>
      </c>
      <c r="B2562" s="896" t="s">
        <v>6784</v>
      </c>
      <c r="C2562" s="895" t="s">
        <v>6063</v>
      </c>
      <c r="D2562" s="895" t="s">
        <v>631</v>
      </c>
      <c r="E2562" s="897">
        <v>7.9000000000000001E-4</v>
      </c>
      <c r="F2562" s="905" t="s">
        <v>50</v>
      </c>
      <c r="G2562" s="1018" t="s">
        <v>6785</v>
      </c>
      <c r="H2562" s="1018"/>
      <c r="I2562" s="1019"/>
      <c r="J2562" s="898" t="s">
        <v>6786</v>
      </c>
    </row>
    <row r="2563" spans="1:10" ht="24" customHeight="1" x14ac:dyDescent="0.25">
      <c r="A2563" s="895" t="s">
        <v>6067</v>
      </c>
      <c r="B2563" s="896" t="s">
        <v>6787</v>
      </c>
      <c r="C2563" s="895" t="s">
        <v>6063</v>
      </c>
      <c r="D2563" s="895" t="s">
        <v>644</v>
      </c>
      <c r="E2563" s="897">
        <v>4.7299999999999998E-3</v>
      </c>
      <c r="F2563" s="905" t="s">
        <v>38</v>
      </c>
      <c r="G2563" s="1018" t="s">
        <v>6788</v>
      </c>
      <c r="H2563" s="1018"/>
      <c r="I2563" s="1019"/>
      <c r="J2563" s="898" t="s">
        <v>6786</v>
      </c>
    </row>
    <row r="2564" spans="1:10" ht="19.899999999999999" customHeight="1" x14ac:dyDescent="0.25">
      <c r="A2564" s="1012"/>
      <c r="B2564" s="1012"/>
      <c r="C2564" s="1012"/>
      <c r="D2564" s="1012"/>
      <c r="E2564" s="1012"/>
      <c r="F2564" s="1012" t="s">
        <v>6106</v>
      </c>
      <c r="G2564" s="1012"/>
      <c r="H2564" s="1012"/>
      <c r="I2564" s="1012"/>
      <c r="J2564" s="900">
        <v>0.20080000000000001</v>
      </c>
    </row>
    <row r="2565" spans="1:10" ht="19.899999999999999" customHeight="1" x14ac:dyDescent="0.25">
      <c r="A2565" s="887" t="s">
        <v>6077</v>
      </c>
      <c r="B2565" s="888" t="s">
        <v>6078</v>
      </c>
      <c r="C2565" s="887" t="s">
        <v>6058</v>
      </c>
      <c r="D2565" s="887" t="s">
        <v>1083</v>
      </c>
      <c r="E2565" s="888" t="s">
        <v>1084</v>
      </c>
      <c r="F2565" s="1020" t="s">
        <v>6079</v>
      </c>
      <c r="G2565" s="1023"/>
      <c r="H2565" s="1020"/>
      <c r="I2565" s="1020"/>
      <c r="J2565" s="888" t="s">
        <v>6065</v>
      </c>
    </row>
    <row r="2566" spans="1:10" ht="19.899999999999999" customHeight="1" x14ac:dyDescent="0.25">
      <c r="A2566" s="889"/>
      <c r="B2566" s="889"/>
      <c r="C2566" s="889"/>
      <c r="D2566" s="889"/>
      <c r="E2566" s="889"/>
      <c r="F2566" s="889" t="s">
        <v>240</v>
      </c>
      <c r="G2566" s="889" t="s">
        <v>241</v>
      </c>
      <c r="H2566" s="889" t="s">
        <v>242</v>
      </c>
      <c r="I2566" s="889" t="s">
        <v>6080</v>
      </c>
      <c r="J2566" s="889"/>
    </row>
    <row r="2567" spans="1:10" ht="19.899999999999999" customHeight="1" x14ac:dyDescent="0.25">
      <c r="A2567" s="1012"/>
      <c r="B2567" s="1012"/>
      <c r="C2567" s="1012"/>
      <c r="D2567" s="1012"/>
      <c r="E2567" s="1012"/>
      <c r="F2567" s="1012" t="s">
        <v>6076</v>
      </c>
      <c r="G2567" s="1012"/>
      <c r="H2567" s="1012"/>
      <c r="I2567" s="1012"/>
      <c r="J2567" s="900">
        <v>0</v>
      </c>
    </row>
    <row r="2568" spans="1:10" ht="19.899999999999999" customHeight="1" x14ac:dyDescent="0.25">
      <c r="A2568" s="1012"/>
      <c r="B2568" s="1012"/>
      <c r="C2568" s="1012"/>
      <c r="D2568" s="1012"/>
      <c r="E2568" s="1012"/>
      <c r="F2568" s="1012" t="s">
        <v>6081</v>
      </c>
      <c r="G2568" s="1012"/>
      <c r="H2568" s="1012"/>
      <c r="I2568" s="1012"/>
      <c r="J2568" s="900">
        <v>0</v>
      </c>
    </row>
    <row r="2569" spans="1:10" x14ac:dyDescent="0.25">
      <c r="A2569" s="901"/>
      <c r="B2569" s="901"/>
      <c r="C2569" s="901"/>
      <c r="D2569" s="901"/>
      <c r="E2569" s="901" t="s">
        <v>6082</v>
      </c>
      <c r="F2569" s="902">
        <v>7.0000000000000007E-2</v>
      </c>
      <c r="G2569" s="901" t="s">
        <v>6083</v>
      </c>
      <c r="H2569" s="902">
        <v>0</v>
      </c>
      <c r="I2569" s="901" t="s">
        <v>6084</v>
      </c>
      <c r="J2569" s="902">
        <v>7.0000000000000007E-2</v>
      </c>
    </row>
    <row r="2570" spans="1:10" ht="15.75" thickBot="1" x14ac:dyDescent="0.3">
      <c r="A2570" s="901"/>
      <c r="B2570" s="901"/>
      <c r="C2570" s="901"/>
      <c r="D2570" s="901"/>
      <c r="E2570" s="901" t="s">
        <v>6085</v>
      </c>
      <c r="F2570" s="902">
        <v>7.0000000000000007E-2</v>
      </c>
      <c r="G2570" s="901"/>
      <c r="H2570" s="1013" t="s">
        <v>6086</v>
      </c>
      <c r="I2570" s="1013"/>
      <c r="J2570" s="902">
        <v>0.35</v>
      </c>
    </row>
    <row r="2571" spans="1:10" ht="1.1499999999999999" customHeight="1" thickTop="1" x14ac:dyDescent="0.25">
      <c r="A2571" s="903"/>
      <c r="B2571" s="903"/>
      <c r="C2571" s="903"/>
      <c r="D2571" s="903"/>
      <c r="E2571" s="903"/>
      <c r="F2571" s="903"/>
      <c r="G2571" s="903"/>
      <c r="H2571" s="903"/>
      <c r="I2571" s="903"/>
      <c r="J2571" s="903"/>
    </row>
    <row r="2572" spans="1:10" ht="18" customHeight="1" x14ac:dyDescent="0.25">
      <c r="A2572" s="887"/>
      <c r="B2572" s="888" t="s">
        <v>1082</v>
      </c>
      <c r="C2572" s="887" t="s">
        <v>6058</v>
      </c>
      <c r="D2572" s="887" t="s">
        <v>1083</v>
      </c>
      <c r="E2572" s="1024" t="s">
        <v>1210</v>
      </c>
      <c r="F2572" s="1024"/>
      <c r="G2572" s="889" t="s">
        <v>880</v>
      </c>
      <c r="H2572" s="888" t="s">
        <v>6059</v>
      </c>
      <c r="I2572" s="888" t="s">
        <v>6060</v>
      </c>
      <c r="J2572" s="888" t="s">
        <v>1089</v>
      </c>
    </row>
    <row r="2573" spans="1:10" ht="25.9" customHeight="1" x14ac:dyDescent="0.25">
      <c r="A2573" s="890" t="s">
        <v>6061</v>
      </c>
      <c r="B2573" s="891" t="s">
        <v>6789</v>
      </c>
      <c r="C2573" s="890" t="s">
        <v>6063</v>
      </c>
      <c r="D2573" s="890" t="s">
        <v>6790</v>
      </c>
      <c r="E2573" s="1025" t="s">
        <v>176</v>
      </c>
      <c r="F2573" s="1025"/>
      <c r="G2573" s="892" t="s">
        <v>66</v>
      </c>
      <c r="H2573" s="893">
        <v>1</v>
      </c>
      <c r="I2573" s="894">
        <v>1.81</v>
      </c>
      <c r="J2573" s="894">
        <v>1.81</v>
      </c>
    </row>
    <row r="2574" spans="1:10" ht="15" customHeight="1" x14ac:dyDescent="0.25">
      <c r="A2574" s="1024" t="s">
        <v>6089</v>
      </c>
      <c r="B2574" s="1020" t="s">
        <v>1082</v>
      </c>
      <c r="C2574" s="1024" t="s">
        <v>6058</v>
      </c>
      <c r="D2574" s="1024" t="s">
        <v>6090</v>
      </c>
      <c r="E2574" s="1020" t="s">
        <v>1084</v>
      </c>
      <c r="F2574" s="1023" t="s">
        <v>6091</v>
      </c>
      <c r="G2574" s="1020"/>
      <c r="H2574" s="1023" t="s">
        <v>6065</v>
      </c>
      <c r="I2574" s="1020"/>
      <c r="J2574" s="1020" t="s">
        <v>6066</v>
      </c>
    </row>
    <row r="2575" spans="1:10" ht="15" customHeight="1" x14ac:dyDescent="0.25">
      <c r="A2575" s="1020"/>
      <c r="B2575" s="1020"/>
      <c r="C2575" s="1020"/>
      <c r="D2575" s="1020"/>
      <c r="E2575" s="1020"/>
      <c r="F2575" s="888" t="s">
        <v>6092</v>
      </c>
      <c r="G2575" s="888" t="s">
        <v>6093</v>
      </c>
      <c r="H2575" s="888" t="s">
        <v>6092</v>
      </c>
      <c r="I2575" s="888" t="s">
        <v>6093</v>
      </c>
      <c r="J2575" s="1020"/>
    </row>
    <row r="2576" spans="1:10" ht="24" customHeight="1" x14ac:dyDescent="0.25">
      <c r="A2576" s="895" t="s">
        <v>6067</v>
      </c>
      <c r="B2576" s="896" t="s">
        <v>1050</v>
      </c>
      <c r="C2576" s="895" t="s">
        <v>6063</v>
      </c>
      <c r="D2576" s="895" t="s">
        <v>1112</v>
      </c>
      <c r="E2576" s="897">
        <v>1</v>
      </c>
      <c r="F2576" s="904">
        <v>1</v>
      </c>
      <c r="G2576" s="904">
        <v>0</v>
      </c>
      <c r="H2576" s="898">
        <v>0.85</v>
      </c>
      <c r="I2576" s="898">
        <v>0.45</v>
      </c>
      <c r="J2576" s="898">
        <v>0.85</v>
      </c>
    </row>
    <row r="2577" spans="1:10" ht="19.899999999999999" customHeight="1" x14ac:dyDescent="0.25">
      <c r="A2577" s="1012"/>
      <c r="B2577" s="1012"/>
      <c r="C2577" s="1012"/>
      <c r="D2577" s="1012"/>
      <c r="E2577" s="1012"/>
      <c r="F2577" s="1012" t="s">
        <v>6094</v>
      </c>
      <c r="G2577" s="1012"/>
      <c r="H2577" s="1012"/>
      <c r="I2577" s="1012"/>
      <c r="J2577" s="900">
        <v>0.84750000000000003</v>
      </c>
    </row>
    <row r="2578" spans="1:10" ht="19.899999999999999" customHeight="1" x14ac:dyDescent="0.25">
      <c r="A2578" s="887" t="s">
        <v>6064</v>
      </c>
      <c r="B2578" s="888" t="s">
        <v>1082</v>
      </c>
      <c r="C2578" s="887" t="s">
        <v>6058</v>
      </c>
      <c r="D2578" s="887" t="s">
        <v>223</v>
      </c>
      <c r="E2578" s="888" t="s">
        <v>1084</v>
      </c>
      <c r="F2578" s="1020" t="s">
        <v>6065</v>
      </c>
      <c r="G2578" s="1020"/>
      <c r="H2578" s="1020"/>
      <c r="I2578" s="1020"/>
      <c r="J2578" s="888" t="s">
        <v>6066</v>
      </c>
    </row>
    <row r="2579" spans="1:10" ht="24" customHeight="1" x14ac:dyDescent="0.25">
      <c r="A2579" s="895" t="s">
        <v>6067</v>
      </c>
      <c r="B2579" s="896" t="s">
        <v>6782</v>
      </c>
      <c r="C2579" s="895" t="s">
        <v>6063</v>
      </c>
      <c r="D2579" s="895" t="s">
        <v>595</v>
      </c>
      <c r="E2579" s="897">
        <v>1</v>
      </c>
      <c r="F2579" s="895"/>
      <c r="G2579" s="895"/>
      <c r="H2579" s="895"/>
      <c r="I2579" s="898" t="s">
        <v>6783</v>
      </c>
      <c r="J2579" s="898" t="s">
        <v>6783</v>
      </c>
    </row>
    <row r="2580" spans="1:10" ht="19.899999999999999" customHeight="1" x14ac:dyDescent="0.25">
      <c r="A2580" s="1012"/>
      <c r="B2580" s="1012"/>
      <c r="C2580" s="1012"/>
      <c r="D2580" s="1012"/>
      <c r="E2580" s="1012"/>
      <c r="F2580" s="1012" t="s">
        <v>6070</v>
      </c>
      <c r="G2580" s="1012"/>
      <c r="H2580" s="1012"/>
      <c r="I2580" s="1012"/>
      <c r="J2580" s="899">
        <v>0</v>
      </c>
    </row>
    <row r="2581" spans="1:10" ht="19.899999999999999" customHeight="1" x14ac:dyDescent="0.25">
      <c r="A2581" s="1012"/>
      <c r="B2581" s="1012"/>
      <c r="C2581" s="1012"/>
      <c r="D2581" s="1012"/>
      <c r="E2581" s="1012"/>
      <c r="F2581" s="1012" t="s">
        <v>6071</v>
      </c>
      <c r="G2581" s="1012"/>
      <c r="H2581" s="1012"/>
      <c r="I2581" s="1012"/>
      <c r="J2581" s="900">
        <v>37.339599999999997</v>
      </c>
    </row>
    <row r="2582" spans="1:10" ht="19.899999999999999" customHeight="1" x14ac:dyDescent="0.25">
      <c r="A2582" s="1012"/>
      <c r="B2582" s="1012"/>
      <c r="C2582" s="1012"/>
      <c r="D2582" s="1012"/>
      <c r="E2582" s="1012"/>
      <c r="F2582" s="1012" t="s">
        <v>6072</v>
      </c>
      <c r="G2582" s="1012"/>
      <c r="H2582" s="1012"/>
      <c r="I2582" s="1012"/>
      <c r="J2582" s="900">
        <v>38.187100000000001</v>
      </c>
    </row>
    <row r="2583" spans="1:10" ht="19.899999999999999" customHeight="1" x14ac:dyDescent="0.25">
      <c r="A2583" s="1012"/>
      <c r="B2583" s="1012"/>
      <c r="C2583" s="1012"/>
      <c r="D2583" s="1012"/>
      <c r="E2583" s="1012"/>
      <c r="F2583" s="1012" t="s">
        <v>6073</v>
      </c>
      <c r="G2583" s="1012"/>
      <c r="H2583" s="1012"/>
      <c r="I2583" s="1012"/>
      <c r="J2583" s="900">
        <v>45.85</v>
      </c>
    </row>
    <row r="2584" spans="1:10" ht="19.899999999999999" customHeight="1" x14ac:dyDescent="0.25">
      <c r="A2584" s="1012"/>
      <c r="B2584" s="1012"/>
      <c r="C2584" s="1012"/>
      <c r="D2584" s="1012"/>
      <c r="E2584" s="1012"/>
      <c r="F2584" s="1012" t="s">
        <v>6074</v>
      </c>
      <c r="G2584" s="1012"/>
      <c r="H2584" s="1012"/>
      <c r="I2584" s="1012"/>
      <c r="J2584" s="900">
        <v>0.83289999999999997</v>
      </c>
    </row>
    <row r="2585" spans="1:10" ht="19.899999999999999" customHeight="1" x14ac:dyDescent="0.25">
      <c r="A2585" s="1012"/>
      <c r="B2585" s="1012"/>
      <c r="C2585" s="1012"/>
      <c r="D2585" s="1012"/>
      <c r="E2585" s="1012"/>
      <c r="F2585" s="1012" t="s">
        <v>6075</v>
      </c>
      <c r="G2585" s="1012"/>
      <c r="H2585" s="1012"/>
      <c r="I2585" s="1012"/>
      <c r="J2585" s="900">
        <v>0</v>
      </c>
    </row>
    <row r="2586" spans="1:10" ht="19.899999999999999" customHeight="1" x14ac:dyDescent="0.25">
      <c r="A2586" s="1012"/>
      <c r="B2586" s="1012"/>
      <c r="C2586" s="1012"/>
      <c r="D2586" s="1012"/>
      <c r="E2586" s="1012"/>
      <c r="F2586" s="1012" t="s">
        <v>6076</v>
      </c>
      <c r="G2586" s="1012"/>
      <c r="H2586" s="1012"/>
      <c r="I2586" s="1012"/>
      <c r="J2586" s="900">
        <v>0</v>
      </c>
    </row>
    <row r="2587" spans="1:10" ht="19.899999999999999" customHeight="1" x14ac:dyDescent="0.25">
      <c r="A2587" s="887" t="s">
        <v>6101</v>
      </c>
      <c r="B2587" s="888" t="s">
        <v>1082</v>
      </c>
      <c r="C2587" s="887" t="s">
        <v>6058</v>
      </c>
      <c r="D2587" s="887" t="s">
        <v>179</v>
      </c>
      <c r="E2587" s="888" t="s">
        <v>1084</v>
      </c>
      <c r="F2587" s="888" t="s">
        <v>1207</v>
      </c>
      <c r="G2587" s="888" t="s">
        <v>6102</v>
      </c>
      <c r="H2587" s="888"/>
      <c r="I2587" s="888"/>
      <c r="J2587" s="888" t="s">
        <v>6065</v>
      </c>
    </row>
    <row r="2588" spans="1:10" ht="24" customHeight="1" x14ac:dyDescent="0.25">
      <c r="A2588" s="895" t="s">
        <v>6067</v>
      </c>
      <c r="B2588" s="896" t="s">
        <v>6784</v>
      </c>
      <c r="C2588" s="895" t="s">
        <v>6063</v>
      </c>
      <c r="D2588" s="895" t="s">
        <v>631</v>
      </c>
      <c r="E2588" s="897">
        <v>4.9399999999999999E-3</v>
      </c>
      <c r="F2588" s="905" t="s">
        <v>50</v>
      </c>
      <c r="G2588" s="1018" t="s">
        <v>6785</v>
      </c>
      <c r="H2588" s="1018"/>
      <c r="I2588" s="1019"/>
      <c r="J2588" s="898" t="s">
        <v>6791</v>
      </c>
    </row>
    <row r="2589" spans="1:10" ht="24" customHeight="1" x14ac:dyDescent="0.25">
      <c r="A2589" s="895" t="s">
        <v>6067</v>
      </c>
      <c r="B2589" s="896" t="s">
        <v>6787</v>
      </c>
      <c r="C2589" s="895" t="s">
        <v>6063</v>
      </c>
      <c r="D2589" s="895" t="s">
        <v>644</v>
      </c>
      <c r="E2589" s="897">
        <v>1.6729999999999998E-2</v>
      </c>
      <c r="F2589" s="905" t="s">
        <v>38</v>
      </c>
      <c r="G2589" s="1018" t="s">
        <v>6788</v>
      </c>
      <c r="H2589" s="1018"/>
      <c r="I2589" s="1019"/>
      <c r="J2589" s="898" t="s">
        <v>6792</v>
      </c>
    </row>
    <row r="2590" spans="1:10" ht="19.899999999999999" customHeight="1" x14ac:dyDescent="0.25">
      <c r="A2590" s="1012"/>
      <c r="B2590" s="1012"/>
      <c r="C2590" s="1012"/>
      <c r="D2590" s="1012"/>
      <c r="E2590" s="1012"/>
      <c r="F2590" s="1012" t="s">
        <v>6106</v>
      </c>
      <c r="G2590" s="1012"/>
      <c r="H2590" s="1012"/>
      <c r="I2590" s="1012"/>
      <c r="J2590" s="900">
        <v>0.97399999999999998</v>
      </c>
    </row>
    <row r="2591" spans="1:10" ht="19.899999999999999" customHeight="1" x14ac:dyDescent="0.25">
      <c r="A2591" s="887" t="s">
        <v>6077</v>
      </c>
      <c r="B2591" s="888" t="s">
        <v>6078</v>
      </c>
      <c r="C2591" s="887" t="s">
        <v>6058</v>
      </c>
      <c r="D2591" s="887" t="s">
        <v>1083</v>
      </c>
      <c r="E2591" s="888" t="s">
        <v>1084</v>
      </c>
      <c r="F2591" s="1020" t="s">
        <v>6079</v>
      </c>
      <c r="G2591" s="1023"/>
      <c r="H2591" s="1020"/>
      <c r="I2591" s="1020"/>
      <c r="J2591" s="888" t="s">
        <v>6065</v>
      </c>
    </row>
    <row r="2592" spans="1:10" ht="19.899999999999999" customHeight="1" x14ac:dyDescent="0.25">
      <c r="A2592" s="889"/>
      <c r="B2592" s="889"/>
      <c r="C2592" s="889"/>
      <c r="D2592" s="889"/>
      <c r="E2592" s="889"/>
      <c r="F2592" s="889" t="s">
        <v>240</v>
      </c>
      <c r="G2592" s="889" t="s">
        <v>241</v>
      </c>
      <c r="H2592" s="889" t="s">
        <v>242</v>
      </c>
      <c r="I2592" s="889" t="s">
        <v>6080</v>
      </c>
      <c r="J2592" s="889"/>
    </row>
    <row r="2593" spans="1:10" ht="19.899999999999999" customHeight="1" x14ac:dyDescent="0.25">
      <c r="A2593" s="1012"/>
      <c r="B2593" s="1012"/>
      <c r="C2593" s="1012"/>
      <c r="D2593" s="1012"/>
      <c r="E2593" s="1012"/>
      <c r="F2593" s="1012" t="s">
        <v>6076</v>
      </c>
      <c r="G2593" s="1012"/>
      <c r="H2593" s="1012"/>
      <c r="I2593" s="1012"/>
      <c r="J2593" s="900">
        <v>0</v>
      </c>
    </row>
    <row r="2594" spans="1:10" ht="19.899999999999999" customHeight="1" x14ac:dyDescent="0.25">
      <c r="A2594" s="1012"/>
      <c r="B2594" s="1012"/>
      <c r="C2594" s="1012"/>
      <c r="D2594" s="1012"/>
      <c r="E2594" s="1012"/>
      <c r="F2594" s="1012" t="s">
        <v>6081</v>
      </c>
      <c r="G2594" s="1012"/>
      <c r="H2594" s="1012"/>
      <c r="I2594" s="1012"/>
      <c r="J2594" s="900">
        <v>0</v>
      </c>
    </row>
    <row r="2595" spans="1:10" x14ac:dyDescent="0.25">
      <c r="A2595" s="901"/>
      <c r="B2595" s="901"/>
      <c r="C2595" s="901"/>
      <c r="D2595" s="901"/>
      <c r="E2595" s="901" t="s">
        <v>6082</v>
      </c>
      <c r="F2595" s="902">
        <v>0.81</v>
      </c>
      <c r="G2595" s="901" t="s">
        <v>6083</v>
      </c>
      <c r="H2595" s="902">
        <v>0</v>
      </c>
      <c r="I2595" s="901" t="s">
        <v>6084</v>
      </c>
      <c r="J2595" s="902">
        <v>0.81</v>
      </c>
    </row>
    <row r="2596" spans="1:10" ht="15.75" thickBot="1" x14ac:dyDescent="0.3">
      <c r="A2596" s="901"/>
      <c r="B2596" s="901"/>
      <c r="C2596" s="901"/>
      <c r="D2596" s="901"/>
      <c r="E2596" s="901" t="s">
        <v>6085</v>
      </c>
      <c r="F2596" s="902">
        <v>0.43</v>
      </c>
      <c r="G2596" s="901"/>
      <c r="H2596" s="1013" t="s">
        <v>6086</v>
      </c>
      <c r="I2596" s="1013"/>
      <c r="J2596" s="902">
        <v>2.2400000000000002</v>
      </c>
    </row>
    <row r="2597" spans="1:10" ht="1.1499999999999999" customHeight="1" thickTop="1" x14ac:dyDescent="0.25">
      <c r="A2597" s="903"/>
      <c r="B2597" s="903"/>
      <c r="C2597" s="903"/>
      <c r="D2597" s="903"/>
      <c r="E2597" s="903"/>
      <c r="F2597" s="903"/>
      <c r="G2597" s="903"/>
      <c r="H2597" s="903"/>
      <c r="I2597" s="903"/>
      <c r="J2597" s="903"/>
    </row>
    <row r="2598" spans="1:10" ht="18" customHeight="1" x14ac:dyDescent="0.25">
      <c r="A2598" s="887"/>
      <c r="B2598" s="888" t="s">
        <v>1082</v>
      </c>
      <c r="C2598" s="887" t="s">
        <v>6058</v>
      </c>
      <c r="D2598" s="887" t="s">
        <v>1083</v>
      </c>
      <c r="E2598" s="1024" t="s">
        <v>1210</v>
      </c>
      <c r="F2598" s="1024"/>
      <c r="G2598" s="889" t="s">
        <v>880</v>
      </c>
      <c r="H2598" s="888" t="s">
        <v>6059</v>
      </c>
      <c r="I2598" s="888" t="s">
        <v>6060</v>
      </c>
      <c r="J2598" s="888" t="s">
        <v>1089</v>
      </c>
    </row>
    <row r="2599" spans="1:10" ht="25.9" customHeight="1" x14ac:dyDescent="0.25">
      <c r="A2599" s="890" t="s">
        <v>6061</v>
      </c>
      <c r="B2599" s="891" t="s">
        <v>6793</v>
      </c>
      <c r="C2599" s="890" t="s">
        <v>6063</v>
      </c>
      <c r="D2599" s="890" t="s">
        <v>6794</v>
      </c>
      <c r="E2599" s="1025" t="s">
        <v>176</v>
      </c>
      <c r="F2599" s="1025"/>
      <c r="G2599" s="892" t="s">
        <v>70</v>
      </c>
      <c r="H2599" s="893">
        <v>1</v>
      </c>
      <c r="I2599" s="894">
        <v>0.2</v>
      </c>
      <c r="J2599" s="894">
        <v>0.2</v>
      </c>
    </row>
    <row r="2600" spans="1:10" ht="15" customHeight="1" x14ac:dyDescent="0.25">
      <c r="A2600" s="1024" t="s">
        <v>6089</v>
      </c>
      <c r="B2600" s="1020" t="s">
        <v>1082</v>
      </c>
      <c r="C2600" s="1024" t="s">
        <v>6058</v>
      </c>
      <c r="D2600" s="1024" t="s">
        <v>6090</v>
      </c>
      <c r="E2600" s="1020" t="s">
        <v>1084</v>
      </c>
      <c r="F2600" s="1023" t="s">
        <v>6091</v>
      </c>
      <c r="G2600" s="1020"/>
      <c r="H2600" s="1023" t="s">
        <v>6065</v>
      </c>
      <c r="I2600" s="1020"/>
      <c r="J2600" s="1020" t="s">
        <v>6066</v>
      </c>
    </row>
    <row r="2601" spans="1:10" ht="15" customHeight="1" x14ac:dyDescent="0.25">
      <c r="A2601" s="1020"/>
      <c r="B2601" s="1020"/>
      <c r="C2601" s="1020"/>
      <c r="D2601" s="1020"/>
      <c r="E2601" s="1020"/>
      <c r="F2601" s="888" t="s">
        <v>6092</v>
      </c>
      <c r="G2601" s="888" t="s">
        <v>6093</v>
      </c>
      <c r="H2601" s="888" t="s">
        <v>6092</v>
      </c>
      <c r="I2601" s="888" t="s">
        <v>6093</v>
      </c>
      <c r="J2601" s="1020"/>
    </row>
    <row r="2602" spans="1:10" ht="24" customHeight="1" x14ac:dyDescent="0.25">
      <c r="A2602" s="895" t="s">
        <v>6067</v>
      </c>
      <c r="B2602" s="896" t="s">
        <v>1004</v>
      </c>
      <c r="C2602" s="895" t="s">
        <v>6063</v>
      </c>
      <c r="D2602" s="895" t="s">
        <v>259</v>
      </c>
      <c r="E2602" s="897">
        <v>1</v>
      </c>
      <c r="F2602" s="904">
        <v>0.42</v>
      </c>
      <c r="G2602" s="904">
        <v>0.57999999999999996</v>
      </c>
      <c r="H2602" s="898">
        <v>10.55</v>
      </c>
      <c r="I2602" s="898">
        <v>0.73</v>
      </c>
      <c r="J2602" s="898">
        <v>4.8600000000000003</v>
      </c>
    </row>
    <row r="2603" spans="1:10" ht="24" customHeight="1" x14ac:dyDescent="0.25">
      <c r="A2603" s="895" t="s">
        <v>6067</v>
      </c>
      <c r="B2603" s="896" t="s">
        <v>6795</v>
      </c>
      <c r="C2603" s="895" t="s">
        <v>6063</v>
      </c>
      <c r="D2603" s="895" t="s">
        <v>2288</v>
      </c>
      <c r="E2603" s="897">
        <v>1</v>
      </c>
      <c r="F2603" s="904">
        <v>0.42</v>
      </c>
      <c r="G2603" s="904">
        <v>0.57999999999999996</v>
      </c>
      <c r="H2603" s="898">
        <v>0.2</v>
      </c>
      <c r="I2603" s="898">
        <v>0.14000000000000001</v>
      </c>
      <c r="J2603" s="898">
        <v>0.16</v>
      </c>
    </row>
    <row r="2604" spans="1:10" ht="19.899999999999999" customHeight="1" x14ac:dyDescent="0.25">
      <c r="A2604" s="1012"/>
      <c r="B2604" s="1012"/>
      <c r="C2604" s="1012"/>
      <c r="D2604" s="1012"/>
      <c r="E2604" s="1012"/>
      <c r="F2604" s="1012" t="s">
        <v>6094</v>
      </c>
      <c r="G2604" s="1012"/>
      <c r="H2604" s="1012"/>
      <c r="I2604" s="1012"/>
      <c r="J2604" s="900">
        <v>5.0209999999999999</v>
      </c>
    </row>
    <row r="2605" spans="1:10" ht="19.899999999999999" customHeight="1" x14ac:dyDescent="0.25">
      <c r="A2605" s="887" t="s">
        <v>6064</v>
      </c>
      <c r="B2605" s="888" t="s">
        <v>1082</v>
      </c>
      <c r="C2605" s="887" t="s">
        <v>6058</v>
      </c>
      <c r="D2605" s="887" t="s">
        <v>223</v>
      </c>
      <c r="E2605" s="888" t="s">
        <v>1084</v>
      </c>
      <c r="F2605" s="1020" t="s">
        <v>6065</v>
      </c>
      <c r="G2605" s="1020"/>
      <c r="H2605" s="1020"/>
      <c r="I2605" s="1020"/>
      <c r="J2605" s="888" t="s">
        <v>6066</v>
      </c>
    </row>
    <row r="2606" spans="1:10" ht="24" customHeight="1" x14ac:dyDescent="0.25">
      <c r="A2606" s="895" t="s">
        <v>6067</v>
      </c>
      <c r="B2606" s="896" t="s">
        <v>6363</v>
      </c>
      <c r="C2606" s="895" t="s">
        <v>6063</v>
      </c>
      <c r="D2606" s="895" t="s">
        <v>374</v>
      </c>
      <c r="E2606" s="897">
        <v>1</v>
      </c>
      <c r="F2606" s="895"/>
      <c r="G2606" s="895"/>
      <c r="H2606" s="895"/>
      <c r="I2606" s="898" t="s">
        <v>6364</v>
      </c>
      <c r="J2606" s="898" t="s">
        <v>6364</v>
      </c>
    </row>
    <row r="2607" spans="1:10" ht="19.899999999999999" customHeight="1" x14ac:dyDescent="0.25">
      <c r="A2607" s="1012"/>
      <c r="B2607" s="1012"/>
      <c r="C2607" s="1012"/>
      <c r="D2607" s="1012"/>
      <c r="E2607" s="1012"/>
      <c r="F2607" s="1012" t="s">
        <v>6070</v>
      </c>
      <c r="G2607" s="1012"/>
      <c r="H2607" s="1012"/>
      <c r="I2607" s="1012"/>
      <c r="J2607" s="899">
        <v>0</v>
      </c>
    </row>
    <row r="2608" spans="1:10" ht="19.899999999999999" customHeight="1" x14ac:dyDescent="0.25">
      <c r="A2608" s="1012"/>
      <c r="B2608" s="1012"/>
      <c r="C2608" s="1012"/>
      <c r="D2608" s="1012"/>
      <c r="E2608" s="1012"/>
      <c r="F2608" s="1012" t="s">
        <v>6071</v>
      </c>
      <c r="G2608" s="1012"/>
      <c r="H2608" s="1012"/>
      <c r="I2608" s="1012"/>
      <c r="J2608" s="900">
        <v>30.1585</v>
      </c>
    </row>
    <row r="2609" spans="1:10" ht="19.899999999999999" customHeight="1" x14ac:dyDescent="0.25">
      <c r="A2609" s="1012"/>
      <c r="B2609" s="1012"/>
      <c r="C2609" s="1012"/>
      <c r="D2609" s="1012"/>
      <c r="E2609" s="1012"/>
      <c r="F2609" s="1012" t="s">
        <v>6072</v>
      </c>
      <c r="G2609" s="1012"/>
      <c r="H2609" s="1012"/>
      <c r="I2609" s="1012"/>
      <c r="J2609" s="900">
        <v>35.179499999999997</v>
      </c>
    </row>
    <row r="2610" spans="1:10" ht="19.899999999999999" customHeight="1" x14ac:dyDescent="0.25">
      <c r="A2610" s="1012"/>
      <c r="B2610" s="1012"/>
      <c r="C2610" s="1012"/>
      <c r="D2610" s="1012"/>
      <c r="E2610" s="1012"/>
      <c r="F2610" s="1012" t="s">
        <v>6073</v>
      </c>
      <c r="G2610" s="1012"/>
      <c r="H2610" s="1012"/>
      <c r="I2610" s="1012"/>
      <c r="J2610" s="900">
        <v>249</v>
      </c>
    </row>
    <row r="2611" spans="1:10" ht="19.899999999999999" customHeight="1" x14ac:dyDescent="0.25">
      <c r="A2611" s="1012"/>
      <c r="B2611" s="1012"/>
      <c r="C2611" s="1012"/>
      <c r="D2611" s="1012"/>
      <c r="E2611" s="1012"/>
      <c r="F2611" s="1012" t="s">
        <v>6074</v>
      </c>
      <c r="G2611" s="1012"/>
      <c r="H2611" s="1012"/>
      <c r="I2611" s="1012"/>
      <c r="J2611" s="900">
        <v>0.14130000000000001</v>
      </c>
    </row>
    <row r="2612" spans="1:10" ht="19.899999999999999" customHeight="1" x14ac:dyDescent="0.25">
      <c r="A2612" s="1012"/>
      <c r="B2612" s="1012"/>
      <c r="C2612" s="1012"/>
      <c r="D2612" s="1012"/>
      <c r="E2612" s="1012"/>
      <c r="F2612" s="1012" t="s">
        <v>6075</v>
      </c>
      <c r="G2612" s="1012"/>
      <c r="H2612" s="1012"/>
      <c r="I2612" s="1012"/>
      <c r="J2612" s="900">
        <v>0</v>
      </c>
    </row>
    <row r="2613" spans="1:10" ht="19.899999999999999" customHeight="1" x14ac:dyDescent="0.25">
      <c r="A2613" s="1012"/>
      <c r="B2613" s="1012"/>
      <c r="C2613" s="1012"/>
      <c r="D2613" s="1012"/>
      <c r="E2613" s="1012"/>
      <c r="F2613" s="1012" t="s">
        <v>6076</v>
      </c>
      <c r="G2613" s="1012"/>
      <c r="H2613" s="1012"/>
      <c r="I2613" s="1012"/>
      <c r="J2613" s="900">
        <v>0</v>
      </c>
    </row>
    <row r="2614" spans="1:10" ht="19.899999999999999" customHeight="1" x14ac:dyDescent="0.25">
      <c r="A2614" s="887" t="s">
        <v>6101</v>
      </c>
      <c r="B2614" s="888" t="s">
        <v>1082</v>
      </c>
      <c r="C2614" s="887" t="s">
        <v>6058</v>
      </c>
      <c r="D2614" s="887" t="s">
        <v>179</v>
      </c>
      <c r="E2614" s="888" t="s">
        <v>1084</v>
      </c>
      <c r="F2614" s="888" t="s">
        <v>1207</v>
      </c>
      <c r="G2614" s="888" t="s">
        <v>6102</v>
      </c>
      <c r="H2614" s="888"/>
      <c r="I2614" s="888"/>
      <c r="J2614" s="888" t="s">
        <v>6065</v>
      </c>
    </row>
    <row r="2615" spans="1:10" ht="25.9" customHeight="1" x14ac:dyDescent="0.25">
      <c r="A2615" s="895" t="s">
        <v>6067</v>
      </c>
      <c r="B2615" s="896" t="s">
        <v>6796</v>
      </c>
      <c r="C2615" s="895" t="s">
        <v>6063</v>
      </c>
      <c r="D2615" s="895" t="s">
        <v>687</v>
      </c>
      <c r="E2615" s="897">
        <v>2.5000000000000001E-3</v>
      </c>
      <c r="F2615" s="905" t="s">
        <v>70</v>
      </c>
      <c r="G2615" s="1018" t="s">
        <v>6797</v>
      </c>
      <c r="H2615" s="1018"/>
      <c r="I2615" s="1019"/>
      <c r="J2615" s="898" t="s">
        <v>6798</v>
      </c>
    </row>
    <row r="2616" spans="1:10" ht="19.899999999999999" customHeight="1" x14ac:dyDescent="0.25">
      <c r="A2616" s="1012"/>
      <c r="B2616" s="1012"/>
      <c r="C2616" s="1012"/>
      <c r="D2616" s="1012"/>
      <c r="E2616" s="1012"/>
      <c r="F2616" s="1012" t="s">
        <v>6106</v>
      </c>
      <c r="G2616" s="1012"/>
      <c r="H2616" s="1012"/>
      <c r="I2616" s="1012"/>
      <c r="J2616" s="900">
        <v>6.0199999999999997E-2</v>
      </c>
    </row>
    <row r="2617" spans="1:10" ht="19.899999999999999" customHeight="1" x14ac:dyDescent="0.25">
      <c r="A2617" s="887" t="s">
        <v>6077</v>
      </c>
      <c r="B2617" s="888" t="s">
        <v>6078</v>
      </c>
      <c r="C2617" s="887" t="s">
        <v>6058</v>
      </c>
      <c r="D2617" s="887" t="s">
        <v>1083</v>
      </c>
      <c r="E2617" s="888" t="s">
        <v>1084</v>
      </c>
      <c r="F2617" s="1020" t="s">
        <v>6079</v>
      </c>
      <c r="G2617" s="1023"/>
      <c r="H2617" s="1020"/>
      <c r="I2617" s="1020"/>
      <c r="J2617" s="888" t="s">
        <v>6065</v>
      </c>
    </row>
    <row r="2618" spans="1:10" ht="19.899999999999999" customHeight="1" x14ac:dyDescent="0.25">
      <c r="A2618" s="889"/>
      <c r="B2618" s="889"/>
      <c r="C2618" s="889"/>
      <c r="D2618" s="889"/>
      <c r="E2618" s="889"/>
      <c r="F2618" s="889" t="s">
        <v>240</v>
      </c>
      <c r="G2618" s="889" t="s">
        <v>241</v>
      </c>
      <c r="H2618" s="889" t="s">
        <v>242</v>
      </c>
      <c r="I2618" s="889" t="s">
        <v>6080</v>
      </c>
      <c r="J2618" s="889"/>
    </row>
    <row r="2619" spans="1:10" ht="19.899999999999999" customHeight="1" x14ac:dyDescent="0.25">
      <c r="A2619" s="1012"/>
      <c r="B2619" s="1012"/>
      <c r="C2619" s="1012"/>
      <c r="D2619" s="1012"/>
      <c r="E2619" s="1012"/>
      <c r="F2619" s="1012" t="s">
        <v>6076</v>
      </c>
      <c r="G2619" s="1012"/>
      <c r="H2619" s="1012"/>
      <c r="I2619" s="1012"/>
      <c r="J2619" s="900">
        <v>0</v>
      </c>
    </row>
    <row r="2620" spans="1:10" ht="19.899999999999999" customHeight="1" x14ac:dyDescent="0.25">
      <c r="A2620" s="1012"/>
      <c r="B2620" s="1012"/>
      <c r="C2620" s="1012"/>
      <c r="D2620" s="1012"/>
      <c r="E2620" s="1012"/>
      <c r="F2620" s="1012" t="s">
        <v>6081</v>
      </c>
      <c r="G2620" s="1012"/>
      <c r="H2620" s="1012"/>
      <c r="I2620" s="1012"/>
      <c r="J2620" s="900">
        <v>0</v>
      </c>
    </row>
    <row r="2621" spans="1:10" x14ac:dyDescent="0.25">
      <c r="A2621" s="901"/>
      <c r="B2621" s="901"/>
      <c r="C2621" s="901"/>
      <c r="D2621" s="901"/>
      <c r="E2621" s="901" t="s">
        <v>6082</v>
      </c>
      <c r="F2621" s="902">
        <v>0.12</v>
      </c>
      <c r="G2621" s="901" t="s">
        <v>6083</v>
      </c>
      <c r="H2621" s="902">
        <v>0</v>
      </c>
      <c r="I2621" s="901" t="s">
        <v>6084</v>
      </c>
      <c r="J2621" s="902">
        <v>0.12</v>
      </c>
    </row>
    <row r="2622" spans="1:10" ht="15.75" thickBot="1" x14ac:dyDescent="0.3">
      <c r="A2622" s="901"/>
      <c r="B2622" s="901"/>
      <c r="C2622" s="901"/>
      <c r="D2622" s="901"/>
      <c r="E2622" s="901" t="s">
        <v>6085</v>
      </c>
      <c r="F2622" s="902">
        <v>0.05</v>
      </c>
      <c r="G2622" s="901"/>
      <c r="H2622" s="1013" t="s">
        <v>6086</v>
      </c>
      <c r="I2622" s="1013"/>
      <c r="J2622" s="902">
        <v>0.25</v>
      </c>
    </row>
    <row r="2623" spans="1:10" ht="1.1499999999999999" customHeight="1" thickTop="1" x14ac:dyDescent="0.25">
      <c r="A2623" s="903"/>
      <c r="B2623" s="903"/>
      <c r="C2623" s="903"/>
      <c r="D2623" s="903"/>
      <c r="E2623" s="903"/>
      <c r="F2623" s="903"/>
      <c r="G2623" s="903"/>
      <c r="H2623" s="903"/>
      <c r="I2623" s="903"/>
      <c r="J2623" s="903"/>
    </row>
    <row r="2624" spans="1:10" ht="18" customHeight="1" x14ac:dyDescent="0.25">
      <c r="A2624" s="887"/>
      <c r="B2624" s="888" t="s">
        <v>1082</v>
      </c>
      <c r="C2624" s="887" t="s">
        <v>6058</v>
      </c>
      <c r="D2624" s="887" t="s">
        <v>1083</v>
      </c>
      <c r="E2624" s="1024" t="s">
        <v>1210</v>
      </c>
      <c r="F2624" s="1024"/>
      <c r="G2624" s="889" t="s">
        <v>880</v>
      </c>
      <c r="H2624" s="888" t="s">
        <v>6059</v>
      </c>
      <c r="I2624" s="888" t="s">
        <v>6060</v>
      </c>
      <c r="J2624" s="888" t="s">
        <v>1089</v>
      </c>
    </row>
    <row r="2625" spans="1:10" ht="25.9" customHeight="1" x14ac:dyDescent="0.25">
      <c r="A2625" s="890" t="s">
        <v>6061</v>
      </c>
      <c r="B2625" s="891" t="s">
        <v>6799</v>
      </c>
      <c r="C2625" s="890" t="s">
        <v>6063</v>
      </c>
      <c r="D2625" s="890" t="s">
        <v>6800</v>
      </c>
      <c r="E2625" s="1025" t="s">
        <v>176</v>
      </c>
      <c r="F2625" s="1025"/>
      <c r="G2625" s="892" t="s">
        <v>6781</v>
      </c>
      <c r="H2625" s="893">
        <v>1</v>
      </c>
      <c r="I2625" s="894">
        <v>7.0000000000000007E-2</v>
      </c>
      <c r="J2625" s="894">
        <v>7.0000000000000007E-2</v>
      </c>
    </row>
    <row r="2626" spans="1:10" ht="15" customHeight="1" x14ac:dyDescent="0.25">
      <c r="A2626" s="1024" t="s">
        <v>6089</v>
      </c>
      <c r="B2626" s="1020" t="s">
        <v>1082</v>
      </c>
      <c r="C2626" s="1024" t="s">
        <v>6058</v>
      </c>
      <c r="D2626" s="1024" t="s">
        <v>6090</v>
      </c>
      <c r="E2626" s="1020" t="s">
        <v>1084</v>
      </c>
      <c r="F2626" s="1023" t="s">
        <v>6091</v>
      </c>
      <c r="G2626" s="1020"/>
      <c r="H2626" s="1023" t="s">
        <v>6065</v>
      </c>
      <c r="I2626" s="1020"/>
      <c r="J2626" s="1020" t="s">
        <v>6066</v>
      </c>
    </row>
    <row r="2627" spans="1:10" ht="15" customHeight="1" x14ac:dyDescent="0.25">
      <c r="A2627" s="1020"/>
      <c r="B2627" s="1020"/>
      <c r="C2627" s="1020"/>
      <c r="D2627" s="1020"/>
      <c r="E2627" s="1020"/>
      <c r="F2627" s="888" t="s">
        <v>6092</v>
      </c>
      <c r="G2627" s="888" t="s">
        <v>6093</v>
      </c>
      <c r="H2627" s="888" t="s">
        <v>6092</v>
      </c>
      <c r="I2627" s="888" t="s">
        <v>6093</v>
      </c>
      <c r="J2627" s="1020"/>
    </row>
    <row r="2628" spans="1:10" ht="24" customHeight="1" x14ac:dyDescent="0.25">
      <c r="A2628" s="895" t="s">
        <v>6067</v>
      </c>
      <c r="B2628" s="896" t="s">
        <v>1050</v>
      </c>
      <c r="C2628" s="895" t="s">
        <v>6063</v>
      </c>
      <c r="D2628" s="895" t="s">
        <v>1112</v>
      </c>
      <c r="E2628" s="897">
        <v>1</v>
      </c>
      <c r="F2628" s="904">
        <v>1</v>
      </c>
      <c r="G2628" s="904">
        <v>0</v>
      </c>
      <c r="H2628" s="898">
        <v>0.85</v>
      </c>
      <c r="I2628" s="898">
        <v>0.45</v>
      </c>
      <c r="J2628" s="898">
        <v>0.85</v>
      </c>
    </row>
    <row r="2629" spans="1:10" ht="19.899999999999999" customHeight="1" x14ac:dyDescent="0.25">
      <c r="A2629" s="1012"/>
      <c r="B2629" s="1012"/>
      <c r="C2629" s="1012"/>
      <c r="D2629" s="1012"/>
      <c r="E2629" s="1012"/>
      <c r="F2629" s="1012" t="s">
        <v>6094</v>
      </c>
      <c r="G2629" s="1012"/>
      <c r="H2629" s="1012"/>
      <c r="I2629" s="1012"/>
      <c r="J2629" s="900">
        <v>0.84750000000000003</v>
      </c>
    </row>
    <row r="2630" spans="1:10" ht="19.899999999999999" customHeight="1" x14ac:dyDescent="0.25">
      <c r="A2630" s="887" t="s">
        <v>6064</v>
      </c>
      <c r="B2630" s="888" t="s">
        <v>1082</v>
      </c>
      <c r="C2630" s="887" t="s">
        <v>6058</v>
      </c>
      <c r="D2630" s="887" t="s">
        <v>223</v>
      </c>
      <c r="E2630" s="888" t="s">
        <v>1084</v>
      </c>
      <c r="F2630" s="1020" t="s">
        <v>6065</v>
      </c>
      <c r="G2630" s="1020"/>
      <c r="H2630" s="1020"/>
      <c r="I2630" s="1020"/>
      <c r="J2630" s="888" t="s">
        <v>6066</v>
      </c>
    </row>
    <row r="2631" spans="1:10" ht="24" customHeight="1" x14ac:dyDescent="0.25">
      <c r="A2631" s="895" t="s">
        <v>6067</v>
      </c>
      <c r="B2631" s="896" t="s">
        <v>6782</v>
      </c>
      <c r="C2631" s="895" t="s">
        <v>6063</v>
      </c>
      <c r="D2631" s="895" t="s">
        <v>595</v>
      </c>
      <c r="E2631" s="897">
        <v>1</v>
      </c>
      <c r="F2631" s="895"/>
      <c r="G2631" s="895"/>
      <c r="H2631" s="895"/>
      <c r="I2631" s="898" t="s">
        <v>6783</v>
      </c>
      <c r="J2631" s="898" t="s">
        <v>6783</v>
      </c>
    </row>
    <row r="2632" spans="1:10" ht="19.899999999999999" customHeight="1" x14ac:dyDescent="0.25">
      <c r="A2632" s="1012"/>
      <c r="B2632" s="1012"/>
      <c r="C2632" s="1012"/>
      <c r="D2632" s="1012"/>
      <c r="E2632" s="1012"/>
      <c r="F2632" s="1012" t="s">
        <v>6070</v>
      </c>
      <c r="G2632" s="1012"/>
      <c r="H2632" s="1012"/>
      <c r="I2632" s="1012"/>
      <c r="J2632" s="899">
        <v>0</v>
      </c>
    </row>
    <row r="2633" spans="1:10" ht="19.899999999999999" customHeight="1" x14ac:dyDescent="0.25">
      <c r="A2633" s="1012"/>
      <c r="B2633" s="1012"/>
      <c r="C2633" s="1012"/>
      <c r="D2633" s="1012"/>
      <c r="E2633" s="1012"/>
      <c r="F2633" s="1012" t="s">
        <v>6071</v>
      </c>
      <c r="G2633" s="1012"/>
      <c r="H2633" s="1012"/>
      <c r="I2633" s="1012"/>
      <c r="J2633" s="900">
        <v>37.339599999999997</v>
      </c>
    </row>
    <row r="2634" spans="1:10" ht="19.899999999999999" customHeight="1" x14ac:dyDescent="0.25">
      <c r="A2634" s="1012"/>
      <c r="B2634" s="1012"/>
      <c r="C2634" s="1012"/>
      <c r="D2634" s="1012"/>
      <c r="E2634" s="1012"/>
      <c r="F2634" s="1012" t="s">
        <v>6072</v>
      </c>
      <c r="G2634" s="1012"/>
      <c r="H2634" s="1012"/>
      <c r="I2634" s="1012"/>
      <c r="J2634" s="900">
        <v>38.187100000000001</v>
      </c>
    </row>
    <row r="2635" spans="1:10" ht="19.899999999999999" customHeight="1" x14ac:dyDescent="0.25">
      <c r="A2635" s="1012"/>
      <c r="B2635" s="1012"/>
      <c r="C2635" s="1012"/>
      <c r="D2635" s="1012"/>
      <c r="E2635" s="1012"/>
      <c r="F2635" s="1012" t="s">
        <v>6073</v>
      </c>
      <c r="G2635" s="1012"/>
      <c r="H2635" s="1012"/>
      <c r="I2635" s="1012"/>
      <c r="J2635" s="900">
        <v>1535.5</v>
      </c>
    </row>
    <row r="2636" spans="1:10" ht="19.899999999999999" customHeight="1" x14ac:dyDescent="0.25">
      <c r="A2636" s="1012"/>
      <c r="B2636" s="1012"/>
      <c r="C2636" s="1012"/>
      <c r="D2636" s="1012"/>
      <c r="E2636" s="1012"/>
      <c r="F2636" s="1012" t="s">
        <v>6074</v>
      </c>
      <c r="G2636" s="1012"/>
      <c r="H2636" s="1012"/>
      <c r="I2636" s="1012"/>
      <c r="J2636" s="900">
        <v>2.4899999999999999E-2</v>
      </c>
    </row>
    <row r="2637" spans="1:10" ht="19.899999999999999" customHeight="1" x14ac:dyDescent="0.25">
      <c r="A2637" s="1012"/>
      <c r="B2637" s="1012"/>
      <c r="C2637" s="1012"/>
      <c r="D2637" s="1012"/>
      <c r="E2637" s="1012"/>
      <c r="F2637" s="1012" t="s">
        <v>6075</v>
      </c>
      <c r="G2637" s="1012"/>
      <c r="H2637" s="1012"/>
      <c r="I2637" s="1012"/>
      <c r="J2637" s="900">
        <v>0</v>
      </c>
    </row>
    <row r="2638" spans="1:10" ht="19.899999999999999" customHeight="1" x14ac:dyDescent="0.25">
      <c r="A2638" s="1012"/>
      <c r="B2638" s="1012"/>
      <c r="C2638" s="1012"/>
      <c r="D2638" s="1012"/>
      <c r="E2638" s="1012"/>
      <c r="F2638" s="1012" t="s">
        <v>6076</v>
      </c>
      <c r="G2638" s="1012"/>
      <c r="H2638" s="1012"/>
      <c r="I2638" s="1012"/>
      <c r="J2638" s="900">
        <v>0</v>
      </c>
    </row>
    <row r="2639" spans="1:10" ht="19.899999999999999" customHeight="1" x14ac:dyDescent="0.25">
      <c r="A2639" s="887" t="s">
        <v>6101</v>
      </c>
      <c r="B2639" s="888" t="s">
        <v>1082</v>
      </c>
      <c r="C2639" s="887" t="s">
        <v>6058</v>
      </c>
      <c r="D2639" s="887" t="s">
        <v>179</v>
      </c>
      <c r="E2639" s="888" t="s">
        <v>1084</v>
      </c>
      <c r="F2639" s="888" t="s">
        <v>1207</v>
      </c>
      <c r="G2639" s="888" t="s">
        <v>6102</v>
      </c>
      <c r="H2639" s="888"/>
      <c r="I2639" s="888"/>
      <c r="J2639" s="888" t="s">
        <v>6065</v>
      </c>
    </row>
    <row r="2640" spans="1:10" ht="24" customHeight="1" x14ac:dyDescent="0.25">
      <c r="A2640" s="895" t="s">
        <v>6067</v>
      </c>
      <c r="B2640" s="896" t="s">
        <v>6784</v>
      </c>
      <c r="C2640" s="895" t="s">
        <v>6063</v>
      </c>
      <c r="D2640" s="895" t="s">
        <v>631</v>
      </c>
      <c r="E2640" s="897">
        <v>2.1000000000000001E-4</v>
      </c>
      <c r="F2640" s="905" t="s">
        <v>50</v>
      </c>
      <c r="G2640" s="1018" t="s">
        <v>6785</v>
      </c>
      <c r="H2640" s="1018"/>
      <c r="I2640" s="1019"/>
      <c r="J2640" s="898" t="s">
        <v>6499</v>
      </c>
    </row>
    <row r="2641" spans="1:10" ht="24" customHeight="1" x14ac:dyDescent="0.25">
      <c r="A2641" s="895" t="s">
        <v>6067</v>
      </c>
      <c r="B2641" s="896" t="s">
        <v>6787</v>
      </c>
      <c r="C2641" s="895" t="s">
        <v>6063</v>
      </c>
      <c r="D2641" s="895" t="s">
        <v>644</v>
      </c>
      <c r="E2641" s="897">
        <v>9.6000000000000002E-4</v>
      </c>
      <c r="F2641" s="905" t="s">
        <v>38</v>
      </c>
      <c r="G2641" s="1018" t="s">
        <v>6788</v>
      </c>
      <c r="H2641" s="1018"/>
      <c r="I2641" s="1019"/>
      <c r="J2641" s="898" t="s">
        <v>6801</v>
      </c>
    </row>
    <row r="2642" spans="1:10" ht="19.899999999999999" customHeight="1" x14ac:dyDescent="0.25">
      <c r="A2642" s="1012"/>
      <c r="B2642" s="1012"/>
      <c r="C2642" s="1012"/>
      <c r="D2642" s="1012"/>
      <c r="E2642" s="1012"/>
      <c r="F2642" s="1012" t="s">
        <v>6106</v>
      </c>
      <c r="G2642" s="1012"/>
      <c r="H2642" s="1012"/>
      <c r="I2642" s="1012"/>
      <c r="J2642" s="900">
        <v>4.6800000000000001E-2</v>
      </c>
    </row>
    <row r="2643" spans="1:10" ht="19.899999999999999" customHeight="1" x14ac:dyDescent="0.25">
      <c r="A2643" s="887" t="s">
        <v>6077</v>
      </c>
      <c r="B2643" s="888" t="s">
        <v>6078</v>
      </c>
      <c r="C2643" s="887" t="s">
        <v>6058</v>
      </c>
      <c r="D2643" s="887" t="s">
        <v>1083</v>
      </c>
      <c r="E2643" s="888" t="s">
        <v>1084</v>
      </c>
      <c r="F2643" s="1020" t="s">
        <v>6079</v>
      </c>
      <c r="G2643" s="1023"/>
      <c r="H2643" s="1020"/>
      <c r="I2643" s="1020"/>
      <c r="J2643" s="888" t="s">
        <v>6065</v>
      </c>
    </row>
    <row r="2644" spans="1:10" ht="19.899999999999999" customHeight="1" x14ac:dyDescent="0.25">
      <c r="A2644" s="889"/>
      <c r="B2644" s="889"/>
      <c r="C2644" s="889"/>
      <c r="D2644" s="889"/>
      <c r="E2644" s="889"/>
      <c r="F2644" s="889" t="s">
        <v>240</v>
      </c>
      <c r="G2644" s="889" t="s">
        <v>241</v>
      </c>
      <c r="H2644" s="889" t="s">
        <v>242</v>
      </c>
      <c r="I2644" s="889" t="s">
        <v>6080</v>
      </c>
      <c r="J2644" s="889"/>
    </row>
    <row r="2645" spans="1:10" ht="19.899999999999999" customHeight="1" x14ac:dyDescent="0.25">
      <c r="A2645" s="1012"/>
      <c r="B2645" s="1012"/>
      <c r="C2645" s="1012"/>
      <c r="D2645" s="1012"/>
      <c r="E2645" s="1012"/>
      <c r="F2645" s="1012" t="s">
        <v>6076</v>
      </c>
      <c r="G2645" s="1012"/>
      <c r="H2645" s="1012"/>
      <c r="I2645" s="1012"/>
      <c r="J2645" s="900">
        <v>0</v>
      </c>
    </row>
    <row r="2646" spans="1:10" ht="19.899999999999999" customHeight="1" x14ac:dyDescent="0.25">
      <c r="A2646" s="1012"/>
      <c r="B2646" s="1012"/>
      <c r="C2646" s="1012"/>
      <c r="D2646" s="1012"/>
      <c r="E2646" s="1012"/>
      <c r="F2646" s="1012" t="s">
        <v>6081</v>
      </c>
      <c r="G2646" s="1012"/>
      <c r="H2646" s="1012"/>
      <c r="I2646" s="1012"/>
      <c r="J2646" s="900">
        <v>0</v>
      </c>
    </row>
    <row r="2647" spans="1:10" x14ac:dyDescent="0.25">
      <c r="A2647" s="901"/>
      <c r="B2647" s="901"/>
      <c r="C2647" s="901"/>
      <c r="D2647" s="901"/>
      <c r="E2647" s="901" t="s">
        <v>6082</v>
      </c>
      <c r="F2647" s="902">
        <v>0.02</v>
      </c>
      <c r="G2647" s="901" t="s">
        <v>6083</v>
      </c>
      <c r="H2647" s="902">
        <v>0</v>
      </c>
      <c r="I2647" s="901" t="s">
        <v>6084</v>
      </c>
      <c r="J2647" s="902">
        <v>0.02</v>
      </c>
    </row>
    <row r="2648" spans="1:10" ht="15.75" thickBot="1" x14ac:dyDescent="0.3">
      <c r="A2648" s="901"/>
      <c r="B2648" s="901"/>
      <c r="C2648" s="901"/>
      <c r="D2648" s="901"/>
      <c r="E2648" s="901" t="s">
        <v>6085</v>
      </c>
      <c r="F2648" s="902">
        <v>0.02</v>
      </c>
      <c r="G2648" s="901"/>
      <c r="H2648" s="1013" t="s">
        <v>6086</v>
      </c>
      <c r="I2648" s="1013"/>
      <c r="J2648" s="902">
        <v>0.09</v>
      </c>
    </row>
    <row r="2649" spans="1:10" ht="1.1499999999999999" customHeight="1" thickTop="1" x14ac:dyDescent="0.25">
      <c r="A2649" s="903"/>
      <c r="B2649" s="903"/>
      <c r="C2649" s="903"/>
      <c r="D2649" s="903"/>
      <c r="E2649" s="903"/>
      <c r="F2649" s="903"/>
      <c r="G2649" s="903"/>
      <c r="H2649" s="903"/>
      <c r="I2649" s="903"/>
      <c r="J2649" s="903"/>
    </row>
    <row r="2650" spans="1:10" ht="18" customHeight="1" x14ac:dyDescent="0.25">
      <c r="A2650" s="887"/>
      <c r="B2650" s="888" t="s">
        <v>1082</v>
      </c>
      <c r="C2650" s="887" t="s">
        <v>6058</v>
      </c>
      <c r="D2650" s="887" t="s">
        <v>1083</v>
      </c>
      <c r="E2650" s="1024" t="s">
        <v>1210</v>
      </c>
      <c r="F2650" s="1024"/>
      <c r="G2650" s="889" t="s">
        <v>880</v>
      </c>
      <c r="H2650" s="888" t="s">
        <v>6059</v>
      </c>
      <c r="I2650" s="888" t="s">
        <v>6060</v>
      </c>
      <c r="J2650" s="888" t="s">
        <v>1089</v>
      </c>
    </row>
    <row r="2651" spans="1:10" ht="25.9" customHeight="1" x14ac:dyDescent="0.25">
      <c r="A2651" s="890" t="s">
        <v>6061</v>
      </c>
      <c r="B2651" s="891" t="s">
        <v>6456</v>
      </c>
      <c r="C2651" s="890" t="s">
        <v>6063</v>
      </c>
      <c r="D2651" s="890" t="s">
        <v>406</v>
      </c>
      <c r="E2651" s="1025" t="s">
        <v>176</v>
      </c>
      <c r="F2651" s="1025"/>
      <c r="G2651" s="892" t="s">
        <v>38</v>
      </c>
      <c r="H2651" s="893">
        <v>1</v>
      </c>
      <c r="I2651" s="894">
        <v>865.08</v>
      </c>
      <c r="J2651" s="894">
        <v>865.08</v>
      </c>
    </row>
    <row r="2652" spans="1:10" ht="15" customHeight="1" x14ac:dyDescent="0.25">
      <c r="A2652" s="1024" t="s">
        <v>6089</v>
      </c>
      <c r="B2652" s="1020" t="s">
        <v>1082</v>
      </c>
      <c r="C2652" s="1024" t="s">
        <v>6058</v>
      </c>
      <c r="D2652" s="1024" t="s">
        <v>6090</v>
      </c>
      <c r="E2652" s="1020" t="s">
        <v>1084</v>
      </c>
      <c r="F2652" s="1023" t="s">
        <v>6091</v>
      </c>
      <c r="G2652" s="1020"/>
      <c r="H2652" s="1023" t="s">
        <v>6065</v>
      </c>
      <c r="I2652" s="1020"/>
      <c r="J2652" s="1020" t="s">
        <v>6066</v>
      </c>
    </row>
    <row r="2653" spans="1:10" ht="15" customHeight="1" x14ac:dyDescent="0.25">
      <c r="A2653" s="1020"/>
      <c r="B2653" s="1020"/>
      <c r="C2653" s="1020"/>
      <c r="D2653" s="1020"/>
      <c r="E2653" s="1020"/>
      <c r="F2653" s="888" t="s">
        <v>6092</v>
      </c>
      <c r="G2653" s="888" t="s">
        <v>6093</v>
      </c>
      <c r="H2653" s="888" t="s">
        <v>6092</v>
      </c>
      <c r="I2653" s="888" t="s">
        <v>6093</v>
      </c>
      <c r="J2653" s="1020"/>
    </row>
    <row r="2654" spans="1:10" ht="25.9" customHeight="1" x14ac:dyDescent="0.25">
      <c r="A2654" s="895" t="s">
        <v>6067</v>
      </c>
      <c r="B2654" s="896" t="s">
        <v>6802</v>
      </c>
      <c r="C2654" s="895" t="s">
        <v>6063</v>
      </c>
      <c r="D2654" s="895" t="s">
        <v>2080</v>
      </c>
      <c r="E2654" s="897">
        <v>3</v>
      </c>
      <c r="F2654" s="904">
        <v>1</v>
      </c>
      <c r="G2654" s="904">
        <v>0</v>
      </c>
      <c r="H2654" s="898">
        <v>34</v>
      </c>
      <c r="I2654" s="898">
        <v>31.55</v>
      </c>
      <c r="J2654" s="898">
        <v>102.01</v>
      </c>
    </row>
    <row r="2655" spans="1:10" ht="25.9" customHeight="1" x14ac:dyDescent="0.25">
      <c r="A2655" s="895" t="s">
        <v>6067</v>
      </c>
      <c r="B2655" s="896" t="s">
        <v>1018</v>
      </c>
      <c r="C2655" s="895" t="s">
        <v>6063</v>
      </c>
      <c r="D2655" s="895" t="s">
        <v>249</v>
      </c>
      <c r="E2655" s="897">
        <v>0.83609999999999995</v>
      </c>
      <c r="F2655" s="904">
        <v>1</v>
      </c>
      <c r="G2655" s="904">
        <v>0</v>
      </c>
      <c r="H2655" s="898">
        <v>0.73</v>
      </c>
      <c r="I2655" s="898">
        <v>0.49</v>
      </c>
      <c r="J2655" s="898">
        <v>0.61</v>
      </c>
    </row>
    <row r="2656" spans="1:10" ht="25.9" customHeight="1" x14ac:dyDescent="0.25">
      <c r="A2656" s="895" t="s">
        <v>6067</v>
      </c>
      <c r="B2656" s="896" t="s">
        <v>6803</v>
      </c>
      <c r="C2656" s="895" t="s">
        <v>6063</v>
      </c>
      <c r="D2656" s="895" t="s">
        <v>2196</v>
      </c>
      <c r="E2656" s="897">
        <v>1</v>
      </c>
      <c r="F2656" s="904">
        <v>1</v>
      </c>
      <c r="G2656" s="904">
        <v>0</v>
      </c>
      <c r="H2656" s="898">
        <v>140.37</v>
      </c>
      <c r="I2656" s="898">
        <v>36.4</v>
      </c>
      <c r="J2656" s="898">
        <v>140.37</v>
      </c>
    </row>
    <row r="2657" spans="1:10" ht="19.899999999999999" customHeight="1" x14ac:dyDescent="0.25">
      <c r="A2657" s="1012"/>
      <c r="B2657" s="1012"/>
      <c r="C2657" s="1012"/>
      <c r="D2657" s="1012"/>
      <c r="E2657" s="1012"/>
      <c r="F2657" s="1012" t="s">
        <v>6094</v>
      </c>
      <c r="G2657" s="1012"/>
      <c r="H2657" s="1012"/>
      <c r="I2657" s="1012"/>
      <c r="J2657" s="900">
        <v>242.98240000000001</v>
      </c>
    </row>
    <row r="2658" spans="1:10" ht="19.899999999999999" customHeight="1" x14ac:dyDescent="0.25">
      <c r="A2658" s="887" t="s">
        <v>6064</v>
      </c>
      <c r="B2658" s="888" t="s">
        <v>1082</v>
      </c>
      <c r="C2658" s="887" t="s">
        <v>6058</v>
      </c>
      <c r="D2658" s="887" t="s">
        <v>223</v>
      </c>
      <c r="E2658" s="888" t="s">
        <v>1084</v>
      </c>
      <c r="F2658" s="1020" t="s">
        <v>6065</v>
      </c>
      <c r="G2658" s="1020"/>
      <c r="H2658" s="1020"/>
      <c r="I2658" s="1020"/>
      <c r="J2658" s="888" t="s">
        <v>6066</v>
      </c>
    </row>
    <row r="2659" spans="1:10" ht="24" customHeight="1" x14ac:dyDescent="0.25">
      <c r="A2659" s="895" t="s">
        <v>6067</v>
      </c>
      <c r="B2659" s="896" t="s">
        <v>6068</v>
      </c>
      <c r="C2659" s="895" t="s">
        <v>6063</v>
      </c>
      <c r="D2659" s="895" t="s">
        <v>231</v>
      </c>
      <c r="E2659" s="897">
        <v>0.83609999999999995</v>
      </c>
      <c r="F2659" s="895"/>
      <c r="G2659" s="895"/>
      <c r="H2659" s="895"/>
      <c r="I2659" s="898" t="s">
        <v>6069</v>
      </c>
      <c r="J2659" s="898" t="s">
        <v>6804</v>
      </c>
    </row>
    <row r="2660" spans="1:10" ht="19.899999999999999" customHeight="1" x14ac:dyDescent="0.25">
      <c r="A2660" s="1012"/>
      <c r="B2660" s="1012"/>
      <c r="C2660" s="1012"/>
      <c r="D2660" s="1012"/>
      <c r="E2660" s="1012"/>
      <c r="F2660" s="1012" t="s">
        <v>6070</v>
      </c>
      <c r="G2660" s="1012"/>
      <c r="H2660" s="1012"/>
      <c r="I2660" s="1012"/>
      <c r="J2660" s="899">
        <v>0</v>
      </c>
    </row>
    <row r="2661" spans="1:10" ht="19.899999999999999" customHeight="1" x14ac:dyDescent="0.25">
      <c r="A2661" s="1012"/>
      <c r="B2661" s="1012"/>
      <c r="C2661" s="1012"/>
      <c r="D2661" s="1012"/>
      <c r="E2661" s="1012"/>
      <c r="F2661" s="1012" t="s">
        <v>6071</v>
      </c>
      <c r="G2661" s="1012"/>
      <c r="H2661" s="1012"/>
      <c r="I2661" s="1012"/>
      <c r="J2661" s="900">
        <v>19.605799999999999</v>
      </c>
    </row>
    <row r="2662" spans="1:10" ht="19.899999999999999" customHeight="1" x14ac:dyDescent="0.25">
      <c r="A2662" s="1012"/>
      <c r="B2662" s="1012"/>
      <c r="C2662" s="1012"/>
      <c r="D2662" s="1012"/>
      <c r="E2662" s="1012"/>
      <c r="F2662" s="1012" t="s">
        <v>6072</v>
      </c>
      <c r="G2662" s="1012"/>
      <c r="H2662" s="1012"/>
      <c r="I2662" s="1012"/>
      <c r="J2662" s="900">
        <v>262.58819999999997</v>
      </c>
    </row>
    <row r="2663" spans="1:10" ht="19.899999999999999" customHeight="1" x14ac:dyDescent="0.25">
      <c r="A2663" s="1012"/>
      <c r="B2663" s="1012"/>
      <c r="C2663" s="1012"/>
      <c r="D2663" s="1012"/>
      <c r="E2663" s="1012"/>
      <c r="F2663" s="1012" t="s">
        <v>6073</v>
      </c>
      <c r="G2663" s="1012"/>
      <c r="H2663" s="1012"/>
      <c r="I2663" s="1012"/>
      <c r="J2663" s="900">
        <v>0.63048000000000004</v>
      </c>
    </row>
    <row r="2664" spans="1:10" ht="19.899999999999999" customHeight="1" x14ac:dyDescent="0.25">
      <c r="A2664" s="1012"/>
      <c r="B2664" s="1012"/>
      <c r="C2664" s="1012"/>
      <c r="D2664" s="1012"/>
      <c r="E2664" s="1012"/>
      <c r="F2664" s="1012" t="s">
        <v>6074</v>
      </c>
      <c r="G2664" s="1012"/>
      <c r="H2664" s="1012"/>
      <c r="I2664" s="1012"/>
      <c r="J2664" s="900">
        <v>416.48930000000001</v>
      </c>
    </row>
    <row r="2665" spans="1:10" ht="19.899999999999999" customHeight="1" x14ac:dyDescent="0.25">
      <c r="A2665" s="1012"/>
      <c r="B2665" s="1012"/>
      <c r="C2665" s="1012"/>
      <c r="D2665" s="1012"/>
      <c r="E2665" s="1012"/>
      <c r="F2665" s="1012" t="s">
        <v>6075</v>
      </c>
      <c r="G2665" s="1012"/>
      <c r="H2665" s="1012"/>
      <c r="I2665" s="1012"/>
      <c r="J2665" s="900">
        <v>2.9327000000000001</v>
      </c>
    </row>
    <row r="2666" spans="1:10" ht="19.899999999999999" customHeight="1" x14ac:dyDescent="0.25">
      <c r="A2666" s="1012"/>
      <c r="B2666" s="1012"/>
      <c r="C2666" s="1012"/>
      <c r="D2666" s="1012"/>
      <c r="E2666" s="1012"/>
      <c r="F2666" s="1012" t="s">
        <v>6076</v>
      </c>
      <c r="G2666" s="1012"/>
      <c r="H2666" s="1012"/>
      <c r="I2666" s="1012"/>
      <c r="J2666" s="900">
        <v>0</v>
      </c>
    </row>
    <row r="2667" spans="1:10" ht="19.899999999999999" customHeight="1" x14ac:dyDescent="0.25">
      <c r="A2667" s="887" t="s">
        <v>6101</v>
      </c>
      <c r="B2667" s="888" t="s">
        <v>1082</v>
      </c>
      <c r="C2667" s="887" t="s">
        <v>6058</v>
      </c>
      <c r="D2667" s="887" t="s">
        <v>179</v>
      </c>
      <c r="E2667" s="888" t="s">
        <v>1084</v>
      </c>
      <c r="F2667" s="888" t="s">
        <v>1207</v>
      </c>
      <c r="G2667" s="888" t="s">
        <v>6102</v>
      </c>
      <c r="H2667" s="888"/>
      <c r="I2667" s="888"/>
      <c r="J2667" s="888" t="s">
        <v>6065</v>
      </c>
    </row>
    <row r="2668" spans="1:10" ht="24" customHeight="1" x14ac:dyDescent="0.25">
      <c r="A2668" s="895" t="s">
        <v>6067</v>
      </c>
      <c r="B2668" s="896" t="s">
        <v>6122</v>
      </c>
      <c r="C2668" s="895" t="s">
        <v>6063</v>
      </c>
      <c r="D2668" s="895" t="s">
        <v>251</v>
      </c>
      <c r="E2668" s="897">
        <v>0.66666999999999998</v>
      </c>
      <c r="F2668" s="905" t="s">
        <v>70</v>
      </c>
      <c r="G2668" s="1018" t="s">
        <v>6123</v>
      </c>
      <c r="H2668" s="1018"/>
      <c r="I2668" s="1019"/>
      <c r="J2668" s="898" t="s">
        <v>6124</v>
      </c>
    </row>
    <row r="2669" spans="1:10" ht="19.899999999999999" customHeight="1" x14ac:dyDescent="0.25">
      <c r="A2669" s="1012"/>
      <c r="B2669" s="1012"/>
      <c r="C2669" s="1012"/>
      <c r="D2669" s="1012"/>
      <c r="E2669" s="1012"/>
      <c r="F2669" s="1012" t="s">
        <v>6106</v>
      </c>
      <c r="G2669" s="1012"/>
      <c r="H2669" s="1012"/>
      <c r="I2669" s="1012"/>
      <c r="J2669" s="900">
        <v>327.86099999999999</v>
      </c>
    </row>
    <row r="2670" spans="1:10" ht="19.899999999999999" customHeight="1" x14ac:dyDescent="0.25">
      <c r="A2670" s="887" t="s">
        <v>6225</v>
      </c>
      <c r="B2670" s="888" t="s">
        <v>1082</v>
      </c>
      <c r="C2670" s="887" t="s">
        <v>6058</v>
      </c>
      <c r="D2670" s="887" t="s">
        <v>6226</v>
      </c>
      <c r="E2670" s="888" t="s">
        <v>1084</v>
      </c>
      <c r="F2670" s="888" t="s">
        <v>1207</v>
      </c>
      <c r="G2670" s="888" t="s">
        <v>6102</v>
      </c>
      <c r="H2670" s="888"/>
      <c r="I2670" s="888"/>
      <c r="J2670" s="888" t="s">
        <v>6065</v>
      </c>
    </row>
    <row r="2671" spans="1:10" ht="25.9" customHeight="1" x14ac:dyDescent="0.25">
      <c r="A2671" s="906" t="s">
        <v>6061</v>
      </c>
      <c r="B2671" s="907" t="s">
        <v>6779</v>
      </c>
      <c r="C2671" s="906" t="s">
        <v>6063</v>
      </c>
      <c r="D2671" s="906" t="s">
        <v>6780</v>
      </c>
      <c r="E2671" s="908">
        <v>80</v>
      </c>
      <c r="F2671" s="909" t="s">
        <v>6781</v>
      </c>
      <c r="G2671" s="1021" t="s">
        <v>6436</v>
      </c>
      <c r="H2671" s="1021"/>
      <c r="I2671" s="1022"/>
      <c r="J2671" s="910" t="s">
        <v>6805</v>
      </c>
    </row>
    <row r="2672" spans="1:10" ht="19.899999999999999" customHeight="1" x14ac:dyDescent="0.25">
      <c r="A2672" s="1012"/>
      <c r="B2672" s="1012"/>
      <c r="C2672" s="1012"/>
      <c r="D2672" s="1012"/>
      <c r="E2672" s="1012"/>
      <c r="F2672" s="1012" t="s">
        <v>6230</v>
      </c>
      <c r="G2672" s="1012"/>
      <c r="H2672" s="1012"/>
      <c r="I2672" s="1012"/>
      <c r="J2672" s="900">
        <v>22.4</v>
      </c>
    </row>
    <row r="2673" spans="1:10" ht="19.899999999999999" customHeight="1" x14ac:dyDescent="0.25">
      <c r="A2673" s="887" t="s">
        <v>6107</v>
      </c>
      <c r="B2673" s="888" t="s">
        <v>6108</v>
      </c>
      <c r="C2673" s="887" t="s">
        <v>6058</v>
      </c>
      <c r="D2673" s="887" t="s">
        <v>1083</v>
      </c>
      <c r="E2673" s="888" t="s">
        <v>6109</v>
      </c>
      <c r="F2673" s="888" t="s">
        <v>1084</v>
      </c>
      <c r="G2673" s="889" t="s">
        <v>1207</v>
      </c>
      <c r="H2673" s="1020" t="s">
        <v>6102</v>
      </c>
      <c r="I2673" s="1020"/>
      <c r="J2673" s="888" t="s">
        <v>6065</v>
      </c>
    </row>
    <row r="2674" spans="1:10" ht="39" customHeight="1" x14ac:dyDescent="0.25">
      <c r="A2674" s="906" t="s">
        <v>6061</v>
      </c>
      <c r="B2674" s="907" t="s">
        <v>6459</v>
      </c>
      <c r="C2674" s="906" t="s">
        <v>6063</v>
      </c>
      <c r="D2674" s="906" t="s">
        <v>107</v>
      </c>
      <c r="E2674" s="907" t="s">
        <v>407</v>
      </c>
      <c r="F2674" s="908">
        <v>2.5</v>
      </c>
      <c r="G2674" s="909" t="s">
        <v>108</v>
      </c>
      <c r="H2674" s="1021">
        <v>38.159999999999997</v>
      </c>
      <c r="I2674" s="1022"/>
      <c r="J2674" s="910">
        <v>95.4</v>
      </c>
    </row>
    <row r="2675" spans="1:10" ht="19.899999999999999" customHeight="1" x14ac:dyDescent="0.25">
      <c r="A2675" s="1012"/>
      <c r="B2675" s="1012"/>
      <c r="C2675" s="1012"/>
      <c r="D2675" s="1012"/>
      <c r="E2675" s="1012"/>
      <c r="F2675" s="1012" t="s">
        <v>6112</v>
      </c>
      <c r="G2675" s="1012"/>
      <c r="H2675" s="1012"/>
      <c r="I2675" s="1012"/>
      <c r="J2675" s="900">
        <v>95.4</v>
      </c>
    </row>
    <row r="2676" spans="1:10" ht="19.899999999999999" customHeight="1" x14ac:dyDescent="0.25">
      <c r="A2676" s="887" t="s">
        <v>6077</v>
      </c>
      <c r="B2676" s="888" t="s">
        <v>6078</v>
      </c>
      <c r="C2676" s="887" t="s">
        <v>6058</v>
      </c>
      <c r="D2676" s="887" t="s">
        <v>1083</v>
      </c>
      <c r="E2676" s="888" t="s">
        <v>1084</v>
      </c>
      <c r="F2676" s="1020" t="s">
        <v>6079</v>
      </c>
      <c r="G2676" s="1023"/>
      <c r="H2676" s="1020"/>
      <c r="I2676" s="1020"/>
      <c r="J2676" s="888" t="s">
        <v>6065</v>
      </c>
    </row>
    <row r="2677" spans="1:10" ht="19.899999999999999" customHeight="1" x14ac:dyDescent="0.25">
      <c r="A2677" s="889"/>
      <c r="B2677" s="889"/>
      <c r="C2677" s="889"/>
      <c r="D2677" s="889"/>
      <c r="E2677" s="889"/>
      <c r="F2677" s="889" t="s">
        <v>240</v>
      </c>
      <c r="G2677" s="889" t="s">
        <v>241</v>
      </c>
      <c r="H2677" s="889" t="s">
        <v>242</v>
      </c>
      <c r="I2677" s="889" t="s">
        <v>6080</v>
      </c>
      <c r="J2677" s="889"/>
    </row>
    <row r="2678" spans="1:10" ht="49.9" customHeight="1" x14ac:dyDescent="0.25">
      <c r="A2678" s="906" t="s">
        <v>6067</v>
      </c>
      <c r="B2678" s="907" t="s">
        <v>407</v>
      </c>
      <c r="C2678" s="906" t="s">
        <v>6063</v>
      </c>
      <c r="D2678" s="906" t="s">
        <v>5465</v>
      </c>
      <c r="E2678" s="908">
        <v>2.5</v>
      </c>
      <c r="F2678" s="907" t="s">
        <v>6462</v>
      </c>
      <c r="G2678" s="907" t="s">
        <v>6463</v>
      </c>
      <c r="H2678" s="907" t="s">
        <v>6464</v>
      </c>
      <c r="I2678" s="907" t="s">
        <v>6116</v>
      </c>
      <c r="J2678" s="910">
        <v>0</v>
      </c>
    </row>
    <row r="2679" spans="1:10" ht="19.899999999999999" customHeight="1" x14ac:dyDescent="0.25">
      <c r="A2679" s="1012"/>
      <c r="B2679" s="1012"/>
      <c r="C2679" s="1012"/>
      <c r="D2679" s="1012"/>
      <c r="E2679" s="1012"/>
      <c r="F2679" s="1012" t="s">
        <v>6076</v>
      </c>
      <c r="G2679" s="1012"/>
      <c r="H2679" s="1012"/>
      <c r="I2679" s="1012"/>
      <c r="J2679" s="900">
        <v>0</v>
      </c>
    </row>
    <row r="2680" spans="1:10" ht="19.899999999999999" customHeight="1" x14ac:dyDescent="0.25">
      <c r="A2680" s="1012"/>
      <c r="B2680" s="1012"/>
      <c r="C2680" s="1012"/>
      <c r="D2680" s="1012"/>
      <c r="E2680" s="1012"/>
      <c r="F2680" s="1012" t="s">
        <v>6081</v>
      </c>
      <c r="G2680" s="1012"/>
      <c r="H2680" s="1012"/>
      <c r="I2680" s="1012"/>
      <c r="J2680" s="900">
        <v>0</v>
      </c>
    </row>
    <row r="2681" spans="1:10" x14ac:dyDescent="0.25">
      <c r="A2681" s="901"/>
      <c r="B2681" s="901"/>
      <c r="C2681" s="901"/>
      <c r="D2681" s="901"/>
      <c r="E2681" s="901" t="s">
        <v>6082</v>
      </c>
      <c r="F2681" s="902">
        <v>66.97921030226199</v>
      </c>
      <c r="G2681" s="901" t="s">
        <v>6083</v>
      </c>
      <c r="H2681" s="902">
        <v>0</v>
      </c>
      <c r="I2681" s="901" t="s">
        <v>6084</v>
      </c>
      <c r="J2681" s="902">
        <v>66.97</v>
      </c>
    </row>
    <row r="2682" spans="1:10" ht="15.75" thickBot="1" x14ac:dyDescent="0.3">
      <c r="A2682" s="901"/>
      <c r="B2682" s="901"/>
      <c r="C2682" s="901"/>
      <c r="D2682" s="901"/>
      <c r="E2682" s="901" t="s">
        <v>6085</v>
      </c>
      <c r="F2682" s="902">
        <v>206.67</v>
      </c>
      <c r="G2682" s="901"/>
      <c r="H2682" s="1013" t="s">
        <v>6086</v>
      </c>
      <c r="I2682" s="1013"/>
      <c r="J2682" s="902">
        <v>1071.75</v>
      </c>
    </row>
    <row r="2683" spans="1:10" ht="1.1499999999999999" customHeight="1" thickTop="1" x14ac:dyDescent="0.25">
      <c r="A2683" s="903"/>
      <c r="B2683" s="903"/>
      <c r="C2683" s="903"/>
      <c r="D2683" s="903"/>
      <c r="E2683" s="903"/>
      <c r="F2683" s="903"/>
      <c r="G2683" s="903"/>
      <c r="H2683" s="903"/>
      <c r="I2683" s="903"/>
      <c r="J2683" s="903"/>
    </row>
    <row r="2684" spans="1:10" ht="18" customHeight="1" x14ac:dyDescent="0.25">
      <c r="A2684" s="887"/>
      <c r="B2684" s="888" t="s">
        <v>1082</v>
      </c>
      <c r="C2684" s="887" t="s">
        <v>6058</v>
      </c>
      <c r="D2684" s="887" t="s">
        <v>1083</v>
      </c>
      <c r="E2684" s="1024" t="s">
        <v>1210</v>
      </c>
      <c r="F2684" s="1024"/>
      <c r="G2684" s="889" t="s">
        <v>880</v>
      </c>
      <c r="H2684" s="888" t="s">
        <v>6059</v>
      </c>
      <c r="I2684" s="888" t="s">
        <v>6060</v>
      </c>
      <c r="J2684" s="888" t="s">
        <v>1089</v>
      </c>
    </row>
    <row r="2685" spans="1:10" ht="24" customHeight="1" x14ac:dyDescent="0.25">
      <c r="A2685" s="890" t="s">
        <v>6061</v>
      </c>
      <c r="B2685" s="891" t="s">
        <v>6408</v>
      </c>
      <c r="C2685" s="890" t="s">
        <v>6063</v>
      </c>
      <c r="D2685" s="890" t="s">
        <v>390</v>
      </c>
      <c r="E2685" s="1025" t="s">
        <v>176</v>
      </c>
      <c r="F2685" s="1025"/>
      <c r="G2685" s="892" t="s">
        <v>38</v>
      </c>
      <c r="H2685" s="893">
        <v>1</v>
      </c>
      <c r="I2685" s="894">
        <v>449.61</v>
      </c>
      <c r="J2685" s="894">
        <v>449.61</v>
      </c>
    </row>
    <row r="2686" spans="1:10" ht="15" customHeight="1" x14ac:dyDescent="0.25">
      <c r="A2686" s="1024" t="s">
        <v>6089</v>
      </c>
      <c r="B2686" s="1020" t="s">
        <v>1082</v>
      </c>
      <c r="C2686" s="1024" t="s">
        <v>6058</v>
      </c>
      <c r="D2686" s="1024" t="s">
        <v>6090</v>
      </c>
      <c r="E2686" s="1020" t="s">
        <v>1084</v>
      </c>
      <c r="F2686" s="1023" t="s">
        <v>6091</v>
      </c>
      <c r="G2686" s="1020"/>
      <c r="H2686" s="1023" t="s">
        <v>6065</v>
      </c>
      <c r="I2686" s="1020"/>
      <c r="J2686" s="1020" t="s">
        <v>6066</v>
      </c>
    </row>
    <row r="2687" spans="1:10" ht="15" customHeight="1" x14ac:dyDescent="0.25">
      <c r="A2687" s="1020"/>
      <c r="B2687" s="1020"/>
      <c r="C2687" s="1020"/>
      <c r="D2687" s="1020"/>
      <c r="E2687" s="1020"/>
      <c r="F2687" s="888" t="s">
        <v>6092</v>
      </c>
      <c r="G2687" s="888" t="s">
        <v>6093</v>
      </c>
      <c r="H2687" s="888" t="s">
        <v>6092</v>
      </c>
      <c r="I2687" s="888" t="s">
        <v>6093</v>
      </c>
      <c r="J2687" s="1020"/>
    </row>
    <row r="2688" spans="1:10" ht="25.9" customHeight="1" x14ac:dyDescent="0.25">
      <c r="A2688" s="895" t="s">
        <v>6067</v>
      </c>
      <c r="B2688" s="896" t="s">
        <v>6806</v>
      </c>
      <c r="C2688" s="895" t="s">
        <v>6063</v>
      </c>
      <c r="D2688" s="895" t="s">
        <v>2221</v>
      </c>
      <c r="E2688" s="897">
        <v>1</v>
      </c>
      <c r="F2688" s="904">
        <v>1</v>
      </c>
      <c r="G2688" s="904">
        <v>0</v>
      </c>
      <c r="H2688" s="898">
        <v>49.2</v>
      </c>
      <c r="I2688" s="898">
        <v>13.55</v>
      </c>
      <c r="J2688" s="898">
        <v>49.2</v>
      </c>
    </row>
    <row r="2689" spans="1:10" ht="25.9" customHeight="1" x14ac:dyDescent="0.25">
      <c r="A2689" s="895" t="s">
        <v>6067</v>
      </c>
      <c r="B2689" s="896" t="s">
        <v>1018</v>
      </c>
      <c r="C2689" s="895" t="s">
        <v>6063</v>
      </c>
      <c r="D2689" s="895" t="s">
        <v>249</v>
      </c>
      <c r="E2689" s="897">
        <v>0.59458</v>
      </c>
      <c r="F2689" s="904">
        <v>1</v>
      </c>
      <c r="G2689" s="904">
        <v>0</v>
      </c>
      <c r="H2689" s="898">
        <v>0.73</v>
      </c>
      <c r="I2689" s="898">
        <v>0.49</v>
      </c>
      <c r="J2689" s="898">
        <v>0.43</v>
      </c>
    </row>
    <row r="2690" spans="1:10" ht="25.9" customHeight="1" x14ac:dyDescent="0.25">
      <c r="A2690" s="895" t="s">
        <v>6067</v>
      </c>
      <c r="B2690" s="896" t="s">
        <v>6802</v>
      </c>
      <c r="C2690" s="895" t="s">
        <v>6063</v>
      </c>
      <c r="D2690" s="895" t="s">
        <v>2080</v>
      </c>
      <c r="E2690" s="897">
        <v>1</v>
      </c>
      <c r="F2690" s="904">
        <v>1</v>
      </c>
      <c r="G2690" s="904">
        <v>0</v>
      </c>
      <c r="H2690" s="898">
        <v>34</v>
      </c>
      <c r="I2690" s="898">
        <v>31.55</v>
      </c>
      <c r="J2690" s="898">
        <v>34</v>
      </c>
    </row>
    <row r="2691" spans="1:10" ht="19.899999999999999" customHeight="1" x14ac:dyDescent="0.25">
      <c r="A2691" s="1012"/>
      <c r="B2691" s="1012"/>
      <c r="C2691" s="1012"/>
      <c r="D2691" s="1012"/>
      <c r="E2691" s="1012"/>
      <c r="F2691" s="1012" t="s">
        <v>6094</v>
      </c>
      <c r="G2691" s="1012"/>
      <c r="H2691" s="1012"/>
      <c r="I2691" s="1012"/>
      <c r="J2691" s="900">
        <v>83.637100000000004</v>
      </c>
    </row>
    <row r="2692" spans="1:10" ht="19.899999999999999" customHeight="1" x14ac:dyDescent="0.25">
      <c r="A2692" s="887" t="s">
        <v>6064</v>
      </c>
      <c r="B2692" s="888" t="s">
        <v>1082</v>
      </c>
      <c r="C2692" s="887" t="s">
        <v>6058</v>
      </c>
      <c r="D2692" s="887" t="s">
        <v>223</v>
      </c>
      <c r="E2692" s="888" t="s">
        <v>1084</v>
      </c>
      <c r="F2692" s="1020" t="s">
        <v>6065</v>
      </c>
      <c r="G2692" s="1020"/>
      <c r="H2692" s="1020"/>
      <c r="I2692" s="1020"/>
      <c r="J2692" s="888" t="s">
        <v>6066</v>
      </c>
    </row>
    <row r="2693" spans="1:10" ht="24" customHeight="1" x14ac:dyDescent="0.25">
      <c r="A2693" s="895" t="s">
        <v>6067</v>
      </c>
      <c r="B2693" s="896" t="s">
        <v>6068</v>
      </c>
      <c r="C2693" s="895" t="s">
        <v>6063</v>
      </c>
      <c r="D2693" s="895" t="s">
        <v>231</v>
      </c>
      <c r="E2693" s="897">
        <v>0.59458</v>
      </c>
      <c r="F2693" s="895"/>
      <c r="G2693" s="895"/>
      <c r="H2693" s="895"/>
      <c r="I2693" s="898" t="s">
        <v>6069</v>
      </c>
      <c r="J2693" s="898" t="s">
        <v>6285</v>
      </c>
    </row>
    <row r="2694" spans="1:10" ht="19.899999999999999" customHeight="1" x14ac:dyDescent="0.25">
      <c r="A2694" s="1012"/>
      <c r="B2694" s="1012"/>
      <c r="C2694" s="1012"/>
      <c r="D2694" s="1012"/>
      <c r="E2694" s="1012"/>
      <c r="F2694" s="1012" t="s">
        <v>6070</v>
      </c>
      <c r="G2694" s="1012"/>
      <c r="H2694" s="1012"/>
      <c r="I2694" s="1012"/>
      <c r="J2694" s="899">
        <v>0</v>
      </c>
    </row>
    <row r="2695" spans="1:10" ht="19.899999999999999" customHeight="1" x14ac:dyDescent="0.25">
      <c r="A2695" s="1012"/>
      <c r="B2695" s="1012"/>
      <c r="C2695" s="1012"/>
      <c r="D2695" s="1012"/>
      <c r="E2695" s="1012"/>
      <c r="F2695" s="1012" t="s">
        <v>6071</v>
      </c>
      <c r="G2695" s="1012"/>
      <c r="H2695" s="1012"/>
      <c r="I2695" s="1012"/>
      <c r="J2695" s="900">
        <v>13.942399999999999</v>
      </c>
    </row>
    <row r="2696" spans="1:10" ht="19.899999999999999" customHeight="1" x14ac:dyDescent="0.25">
      <c r="A2696" s="1012"/>
      <c r="B2696" s="1012"/>
      <c r="C2696" s="1012"/>
      <c r="D2696" s="1012"/>
      <c r="E2696" s="1012"/>
      <c r="F2696" s="1012" t="s">
        <v>6072</v>
      </c>
      <c r="G2696" s="1012"/>
      <c r="H2696" s="1012"/>
      <c r="I2696" s="1012"/>
      <c r="J2696" s="900">
        <v>97.579499999999996</v>
      </c>
    </row>
    <row r="2697" spans="1:10" ht="19.899999999999999" customHeight="1" x14ac:dyDescent="0.25">
      <c r="A2697" s="1012"/>
      <c r="B2697" s="1012"/>
      <c r="C2697" s="1012"/>
      <c r="D2697" s="1012"/>
      <c r="E2697" s="1012"/>
      <c r="F2697" s="1012" t="s">
        <v>6073</v>
      </c>
      <c r="G2697" s="1012"/>
      <c r="H2697" s="1012"/>
      <c r="I2697" s="1012"/>
      <c r="J2697" s="900">
        <v>0.46704000000000001</v>
      </c>
    </row>
    <row r="2698" spans="1:10" ht="19.899999999999999" customHeight="1" x14ac:dyDescent="0.25">
      <c r="A2698" s="1012"/>
      <c r="B2698" s="1012"/>
      <c r="C2698" s="1012"/>
      <c r="D2698" s="1012"/>
      <c r="E2698" s="1012"/>
      <c r="F2698" s="1012" t="s">
        <v>6074</v>
      </c>
      <c r="G2698" s="1012"/>
      <c r="H2698" s="1012"/>
      <c r="I2698" s="1012"/>
      <c r="J2698" s="900">
        <v>208.93180000000001</v>
      </c>
    </row>
    <row r="2699" spans="1:10" ht="19.899999999999999" customHeight="1" x14ac:dyDescent="0.25">
      <c r="A2699" s="1012"/>
      <c r="B2699" s="1012"/>
      <c r="C2699" s="1012"/>
      <c r="D2699" s="1012"/>
      <c r="E2699" s="1012"/>
      <c r="F2699" s="1012" t="s">
        <v>6075</v>
      </c>
      <c r="G2699" s="1012"/>
      <c r="H2699" s="1012"/>
      <c r="I2699" s="1012"/>
      <c r="J2699" s="900">
        <v>1.5549999999999999</v>
      </c>
    </row>
    <row r="2700" spans="1:10" ht="19.899999999999999" customHeight="1" x14ac:dyDescent="0.25">
      <c r="A2700" s="1012"/>
      <c r="B2700" s="1012"/>
      <c r="C2700" s="1012"/>
      <c r="D2700" s="1012"/>
      <c r="E2700" s="1012"/>
      <c r="F2700" s="1012" t="s">
        <v>6076</v>
      </c>
      <c r="G2700" s="1012"/>
      <c r="H2700" s="1012"/>
      <c r="I2700" s="1012"/>
      <c r="J2700" s="900">
        <v>0</v>
      </c>
    </row>
    <row r="2701" spans="1:10" ht="19.899999999999999" customHeight="1" x14ac:dyDescent="0.25">
      <c r="A2701" s="887" t="s">
        <v>6101</v>
      </c>
      <c r="B2701" s="888" t="s">
        <v>1082</v>
      </c>
      <c r="C2701" s="887" t="s">
        <v>6058</v>
      </c>
      <c r="D2701" s="887" t="s">
        <v>179</v>
      </c>
      <c r="E2701" s="888" t="s">
        <v>1084</v>
      </c>
      <c r="F2701" s="888" t="s">
        <v>1207</v>
      </c>
      <c r="G2701" s="888" t="s">
        <v>6102</v>
      </c>
      <c r="H2701" s="888"/>
      <c r="I2701" s="888"/>
      <c r="J2701" s="888" t="s">
        <v>6065</v>
      </c>
    </row>
    <row r="2702" spans="1:10" ht="24" customHeight="1" x14ac:dyDescent="0.25">
      <c r="A2702" s="895" t="s">
        <v>6067</v>
      </c>
      <c r="B2702" s="896" t="s">
        <v>6122</v>
      </c>
      <c r="C2702" s="895" t="s">
        <v>6063</v>
      </c>
      <c r="D2702" s="895" t="s">
        <v>251</v>
      </c>
      <c r="E2702" s="897">
        <v>0.3</v>
      </c>
      <c r="F2702" s="905" t="s">
        <v>70</v>
      </c>
      <c r="G2702" s="1018" t="s">
        <v>6123</v>
      </c>
      <c r="H2702" s="1018"/>
      <c r="I2702" s="1019"/>
      <c r="J2702" s="898" t="s">
        <v>6807</v>
      </c>
    </row>
    <row r="2703" spans="1:10" ht="19.899999999999999" customHeight="1" x14ac:dyDescent="0.25">
      <c r="A2703" s="1012"/>
      <c r="B2703" s="1012"/>
      <c r="C2703" s="1012"/>
      <c r="D2703" s="1012"/>
      <c r="E2703" s="1012"/>
      <c r="F2703" s="1012" t="s">
        <v>6106</v>
      </c>
      <c r="G2703" s="1012"/>
      <c r="H2703" s="1012"/>
      <c r="I2703" s="1012"/>
      <c r="J2703" s="900">
        <v>147.5367</v>
      </c>
    </row>
    <row r="2704" spans="1:10" ht="19.899999999999999" customHeight="1" x14ac:dyDescent="0.25">
      <c r="A2704" s="887" t="s">
        <v>6107</v>
      </c>
      <c r="B2704" s="888" t="s">
        <v>6108</v>
      </c>
      <c r="C2704" s="887" t="s">
        <v>6058</v>
      </c>
      <c r="D2704" s="887" t="s">
        <v>1083</v>
      </c>
      <c r="E2704" s="888" t="s">
        <v>6109</v>
      </c>
      <c r="F2704" s="888" t="s">
        <v>1084</v>
      </c>
      <c r="G2704" s="889" t="s">
        <v>1207</v>
      </c>
      <c r="H2704" s="1020" t="s">
        <v>6102</v>
      </c>
      <c r="I2704" s="1020"/>
      <c r="J2704" s="888" t="s">
        <v>6065</v>
      </c>
    </row>
    <row r="2705" spans="1:10" ht="39" customHeight="1" x14ac:dyDescent="0.25">
      <c r="A2705" s="906" t="s">
        <v>6061</v>
      </c>
      <c r="B2705" s="907" t="s">
        <v>6459</v>
      </c>
      <c r="C2705" s="906" t="s">
        <v>6063</v>
      </c>
      <c r="D2705" s="906" t="s">
        <v>107</v>
      </c>
      <c r="E2705" s="907" t="s">
        <v>5451</v>
      </c>
      <c r="F2705" s="908">
        <v>2.4</v>
      </c>
      <c r="G2705" s="909" t="s">
        <v>108</v>
      </c>
      <c r="H2705" s="1021">
        <v>38.159999999999997</v>
      </c>
      <c r="I2705" s="1022"/>
      <c r="J2705" s="910">
        <v>91.58</v>
      </c>
    </row>
    <row r="2706" spans="1:10" ht="19.899999999999999" customHeight="1" x14ac:dyDescent="0.25">
      <c r="A2706" s="1012"/>
      <c r="B2706" s="1012"/>
      <c r="C2706" s="1012"/>
      <c r="D2706" s="1012"/>
      <c r="E2706" s="1012"/>
      <c r="F2706" s="1012" t="s">
        <v>6112</v>
      </c>
      <c r="G2706" s="1012"/>
      <c r="H2706" s="1012"/>
      <c r="I2706" s="1012"/>
      <c r="J2706" s="900">
        <v>91.584000000000003</v>
      </c>
    </row>
    <row r="2707" spans="1:10" ht="19.899999999999999" customHeight="1" x14ac:dyDescent="0.25">
      <c r="A2707" s="887" t="s">
        <v>6077</v>
      </c>
      <c r="B2707" s="888" t="s">
        <v>6078</v>
      </c>
      <c r="C2707" s="887" t="s">
        <v>6058</v>
      </c>
      <c r="D2707" s="887" t="s">
        <v>1083</v>
      </c>
      <c r="E2707" s="888" t="s">
        <v>1084</v>
      </c>
      <c r="F2707" s="1020" t="s">
        <v>6079</v>
      </c>
      <c r="G2707" s="1023"/>
      <c r="H2707" s="1020"/>
      <c r="I2707" s="1020"/>
      <c r="J2707" s="888" t="s">
        <v>6065</v>
      </c>
    </row>
    <row r="2708" spans="1:10" ht="19.899999999999999" customHeight="1" x14ac:dyDescent="0.25">
      <c r="A2708" s="889"/>
      <c r="B2708" s="889"/>
      <c r="C2708" s="889"/>
      <c r="D2708" s="889"/>
      <c r="E2708" s="889"/>
      <c r="F2708" s="889" t="s">
        <v>240</v>
      </c>
      <c r="G2708" s="889" t="s">
        <v>241</v>
      </c>
      <c r="H2708" s="889" t="s">
        <v>242</v>
      </c>
      <c r="I2708" s="889" t="s">
        <v>6080</v>
      </c>
      <c r="J2708" s="889"/>
    </row>
    <row r="2709" spans="1:10" ht="49.9" customHeight="1" x14ac:dyDescent="0.25">
      <c r="A2709" s="906" t="s">
        <v>6067</v>
      </c>
      <c r="B2709" s="907" t="s">
        <v>5451</v>
      </c>
      <c r="C2709" s="906" t="s">
        <v>6063</v>
      </c>
      <c r="D2709" s="906" t="s">
        <v>5452</v>
      </c>
      <c r="E2709" s="908">
        <v>2.4</v>
      </c>
      <c r="F2709" s="907" t="s">
        <v>6462</v>
      </c>
      <c r="G2709" s="907" t="s">
        <v>6463</v>
      </c>
      <c r="H2709" s="907" t="s">
        <v>6464</v>
      </c>
      <c r="I2709" s="907" t="s">
        <v>6116</v>
      </c>
      <c r="J2709" s="910">
        <v>0</v>
      </c>
    </row>
    <row r="2710" spans="1:10" ht="19.899999999999999" customHeight="1" x14ac:dyDescent="0.25">
      <c r="A2710" s="1012"/>
      <c r="B2710" s="1012"/>
      <c r="C2710" s="1012"/>
      <c r="D2710" s="1012"/>
      <c r="E2710" s="1012"/>
      <c r="F2710" s="1012" t="s">
        <v>6076</v>
      </c>
      <c r="G2710" s="1012"/>
      <c r="H2710" s="1012"/>
      <c r="I2710" s="1012"/>
      <c r="J2710" s="900">
        <v>0</v>
      </c>
    </row>
    <row r="2711" spans="1:10" ht="19.899999999999999" customHeight="1" x14ac:dyDescent="0.25">
      <c r="A2711" s="1012"/>
      <c r="B2711" s="1012"/>
      <c r="C2711" s="1012"/>
      <c r="D2711" s="1012"/>
      <c r="E2711" s="1012"/>
      <c r="F2711" s="1012" t="s">
        <v>6081</v>
      </c>
      <c r="G2711" s="1012"/>
      <c r="H2711" s="1012"/>
      <c r="I2711" s="1012"/>
      <c r="J2711" s="900">
        <v>0</v>
      </c>
    </row>
    <row r="2712" spans="1:10" x14ac:dyDescent="0.25">
      <c r="A2712" s="901"/>
      <c r="B2712" s="901"/>
      <c r="C2712" s="901"/>
      <c r="D2712" s="901"/>
      <c r="E2712" s="901" t="s">
        <v>6082</v>
      </c>
      <c r="F2712" s="902">
        <v>58.54</v>
      </c>
      <c r="G2712" s="901" t="s">
        <v>6083</v>
      </c>
      <c r="H2712" s="902">
        <v>0</v>
      </c>
      <c r="I2712" s="901" t="s">
        <v>6084</v>
      </c>
      <c r="J2712" s="902">
        <v>58.54</v>
      </c>
    </row>
    <row r="2713" spans="1:10" ht="15.75" thickBot="1" x14ac:dyDescent="0.3">
      <c r="A2713" s="901"/>
      <c r="B2713" s="901"/>
      <c r="C2713" s="901"/>
      <c r="D2713" s="901"/>
      <c r="E2713" s="901" t="s">
        <v>6085</v>
      </c>
      <c r="F2713" s="902">
        <v>107.41</v>
      </c>
      <c r="G2713" s="901"/>
      <c r="H2713" s="1013" t="s">
        <v>6086</v>
      </c>
      <c r="I2713" s="1013"/>
      <c r="J2713" s="902">
        <v>557.02</v>
      </c>
    </row>
    <row r="2714" spans="1:10" ht="1.1499999999999999" customHeight="1" thickTop="1" x14ac:dyDescent="0.25">
      <c r="A2714" s="903"/>
      <c r="B2714" s="903"/>
      <c r="C2714" s="903"/>
      <c r="D2714" s="903"/>
      <c r="E2714" s="903"/>
      <c r="F2714" s="903"/>
      <c r="G2714" s="903"/>
      <c r="H2714" s="903"/>
      <c r="I2714" s="903"/>
      <c r="J2714" s="903"/>
    </row>
    <row r="2715" spans="1:10" ht="18" customHeight="1" x14ac:dyDescent="0.25">
      <c r="A2715" s="887"/>
      <c r="B2715" s="888" t="s">
        <v>1082</v>
      </c>
      <c r="C2715" s="887" t="s">
        <v>6058</v>
      </c>
      <c r="D2715" s="887" t="s">
        <v>1083</v>
      </c>
      <c r="E2715" s="1024" t="s">
        <v>1210</v>
      </c>
      <c r="F2715" s="1024"/>
      <c r="G2715" s="889" t="s">
        <v>880</v>
      </c>
      <c r="H2715" s="888" t="s">
        <v>6059</v>
      </c>
      <c r="I2715" s="888" t="s">
        <v>6060</v>
      </c>
      <c r="J2715" s="888" t="s">
        <v>1089</v>
      </c>
    </row>
    <row r="2716" spans="1:10" ht="25.9" customHeight="1" x14ac:dyDescent="0.25">
      <c r="A2716" s="890" t="s">
        <v>6061</v>
      </c>
      <c r="B2716" s="891" t="s">
        <v>6690</v>
      </c>
      <c r="C2716" s="890" t="s">
        <v>6063</v>
      </c>
      <c r="D2716" s="890" t="s">
        <v>511</v>
      </c>
      <c r="E2716" s="1025" t="s">
        <v>176</v>
      </c>
      <c r="F2716" s="1025"/>
      <c r="G2716" s="892" t="s">
        <v>38</v>
      </c>
      <c r="H2716" s="893">
        <v>1</v>
      </c>
      <c r="I2716" s="894">
        <v>47.59</v>
      </c>
      <c r="J2716" s="894">
        <v>47.59</v>
      </c>
    </row>
    <row r="2717" spans="1:10" ht="19.899999999999999" customHeight="1" x14ac:dyDescent="0.25">
      <c r="A2717" s="887" t="s">
        <v>6064</v>
      </c>
      <c r="B2717" s="888" t="s">
        <v>1082</v>
      </c>
      <c r="C2717" s="887" t="s">
        <v>6058</v>
      </c>
      <c r="D2717" s="887" t="s">
        <v>223</v>
      </c>
      <c r="E2717" s="888" t="s">
        <v>1084</v>
      </c>
      <c r="F2717" s="1020" t="s">
        <v>6065</v>
      </c>
      <c r="G2717" s="1020"/>
      <c r="H2717" s="1020"/>
      <c r="I2717" s="1020"/>
      <c r="J2717" s="888" t="s">
        <v>6066</v>
      </c>
    </row>
    <row r="2718" spans="1:10" ht="24" customHeight="1" x14ac:dyDescent="0.25">
      <c r="A2718" s="895" t="s">
        <v>6067</v>
      </c>
      <c r="B2718" s="896" t="s">
        <v>6068</v>
      </c>
      <c r="C2718" s="895" t="s">
        <v>6063</v>
      </c>
      <c r="D2718" s="895" t="s">
        <v>231</v>
      </c>
      <c r="E2718" s="897">
        <v>1</v>
      </c>
      <c r="F2718" s="895"/>
      <c r="G2718" s="895"/>
      <c r="H2718" s="895"/>
      <c r="I2718" s="898" t="s">
        <v>6069</v>
      </c>
      <c r="J2718" s="898" t="s">
        <v>6069</v>
      </c>
    </row>
    <row r="2719" spans="1:10" ht="19.899999999999999" customHeight="1" x14ac:dyDescent="0.25">
      <c r="A2719" s="1012"/>
      <c r="B2719" s="1012"/>
      <c r="C2719" s="1012"/>
      <c r="D2719" s="1012"/>
      <c r="E2719" s="1012"/>
      <c r="F2719" s="1012" t="s">
        <v>6070</v>
      </c>
      <c r="G2719" s="1012"/>
      <c r="H2719" s="1012"/>
      <c r="I2719" s="1012"/>
      <c r="J2719" s="899">
        <v>0</v>
      </c>
    </row>
    <row r="2720" spans="1:10" ht="19.899999999999999" customHeight="1" x14ac:dyDescent="0.25">
      <c r="A2720" s="1012"/>
      <c r="B2720" s="1012"/>
      <c r="C2720" s="1012"/>
      <c r="D2720" s="1012"/>
      <c r="E2720" s="1012"/>
      <c r="F2720" s="1012" t="s">
        <v>6071</v>
      </c>
      <c r="G2720" s="1012"/>
      <c r="H2720" s="1012"/>
      <c r="I2720" s="1012"/>
      <c r="J2720" s="900">
        <v>23.449100000000001</v>
      </c>
    </row>
    <row r="2721" spans="1:10" ht="19.899999999999999" customHeight="1" x14ac:dyDescent="0.25">
      <c r="A2721" s="1012"/>
      <c r="B2721" s="1012"/>
      <c r="C2721" s="1012"/>
      <c r="D2721" s="1012"/>
      <c r="E2721" s="1012"/>
      <c r="F2721" s="1012" t="s">
        <v>6072</v>
      </c>
      <c r="G2721" s="1012"/>
      <c r="H2721" s="1012"/>
      <c r="I2721" s="1012"/>
      <c r="J2721" s="900">
        <v>23.449100000000001</v>
      </c>
    </row>
    <row r="2722" spans="1:10" ht="19.899999999999999" customHeight="1" x14ac:dyDescent="0.25">
      <c r="A2722" s="1012"/>
      <c r="B2722" s="1012"/>
      <c r="C2722" s="1012"/>
      <c r="D2722" s="1012"/>
      <c r="E2722" s="1012"/>
      <c r="F2722" s="1012" t="s">
        <v>6073</v>
      </c>
      <c r="G2722" s="1012"/>
      <c r="H2722" s="1012"/>
      <c r="I2722" s="1012"/>
      <c r="J2722" s="900">
        <v>0.5</v>
      </c>
    </row>
    <row r="2723" spans="1:10" ht="19.899999999999999" customHeight="1" x14ac:dyDescent="0.25">
      <c r="A2723" s="1012"/>
      <c r="B2723" s="1012"/>
      <c r="C2723" s="1012"/>
      <c r="D2723" s="1012"/>
      <c r="E2723" s="1012"/>
      <c r="F2723" s="1012" t="s">
        <v>6074</v>
      </c>
      <c r="G2723" s="1012"/>
      <c r="H2723" s="1012"/>
      <c r="I2723" s="1012"/>
      <c r="J2723" s="900">
        <v>46.898200000000003</v>
      </c>
    </row>
    <row r="2724" spans="1:10" ht="19.899999999999999" customHeight="1" x14ac:dyDescent="0.25">
      <c r="A2724" s="1012"/>
      <c r="B2724" s="1012"/>
      <c r="C2724" s="1012"/>
      <c r="D2724" s="1012"/>
      <c r="E2724" s="1012"/>
      <c r="F2724" s="1012" t="s">
        <v>6075</v>
      </c>
      <c r="G2724" s="1012"/>
      <c r="H2724" s="1012"/>
      <c r="I2724" s="1012"/>
      <c r="J2724" s="900">
        <v>0.68889999999999996</v>
      </c>
    </row>
    <row r="2725" spans="1:10" ht="19.899999999999999" customHeight="1" x14ac:dyDescent="0.25">
      <c r="A2725" s="1012"/>
      <c r="B2725" s="1012"/>
      <c r="C2725" s="1012"/>
      <c r="D2725" s="1012"/>
      <c r="E2725" s="1012"/>
      <c r="F2725" s="1012" t="s">
        <v>6076</v>
      </c>
      <c r="G2725" s="1012"/>
      <c r="H2725" s="1012"/>
      <c r="I2725" s="1012"/>
      <c r="J2725" s="900">
        <v>0</v>
      </c>
    </row>
    <row r="2726" spans="1:10" ht="19.899999999999999" customHeight="1" x14ac:dyDescent="0.25">
      <c r="A2726" s="887" t="s">
        <v>6077</v>
      </c>
      <c r="B2726" s="888" t="s">
        <v>6078</v>
      </c>
      <c r="C2726" s="887" t="s">
        <v>6058</v>
      </c>
      <c r="D2726" s="887" t="s">
        <v>1083</v>
      </c>
      <c r="E2726" s="888" t="s">
        <v>1084</v>
      </c>
      <c r="F2726" s="1020" t="s">
        <v>6079</v>
      </c>
      <c r="G2726" s="1023"/>
      <c r="H2726" s="1020"/>
      <c r="I2726" s="1020"/>
      <c r="J2726" s="888" t="s">
        <v>6065</v>
      </c>
    </row>
    <row r="2727" spans="1:10" ht="19.899999999999999" customHeight="1" x14ac:dyDescent="0.25">
      <c r="A2727" s="889"/>
      <c r="B2727" s="889"/>
      <c r="C2727" s="889"/>
      <c r="D2727" s="889"/>
      <c r="E2727" s="889"/>
      <c r="F2727" s="889" t="s">
        <v>240</v>
      </c>
      <c r="G2727" s="889" t="s">
        <v>241</v>
      </c>
      <c r="H2727" s="889" t="s">
        <v>242</v>
      </c>
      <c r="I2727" s="889" t="s">
        <v>6080</v>
      </c>
      <c r="J2727" s="889"/>
    </row>
    <row r="2728" spans="1:10" ht="19.899999999999999" customHeight="1" x14ac:dyDescent="0.25">
      <c r="A2728" s="1012"/>
      <c r="B2728" s="1012"/>
      <c r="C2728" s="1012"/>
      <c r="D2728" s="1012"/>
      <c r="E2728" s="1012"/>
      <c r="F2728" s="1012" t="s">
        <v>6076</v>
      </c>
      <c r="G2728" s="1012"/>
      <c r="H2728" s="1012"/>
      <c r="I2728" s="1012"/>
      <c r="J2728" s="900">
        <v>0</v>
      </c>
    </row>
    <row r="2729" spans="1:10" ht="19.899999999999999" customHeight="1" x14ac:dyDescent="0.25">
      <c r="A2729" s="1012"/>
      <c r="B2729" s="1012"/>
      <c r="C2729" s="1012"/>
      <c r="D2729" s="1012"/>
      <c r="E2729" s="1012"/>
      <c r="F2729" s="1012" t="s">
        <v>6081</v>
      </c>
      <c r="G2729" s="1012"/>
      <c r="H2729" s="1012"/>
      <c r="I2729" s="1012"/>
      <c r="J2729" s="900">
        <v>0</v>
      </c>
    </row>
    <row r="2730" spans="1:10" x14ac:dyDescent="0.25">
      <c r="A2730" s="901"/>
      <c r="B2730" s="901"/>
      <c r="C2730" s="901"/>
      <c r="D2730" s="901"/>
      <c r="E2730" s="901" t="s">
        <v>6082</v>
      </c>
      <c r="F2730" s="902">
        <v>46.898200000000003</v>
      </c>
      <c r="G2730" s="901" t="s">
        <v>6083</v>
      </c>
      <c r="H2730" s="902">
        <v>0</v>
      </c>
      <c r="I2730" s="901" t="s">
        <v>6084</v>
      </c>
      <c r="J2730" s="902">
        <v>46.89</v>
      </c>
    </row>
    <row r="2731" spans="1:10" ht="15.75" thickBot="1" x14ac:dyDescent="0.3">
      <c r="A2731" s="901"/>
      <c r="B2731" s="901"/>
      <c r="C2731" s="901"/>
      <c r="D2731" s="901"/>
      <c r="E2731" s="901" t="s">
        <v>6085</v>
      </c>
      <c r="F2731" s="902">
        <v>11.37</v>
      </c>
      <c r="G2731" s="901"/>
      <c r="H2731" s="1013" t="s">
        <v>6086</v>
      </c>
      <c r="I2731" s="1013"/>
      <c r="J2731" s="902">
        <v>58.96</v>
      </c>
    </row>
    <row r="2732" spans="1:10" ht="1.1499999999999999" customHeight="1" thickTop="1" x14ac:dyDescent="0.25">
      <c r="A2732" s="903"/>
      <c r="B2732" s="903"/>
      <c r="C2732" s="903"/>
      <c r="D2732" s="903"/>
      <c r="E2732" s="903"/>
      <c r="F2732" s="903"/>
      <c r="G2732" s="903"/>
      <c r="H2732" s="903"/>
      <c r="I2732" s="903"/>
      <c r="J2732" s="903"/>
    </row>
    <row r="2733" spans="1:10" ht="18" customHeight="1" x14ac:dyDescent="0.25">
      <c r="A2733" s="887"/>
      <c r="B2733" s="888" t="s">
        <v>1082</v>
      </c>
      <c r="C2733" s="887" t="s">
        <v>6058</v>
      </c>
      <c r="D2733" s="887" t="s">
        <v>1083</v>
      </c>
      <c r="E2733" s="1024" t="s">
        <v>1210</v>
      </c>
      <c r="F2733" s="1024"/>
      <c r="G2733" s="889" t="s">
        <v>880</v>
      </c>
      <c r="H2733" s="888" t="s">
        <v>6059</v>
      </c>
      <c r="I2733" s="888" t="s">
        <v>6060</v>
      </c>
      <c r="J2733" s="888" t="s">
        <v>1089</v>
      </c>
    </row>
    <row r="2734" spans="1:10" ht="39" customHeight="1" x14ac:dyDescent="0.25">
      <c r="A2734" s="890" t="s">
        <v>6061</v>
      </c>
      <c r="B2734" s="891" t="s">
        <v>6342</v>
      </c>
      <c r="C2734" s="890" t="s">
        <v>6063</v>
      </c>
      <c r="D2734" s="890" t="s">
        <v>357</v>
      </c>
      <c r="E2734" s="1025" t="s">
        <v>176</v>
      </c>
      <c r="F2734" s="1025"/>
      <c r="G2734" s="892" t="s">
        <v>47</v>
      </c>
      <c r="H2734" s="893">
        <v>1</v>
      </c>
      <c r="I2734" s="894">
        <v>29</v>
      </c>
      <c r="J2734" s="894">
        <v>29</v>
      </c>
    </row>
    <row r="2735" spans="1:10" ht="15" customHeight="1" x14ac:dyDescent="0.25">
      <c r="A2735" s="1024" t="s">
        <v>6089</v>
      </c>
      <c r="B2735" s="1020" t="s">
        <v>1082</v>
      </c>
      <c r="C2735" s="1024" t="s">
        <v>6058</v>
      </c>
      <c r="D2735" s="1024" t="s">
        <v>6090</v>
      </c>
      <c r="E2735" s="1020" t="s">
        <v>1084</v>
      </c>
      <c r="F2735" s="1023" t="s">
        <v>6091</v>
      </c>
      <c r="G2735" s="1020"/>
      <c r="H2735" s="1023" t="s">
        <v>6065</v>
      </c>
      <c r="I2735" s="1020"/>
      <c r="J2735" s="1020" t="s">
        <v>6066</v>
      </c>
    </row>
    <row r="2736" spans="1:10" ht="15" customHeight="1" x14ac:dyDescent="0.25">
      <c r="A2736" s="1020"/>
      <c r="B2736" s="1020"/>
      <c r="C2736" s="1020"/>
      <c r="D2736" s="1020"/>
      <c r="E2736" s="1020"/>
      <c r="F2736" s="888" t="s">
        <v>6092</v>
      </c>
      <c r="G2736" s="888" t="s">
        <v>6093</v>
      </c>
      <c r="H2736" s="888" t="s">
        <v>6092</v>
      </c>
      <c r="I2736" s="888" t="s">
        <v>6093</v>
      </c>
      <c r="J2736" s="1020"/>
    </row>
    <row r="2737" spans="1:10" ht="24" customHeight="1" x14ac:dyDescent="0.25">
      <c r="A2737" s="895" t="s">
        <v>6067</v>
      </c>
      <c r="B2737" s="896" t="s">
        <v>6158</v>
      </c>
      <c r="C2737" s="895" t="s">
        <v>6063</v>
      </c>
      <c r="D2737" s="895" t="s">
        <v>271</v>
      </c>
      <c r="E2737" s="897">
        <v>0.26706999999999997</v>
      </c>
      <c r="F2737" s="904">
        <v>1</v>
      </c>
      <c r="G2737" s="904">
        <v>0</v>
      </c>
      <c r="H2737" s="898">
        <v>4.78</v>
      </c>
      <c r="I2737" s="898">
        <v>0.38</v>
      </c>
      <c r="J2737" s="898">
        <v>1.28</v>
      </c>
    </row>
    <row r="2738" spans="1:10" ht="24" customHeight="1" x14ac:dyDescent="0.25">
      <c r="A2738" s="895" t="s">
        <v>6067</v>
      </c>
      <c r="B2738" s="896" t="s">
        <v>1052</v>
      </c>
      <c r="C2738" s="895" t="s">
        <v>6063</v>
      </c>
      <c r="D2738" s="895" t="s">
        <v>362</v>
      </c>
      <c r="E2738" s="897">
        <v>0.26706999999999997</v>
      </c>
      <c r="F2738" s="904">
        <v>1</v>
      </c>
      <c r="G2738" s="904">
        <v>0</v>
      </c>
      <c r="H2738" s="898">
        <v>0.37</v>
      </c>
      <c r="I2738" s="898">
        <v>0.24</v>
      </c>
      <c r="J2738" s="898">
        <v>0.1</v>
      </c>
    </row>
    <row r="2739" spans="1:10" ht="19.899999999999999" customHeight="1" x14ac:dyDescent="0.25">
      <c r="A2739" s="1012"/>
      <c r="B2739" s="1012"/>
      <c r="C2739" s="1012"/>
      <c r="D2739" s="1012"/>
      <c r="E2739" s="1012"/>
      <c r="F2739" s="1012" t="s">
        <v>6094</v>
      </c>
      <c r="G2739" s="1012"/>
      <c r="H2739" s="1012"/>
      <c r="I2739" s="1012"/>
      <c r="J2739" s="900">
        <v>1.3754</v>
      </c>
    </row>
    <row r="2740" spans="1:10" ht="19.899999999999999" customHeight="1" x14ac:dyDescent="0.25">
      <c r="A2740" s="887" t="s">
        <v>6064</v>
      </c>
      <c r="B2740" s="888" t="s">
        <v>1082</v>
      </c>
      <c r="C2740" s="887" t="s">
        <v>6058</v>
      </c>
      <c r="D2740" s="887" t="s">
        <v>223</v>
      </c>
      <c r="E2740" s="888" t="s">
        <v>1084</v>
      </c>
      <c r="F2740" s="1020" t="s">
        <v>6065</v>
      </c>
      <c r="G2740" s="1020"/>
      <c r="H2740" s="1020"/>
      <c r="I2740" s="1020"/>
      <c r="J2740" s="888" t="s">
        <v>6066</v>
      </c>
    </row>
    <row r="2741" spans="1:10" ht="24" customHeight="1" x14ac:dyDescent="0.25">
      <c r="A2741" s="895" t="s">
        <v>6067</v>
      </c>
      <c r="B2741" s="896" t="s">
        <v>6360</v>
      </c>
      <c r="C2741" s="895" t="s">
        <v>6063</v>
      </c>
      <c r="D2741" s="895" t="s">
        <v>372</v>
      </c>
      <c r="E2741" s="897">
        <v>1</v>
      </c>
      <c r="F2741" s="895"/>
      <c r="G2741" s="895"/>
      <c r="H2741" s="895"/>
      <c r="I2741" s="898" t="s">
        <v>6361</v>
      </c>
      <c r="J2741" s="898" t="s">
        <v>6361</v>
      </c>
    </row>
    <row r="2742" spans="1:10" ht="24" customHeight="1" x14ac:dyDescent="0.25">
      <c r="A2742" s="895" t="s">
        <v>6067</v>
      </c>
      <c r="B2742" s="896" t="s">
        <v>6139</v>
      </c>
      <c r="C2742" s="895" t="s">
        <v>6063</v>
      </c>
      <c r="D2742" s="895" t="s">
        <v>263</v>
      </c>
      <c r="E2742" s="897">
        <v>1</v>
      </c>
      <c r="F2742" s="895"/>
      <c r="G2742" s="895"/>
      <c r="H2742" s="895"/>
      <c r="I2742" s="898" t="s">
        <v>6140</v>
      </c>
      <c r="J2742" s="898" t="s">
        <v>6140</v>
      </c>
    </row>
    <row r="2743" spans="1:10" ht="19.899999999999999" customHeight="1" x14ac:dyDescent="0.25">
      <c r="A2743" s="1012"/>
      <c r="B2743" s="1012"/>
      <c r="C2743" s="1012"/>
      <c r="D2743" s="1012"/>
      <c r="E2743" s="1012"/>
      <c r="F2743" s="1012" t="s">
        <v>6070</v>
      </c>
      <c r="G2743" s="1012"/>
      <c r="H2743" s="1012"/>
      <c r="I2743" s="1012"/>
      <c r="J2743" s="899">
        <v>0</v>
      </c>
    </row>
    <row r="2744" spans="1:10" ht="19.899999999999999" customHeight="1" x14ac:dyDescent="0.25">
      <c r="A2744" s="1012"/>
      <c r="B2744" s="1012"/>
      <c r="C2744" s="1012"/>
      <c r="D2744" s="1012"/>
      <c r="E2744" s="1012"/>
      <c r="F2744" s="1012" t="s">
        <v>6071</v>
      </c>
      <c r="G2744" s="1012"/>
      <c r="H2744" s="1012"/>
      <c r="I2744" s="1012"/>
      <c r="J2744" s="900">
        <v>56.9146</v>
      </c>
    </row>
    <row r="2745" spans="1:10" ht="19.899999999999999" customHeight="1" x14ac:dyDescent="0.25">
      <c r="A2745" s="1012"/>
      <c r="B2745" s="1012"/>
      <c r="C2745" s="1012"/>
      <c r="D2745" s="1012"/>
      <c r="E2745" s="1012"/>
      <c r="F2745" s="1012" t="s">
        <v>6072</v>
      </c>
      <c r="G2745" s="1012"/>
      <c r="H2745" s="1012"/>
      <c r="I2745" s="1012"/>
      <c r="J2745" s="900">
        <v>58.29</v>
      </c>
    </row>
    <row r="2746" spans="1:10" ht="19.899999999999999" customHeight="1" x14ac:dyDescent="0.25">
      <c r="A2746" s="1012"/>
      <c r="B2746" s="1012"/>
      <c r="C2746" s="1012"/>
      <c r="D2746" s="1012"/>
      <c r="E2746" s="1012"/>
      <c r="F2746" s="1012" t="s">
        <v>6073</v>
      </c>
      <c r="G2746" s="1012"/>
      <c r="H2746" s="1012"/>
      <c r="I2746" s="1012"/>
      <c r="J2746" s="900">
        <v>3.246</v>
      </c>
    </row>
    <row r="2747" spans="1:10" ht="19.899999999999999" customHeight="1" x14ac:dyDescent="0.25">
      <c r="A2747" s="1012"/>
      <c r="B2747" s="1012"/>
      <c r="C2747" s="1012"/>
      <c r="D2747" s="1012"/>
      <c r="E2747" s="1012"/>
      <c r="F2747" s="1012" t="s">
        <v>6074</v>
      </c>
      <c r="G2747" s="1012"/>
      <c r="H2747" s="1012"/>
      <c r="I2747" s="1012"/>
      <c r="J2747" s="900">
        <v>17.9575</v>
      </c>
    </row>
    <row r="2748" spans="1:10" ht="19.899999999999999" customHeight="1" x14ac:dyDescent="0.25">
      <c r="A2748" s="1012"/>
      <c r="B2748" s="1012"/>
      <c r="C2748" s="1012"/>
      <c r="D2748" s="1012"/>
      <c r="E2748" s="1012"/>
      <c r="F2748" s="1012" t="s">
        <v>6075</v>
      </c>
      <c r="G2748" s="1012"/>
      <c r="H2748" s="1012"/>
      <c r="I2748" s="1012"/>
      <c r="J2748" s="900">
        <v>0</v>
      </c>
    </row>
    <row r="2749" spans="1:10" ht="19.899999999999999" customHeight="1" x14ac:dyDescent="0.25">
      <c r="A2749" s="1012"/>
      <c r="B2749" s="1012"/>
      <c r="C2749" s="1012"/>
      <c r="D2749" s="1012"/>
      <c r="E2749" s="1012"/>
      <c r="F2749" s="1012" t="s">
        <v>6076</v>
      </c>
      <c r="G2749" s="1012"/>
      <c r="H2749" s="1012"/>
      <c r="I2749" s="1012"/>
      <c r="J2749" s="900">
        <v>0</v>
      </c>
    </row>
    <row r="2750" spans="1:10" ht="19.899999999999999" customHeight="1" x14ac:dyDescent="0.25">
      <c r="A2750" s="887" t="s">
        <v>6101</v>
      </c>
      <c r="B2750" s="888" t="s">
        <v>1082</v>
      </c>
      <c r="C2750" s="887" t="s">
        <v>6058</v>
      </c>
      <c r="D2750" s="887" t="s">
        <v>179</v>
      </c>
      <c r="E2750" s="888" t="s">
        <v>1084</v>
      </c>
      <c r="F2750" s="888" t="s">
        <v>1207</v>
      </c>
      <c r="G2750" s="888" t="s">
        <v>6102</v>
      </c>
      <c r="H2750" s="888"/>
      <c r="I2750" s="888"/>
      <c r="J2750" s="888" t="s">
        <v>6065</v>
      </c>
    </row>
    <row r="2751" spans="1:10" ht="24" customHeight="1" x14ac:dyDescent="0.25">
      <c r="A2751" s="895" t="s">
        <v>6067</v>
      </c>
      <c r="B2751" s="896" t="s">
        <v>6808</v>
      </c>
      <c r="C2751" s="895" t="s">
        <v>6063</v>
      </c>
      <c r="D2751" s="895" t="s">
        <v>3399</v>
      </c>
      <c r="E2751" s="897">
        <v>0.5181</v>
      </c>
      <c r="F2751" s="905" t="s">
        <v>50</v>
      </c>
      <c r="G2751" s="1018" t="s">
        <v>6809</v>
      </c>
      <c r="H2751" s="1018"/>
      <c r="I2751" s="1019"/>
      <c r="J2751" s="898" t="s">
        <v>6810</v>
      </c>
    </row>
    <row r="2752" spans="1:10" ht="24" customHeight="1" x14ac:dyDescent="0.25">
      <c r="A2752" s="895" t="s">
        <v>6067</v>
      </c>
      <c r="B2752" s="896" t="s">
        <v>6811</v>
      </c>
      <c r="C2752" s="895" t="s">
        <v>6063</v>
      </c>
      <c r="D2752" s="895" t="s">
        <v>673</v>
      </c>
      <c r="E2752" s="897">
        <v>2.0539999999999999E-2</v>
      </c>
      <c r="F2752" s="905" t="s">
        <v>70</v>
      </c>
      <c r="G2752" s="1018" t="s">
        <v>6812</v>
      </c>
      <c r="H2752" s="1018"/>
      <c r="I2752" s="1019"/>
      <c r="J2752" s="898" t="s">
        <v>6813</v>
      </c>
    </row>
    <row r="2753" spans="1:10" ht="24" customHeight="1" x14ac:dyDescent="0.25">
      <c r="A2753" s="895" t="s">
        <v>6067</v>
      </c>
      <c r="B2753" s="896" t="s">
        <v>6434</v>
      </c>
      <c r="C2753" s="895" t="s">
        <v>6063</v>
      </c>
      <c r="D2753" s="895" t="s">
        <v>1737</v>
      </c>
      <c r="E2753" s="897">
        <v>1.333E-2</v>
      </c>
      <c r="F2753" s="905" t="s">
        <v>275</v>
      </c>
      <c r="G2753" s="1018" t="s">
        <v>6435</v>
      </c>
      <c r="H2753" s="1018"/>
      <c r="I2753" s="1019"/>
      <c r="J2753" s="898" t="s">
        <v>6147</v>
      </c>
    </row>
    <row r="2754" spans="1:10" ht="25.9" customHeight="1" x14ac:dyDescent="0.25">
      <c r="A2754" s="895" t="s">
        <v>6067</v>
      </c>
      <c r="B2754" s="896" t="s">
        <v>6814</v>
      </c>
      <c r="C2754" s="895" t="s">
        <v>6063</v>
      </c>
      <c r="D2754" s="895" t="s">
        <v>2898</v>
      </c>
      <c r="E2754" s="897">
        <v>12.32286</v>
      </c>
      <c r="F2754" s="905" t="s">
        <v>70</v>
      </c>
      <c r="G2754" s="1018" t="s">
        <v>6815</v>
      </c>
      <c r="H2754" s="1018"/>
      <c r="I2754" s="1019"/>
      <c r="J2754" s="898" t="s">
        <v>6816</v>
      </c>
    </row>
    <row r="2755" spans="1:10" ht="24" customHeight="1" x14ac:dyDescent="0.25">
      <c r="A2755" s="895" t="s">
        <v>6067</v>
      </c>
      <c r="B2755" s="896" t="s">
        <v>6368</v>
      </c>
      <c r="C2755" s="895" t="s">
        <v>6063</v>
      </c>
      <c r="D2755" s="895" t="s">
        <v>1726</v>
      </c>
      <c r="E2755" s="897">
        <v>2.341E-2</v>
      </c>
      <c r="F2755" s="905" t="s">
        <v>50</v>
      </c>
      <c r="G2755" s="1018" t="s">
        <v>6369</v>
      </c>
      <c r="H2755" s="1018"/>
      <c r="I2755" s="1019"/>
      <c r="J2755" s="898" t="s">
        <v>6147</v>
      </c>
    </row>
    <row r="2756" spans="1:10" ht="19.899999999999999" customHeight="1" x14ac:dyDescent="0.25">
      <c r="A2756" s="1012"/>
      <c r="B2756" s="1012"/>
      <c r="C2756" s="1012"/>
      <c r="D2756" s="1012"/>
      <c r="E2756" s="1012"/>
      <c r="F2756" s="1012" t="s">
        <v>6106</v>
      </c>
      <c r="G2756" s="1012"/>
      <c r="H2756" s="1012"/>
      <c r="I2756" s="1012"/>
      <c r="J2756" s="900">
        <v>10.1454</v>
      </c>
    </row>
    <row r="2757" spans="1:10" ht="19.899999999999999" customHeight="1" x14ac:dyDescent="0.25">
      <c r="A2757" s="887" t="s">
        <v>6225</v>
      </c>
      <c r="B2757" s="888" t="s">
        <v>1082</v>
      </c>
      <c r="C2757" s="887" t="s">
        <v>6058</v>
      </c>
      <c r="D2757" s="887" t="s">
        <v>6226</v>
      </c>
      <c r="E2757" s="888" t="s">
        <v>1084</v>
      </c>
      <c r="F2757" s="888" t="s">
        <v>1207</v>
      </c>
      <c r="G2757" s="888" t="s">
        <v>6102</v>
      </c>
      <c r="H2757" s="888"/>
      <c r="I2757" s="888"/>
      <c r="J2757" s="888" t="s">
        <v>6065</v>
      </c>
    </row>
    <row r="2758" spans="1:10" ht="25.9" customHeight="1" x14ac:dyDescent="0.25">
      <c r="A2758" s="906" t="s">
        <v>6061</v>
      </c>
      <c r="B2758" s="907" t="s">
        <v>6386</v>
      </c>
      <c r="C2758" s="906" t="s">
        <v>6063</v>
      </c>
      <c r="D2758" s="906" t="s">
        <v>384</v>
      </c>
      <c r="E2758" s="908">
        <v>4.2199999999999998E-3</v>
      </c>
      <c r="F2758" s="909" t="s">
        <v>50</v>
      </c>
      <c r="G2758" s="1021" t="s">
        <v>6387</v>
      </c>
      <c r="H2758" s="1021"/>
      <c r="I2758" s="1022"/>
      <c r="J2758" s="910" t="s">
        <v>6817</v>
      </c>
    </row>
    <row r="2759" spans="1:10" ht="25.9" customHeight="1" x14ac:dyDescent="0.25">
      <c r="A2759" s="906" t="s">
        <v>6061</v>
      </c>
      <c r="B2759" s="907" t="s">
        <v>6799</v>
      </c>
      <c r="C2759" s="906" t="s">
        <v>6063</v>
      </c>
      <c r="D2759" s="906" t="s">
        <v>6800</v>
      </c>
      <c r="E2759" s="908">
        <v>0.49291000000000001</v>
      </c>
      <c r="F2759" s="909" t="s">
        <v>6781</v>
      </c>
      <c r="G2759" s="1021" t="s">
        <v>6818</v>
      </c>
      <c r="H2759" s="1021"/>
      <c r="I2759" s="1022"/>
      <c r="J2759" s="910" t="s">
        <v>6499</v>
      </c>
    </row>
    <row r="2760" spans="1:10" ht="25.9" customHeight="1" x14ac:dyDescent="0.25">
      <c r="A2760" s="906" t="s">
        <v>6061</v>
      </c>
      <c r="B2760" s="907" t="s">
        <v>6138</v>
      </c>
      <c r="C2760" s="906" t="s">
        <v>6063</v>
      </c>
      <c r="D2760" s="906" t="s">
        <v>49</v>
      </c>
      <c r="E2760" s="908">
        <v>9.3600000000000003E-3</v>
      </c>
      <c r="F2760" s="909" t="s">
        <v>50</v>
      </c>
      <c r="G2760" s="1021" t="s">
        <v>6440</v>
      </c>
      <c r="H2760" s="1021"/>
      <c r="I2760" s="1022"/>
      <c r="J2760" s="910" t="s">
        <v>6819</v>
      </c>
    </row>
    <row r="2761" spans="1:10" ht="25.9" customHeight="1" x14ac:dyDescent="0.25">
      <c r="A2761" s="906" t="s">
        <v>6061</v>
      </c>
      <c r="B2761" s="907" t="s">
        <v>6789</v>
      </c>
      <c r="C2761" s="906" t="s">
        <v>6063</v>
      </c>
      <c r="D2761" s="906" t="s">
        <v>6790</v>
      </c>
      <c r="E2761" s="908">
        <v>0.16389000000000001</v>
      </c>
      <c r="F2761" s="909" t="s">
        <v>66</v>
      </c>
      <c r="G2761" s="1021" t="s">
        <v>6820</v>
      </c>
      <c r="H2761" s="1021"/>
      <c r="I2761" s="1022"/>
      <c r="J2761" s="910" t="s">
        <v>6821</v>
      </c>
    </row>
    <row r="2762" spans="1:10" ht="19.899999999999999" customHeight="1" x14ac:dyDescent="0.25">
      <c r="A2762" s="1012"/>
      <c r="B2762" s="1012"/>
      <c r="C2762" s="1012"/>
      <c r="D2762" s="1012"/>
      <c r="E2762" s="1012"/>
      <c r="F2762" s="1012" t="s">
        <v>6230</v>
      </c>
      <c r="G2762" s="1012"/>
      <c r="H2762" s="1012"/>
      <c r="I2762" s="1012"/>
      <c r="J2762" s="900">
        <v>0.87219999999999998</v>
      </c>
    </row>
    <row r="2763" spans="1:10" ht="19.899999999999999" customHeight="1" x14ac:dyDescent="0.25">
      <c r="A2763" s="887" t="s">
        <v>6107</v>
      </c>
      <c r="B2763" s="888" t="s">
        <v>6108</v>
      </c>
      <c r="C2763" s="887" t="s">
        <v>6058</v>
      </c>
      <c r="D2763" s="887" t="s">
        <v>1083</v>
      </c>
      <c r="E2763" s="888" t="s">
        <v>6109</v>
      </c>
      <c r="F2763" s="888" t="s">
        <v>1084</v>
      </c>
      <c r="G2763" s="889" t="s">
        <v>1207</v>
      </c>
      <c r="H2763" s="1020" t="s">
        <v>6102</v>
      </c>
      <c r="I2763" s="1020"/>
      <c r="J2763" s="888" t="s">
        <v>6065</v>
      </c>
    </row>
    <row r="2764" spans="1:10" ht="39" customHeight="1" x14ac:dyDescent="0.25">
      <c r="A2764" s="906" t="s">
        <v>6061</v>
      </c>
      <c r="B2764" s="907" t="s">
        <v>6151</v>
      </c>
      <c r="C2764" s="906" t="s">
        <v>6063</v>
      </c>
      <c r="D2764" s="906" t="s">
        <v>6152</v>
      </c>
      <c r="E2764" s="907" t="s">
        <v>375</v>
      </c>
      <c r="F2764" s="908">
        <v>2.0000000000000002E-5</v>
      </c>
      <c r="G2764" s="909" t="s">
        <v>108</v>
      </c>
      <c r="H2764" s="1021">
        <v>34.81</v>
      </c>
      <c r="I2764" s="1022"/>
      <c r="J2764" s="910">
        <v>0</v>
      </c>
    </row>
    <row r="2765" spans="1:10" ht="52.15" customHeight="1" x14ac:dyDescent="0.25">
      <c r="A2765" s="906" t="s">
        <v>6061</v>
      </c>
      <c r="B2765" s="907" t="s">
        <v>6390</v>
      </c>
      <c r="C2765" s="906" t="s">
        <v>6063</v>
      </c>
      <c r="D2765" s="906" t="s">
        <v>6391</v>
      </c>
      <c r="E2765" s="907" t="s">
        <v>603</v>
      </c>
      <c r="F2765" s="908">
        <v>5.1999999999999995E-4</v>
      </c>
      <c r="G2765" s="909" t="s">
        <v>108</v>
      </c>
      <c r="H2765" s="1021">
        <v>34.96</v>
      </c>
      <c r="I2765" s="1022"/>
      <c r="J2765" s="910">
        <v>0.02</v>
      </c>
    </row>
    <row r="2766" spans="1:10" ht="39" customHeight="1" x14ac:dyDescent="0.25">
      <c r="A2766" s="906" t="s">
        <v>6061</v>
      </c>
      <c r="B2766" s="907" t="s">
        <v>6151</v>
      </c>
      <c r="C2766" s="906" t="s">
        <v>6063</v>
      </c>
      <c r="D2766" s="906" t="s">
        <v>6152</v>
      </c>
      <c r="E2766" s="907" t="s">
        <v>401</v>
      </c>
      <c r="F2766" s="908">
        <v>1.0000000000000001E-5</v>
      </c>
      <c r="G2766" s="909" t="s">
        <v>108</v>
      </c>
      <c r="H2766" s="1021">
        <v>34.81</v>
      </c>
      <c r="I2766" s="1022"/>
      <c r="J2766" s="910">
        <v>0</v>
      </c>
    </row>
    <row r="2767" spans="1:10" ht="39" customHeight="1" x14ac:dyDescent="0.25">
      <c r="A2767" s="906" t="s">
        <v>6061</v>
      </c>
      <c r="B2767" s="907" t="s">
        <v>6151</v>
      </c>
      <c r="C2767" s="906" t="s">
        <v>6063</v>
      </c>
      <c r="D2767" s="906" t="s">
        <v>6152</v>
      </c>
      <c r="E2767" s="907" t="s">
        <v>621</v>
      </c>
      <c r="F2767" s="908">
        <v>1E-4</v>
      </c>
      <c r="G2767" s="909" t="s">
        <v>108</v>
      </c>
      <c r="H2767" s="1021">
        <v>34.81</v>
      </c>
      <c r="I2767" s="1022"/>
      <c r="J2767" s="910">
        <v>0</v>
      </c>
    </row>
    <row r="2768" spans="1:10" ht="19.899999999999999" customHeight="1" x14ac:dyDescent="0.25">
      <c r="A2768" s="1012"/>
      <c r="B2768" s="1012"/>
      <c r="C2768" s="1012"/>
      <c r="D2768" s="1012"/>
      <c r="E2768" s="1012"/>
      <c r="F2768" s="1012" t="s">
        <v>6112</v>
      </c>
      <c r="G2768" s="1012"/>
      <c r="H2768" s="1012"/>
      <c r="I2768" s="1012"/>
      <c r="J2768" s="900">
        <v>2.2700000000000001E-2</v>
      </c>
    </row>
    <row r="2769" spans="1:10" ht="19.899999999999999" customHeight="1" x14ac:dyDescent="0.25">
      <c r="A2769" s="887" t="s">
        <v>6077</v>
      </c>
      <c r="B2769" s="888" t="s">
        <v>6078</v>
      </c>
      <c r="C2769" s="887" t="s">
        <v>6058</v>
      </c>
      <c r="D2769" s="887" t="s">
        <v>1083</v>
      </c>
      <c r="E2769" s="888" t="s">
        <v>1084</v>
      </c>
      <c r="F2769" s="1020" t="s">
        <v>6079</v>
      </c>
      <c r="G2769" s="1023"/>
      <c r="H2769" s="1020"/>
      <c r="I2769" s="1020"/>
      <c r="J2769" s="888" t="s">
        <v>6065</v>
      </c>
    </row>
    <row r="2770" spans="1:10" ht="19.899999999999999" customHeight="1" x14ac:dyDescent="0.25">
      <c r="A2770" s="889"/>
      <c r="B2770" s="889"/>
      <c r="C2770" s="889"/>
      <c r="D2770" s="889"/>
      <c r="E2770" s="889"/>
      <c r="F2770" s="889" t="s">
        <v>240</v>
      </c>
      <c r="G2770" s="889" t="s">
        <v>241</v>
      </c>
      <c r="H2770" s="889" t="s">
        <v>242</v>
      </c>
      <c r="I2770" s="889" t="s">
        <v>6080</v>
      </c>
      <c r="J2770" s="889"/>
    </row>
    <row r="2771" spans="1:10" ht="49.9" customHeight="1" x14ac:dyDescent="0.25">
      <c r="A2771" s="906" t="s">
        <v>6067</v>
      </c>
      <c r="B2771" s="907" t="s">
        <v>375</v>
      </c>
      <c r="C2771" s="906" t="s">
        <v>6063</v>
      </c>
      <c r="D2771" s="906" t="s">
        <v>1726</v>
      </c>
      <c r="E2771" s="908">
        <v>2.0000000000000002E-5</v>
      </c>
      <c r="F2771" s="907" t="s">
        <v>6153</v>
      </c>
      <c r="G2771" s="907" t="s">
        <v>6154</v>
      </c>
      <c r="H2771" s="907" t="s">
        <v>6155</v>
      </c>
      <c r="I2771" s="907" t="s">
        <v>6116</v>
      </c>
      <c r="J2771" s="910">
        <v>0</v>
      </c>
    </row>
    <row r="2772" spans="1:10" ht="49.9" customHeight="1" x14ac:dyDescent="0.25">
      <c r="A2772" s="906" t="s">
        <v>6067</v>
      </c>
      <c r="B2772" s="907" t="s">
        <v>621</v>
      </c>
      <c r="C2772" s="906" t="s">
        <v>6063</v>
      </c>
      <c r="D2772" s="906" t="s">
        <v>2898</v>
      </c>
      <c r="E2772" s="908">
        <v>1E-4</v>
      </c>
      <c r="F2772" s="907" t="s">
        <v>6153</v>
      </c>
      <c r="G2772" s="907" t="s">
        <v>6154</v>
      </c>
      <c r="H2772" s="907" t="s">
        <v>6155</v>
      </c>
      <c r="I2772" s="907" t="s">
        <v>6116</v>
      </c>
      <c r="J2772" s="910">
        <v>0</v>
      </c>
    </row>
    <row r="2773" spans="1:10" ht="49.9" customHeight="1" x14ac:dyDescent="0.25">
      <c r="A2773" s="906" t="s">
        <v>6067</v>
      </c>
      <c r="B2773" s="907" t="s">
        <v>401</v>
      </c>
      <c r="C2773" s="906" t="s">
        <v>6063</v>
      </c>
      <c r="D2773" s="906" t="s">
        <v>1737</v>
      </c>
      <c r="E2773" s="908">
        <v>1.0000000000000001E-5</v>
      </c>
      <c r="F2773" s="907" t="s">
        <v>6153</v>
      </c>
      <c r="G2773" s="907" t="s">
        <v>6154</v>
      </c>
      <c r="H2773" s="907" t="s">
        <v>6155</v>
      </c>
      <c r="I2773" s="907" t="s">
        <v>6116</v>
      </c>
      <c r="J2773" s="910">
        <v>0</v>
      </c>
    </row>
    <row r="2774" spans="1:10" ht="49.9" customHeight="1" x14ac:dyDescent="0.25">
      <c r="A2774" s="906" t="s">
        <v>6067</v>
      </c>
      <c r="B2774" s="907" t="s">
        <v>603</v>
      </c>
      <c r="C2774" s="906" t="s">
        <v>6063</v>
      </c>
      <c r="D2774" s="906" t="s">
        <v>3399</v>
      </c>
      <c r="E2774" s="908">
        <v>5.1999999999999995E-4</v>
      </c>
      <c r="F2774" s="907" t="s">
        <v>6153</v>
      </c>
      <c r="G2774" s="907" t="s">
        <v>6154</v>
      </c>
      <c r="H2774" s="907" t="s">
        <v>6155</v>
      </c>
      <c r="I2774" s="907" t="s">
        <v>6116</v>
      </c>
      <c r="J2774" s="910">
        <v>0</v>
      </c>
    </row>
    <row r="2775" spans="1:10" ht="19.899999999999999" customHeight="1" x14ac:dyDescent="0.25">
      <c r="A2775" s="1012"/>
      <c r="B2775" s="1012"/>
      <c r="C2775" s="1012"/>
      <c r="D2775" s="1012"/>
      <c r="E2775" s="1012"/>
      <c r="F2775" s="1012" t="s">
        <v>6076</v>
      </c>
      <c r="G2775" s="1012"/>
      <c r="H2775" s="1012"/>
      <c r="I2775" s="1012"/>
      <c r="J2775" s="900">
        <v>0</v>
      </c>
    </row>
    <row r="2776" spans="1:10" ht="19.899999999999999" customHeight="1" x14ac:dyDescent="0.25">
      <c r="A2776" s="1012"/>
      <c r="B2776" s="1012"/>
      <c r="C2776" s="1012"/>
      <c r="D2776" s="1012"/>
      <c r="E2776" s="1012"/>
      <c r="F2776" s="1012" t="s">
        <v>6081</v>
      </c>
      <c r="G2776" s="1012"/>
      <c r="H2776" s="1012"/>
      <c r="I2776" s="1012"/>
      <c r="J2776" s="900">
        <v>0</v>
      </c>
    </row>
    <row r="2777" spans="1:10" x14ac:dyDescent="0.25">
      <c r="A2777" s="901"/>
      <c r="B2777" s="901"/>
      <c r="C2777" s="901"/>
      <c r="D2777" s="901"/>
      <c r="E2777" s="901" t="s">
        <v>6082</v>
      </c>
      <c r="F2777" s="902">
        <v>17.920000000000002</v>
      </c>
      <c r="G2777" s="901" t="s">
        <v>6083</v>
      </c>
      <c r="H2777" s="902">
        <v>0</v>
      </c>
      <c r="I2777" s="901" t="s">
        <v>6084</v>
      </c>
      <c r="J2777" s="902">
        <v>17.920000000000002</v>
      </c>
    </row>
    <row r="2778" spans="1:10" ht="15.75" thickBot="1" x14ac:dyDescent="0.3">
      <c r="A2778" s="901"/>
      <c r="B2778" s="901"/>
      <c r="C2778" s="901"/>
      <c r="D2778" s="901"/>
      <c r="E2778" s="901" t="s">
        <v>6085</v>
      </c>
      <c r="F2778" s="902">
        <v>6.93</v>
      </c>
      <c r="G2778" s="901"/>
      <c r="H2778" s="1013" t="s">
        <v>6086</v>
      </c>
      <c r="I2778" s="1013"/>
      <c r="J2778" s="902">
        <v>35.93</v>
      </c>
    </row>
    <row r="2779" spans="1:10" ht="1.1499999999999999" customHeight="1" thickTop="1" x14ac:dyDescent="0.25">
      <c r="A2779" s="903"/>
      <c r="B2779" s="903"/>
      <c r="C2779" s="903"/>
      <c r="D2779" s="903"/>
      <c r="E2779" s="903"/>
      <c r="F2779" s="903"/>
      <c r="G2779" s="903"/>
      <c r="H2779" s="903"/>
      <c r="I2779" s="903"/>
      <c r="J2779" s="903"/>
    </row>
    <row r="2780" spans="1:10" ht="18" customHeight="1" x14ac:dyDescent="0.25">
      <c r="A2780" s="887"/>
      <c r="B2780" s="888" t="s">
        <v>1082</v>
      </c>
      <c r="C2780" s="887" t="s">
        <v>6058</v>
      </c>
      <c r="D2780" s="887" t="s">
        <v>1083</v>
      </c>
      <c r="E2780" s="1024" t="s">
        <v>1210</v>
      </c>
      <c r="F2780" s="1024"/>
      <c r="G2780" s="889" t="s">
        <v>880</v>
      </c>
      <c r="H2780" s="888" t="s">
        <v>6059</v>
      </c>
      <c r="I2780" s="888" t="s">
        <v>6060</v>
      </c>
      <c r="J2780" s="888" t="s">
        <v>1089</v>
      </c>
    </row>
    <row r="2781" spans="1:10" ht="52.15" customHeight="1" x14ac:dyDescent="0.25">
      <c r="A2781" s="890" t="s">
        <v>6061</v>
      </c>
      <c r="B2781" s="891" t="s">
        <v>6774</v>
      </c>
      <c r="C2781" s="890" t="s">
        <v>6063</v>
      </c>
      <c r="D2781" s="890" t="s">
        <v>6775</v>
      </c>
      <c r="E2781" s="1025" t="s">
        <v>176</v>
      </c>
      <c r="F2781" s="1025"/>
      <c r="G2781" s="892" t="s">
        <v>47</v>
      </c>
      <c r="H2781" s="893">
        <v>1</v>
      </c>
      <c r="I2781" s="894">
        <v>10.44</v>
      </c>
      <c r="J2781" s="894">
        <v>10.44</v>
      </c>
    </row>
    <row r="2782" spans="1:10" ht="19.899999999999999" customHeight="1" x14ac:dyDescent="0.25">
      <c r="A2782" s="887" t="s">
        <v>6064</v>
      </c>
      <c r="B2782" s="888" t="s">
        <v>1082</v>
      </c>
      <c r="C2782" s="887" t="s">
        <v>6058</v>
      </c>
      <c r="D2782" s="887" t="s">
        <v>223</v>
      </c>
      <c r="E2782" s="888" t="s">
        <v>1084</v>
      </c>
      <c r="F2782" s="1020" t="s">
        <v>6065</v>
      </c>
      <c r="G2782" s="1020"/>
      <c r="H2782" s="1020"/>
      <c r="I2782" s="1020"/>
      <c r="J2782" s="888" t="s">
        <v>6066</v>
      </c>
    </row>
    <row r="2783" spans="1:10" ht="24" customHeight="1" x14ac:dyDescent="0.25">
      <c r="A2783" s="895" t="s">
        <v>6067</v>
      </c>
      <c r="B2783" s="896" t="s">
        <v>6360</v>
      </c>
      <c r="C2783" s="895" t="s">
        <v>6063</v>
      </c>
      <c r="D2783" s="895" t="s">
        <v>372</v>
      </c>
      <c r="E2783" s="897">
        <v>0.2</v>
      </c>
      <c r="F2783" s="895"/>
      <c r="G2783" s="895"/>
      <c r="H2783" s="895"/>
      <c r="I2783" s="898" t="s">
        <v>6361</v>
      </c>
      <c r="J2783" s="898" t="s">
        <v>6822</v>
      </c>
    </row>
    <row r="2784" spans="1:10" ht="19.899999999999999" customHeight="1" x14ac:dyDescent="0.25">
      <c r="A2784" s="1012"/>
      <c r="B2784" s="1012"/>
      <c r="C2784" s="1012"/>
      <c r="D2784" s="1012"/>
      <c r="E2784" s="1012"/>
      <c r="F2784" s="1012" t="s">
        <v>6070</v>
      </c>
      <c r="G2784" s="1012"/>
      <c r="H2784" s="1012"/>
      <c r="I2784" s="1012"/>
      <c r="J2784" s="899">
        <v>0</v>
      </c>
    </row>
    <row r="2785" spans="1:10" ht="19.899999999999999" customHeight="1" x14ac:dyDescent="0.25">
      <c r="A2785" s="1012"/>
      <c r="B2785" s="1012"/>
      <c r="C2785" s="1012"/>
      <c r="D2785" s="1012"/>
      <c r="E2785" s="1012"/>
      <c r="F2785" s="1012" t="s">
        <v>6071</v>
      </c>
      <c r="G2785" s="1012"/>
      <c r="H2785" s="1012"/>
      <c r="I2785" s="1012"/>
      <c r="J2785" s="900">
        <v>6.6557000000000004</v>
      </c>
    </row>
    <row r="2786" spans="1:10" ht="19.899999999999999" customHeight="1" x14ac:dyDescent="0.25">
      <c r="A2786" s="1012"/>
      <c r="B2786" s="1012"/>
      <c r="C2786" s="1012"/>
      <c r="D2786" s="1012"/>
      <c r="E2786" s="1012"/>
      <c r="F2786" s="1012" t="s">
        <v>6072</v>
      </c>
      <c r="G2786" s="1012"/>
      <c r="H2786" s="1012"/>
      <c r="I2786" s="1012"/>
      <c r="J2786" s="900">
        <v>6.6557000000000004</v>
      </c>
    </row>
    <row r="2787" spans="1:10" ht="19.899999999999999" customHeight="1" x14ac:dyDescent="0.25">
      <c r="A2787" s="1012"/>
      <c r="B2787" s="1012"/>
      <c r="C2787" s="1012"/>
      <c r="D2787" s="1012"/>
      <c r="E2787" s="1012"/>
      <c r="F2787" s="1012" t="s">
        <v>6073</v>
      </c>
      <c r="G2787" s="1012"/>
      <c r="H2787" s="1012"/>
      <c r="I2787" s="1012"/>
      <c r="J2787" s="900">
        <v>1</v>
      </c>
    </row>
    <row r="2788" spans="1:10" ht="19.899999999999999" customHeight="1" x14ac:dyDescent="0.25">
      <c r="A2788" s="1012"/>
      <c r="B2788" s="1012"/>
      <c r="C2788" s="1012"/>
      <c r="D2788" s="1012"/>
      <c r="E2788" s="1012"/>
      <c r="F2788" s="1012" t="s">
        <v>6074</v>
      </c>
      <c r="G2788" s="1012"/>
      <c r="H2788" s="1012"/>
      <c r="I2788" s="1012"/>
      <c r="J2788" s="900">
        <v>6.6557000000000004</v>
      </c>
    </row>
    <row r="2789" spans="1:10" ht="19.899999999999999" customHeight="1" x14ac:dyDescent="0.25">
      <c r="A2789" s="1012"/>
      <c r="B2789" s="1012"/>
      <c r="C2789" s="1012"/>
      <c r="D2789" s="1012"/>
      <c r="E2789" s="1012"/>
      <c r="F2789" s="1012" t="s">
        <v>6075</v>
      </c>
      <c r="G2789" s="1012"/>
      <c r="H2789" s="1012"/>
      <c r="I2789" s="1012"/>
      <c r="J2789" s="900">
        <v>0</v>
      </c>
    </row>
    <row r="2790" spans="1:10" ht="19.899999999999999" customHeight="1" x14ac:dyDescent="0.25">
      <c r="A2790" s="1012"/>
      <c r="B2790" s="1012"/>
      <c r="C2790" s="1012"/>
      <c r="D2790" s="1012"/>
      <c r="E2790" s="1012"/>
      <c r="F2790" s="1012" t="s">
        <v>6076</v>
      </c>
      <c r="G2790" s="1012"/>
      <c r="H2790" s="1012"/>
      <c r="I2790" s="1012"/>
      <c r="J2790" s="900">
        <v>0</v>
      </c>
    </row>
    <row r="2791" spans="1:10" ht="19.899999999999999" customHeight="1" x14ac:dyDescent="0.25">
      <c r="A2791" s="887" t="s">
        <v>6101</v>
      </c>
      <c r="B2791" s="888" t="s">
        <v>1082</v>
      </c>
      <c r="C2791" s="887" t="s">
        <v>6058</v>
      </c>
      <c r="D2791" s="887" t="s">
        <v>179</v>
      </c>
      <c r="E2791" s="888" t="s">
        <v>1084</v>
      </c>
      <c r="F2791" s="888" t="s">
        <v>1207</v>
      </c>
      <c r="G2791" s="888" t="s">
        <v>6102</v>
      </c>
      <c r="H2791" s="888"/>
      <c r="I2791" s="888"/>
      <c r="J2791" s="888" t="s">
        <v>6065</v>
      </c>
    </row>
    <row r="2792" spans="1:10" ht="24" customHeight="1" x14ac:dyDescent="0.25">
      <c r="A2792" s="895" t="s">
        <v>6067</v>
      </c>
      <c r="B2792" s="896" t="s">
        <v>6434</v>
      </c>
      <c r="C2792" s="895" t="s">
        <v>6063</v>
      </c>
      <c r="D2792" s="895" t="s">
        <v>1737</v>
      </c>
      <c r="E2792" s="897">
        <v>1.333E-2</v>
      </c>
      <c r="F2792" s="905" t="s">
        <v>275</v>
      </c>
      <c r="G2792" s="1018" t="s">
        <v>6435</v>
      </c>
      <c r="H2792" s="1018"/>
      <c r="I2792" s="1019"/>
      <c r="J2792" s="898" t="s">
        <v>6147</v>
      </c>
    </row>
    <row r="2793" spans="1:10" ht="24" customHeight="1" x14ac:dyDescent="0.25">
      <c r="A2793" s="895" t="s">
        <v>6067</v>
      </c>
      <c r="B2793" s="896" t="s">
        <v>6808</v>
      </c>
      <c r="C2793" s="895" t="s">
        <v>6063</v>
      </c>
      <c r="D2793" s="895" t="s">
        <v>3399</v>
      </c>
      <c r="E2793" s="897">
        <v>0.27349000000000001</v>
      </c>
      <c r="F2793" s="905" t="s">
        <v>50</v>
      </c>
      <c r="G2793" s="1018" t="s">
        <v>6809</v>
      </c>
      <c r="H2793" s="1018"/>
      <c r="I2793" s="1019"/>
      <c r="J2793" s="898" t="s">
        <v>6556</v>
      </c>
    </row>
    <row r="2794" spans="1:10" ht="24" customHeight="1" x14ac:dyDescent="0.25">
      <c r="A2794" s="895" t="s">
        <v>6067</v>
      </c>
      <c r="B2794" s="896" t="s">
        <v>6823</v>
      </c>
      <c r="C2794" s="895" t="s">
        <v>6063</v>
      </c>
      <c r="D2794" s="895" t="s">
        <v>5757</v>
      </c>
      <c r="E2794" s="897">
        <v>1.8749999999999999E-2</v>
      </c>
      <c r="F2794" s="905" t="s">
        <v>66</v>
      </c>
      <c r="G2794" s="1018" t="s">
        <v>6824</v>
      </c>
      <c r="H2794" s="1018"/>
      <c r="I2794" s="1019"/>
      <c r="J2794" s="898" t="s">
        <v>6520</v>
      </c>
    </row>
    <row r="2795" spans="1:10" ht="19.899999999999999" customHeight="1" x14ac:dyDescent="0.25">
      <c r="A2795" s="1012"/>
      <c r="B2795" s="1012"/>
      <c r="C2795" s="1012"/>
      <c r="D2795" s="1012"/>
      <c r="E2795" s="1012"/>
      <c r="F2795" s="1012" t="s">
        <v>6106</v>
      </c>
      <c r="G2795" s="1012"/>
      <c r="H2795" s="1012"/>
      <c r="I2795" s="1012"/>
      <c r="J2795" s="900">
        <v>3.6303000000000001</v>
      </c>
    </row>
    <row r="2796" spans="1:10" ht="19.899999999999999" customHeight="1" x14ac:dyDescent="0.25">
      <c r="A2796" s="887" t="s">
        <v>6225</v>
      </c>
      <c r="B2796" s="888" t="s">
        <v>1082</v>
      </c>
      <c r="C2796" s="887" t="s">
        <v>6058</v>
      </c>
      <c r="D2796" s="887" t="s">
        <v>6226</v>
      </c>
      <c r="E2796" s="888" t="s">
        <v>1084</v>
      </c>
      <c r="F2796" s="888" t="s">
        <v>1207</v>
      </c>
      <c r="G2796" s="888" t="s">
        <v>6102</v>
      </c>
      <c r="H2796" s="888"/>
      <c r="I2796" s="888"/>
      <c r="J2796" s="888" t="s">
        <v>6065</v>
      </c>
    </row>
    <row r="2797" spans="1:10" ht="25.9" customHeight="1" x14ac:dyDescent="0.25">
      <c r="A2797" s="906" t="s">
        <v>6061</v>
      </c>
      <c r="B2797" s="907" t="s">
        <v>6789</v>
      </c>
      <c r="C2797" s="906" t="s">
        <v>6063</v>
      </c>
      <c r="D2797" s="906" t="s">
        <v>6790</v>
      </c>
      <c r="E2797" s="908">
        <v>4.9169999999999998E-2</v>
      </c>
      <c r="F2797" s="909" t="s">
        <v>66</v>
      </c>
      <c r="G2797" s="1021" t="s">
        <v>6820</v>
      </c>
      <c r="H2797" s="1021"/>
      <c r="I2797" s="1022"/>
      <c r="J2797" s="910" t="s">
        <v>6751</v>
      </c>
    </row>
    <row r="2798" spans="1:10" ht="25.9" customHeight="1" x14ac:dyDescent="0.25">
      <c r="A2798" s="906" t="s">
        <v>6061</v>
      </c>
      <c r="B2798" s="907" t="s">
        <v>6793</v>
      </c>
      <c r="C2798" s="906" t="s">
        <v>6063</v>
      </c>
      <c r="D2798" s="906" t="s">
        <v>6794</v>
      </c>
      <c r="E2798" s="908">
        <v>1.2500000000000001E-2</v>
      </c>
      <c r="F2798" s="909" t="s">
        <v>70</v>
      </c>
      <c r="G2798" s="1021" t="s">
        <v>6825</v>
      </c>
      <c r="H2798" s="1021"/>
      <c r="I2798" s="1022"/>
      <c r="J2798" s="910" t="s">
        <v>6248</v>
      </c>
    </row>
    <row r="2799" spans="1:10" ht="25.9" customHeight="1" x14ac:dyDescent="0.25">
      <c r="A2799" s="906" t="s">
        <v>6061</v>
      </c>
      <c r="B2799" s="907" t="s">
        <v>6386</v>
      </c>
      <c r="C2799" s="906" t="s">
        <v>6063</v>
      </c>
      <c r="D2799" s="906" t="s">
        <v>384</v>
      </c>
      <c r="E2799" s="908">
        <v>4.6999999999999999E-4</v>
      </c>
      <c r="F2799" s="909" t="s">
        <v>50</v>
      </c>
      <c r="G2799" s="1021" t="s">
        <v>6387</v>
      </c>
      <c r="H2799" s="1021"/>
      <c r="I2799" s="1022"/>
      <c r="J2799" s="910" t="s">
        <v>6694</v>
      </c>
    </row>
    <row r="2800" spans="1:10" ht="19.899999999999999" customHeight="1" x14ac:dyDescent="0.25">
      <c r="A2800" s="1012"/>
      <c r="B2800" s="1012"/>
      <c r="C2800" s="1012"/>
      <c r="D2800" s="1012"/>
      <c r="E2800" s="1012"/>
      <c r="F2800" s="1012" t="s">
        <v>6230</v>
      </c>
      <c r="G2800" s="1012"/>
      <c r="H2800" s="1012"/>
      <c r="I2800" s="1012"/>
      <c r="J2800" s="900">
        <v>0.1386</v>
      </c>
    </row>
    <row r="2801" spans="1:10" ht="19.899999999999999" customHeight="1" x14ac:dyDescent="0.25">
      <c r="A2801" s="887" t="s">
        <v>6107</v>
      </c>
      <c r="B2801" s="888" t="s">
        <v>6108</v>
      </c>
      <c r="C2801" s="887" t="s">
        <v>6058</v>
      </c>
      <c r="D2801" s="887" t="s">
        <v>1083</v>
      </c>
      <c r="E2801" s="888" t="s">
        <v>6109</v>
      </c>
      <c r="F2801" s="888" t="s">
        <v>1084</v>
      </c>
      <c r="G2801" s="889" t="s">
        <v>1207</v>
      </c>
      <c r="H2801" s="1020" t="s">
        <v>6102</v>
      </c>
      <c r="I2801" s="1020"/>
      <c r="J2801" s="888" t="s">
        <v>6065</v>
      </c>
    </row>
    <row r="2802" spans="1:10" ht="52.15" customHeight="1" x14ac:dyDescent="0.25">
      <c r="A2802" s="906" t="s">
        <v>6061</v>
      </c>
      <c r="B2802" s="907" t="s">
        <v>6390</v>
      </c>
      <c r="C2802" s="906" t="s">
        <v>6063</v>
      </c>
      <c r="D2802" s="906" t="s">
        <v>6391</v>
      </c>
      <c r="E2802" s="907" t="s">
        <v>603</v>
      </c>
      <c r="F2802" s="908">
        <v>2.7E-4</v>
      </c>
      <c r="G2802" s="909" t="s">
        <v>108</v>
      </c>
      <c r="H2802" s="1021">
        <v>34.96</v>
      </c>
      <c r="I2802" s="1022"/>
      <c r="J2802" s="910">
        <v>0.01</v>
      </c>
    </row>
    <row r="2803" spans="1:10" ht="52.15" customHeight="1" x14ac:dyDescent="0.25">
      <c r="A2803" s="906" t="s">
        <v>6061</v>
      </c>
      <c r="B2803" s="907" t="s">
        <v>6390</v>
      </c>
      <c r="C2803" s="906" t="s">
        <v>6063</v>
      </c>
      <c r="D2803" s="906" t="s">
        <v>6391</v>
      </c>
      <c r="E2803" s="907" t="s">
        <v>659</v>
      </c>
      <c r="F2803" s="908">
        <v>6.9999999999999994E-5</v>
      </c>
      <c r="G2803" s="909" t="s">
        <v>108</v>
      </c>
      <c r="H2803" s="1021">
        <v>34.96</v>
      </c>
      <c r="I2803" s="1022"/>
      <c r="J2803" s="910">
        <v>0</v>
      </c>
    </row>
    <row r="2804" spans="1:10" ht="39" customHeight="1" x14ac:dyDescent="0.25">
      <c r="A2804" s="906" t="s">
        <v>6061</v>
      </c>
      <c r="B2804" s="907" t="s">
        <v>6151</v>
      </c>
      <c r="C2804" s="906" t="s">
        <v>6063</v>
      </c>
      <c r="D2804" s="906" t="s">
        <v>6152</v>
      </c>
      <c r="E2804" s="907" t="s">
        <v>401</v>
      </c>
      <c r="F2804" s="908">
        <v>1.0000000000000001E-5</v>
      </c>
      <c r="G2804" s="909" t="s">
        <v>108</v>
      </c>
      <c r="H2804" s="1021">
        <v>34.81</v>
      </c>
      <c r="I2804" s="1022"/>
      <c r="J2804" s="910">
        <v>0</v>
      </c>
    </row>
    <row r="2805" spans="1:10" ht="19.899999999999999" customHeight="1" x14ac:dyDescent="0.25">
      <c r="A2805" s="1012"/>
      <c r="B2805" s="1012"/>
      <c r="C2805" s="1012"/>
      <c r="D2805" s="1012"/>
      <c r="E2805" s="1012"/>
      <c r="F2805" s="1012" t="s">
        <v>6112</v>
      </c>
      <c r="G2805" s="1012"/>
      <c r="H2805" s="1012"/>
      <c r="I2805" s="1012"/>
      <c r="J2805" s="900">
        <v>1.21E-2</v>
      </c>
    </row>
    <row r="2806" spans="1:10" ht="19.899999999999999" customHeight="1" x14ac:dyDescent="0.25">
      <c r="A2806" s="887" t="s">
        <v>6077</v>
      </c>
      <c r="B2806" s="888" t="s">
        <v>6078</v>
      </c>
      <c r="C2806" s="887" t="s">
        <v>6058</v>
      </c>
      <c r="D2806" s="887" t="s">
        <v>1083</v>
      </c>
      <c r="E2806" s="888" t="s">
        <v>1084</v>
      </c>
      <c r="F2806" s="1020" t="s">
        <v>6079</v>
      </c>
      <c r="G2806" s="1023"/>
      <c r="H2806" s="1020"/>
      <c r="I2806" s="1020"/>
      <c r="J2806" s="888" t="s">
        <v>6065</v>
      </c>
    </row>
    <row r="2807" spans="1:10" ht="19.899999999999999" customHeight="1" x14ac:dyDescent="0.25">
      <c r="A2807" s="889"/>
      <c r="B2807" s="889"/>
      <c r="C2807" s="889"/>
      <c r="D2807" s="889"/>
      <c r="E2807" s="889"/>
      <c r="F2807" s="889" t="s">
        <v>240</v>
      </c>
      <c r="G2807" s="889" t="s">
        <v>241</v>
      </c>
      <c r="H2807" s="889" t="s">
        <v>242</v>
      </c>
      <c r="I2807" s="889" t="s">
        <v>6080</v>
      </c>
      <c r="J2807" s="889"/>
    </row>
    <row r="2808" spans="1:10" ht="49.9" customHeight="1" x14ac:dyDescent="0.25">
      <c r="A2808" s="906" t="s">
        <v>6067</v>
      </c>
      <c r="B2808" s="907" t="s">
        <v>659</v>
      </c>
      <c r="C2808" s="906" t="s">
        <v>6063</v>
      </c>
      <c r="D2808" s="906" t="s">
        <v>5757</v>
      </c>
      <c r="E2808" s="908">
        <v>6.9999999999999994E-5</v>
      </c>
      <c r="F2808" s="907" t="s">
        <v>6153</v>
      </c>
      <c r="G2808" s="907" t="s">
        <v>6154</v>
      </c>
      <c r="H2808" s="907" t="s">
        <v>6155</v>
      </c>
      <c r="I2808" s="907" t="s">
        <v>6116</v>
      </c>
      <c r="J2808" s="910">
        <v>0</v>
      </c>
    </row>
    <row r="2809" spans="1:10" ht="49.9" customHeight="1" x14ac:dyDescent="0.25">
      <c r="A2809" s="906" t="s">
        <v>6067</v>
      </c>
      <c r="B2809" s="907" t="s">
        <v>401</v>
      </c>
      <c r="C2809" s="906" t="s">
        <v>6063</v>
      </c>
      <c r="D2809" s="906" t="s">
        <v>1737</v>
      </c>
      <c r="E2809" s="908">
        <v>1.0000000000000001E-5</v>
      </c>
      <c r="F2809" s="907" t="s">
        <v>6153</v>
      </c>
      <c r="G2809" s="907" t="s">
        <v>6154</v>
      </c>
      <c r="H2809" s="907" t="s">
        <v>6155</v>
      </c>
      <c r="I2809" s="907" t="s">
        <v>6116</v>
      </c>
      <c r="J2809" s="910">
        <v>0</v>
      </c>
    </row>
    <row r="2810" spans="1:10" ht="49.9" customHeight="1" x14ac:dyDescent="0.25">
      <c r="A2810" s="906" t="s">
        <v>6067</v>
      </c>
      <c r="B2810" s="907" t="s">
        <v>603</v>
      </c>
      <c r="C2810" s="906" t="s">
        <v>6063</v>
      </c>
      <c r="D2810" s="906" t="s">
        <v>3399</v>
      </c>
      <c r="E2810" s="908">
        <v>2.7E-4</v>
      </c>
      <c r="F2810" s="907" t="s">
        <v>6153</v>
      </c>
      <c r="G2810" s="907" t="s">
        <v>6154</v>
      </c>
      <c r="H2810" s="907" t="s">
        <v>6155</v>
      </c>
      <c r="I2810" s="907" t="s">
        <v>6116</v>
      </c>
      <c r="J2810" s="910">
        <v>0</v>
      </c>
    </row>
    <row r="2811" spans="1:10" ht="19.899999999999999" customHeight="1" x14ac:dyDescent="0.25">
      <c r="A2811" s="1012"/>
      <c r="B2811" s="1012"/>
      <c r="C2811" s="1012"/>
      <c r="D2811" s="1012"/>
      <c r="E2811" s="1012"/>
      <c r="F2811" s="1012" t="s">
        <v>6076</v>
      </c>
      <c r="G2811" s="1012"/>
      <c r="H2811" s="1012"/>
      <c r="I2811" s="1012"/>
      <c r="J2811" s="900">
        <v>0</v>
      </c>
    </row>
    <row r="2812" spans="1:10" ht="19.899999999999999" customHeight="1" x14ac:dyDescent="0.25">
      <c r="A2812" s="1012"/>
      <c r="B2812" s="1012"/>
      <c r="C2812" s="1012"/>
      <c r="D2812" s="1012"/>
      <c r="E2812" s="1012"/>
      <c r="F2812" s="1012" t="s">
        <v>6081</v>
      </c>
      <c r="G2812" s="1012"/>
      <c r="H2812" s="1012"/>
      <c r="I2812" s="1012"/>
      <c r="J2812" s="900">
        <v>0</v>
      </c>
    </row>
    <row r="2813" spans="1:10" x14ac:dyDescent="0.25">
      <c r="A2813" s="901"/>
      <c r="B2813" s="901"/>
      <c r="C2813" s="901"/>
      <c r="D2813" s="901"/>
      <c r="E2813" s="901" t="s">
        <v>6082</v>
      </c>
      <c r="F2813" s="902">
        <v>6.7194877812644069</v>
      </c>
      <c r="G2813" s="901" t="s">
        <v>6083</v>
      </c>
      <c r="H2813" s="902">
        <v>0</v>
      </c>
      <c r="I2813" s="901" t="s">
        <v>6084</v>
      </c>
      <c r="J2813" s="902">
        <v>6.71</v>
      </c>
    </row>
    <row r="2814" spans="1:10" ht="15.75" thickBot="1" x14ac:dyDescent="0.3">
      <c r="A2814" s="901"/>
      <c r="B2814" s="901"/>
      <c r="C2814" s="901"/>
      <c r="D2814" s="901"/>
      <c r="E2814" s="901" t="s">
        <v>6085</v>
      </c>
      <c r="F2814" s="902">
        <v>2.4900000000000002</v>
      </c>
      <c r="G2814" s="901"/>
      <c r="H2814" s="1013" t="s">
        <v>6086</v>
      </c>
      <c r="I2814" s="1013"/>
      <c r="J2814" s="902">
        <v>12.93</v>
      </c>
    </row>
    <row r="2815" spans="1:10" ht="1.1499999999999999" customHeight="1" thickTop="1" x14ac:dyDescent="0.25">
      <c r="A2815" s="903"/>
      <c r="B2815" s="903"/>
      <c r="C2815" s="903"/>
      <c r="D2815" s="903"/>
      <c r="E2815" s="903"/>
      <c r="F2815" s="903"/>
      <c r="G2815" s="903"/>
      <c r="H2815" s="903"/>
      <c r="I2815" s="903"/>
      <c r="J2815" s="903"/>
    </row>
    <row r="2816" spans="1:10" ht="18" customHeight="1" x14ac:dyDescent="0.25">
      <c r="A2816" s="887"/>
      <c r="B2816" s="888" t="s">
        <v>1082</v>
      </c>
      <c r="C2816" s="887" t="s">
        <v>6058</v>
      </c>
      <c r="D2816" s="887" t="s">
        <v>1083</v>
      </c>
      <c r="E2816" s="1024" t="s">
        <v>1210</v>
      </c>
      <c r="F2816" s="1024"/>
      <c r="G2816" s="889" t="s">
        <v>880</v>
      </c>
      <c r="H2816" s="888" t="s">
        <v>6059</v>
      </c>
      <c r="I2816" s="888" t="s">
        <v>6060</v>
      </c>
      <c r="J2816" s="888" t="s">
        <v>1089</v>
      </c>
    </row>
    <row r="2817" spans="1:10" ht="25.9" customHeight="1" x14ac:dyDescent="0.25">
      <c r="A2817" s="890" t="s">
        <v>6061</v>
      </c>
      <c r="B2817" s="891" t="s">
        <v>6442</v>
      </c>
      <c r="C2817" s="890" t="s">
        <v>6063</v>
      </c>
      <c r="D2817" s="890" t="s">
        <v>403</v>
      </c>
      <c r="E2817" s="1025" t="s">
        <v>176</v>
      </c>
      <c r="F2817" s="1025"/>
      <c r="G2817" s="892" t="s">
        <v>47</v>
      </c>
      <c r="H2817" s="893">
        <v>1</v>
      </c>
      <c r="I2817" s="894">
        <v>12.56</v>
      </c>
      <c r="J2817" s="894">
        <v>12.56</v>
      </c>
    </row>
    <row r="2818" spans="1:10" ht="19.899999999999999" customHeight="1" x14ac:dyDescent="0.25">
      <c r="A2818" s="1012"/>
      <c r="B2818" s="1012"/>
      <c r="C2818" s="1012"/>
      <c r="D2818" s="1012"/>
      <c r="E2818" s="1012"/>
      <c r="F2818" s="1012" t="s">
        <v>6072</v>
      </c>
      <c r="G2818" s="1012"/>
      <c r="H2818" s="1012"/>
      <c r="I2818" s="1012"/>
      <c r="J2818" s="900">
        <v>0</v>
      </c>
    </row>
    <row r="2819" spans="1:10" ht="19.899999999999999" customHeight="1" x14ac:dyDescent="0.25">
      <c r="A2819" s="1012"/>
      <c r="B2819" s="1012"/>
      <c r="C2819" s="1012"/>
      <c r="D2819" s="1012"/>
      <c r="E2819" s="1012"/>
      <c r="F2819" s="1012" t="s">
        <v>6073</v>
      </c>
      <c r="G2819" s="1012"/>
      <c r="H2819" s="1012"/>
      <c r="I2819" s="1012"/>
      <c r="J2819" s="900">
        <v>1</v>
      </c>
    </row>
    <row r="2820" spans="1:10" ht="19.899999999999999" customHeight="1" x14ac:dyDescent="0.25">
      <c r="A2820" s="1012"/>
      <c r="B2820" s="1012"/>
      <c r="C2820" s="1012"/>
      <c r="D2820" s="1012"/>
      <c r="E2820" s="1012"/>
      <c r="F2820" s="1012" t="s">
        <v>6074</v>
      </c>
      <c r="G2820" s="1012"/>
      <c r="H2820" s="1012"/>
      <c r="I2820" s="1012"/>
      <c r="J2820" s="900">
        <v>0</v>
      </c>
    </row>
    <row r="2821" spans="1:10" ht="19.899999999999999" customHeight="1" x14ac:dyDescent="0.25">
      <c r="A2821" s="1012"/>
      <c r="B2821" s="1012"/>
      <c r="C2821" s="1012"/>
      <c r="D2821" s="1012"/>
      <c r="E2821" s="1012"/>
      <c r="F2821" s="1012" t="s">
        <v>6075</v>
      </c>
      <c r="G2821" s="1012"/>
      <c r="H2821" s="1012"/>
      <c r="I2821" s="1012"/>
      <c r="J2821" s="900">
        <v>0</v>
      </c>
    </row>
    <row r="2822" spans="1:10" ht="19.899999999999999" customHeight="1" x14ac:dyDescent="0.25">
      <c r="A2822" s="1012"/>
      <c r="B2822" s="1012"/>
      <c r="C2822" s="1012"/>
      <c r="D2822" s="1012"/>
      <c r="E2822" s="1012"/>
      <c r="F2822" s="1012" t="s">
        <v>6076</v>
      </c>
      <c r="G2822" s="1012"/>
      <c r="H2822" s="1012"/>
      <c r="I2822" s="1012"/>
      <c r="J2822" s="900">
        <v>0</v>
      </c>
    </row>
    <row r="2823" spans="1:10" ht="19.899999999999999" customHeight="1" x14ac:dyDescent="0.25">
      <c r="A2823" s="887" t="s">
        <v>6101</v>
      </c>
      <c r="B2823" s="888" t="s">
        <v>1082</v>
      </c>
      <c r="C2823" s="887" t="s">
        <v>6058</v>
      </c>
      <c r="D2823" s="887" t="s">
        <v>179</v>
      </c>
      <c r="E2823" s="888" t="s">
        <v>1084</v>
      </c>
      <c r="F2823" s="888" t="s">
        <v>1207</v>
      </c>
      <c r="G2823" s="888" t="s">
        <v>6102</v>
      </c>
      <c r="H2823" s="888"/>
      <c r="I2823" s="888"/>
      <c r="J2823" s="888" t="s">
        <v>6065</v>
      </c>
    </row>
    <row r="2824" spans="1:10" ht="24" customHeight="1" x14ac:dyDescent="0.25">
      <c r="A2824" s="895" t="s">
        <v>6067</v>
      </c>
      <c r="B2824" s="896" t="s">
        <v>6374</v>
      </c>
      <c r="C2824" s="895" t="s">
        <v>6063</v>
      </c>
      <c r="D2824" s="895" t="s">
        <v>1728</v>
      </c>
      <c r="E2824" s="897">
        <v>1.05383</v>
      </c>
      <c r="F2824" s="905" t="s">
        <v>50</v>
      </c>
      <c r="G2824" s="1018" t="s">
        <v>6375</v>
      </c>
      <c r="H2824" s="1018"/>
      <c r="I2824" s="1019"/>
      <c r="J2824" s="898" t="s">
        <v>6826</v>
      </c>
    </row>
    <row r="2825" spans="1:10" ht="19.899999999999999" customHeight="1" x14ac:dyDescent="0.25">
      <c r="A2825" s="1012"/>
      <c r="B2825" s="1012"/>
      <c r="C2825" s="1012"/>
      <c r="D2825" s="1012"/>
      <c r="E2825" s="1012"/>
      <c r="F2825" s="1012" t="s">
        <v>6106</v>
      </c>
      <c r="G2825" s="1012"/>
      <c r="H2825" s="1012"/>
      <c r="I2825" s="1012"/>
      <c r="J2825" s="900">
        <v>11.017300000000001</v>
      </c>
    </row>
    <row r="2826" spans="1:10" ht="19.899999999999999" customHeight="1" x14ac:dyDescent="0.25">
      <c r="A2826" s="887" t="s">
        <v>6225</v>
      </c>
      <c r="B2826" s="888" t="s">
        <v>1082</v>
      </c>
      <c r="C2826" s="887" t="s">
        <v>6058</v>
      </c>
      <c r="D2826" s="887" t="s">
        <v>6226</v>
      </c>
      <c r="E2826" s="888" t="s">
        <v>1084</v>
      </c>
      <c r="F2826" s="888" t="s">
        <v>1207</v>
      </c>
      <c r="G2826" s="888" t="s">
        <v>6102</v>
      </c>
      <c r="H2826" s="888"/>
      <c r="I2826" s="888"/>
      <c r="J2826" s="888" t="s">
        <v>6065</v>
      </c>
    </row>
    <row r="2827" spans="1:10" ht="25.9" customHeight="1" x14ac:dyDescent="0.25">
      <c r="A2827" s="906" t="s">
        <v>6061</v>
      </c>
      <c r="B2827" s="907" t="s">
        <v>6789</v>
      </c>
      <c r="C2827" s="906" t="s">
        <v>6063</v>
      </c>
      <c r="D2827" s="906" t="s">
        <v>6790</v>
      </c>
      <c r="E2827" s="908">
        <v>0.21173</v>
      </c>
      <c r="F2827" s="909" t="s">
        <v>66</v>
      </c>
      <c r="G2827" s="1021" t="s">
        <v>6820</v>
      </c>
      <c r="H2827" s="1021"/>
      <c r="I2827" s="1022"/>
      <c r="J2827" s="910" t="s">
        <v>6827</v>
      </c>
    </row>
    <row r="2828" spans="1:10" ht="25.9" customHeight="1" x14ac:dyDescent="0.25">
      <c r="A2828" s="906" t="s">
        <v>6061</v>
      </c>
      <c r="B2828" s="907" t="s">
        <v>6386</v>
      </c>
      <c r="C2828" s="906" t="s">
        <v>6063</v>
      </c>
      <c r="D2828" s="906" t="s">
        <v>384</v>
      </c>
      <c r="E2828" s="908">
        <v>1.123E-2</v>
      </c>
      <c r="F2828" s="909" t="s">
        <v>50</v>
      </c>
      <c r="G2828" s="1021" t="s">
        <v>6387</v>
      </c>
      <c r="H2828" s="1021"/>
      <c r="I2828" s="1022"/>
      <c r="J2828" s="910" t="s">
        <v>6828</v>
      </c>
    </row>
    <row r="2829" spans="1:10" ht="19.899999999999999" customHeight="1" x14ac:dyDescent="0.25">
      <c r="A2829" s="1012"/>
      <c r="B2829" s="1012"/>
      <c r="C2829" s="1012"/>
      <c r="D2829" s="1012"/>
      <c r="E2829" s="1012"/>
      <c r="F2829" s="1012" t="s">
        <v>6230</v>
      </c>
      <c r="G2829" s="1012"/>
      <c r="H2829" s="1012"/>
      <c r="I2829" s="1012"/>
      <c r="J2829" s="900">
        <v>1.5096000000000001</v>
      </c>
    </row>
    <row r="2830" spans="1:10" ht="19.899999999999999" customHeight="1" x14ac:dyDescent="0.25">
      <c r="A2830" s="887" t="s">
        <v>6107</v>
      </c>
      <c r="B2830" s="888" t="s">
        <v>6108</v>
      </c>
      <c r="C2830" s="887" t="s">
        <v>6058</v>
      </c>
      <c r="D2830" s="887" t="s">
        <v>1083</v>
      </c>
      <c r="E2830" s="888" t="s">
        <v>6109</v>
      </c>
      <c r="F2830" s="888" t="s">
        <v>1084</v>
      </c>
      <c r="G2830" s="889" t="s">
        <v>1207</v>
      </c>
      <c r="H2830" s="1020" t="s">
        <v>6102</v>
      </c>
      <c r="I2830" s="1020"/>
      <c r="J2830" s="888" t="s">
        <v>6065</v>
      </c>
    </row>
    <row r="2831" spans="1:10" ht="39" customHeight="1" x14ac:dyDescent="0.25">
      <c r="A2831" s="906" t="s">
        <v>6061</v>
      </c>
      <c r="B2831" s="907" t="s">
        <v>6445</v>
      </c>
      <c r="C2831" s="906" t="s">
        <v>6063</v>
      </c>
      <c r="D2831" s="906" t="s">
        <v>6446</v>
      </c>
      <c r="E2831" s="907" t="s">
        <v>377</v>
      </c>
      <c r="F2831" s="908">
        <v>1.0499999999999999E-3</v>
      </c>
      <c r="G2831" s="909" t="s">
        <v>108</v>
      </c>
      <c r="H2831" s="1021">
        <v>35.29</v>
      </c>
      <c r="I2831" s="1022"/>
      <c r="J2831" s="910">
        <v>0.04</v>
      </c>
    </row>
    <row r="2832" spans="1:10" ht="19.899999999999999" customHeight="1" x14ac:dyDescent="0.25">
      <c r="A2832" s="1012"/>
      <c r="B2832" s="1012"/>
      <c r="C2832" s="1012"/>
      <c r="D2832" s="1012"/>
      <c r="E2832" s="1012"/>
      <c r="F2832" s="1012" t="s">
        <v>6112</v>
      </c>
      <c r="G2832" s="1012"/>
      <c r="H2832" s="1012"/>
      <c r="I2832" s="1012"/>
      <c r="J2832" s="900">
        <v>3.7100000000000001E-2</v>
      </c>
    </row>
    <row r="2833" spans="1:10" ht="19.899999999999999" customHeight="1" x14ac:dyDescent="0.25">
      <c r="A2833" s="887" t="s">
        <v>6077</v>
      </c>
      <c r="B2833" s="888" t="s">
        <v>6078</v>
      </c>
      <c r="C2833" s="887" t="s">
        <v>6058</v>
      </c>
      <c r="D2833" s="887" t="s">
        <v>1083</v>
      </c>
      <c r="E2833" s="888" t="s">
        <v>1084</v>
      </c>
      <c r="F2833" s="1020" t="s">
        <v>6079</v>
      </c>
      <c r="G2833" s="1023"/>
      <c r="H2833" s="1020"/>
      <c r="I2833" s="1020"/>
      <c r="J2833" s="888" t="s">
        <v>6065</v>
      </c>
    </row>
    <row r="2834" spans="1:10" ht="19.899999999999999" customHeight="1" x14ac:dyDescent="0.25">
      <c r="A2834" s="889"/>
      <c r="B2834" s="889"/>
      <c r="C2834" s="889"/>
      <c r="D2834" s="889"/>
      <c r="E2834" s="889"/>
      <c r="F2834" s="889" t="s">
        <v>240</v>
      </c>
      <c r="G2834" s="889" t="s">
        <v>241</v>
      </c>
      <c r="H2834" s="889" t="s">
        <v>242</v>
      </c>
      <c r="I2834" s="889" t="s">
        <v>6080</v>
      </c>
      <c r="J2834" s="889"/>
    </row>
    <row r="2835" spans="1:10" ht="49.9" customHeight="1" x14ac:dyDescent="0.25">
      <c r="A2835" s="906" t="s">
        <v>6067</v>
      </c>
      <c r="B2835" s="907" t="s">
        <v>377</v>
      </c>
      <c r="C2835" s="906" t="s">
        <v>6063</v>
      </c>
      <c r="D2835" s="906" t="s">
        <v>1728</v>
      </c>
      <c r="E2835" s="908">
        <v>1.0499999999999999E-3</v>
      </c>
      <c r="F2835" s="907" t="s">
        <v>6447</v>
      </c>
      <c r="G2835" s="907" t="s">
        <v>6448</v>
      </c>
      <c r="H2835" s="907" t="s">
        <v>6449</v>
      </c>
      <c r="I2835" s="907" t="s">
        <v>6116</v>
      </c>
      <c r="J2835" s="910">
        <v>0</v>
      </c>
    </row>
    <row r="2836" spans="1:10" ht="19.899999999999999" customHeight="1" x14ac:dyDescent="0.25">
      <c r="A2836" s="1012"/>
      <c r="B2836" s="1012"/>
      <c r="C2836" s="1012"/>
      <c r="D2836" s="1012"/>
      <c r="E2836" s="1012"/>
      <c r="F2836" s="1012" t="s">
        <v>6076</v>
      </c>
      <c r="G2836" s="1012"/>
      <c r="H2836" s="1012"/>
      <c r="I2836" s="1012"/>
      <c r="J2836" s="900">
        <v>0</v>
      </c>
    </row>
    <row r="2837" spans="1:10" ht="19.899999999999999" customHeight="1" x14ac:dyDescent="0.25">
      <c r="A2837" s="1012"/>
      <c r="B2837" s="1012"/>
      <c r="C2837" s="1012"/>
      <c r="D2837" s="1012"/>
      <c r="E2837" s="1012"/>
      <c r="F2837" s="1012" t="s">
        <v>6081</v>
      </c>
      <c r="G2837" s="1012"/>
      <c r="H2837" s="1012"/>
      <c r="I2837" s="1012"/>
      <c r="J2837" s="900">
        <v>0</v>
      </c>
    </row>
    <row r="2838" spans="1:10" x14ac:dyDescent="0.25">
      <c r="A2838" s="901"/>
      <c r="B2838" s="901"/>
      <c r="C2838" s="901"/>
      <c r="D2838" s="901"/>
      <c r="E2838" s="901" t="s">
        <v>6082</v>
      </c>
      <c r="F2838" s="902">
        <v>0.69574533316551612</v>
      </c>
      <c r="G2838" s="901" t="s">
        <v>6083</v>
      </c>
      <c r="H2838" s="902">
        <v>0</v>
      </c>
      <c r="I2838" s="901" t="s">
        <v>6084</v>
      </c>
      <c r="J2838" s="902">
        <v>0.69</v>
      </c>
    </row>
    <row r="2839" spans="1:10" ht="15.75" thickBot="1" x14ac:dyDescent="0.3">
      <c r="A2839" s="901"/>
      <c r="B2839" s="901"/>
      <c r="C2839" s="901"/>
      <c r="D2839" s="901"/>
      <c r="E2839" s="901" t="s">
        <v>6085</v>
      </c>
      <c r="F2839" s="902">
        <v>3</v>
      </c>
      <c r="G2839" s="901"/>
      <c r="H2839" s="1013" t="s">
        <v>6086</v>
      </c>
      <c r="I2839" s="1013"/>
      <c r="J2839" s="902">
        <v>15.56</v>
      </c>
    </row>
    <row r="2840" spans="1:10" ht="1.1499999999999999" customHeight="1" thickTop="1" x14ac:dyDescent="0.25">
      <c r="A2840" s="903"/>
      <c r="B2840" s="903"/>
      <c r="C2840" s="903"/>
      <c r="D2840" s="903"/>
      <c r="E2840" s="903"/>
      <c r="F2840" s="903"/>
      <c r="G2840" s="903"/>
      <c r="H2840" s="903"/>
      <c r="I2840" s="903"/>
      <c r="J2840" s="903"/>
    </row>
    <row r="2841" spans="1:10" ht="18" customHeight="1" x14ac:dyDescent="0.25">
      <c r="A2841" s="887"/>
      <c r="B2841" s="888" t="s">
        <v>1082</v>
      </c>
      <c r="C2841" s="887" t="s">
        <v>6058</v>
      </c>
      <c r="D2841" s="887" t="s">
        <v>1083</v>
      </c>
      <c r="E2841" s="1024" t="s">
        <v>1210</v>
      </c>
      <c r="F2841" s="1024"/>
      <c r="G2841" s="889" t="s">
        <v>880</v>
      </c>
      <c r="H2841" s="888" t="s">
        <v>6059</v>
      </c>
      <c r="I2841" s="888" t="s">
        <v>6060</v>
      </c>
      <c r="J2841" s="888" t="s">
        <v>1089</v>
      </c>
    </row>
    <row r="2842" spans="1:10" ht="39" customHeight="1" x14ac:dyDescent="0.25">
      <c r="A2842" s="890" t="s">
        <v>6061</v>
      </c>
      <c r="B2842" s="891" t="s">
        <v>6696</v>
      </c>
      <c r="C2842" s="890" t="s">
        <v>6063</v>
      </c>
      <c r="D2842" s="890" t="s">
        <v>512</v>
      </c>
      <c r="E2842" s="1025" t="s">
        <v>176</v>
      </c>
      <c r="F2842" s="1025"/>
      <c r="G2842" s="892" t="s">
        <v>47</v>
      </c>
      <c r="H2842" s="893">
        <v>1</v>
      </c>
      <c r="I2842" s="894">
        <v>85.45</v>
      </c>
      <c r="J2842" s="894">
        <v>85.45</v>
      </c>
    </row>
    <row r="2843" spans="1:10" ht="15" customHeight="1" x14ac:dyDescent="0.25">
      <c r="A2843" s="1024" t="s">
        <v>6089</v>
      </c>
      <c r="B2843" s="1020" t="s">
        <v>1082</v>
      </c>
      <c r="C2843" s="1024" t="s">
        <v>6058</v>
      </c>
      <c r="D2843" s="1024" t="s">
        <v>6090</v>
      </c>
      <c r="E2843" s="1020" t="s">
        <v>1084</v>
      </c>
      <c r="F2843" s="1023" t="s">
        <v>6091</v>
      </c>
      <c r="G2843" s="1020"/>
      <c r="H2843" s="1023" t="s">
        <v>6065</v>
      </c>
      <c r="I2843" s="1020"/>
      <c r="J2843" s="1020" t="s">
        <v>6066</v>
      </c>
    </row>
    <row r="2844" spans="1:10" ht="15" customHeight="1" x14ac:dyDescent="0.25">
      <c r="A2844" s="1020"/>
      <c r="B2844" s="1020"/>
      <c r="C2844" s="1020"/>
      <c r="D2844" s="1020"/>
      <c r="E2844" s="1020"/>
      <c r="F2844" s="888" t="s">
        <v>6092</v>
      </c>
      <c r="G2844" s="888" t="s">
        <v>6093</v>
      </c>
      <c r="H2844" s="888" t="s">
        <v>6092</v>
      </c>
      <c r="I2844" s="888" t="s">
        <v>6093</v>
      </c>
      <c r="J2844" s="1020"/>
    </row>
    <row r="2845" spans="1:10" ht="24" customHeight="1" x14ac:dyDescent="0.25">
      <c r="A2845" s="895" t="s">
        <v>6067</v>
      </c>
      <c r="B2845" s="896" t="s">
        <v>1014</v>
      </c>
      <c r="C2845" s="895" t="s">
        <v>6063</v>
      </c>
      <c r="D2845" s="895" t="s">
        <v>282</v>
      </c>
      <c r="E2845" s="897">
        <v>9.3719999999999998E-2</v>
      </c>
      <c r="F2845" s="904">
        <v>1</v>
      </c>
      <c r="G2845" s="904">
        <v>0</v>
      </c>
      <c r="H2845" s="898">
        <v>29.97</v>
      </c>
      <c r="I2845" s="898">
        <v>29.57</v>
      </c>
      <c r="J2845" s="898">
        <v>2.81</v>
      </c>
    </row>
    <row r="2846" spans="1:10" ht="24" customHeight="1" x14ac:dyDescent="0.25">
      <c r="A2846" s="895" t="s">
        <v>6067</v>
      </c>
      <c r="B2846" s="896" t="s">
        <v>1008</v>
      </c>
      <c r="C2846" s="895" t="s">
        <v>6063</v>
      </c>
      <c r="D2846" s="895" t="s">
        <v>280</v>
      </c>
      <c r="E2846" s="897">
        <v>9.3719999999999998E-2</v>
      </c>
      <c r="F2846" s="904">
        <v>1</v>
      </c>
      <c r="G2846" s="904">
        <v>0</v>
      </c>
      <c r="H2846" s="898">
        <v>20.48</v>
      </c>
      <c r="I2846" s="898">
        <v>5.92</v>
      </c>
      <c r="J2846" s="898">
        <v>1.92</v>
      </c>
    </row>
    <row r="2847" spans="1:10" ht="19.899999999999999" customHeight="1" x14ac:dyDescent="0.25">
      <c r="A2847" s="1012"/>
      <c r="B2847" s="1012"/>
      <c r="C2847" s="1012"/>
      <c r="D2847" s="1012"/>
      <c r="E2847" s="1012"/>
      <c r="F2847" s="1012" t="s">
        <v>6094</v>
      </c>
      <c r="G2847" s="1012"/>
      <c r="H2847" s="1012"/>
      <c r="I2847" s="1012"/>
      <c r="J2847" s="900">
        <v>4.7278000000000002</v>
      </c>
    </row>
    <row r="2848" spans="1:10" ht="19.899999999999999" customHeight="1" x14ac:dyDescent="0.25">
      <c r="A2848" s="887" t="s">
        <v>6064</v>
      </c>
      <c r="B2848" s="888" t="s">
        <v>1082</v>
      </c>
      <c r="C2848" s="887" t="s">
        <v>6058</v>
      </c>
      <c r="D2848" s="887" t="s">
        <v>223</v>
      </c>
      <c r="E2848" s="888" t="s">
        <v>1084</v>
      </c>
      <c r="F2848" s="1020" t="s">
        <v>6065</v>
      </c>
      <c r="G2848" s="1020"/>
      <c r="H2848" s="1020"/>
      <c r="I2848" s="1020"/>
      <c r="J2848" s="888" t="s">
        <v>6066</v>
      </c>
    </row>
    <row r="2849" spans="1:10" ht="24" customHeight="1" x14ac:dyDescent="0.25">
      <c r="A2849" s="895" t="s">
        <v>6067</v>
      </c>
      <c r="B2849" s="896" t="s">
        <v>6139</v>
      </c>
      <c r="C2849" s="895" t="s">
        <v>6063</v>
      </c>
      <c r="D2849" s="895" t="s">
        <v>263</v>
      </c>
      <c r="E2849" s="897">
        <v>0.9</v>
      </c>
      <c r="F2849" s="895"/>
      <c r="G2849" s="895"/>
      <c r="H2849" s="895"/>
      <c r="I2849" s="898" t="s">
        <v>6140</v>
      </c>
      <c r="J2849" s="898" t="s">
        <v>6829</v>
      </c>
    </row>
    <row r="2850" spans="1:10" ht="24" customHeight="1" x14ac:dyDescent="0.25">
      <c r="A2850" s="895" t="s">
        <v>6067</v>
      </c>
      <c r="B2850" s="896" t="s">
        <v>6174</v>
      </c>
      <c r="C2850" s="895" t="s">
        <v>6063</v>
      </c>
      <c r="D2850" s="895" t="s">
        <v>284</v>
      </c>
      <c r="E2850" s="897">
        <v>0.9</v>
      </c>
      <c r="F2850" s="895"/>
      <c r="G2850" s="895"/>
      <c r="H2850" s="895"/>
      <c r="I2850" s="898" t="s">
        <v>6175</v>
      </c>
      <c r="J2850" s="898" t="s">
        <v>6830</v>
      </c>
    </row>
    <row r="2851" spans="1:10" ht="19.899999999999999" customHeight="1" x14ac:dyDescent="0.25">
      <c r="A2851" s="1012"/>
      <c r="B2851" s="1012"/>
      <c r="C2851" s="1012"/>
      <c r="D2851" s="1012"/>
      <c r="E2851" s="1012"/>
      <c r="F2851" s="1012" t="s">
        <v>6070</v>
      </c>
      <c r="G2851" s="1012"/>
      <c r="H2851" s="1012"/>
      <c r="I2851" s="1012"/>
      <c r="J2851" s="899">
        <v>0</v>
      </c>
    </row>
    <row r="2852" spans="1:10" ht="19.899999999999999" customHeight="1" x14ac:dyDescent="0.25">
      <c r="A2852" s="1012"/>
      <c r="B2852" s="1012"/>
      <c r="C2852" s="1012"/>
      <c r="D2852" s="1012"/>
      <c r="E2852" s="1012"/>
      <c r="F2852" s="1012" t="s">
        <v>6071</v>
      </c>
      <c r="G2852" s="1012"/>
      <c r="H2852" s="1012"/>
      <c r="I2852" s="1012"/>
      <c r="J2852" s="900">
        <v>47.5687</v>
      </c>
    </row>
    <row r="2853" spans="1:10" ht="19.899999999999999" customHeight="1" x14ac:dyDescent="0.25">
      <c r="A2853" s="1012"/>
      <c r="B2853" s="1012"/>
      <c r="C2853" s="1012"/>
      <c r="D2853" s="1012"/>
      <c r="E2853" s="1012"/>
      <c r="F2853" s="1012" t="s">
        <v>6072</v>
      </c>
      <c r="G2853" s="1012"/>
      <c r="H2853" s="1012"/>
      <c r="I2853" s="1012"/>
      <c r="J2853" s="900">
        <v>52.296500000000002</v>
      </c>
    </row>
    <row r="2854" spans="1:10" ht="19.899999999999999" customHeight="1" x14ac:dyDescent="0.25">
      <c r="A2854" s="1012"/>
      <c r="B2854" s="1012"/>
      <c r="C2854" s="1012"/>
      <c r="D2854" s="1012"/>
      <c r="E2854" s="1012"/>
      <c r="F2854" s="1012" t="s">
        <v>6073</v>
      </c>
      <c r="G2854" s="1012"/>
      <c r="H2854" s="1012"/>
      <c r="I2854" s="1012"/>
      <c r="J2854" s="900">
        <v>1</v>
      </c>
    </row>
    <row r="2855" spans="1:10" ht="19.899999999999999" customHeight="1" x14ac:dyDescent="0.25">
      <c r="A2855" s="1012"/>
      <c r="B2855" s="1012"/>
      <c r="C2855" s="1012"/>
      <c r="D2855" s="1012"/>
      <c r="E2855" s="1012"/>
      <c r="F2855" s="1012" t="s">
        <v>6074</v>
      </c>
      <c r="G2855" s="1012"/>
      <c r="H2855" s="1012"/>
      <c r="I2855" s="1012"/>
      <c r="J2855" s="900">
        <v>52.296500000000002</v>
      </c>
    </row>
    <row r="2856" spans="1:10" ht="19.899999999999999" customHeight="1" x14ac:dyDescent="0.25">
      <c r="A2856" s="1012"/>
      <c r="B2856" s="1012"/>
      <c r="C2856" s="1012"/>
      <c r="D2856" s="1012"/>
      <c r="E2856" s="1012"/>
      <c r="F2856" s="1012" t="s">
        <v>6075</v>
      </c>
      <c r="G2856" s="1012"/>
      <c r="H2856" s="1012"/>
      <c r="I2856" s="1012"/>
      <c r="J2856" s="900">
        <v>0</v>
      </c>
    </row>
    <row r="2857" spans="1:10" ht="19.899999999999999" customHeight="1" x14ac:dyDescent="0.25">
      <c r="A2857" s="1012"/>
      <c r="B2857" s="1012"/>
      <c r="C2857" s="1012"/>
      <c r="D2857" s="1012"/>
      <c r="E2857" s="1012"/>
      <c r="F2857" s="1012" t="s">
        <v>6076</v>
      </c>
      <c r="G2857" s="1012"/>
      <c r="H2857" s="1012"/>
      <c r="I2857" s="1012"/>
      <c r="J2857" s="900">
        <v>0</v>
      </c>
    </row>
    <row r="2858" spans="1:10" ht="19.899999999999999" customHeight="1" x14ac:dyDescent="0.25">
      <c r="A2858" s="887" t="s">
        <v>6101</v>
      </c>
      <c r="B2858" s="888" t="s">
        <v>1082</v>
      </c>
      <c r="C2858" s="887" t="s">
        <v>6058</v>
      </c>
      <c r="D2858" s="887" t="s">
        <v>179</v>
      </c>
      <c r="E2858" s="888" t="s">
        <v>1084</v>
      </c>
      <c r="F2858" s="888" t="s">
        <v>1207</v>
      </c>
      <c r="G2858" s="888" t="s">
        <v>6102</v>
      </c>
      <c r="H2858" s="888"/>
      <c r="I2858" s="888"/>
      <c r="J2858" s="888" t="s">
        <v>6065</v>
      </c>
    </row>
    <row r="2859" spans="1:10" ht="24" customHeight="1" x14ac:dyDescent="0.25">
      <c r="A2859" s="895" t="s">
        <v>6067</v>
      </c>
      <c r="B2859" s="896" t="s">
        <v>6831</v>
      </c>
      <c r="C2859" s="895" t="s">
        <v>6063</v>
      </c>
      <c r="D2859" s="895" t="s">
        <v>3421</v>
      </c>
      <c r="E2859" s="897">
        <v>0.40429999999999999</v>
      </c>
      <c r="F2859" s="905" t="s">
        <v>47</v>
      </c>
      <c r="G2859" s="1018" t="s">
        <v>6832</v>
      </c>
      <c r="H2859" s="1018"/>
      <c r="I2859" s="1019"/>
      <c r="J2859" s="898" t="s">
        <v>6833</v>
      </c>
    </row>
    <row r="2860" spans="1:10" ht="24" customHeight="1" x14ac:dyDescent="0.25">
      <c r="A2860" s="895" t="s">
        <v>6067</v>
      </c>
      <c r="B2860" s="896" t="s">
        <v>6192</v>
      </c>
      <c r="C2860" s="895" t="s">
        <v>6063</v>
      </c>
      <c r="D2860" s="895" t="s">
        <v>1706</v>
      </c>
      <c r="E2860" s="897">
        <v>1.21489</v>
      </c>
      <c r="F2860" s="905" t="s">
        <v>66</v>
      </c>
      <c r="G2860" s="1018" t="s">
        <v>6193</v>
      </c>
      <c r="H2860" s="1018"/>
      <c r="I2860" s="1019"/>
      <c r="J2860" s="898" t="s">
        <v>6834</v>
      </c>
    </row>
    <row r="2861" spans="1:10" ht="24" customHeight="1" x14ac:dyDescent="0.25">
      <c r="A2861" s="895" t="s">
        <v>6067</v>
      </c>
      <c r="B2861" s="896" t="s">
        <v>6189</v>
      </c>
      <c r="C2861" s="895" t="s">
        <v>6063</v>
      </c>
      <c r="D2861" s="895" t="s">
        <v>1705</v>
      </c>
      <c r="E2861" s="897">
        <v>2.3650000000000001E-2</v>
      </c>
      <c r="F2861" s="905" t="s">
        <v>50</v>
      </c>
      <c r="G2861" s="1018" t="s">
        <v>6190</v>
      </c>
      <c r="H2861" s="1018"/>
      <c r="I2861" s="1019"/>
      <c r="J2861" s="898" t="s">
        <v>6835</v>
      </c>
    </row>
    <row r="2862" spans="1:10" ht="24" customHeight="1" x14ac:dyDescent="0.25">
      <c r="A2862" s="895" t="s">
        <v>6067</v>
      </c>
      <c r="B2862" s="896" t="s">
        <v>6195</v>
      </c>
      <c r="C2862" s="895" t="s">
        <v>6063</v>
      </c>
      <c r="D2862" s="895" t="s">
        <v>1703</v>
      </c>
      <c r="E2862" s="897">
        <v>1.8519999999999998E-2</v>
      </c>
      <c r="F2862" s="905" t="s">
        <v>275</v>
      </c>
      <c r="G2862" s="1018" t="s">
        <v>6196</v>
      </c>
      <c r="H2862" s="1018"/>
      <c r="I2862" s="1019"/>
      <c r="J2862" s="898" t="s">
        <v>6147</v>
      </c>
    </row>
    <row r="2863" spans="1:10" ht="19.899999999999999" customHeight="1" x14ac:dyDescent="0.25">
      <c r="A2863" s="1012"/>
      <c r="B2863" s="1012"/>
      <c r="C2863" s="1012"/>
      <c r="D2863" s="1012"/>
      <c r="E2863" s="1012"/>
      <c r="F2863" s="1012" t="s">
        <v>6106</v>
      </c>
      <c r="G2863" s="1012"/>
      <c r="H2863" s="1012"/>
      <c r="I2863" s="1012"/>
      <c r="J2863" s="900">
        <v>32.698999999999998</v>
      </c>
    </row>
    <row r="2864" spans="1:10" ht="19.899999999999999" customHeight="1" x14ac:dyDescent="0.25">
      <c r="A2864" s="887" t="s">
        <v>6107</v>
      </c>
      <c r="B2864" s="888" t="s">
        <v>6108</v>
      </c>
      <c r="C2864" s="887" t="s">
        <v>6058</v>
      </c>
      <c r="D2864" s="887" t="s">
        <v>1083</v>
      </c>
      <c r="E2864" s="888" t="s">
        <v>6109</v>
      </c>
      <c r="F2864" s="888" t="s">
        <v>1084</v>
      </c>
      <c r="G2864" s="889" t="s">
        <v>1207</v>
      </c>
      <c r="H2864" s="1020" t="s">
        <v>6102</v>
      </c>
      <c r="I2864" s="1020"/>
      <c r="J2864" s="888" t="s">
        <v>6065</v>
      </c>
    </row>
    <row r="2865" spans="1:10" ht="39" customHeight="1" x14ac:dyDescent="0.25">
      <c r="A2865" s="906" t="s">
        <v>6061</v>
      </c>
      <c r="B2865" s="907" t="s">
        <v>6151</v>
      </c>
      <c r="C2865" s="906" t="s">
        <v>6063</v>
      </c>
      <c r="D2865" s="906" t="s">
        <v>6152</v>
      </c>
      <c r="E2865" s="907" t="s">
        <v>560</v>
      </c>
      <c r="F2865" s="908">
        <v>1.0109999999999999E-2</v>
      </c>
      <c r="G2865" s="909" t="s">
        <v>108</v>
      </c>
      <c r="H2865" s="1021">
        <v>34.81</v>
      </c>
      <c r="I2865" s="1022"/>
      <c r="J2865" s="910">
        <v>0.35</v>
      </c>
    </row>
    <row r="2866" spans="1:10" ht="39" customHeight="1" x14ac:dyDescent="0.25">
      <c r="A2866" s="906" t="s">
        <v>6061</v>
      </c>
      <c r="B2866" s="907" t="s">
        <v>6151</v>
      </c>
      <c r="C2866" s="906" t="s">
        <v>6063</v>
      </c>
      <c r="D2866" s="906" t="s">
        <v>6152</v>
      </c>
      <c r="E2866" s="907" t="s">
        <v>290</v>
      </c>
      <c r="F2866" s="908">
        <v>3.0400000000000002E-3</v>
      </c>
      <c r="G2866" s="909" t="s">
        <v>108</v>
      </c>
      <c r="H2866" s="1021">
        <v>34.81</v>
      </c>
      <c r="I2866" s="1022"/>
      <c r="J2866" s="910">
        <v>0.11</v>
      </c>
    </row>
    <row r="2867" spans="1:10" ht="39" customHeight="1" x14ac:dyDescent="0.25">
      <c r="A2867" s="906" t="s">
        <v>6061</v>
      </c>
      <c r="B2867" s="907" t="s">
        <v>6151</v>
      </c>
      <c r="C2867" s="906" t="s">
        <v>6063</v>
      </c>
      <c r="D2867" s="906" t="s">
        <v>6152</v>
      </c>
      <c r="E2867" s="907" t="s">
        <v>287</v>
      </c>
      <c r="F2867" s="908">
        <v>2.0000000000000002E-5</v>
      </c>
      <c r="G2867" s="909" t="s">
        <v>108</v>
      </c>
      <c r="H2867" s="1021">
        <v>34.81</v>
      </c>
      <c r="I2867" s="1022"/>
      <c r="J2867" s="910">
        <v>0</v>
      </c>
    </row>
    <row r="2868" spans="1:10" ht="39" customHeight="1" x14ac:dyDescent="0.25">
      <c r="A2868" s="906" t="s">
        <v>6061</v>
      </c>
      <c r="B2868" s="907" t="s">
        <v>6151</v>
      </c>
      <c r="C2868" s="906" t="s">
        <v>6063</v>
      </c>
      <c r="D2868" s="906" t="s">
        <v>6152</v>
      </c>
      <c r="E2868" s="907" t="s">
        <v>289</v>
      </c>
      <c r="F2868" s="908">
        <v>2.0000000000000002E-5</v>
      </c>
      <c r="G2868" s="909" t="s">
        <v>108</v>
      </c>
      <c r="H2868" s="1021">
        <v>34.81</v>
      </c>
      <c r="I2868" s="1022"/>
      <c r="J2868" s="910">
        <v>0</v>
      </c>
    </row>
    <row r="2869" spans="1:10" ht="19.899999999999999" customHeight="1" x14ac:dyDescent="0.25">
      <c r="A2869" s="1012"/>
      <c r="B2869" s="1012"/>
      <c r="C2869" s="1012"/>
      <c r="D2869" s="1012"/>
      <c r="E2869" s="1012"/>
      <c r="F2869" s="1012" t="s">
        <v>6112</v>
      </c>
      <c r="G2869" s="1012"/>
      <c r="H2869" s="1012"/>
      <c r="I2869" s="1012"/>
      <c r="J2869" s="900">
        <v>0.45910000000000001</v>
      </c>
    </row>
    <row r="2870" spans="1:10" ht="19.899999999999999" customHeight="1" x14ac:dyDescent="0.25">
      <c r="A2870" s="887" t="s">
        <v>6077</v>
      </c>
      <c r="B2870" s="888" t="s">
        <v>6078</v>
      </c>
      <c r="C2870" s="887" t="s">
        <v>6058</v>
      </c>
      <c r="D2870" s="887" t="s">
        <v>1083</v>
      </c>
      <c r="E2870" s="888" t="s">
        <v>1084</v>
      </c>
      <c r="F2870" s="1020" t="s">
        <v>6079</v>
      </c>
      <c r="G2870" s="1023"/>
      <c r="H2870" s="1020"/>
      <c r="I2870" s="1020"/>
      <c r="J2870" s="888" t="s">
        <v>6065</v>
      </c>
    </row>
    <row r="2871" spans="1:10" ht="19.899999999999999" customHeight="1" x14ac:dyDescent="0.25">
      <c r="A2871" s="889"/>
      <c r="B2871" s="889"/>
      <c r="C2871" s="889"/>
      <c r="D2871" s="889"/>
      <c r="E2871" s="889"/>
      <c r="F2871" s="889" t="s">
        <v>240</v>
      </c>
      <c r="G2871" s="889" t="s">
        <v>241</v>
      </c>
      <c r="H2871" s="889" t="s">
        <v>242</v>
      </c>
      <c r="I2871" s="889" t="s">
        <v>6080</v>
      </c>
      <c r="J2871" s="889"/>
    </row>
    <row r="2872" spans="1:10" ht="49.9" customHeight="1" x14ac:dyDescent="0.25">
      <c r="A2872" s="906" t="s">
        <v>6067</v>
      </c>
      <c r="B2872" s="907" t="s">
        <v>289</v>
      </c>
      <c r="C2872" s="906" t="s">
        <v>6063</v>
      </c>
      <c r="D2872" s="906" t="s">
        <v>1705</v>
      </c>
      <c r="E2872" s="908">
        <v>2.0000000000000002E-5</v>
      </c>
      <c r="F2872" s="907" t="s">
        <v>6153</v>
      </c>
      <c r="G2872" s="907" t="s">
        <v>6154</v>
      </c>
      <c r="H2872" s="907" t="s">
        <v>6155</v>
      </c>
      <c r="I2872" s="907" t="s">
        <v>6116</v>
      </c>
      <c r="J2872" s="910">
        <v>0</v>
      </c>
    </row>
    <row r="2873" spans="1:10" ht="49.9" customHeight="1" x14ac:dyDescent="0.25">
      <c r="A2873" s="906" t="s">
        <v>6067</v>
      </c>
      <c r="B2873" s="907" t="s">
        <v>290</v>
      </c>
      <c r="C2873" s="906" t="s">
        <v>6063</v>
      </c>
      <c r="D2873" s="906" t="s">
        <v>1706</v>
      </c>
      <c r="E2873" s="908">
        <v>3.0400000000000002E-3</v>
      </c>
      <c r="F2873" s="907" t="s">
        <v>6153</v>
      </c>
      <c r="G2873" s="907" t="s">
        <v>6154</v>
      </c>
      <c r="H2873" s="907" t="s">
        <v>6155</v>
      </c>
      <c r="I2873" s="907" t="s">
        <v>6116</v>
      </c>
      <c r="J2873" s="910">
        <v>0</v>
      </c>
    </row>
    <row r="2874" spans="1:10" ht="49.9" customHeight="1" x14ac:dyDescent="0.25">
      <c r="A2874" s="906" t="s">
        <v>6067</v>
      </c>
      <c r="B2874" s="907" t="s">
        <v>287</v>
      </c>
      <c r="C2874" s="906" t="s">
        <v>6063</v>
      </c>
      <c r="D2874" s="906" t="s">
        <v>1703</v>
      </c>
      <c r="E2874" s="908">
        <v>2.0000000000000002E-5</v>
      </c>
      <c r="F2874" s="907" t="s">
        <v>6153</v>
      </c>
      <c r="G2874" s="907" t="s">
        <v>6154</v>
      </c>
      <c r="H2874" s="907" t="s">
        <v>6155</v>
      </c>
      <c r="I2874" s="907" t="s">
        <v>6116</v>
      </c>
      <c r="J2874" s="910">
        <v>0</v>
      </c>
    </row>
    <row r="2875" spans="1:10" ht="49.9" customHeight="1" x14ac:dyDescent="0.25">
      <c r="A2875" s="906" t="s">
        <v>6067</v>
      </c>
      <c r="B2875" s="907" t="s">
        <v>560</v>
      </c>
      <c r="C2875" s="906" t="s">
        <v>6063</v>
      </c>
      <c r="D2875" s="906" t="s">
        <v>3421</v>
      </c>
      <c r="E2875" s="908">
        <v>1.0109999999999999E-2</v>
      </c>
      <c r="F2875" s="907" t="s">
        <v>6153</v>
      </c>
      <c r="G2875" s="907" t="s">
        <v>6154</v>
      </c>
      <c r="H2875" s="907" t="s">
        <v>6155</v>
      </c>
      <c r="I2875" s="907" t="s">
        <v>6116</v>
      </c>
      <c r="J2875" s="910">
        <v>0</v>
      </c>
    </row>
    <row r="2876" spans="1:10" ht="19.899999999999999" customHeight="1" x14ac:dyDescent="0.25">
      <c r="A2876" s="1012"/>
      <c r="B2876" s="1012"/>
      <c r="C2876" s="1012"/>
      <c r="D2876" s="1012"/>
      <c r="E2876" s="1012"/>
      <c r="F2876" s="1012" t="s">
        <v>6076</v>
      </c>
      <c r="G2876" s="1012"/>
      <c r="H2876" s="1012"/>
      <c r="I2876" s="1012"/>
      <c r="J2876" s="900">
        <v>0</v>
      </c>
    </row>
    <row r="2877" spans="1:10" ht="19.899999999999999" customHeight="1" x14ac:dyDescent="0.25">
      <c r="A2877" s="1012"/>
      <c r="B2877" s="1012"/>
      <c r="C2877" s="1012"/>
      <c r="D2877" s="1012"/>
      <c r="E2877" s="1012"/>
      <c r="F2877" s="1012" t="s">
        <v>6081</v>
      </c>
      <c r="G2877" s="1012"/>
      <c r="H2877" s="1012"/>
      <c r="I2877" s="1012"/>
      <c r="J2877" s="900">
        <v>0</v>
      </c>
    </row>
    <row r="2878" spans="1:10" x14ac:dyDescent="0.25">
      <c r="A2878" s="901"/>
      <c r="B2878" s="901"/>
      <c r="C2878" s="901"/>
      <c r="D2878" s="901"/>
      <c r="E2878" s="901" t="s">
        <v>6082</v>
      </c>
      <c r="F2878" s="902">
        <v>47.719085881199355</v>
      </c>
      <c r="G2878" s="901" t="s">
        <v>6083</v>
      </c>
      <c r="H2878" s="902">
        <v>0</v>
      </c>
      <c r="I2878" s="901" t="s">
        <v>6084</v>
      </c>
      <c r="J2878" s="902">
        <v>47.71</v>
      </c>
    </row>
    <row r="2879" spans="1:10" ht="15.75" thickBot="1" x14ac:dyDescent="0.3">
      <c r="A2879" s="901"/>
      <c r="B2879" s="901"/>
      <c r="C2879" s="901"/>
      <c r="D2879" s="901"/>
      <c r="E2879" s="901" t="s">
        <v>6085</v>
      </c>
      <c r="F2879" s="902">
        <v>20.41</v>
      </c>
      <c r="G2879" s="901"/>
      <c r="H2879" s="1013" t="s">
        <v>6086</v>
      </c>
      <c r="I2879" s="1013"/>
      <c r="J2879" s="902">
        <v>105.86</v>
      </c>
    </row>
    <row r="2880" spans="1:10" ht="1.1499999999999999" customHeight="1" thickTop="1" x14ac:dyDescent="0.25">
      <c r="A2880" s="903"/>
      <c r="B2880" s="903"/>
      <c r="C2880" s="903"/>
      <c r="D2880" s="903"/>
      <c r="E2880" s="903"/>
      <c r="F2880" s="903"/>
      <c r="G2880" s="903"/>
      <c r="H2880" s="903"/>
      <c r="I2880" s="903"/>
      <c r="J2880" s="903"/>
    </row>
    <row r="2881" spans="1:10" ht="18" customHeight="1" x14ac:dyDescent="0.25">
      <c r="A2881" s="887"/>
      <c r="B2881" s="888" t="s">
        <v>1082</v>
      </c>
      <c r="C2881" s="887" t="s">
        <v>6058</v>
      </c>
      <c r="D2881" s="887" t="s">
        <v>1083</v>
      </c>
      <c r="E2881" s="1024" t="s">
        <v>1210</v>
      </c>
      <c r="F2881" s="1024"/>
      <c r="G2881" s="889" t="s">
        <v>880</v>
      </c>
      <c r="H2881" s="888" t="s">
        <v>6059</v>
      </c>
      <c r="I2881" s="888" t="s">
        <v>6060</v>
      </c>
      <c r="J2881" s="888" t="s">
        <v>1089</v>
      </c>
    </row>
    <row r="2882" spans="1:10" ht="25.9" customHeight="1" x14ac:dyDescent="0.25">
      <c r="A2882" s="890" t="s">
        <v>6061</v>
      </c>
      <c r="B2882" s="891" t="s">
        <v>6406</v>
      </c>
      <c r="C2882" s="890" t="s">
        <v>6063</v>
      </c>
      <c r="D2882" s="890" t="s">
        <v>391</v>
      </c>
      <c r="E2882" s="1025" t="s">
        <v>176</v>
      </c>
      <c r="F2882" s="1025"/>
      <c r="G2882" s="892" t="s">
        <v>66</v>
      </c>
      <c r="H2882" s="893">
        <v>1</v>
      </c>
      <c r="I2882" s="894">
        <v>0</v>
      </c>
      <c r="J2882" s="894">
        <v>0</v>
      </c>
    </row>
    <row r="2883" spans="1:10" ht="19.899999999999999" customHeight="1" x14ac:dyDescent="0.25">
      <c r="A2883" s="1012"/>
      <c r="B2883" s="1012"/>
      <c r="C2883" s="1012"/>
      <c r="D2883" s="1012"/>
      <c r="E2883" s="1012"/>
      <c r="F2883" s="1012" t="s">
        <v>6072</v>
      </c>
      <c r="G2883" s="1012"/>
      <c r="H2883" s="1012"/>
      <c r="I2883" s="1012"/>
      <c r="J2883" s="900">
        <v>0</v>
      </c>
    </row>
    <row r="2884" spans="1:10" ht="19.899999999999999" customHeight="1" x14ac:dyDescent="0.25">
      <c r="A2884" s="1012"/>
      <c r="B2884" s="1012"/>
      <c r="C2884" s="1012"/>
      <c r="D2884" s="1012"/>
      <c r="E2884" s="1012"/>
      <c r="F2884" s="1012" t="s">
        <v>6073</v>
      </c>
      <c r="G2884" s="1012"/>
      <c r="H2884" s="1012"/>
      <c r="I2884" s="1012"/>
      <c r="J2884" s="900">
        <v>1</v>
      </c>
    </row>
    <row r="2885" spans="1:10" ht="19.899999999999999" customHeight="1" x14ac:dyDescent="0.25">
      <c r="A2885" s="1012"/>
      <c r="B2885" s="1012"/>
      <c r="C2885" s="1012"/>
      <c r="D2885" s="1012"/>
      <c r="E2885" s="1012"/>
      <c r="F2885" s="1012" t="s">
        <v>6074</v>
      </c>
      <c r="G2885" s="1012"/>
      <c r="H2885" s="1012"/>
      <c r="I2885" s="1012"/>
      <c r="J2885" s="900">
        <v>0</v>
      </c>
    </row>
    <row r="2886" spans="1:10" ht="19.899999999999999" customHeight="1" x14ac:dyDescent="0.25">
      <c r="A2886" s="1012"/>
      <c r="B2886" s="1012"/>
      <c r="C2886" s="1012"/>
      <c r="D2886" s="1012"/>
      <c r="E2886" s="1012"/>
      <c r="F2886" s="1012" t="s">
        <v>6075</v>
      </c>
      <c r="G2886" s="1012"/>
      <c r="H2886" s="1012"/>
      <c r="I2886" s="1012"/>
      <c r="J2886" s="900">
        <v>0</v>
      </c>
    </row>
    <row r="2887" spans="1:10" ht="19.899999999999999" customHeight="1" x14ac:dyDescent="0.25">
      <c r="A2887" s="1012"/>
      <c r="B2887" s="1012"/>
      <c r="C2887" s="1012"/>
      <c r="D2887" s="1012"/>
      <c r="E2887" s="1012"/>
      <c r="F2887" s="1012" t="s">
        <v>6076</v>
      </c>
      <c r="G2887" s="1012"/>
      <c r="H2887" s="1012"/>
      <c r="I2887" s="1012"/>
      <c r="J2887" s="900">
        <v>0</v>
      </c>
    </row>
    <row r="2888" spans="1:10" ht="19.899999999999999" customHeight="1" x14ac:dyDescent="0.25">
      <c r="A2888" s="887" t="s">
        <v>6101</v>
      </c>
      <c r="B2888" s="888" t="s">
        <v>1082</v>
      </c>
      <c r="C2888" s="887" t="s">
        <v>6058</v>
      </c>
      <c r="D2888" s="887" t="s">
        <v>179</v>
      </c>
      <c r="E2888" s="888" t="s">
        <v>1084</v>
      </c>
      <c r="F2888" s="888" t="s">
        <v>1207</v>
      </c>
      <c r="G2888" s="888" t="s">
        <v>6102</v>
      </c>
      <c r="H2888" s="888"/>
      <c r="I2888" s="888"/>
      <c r="J2888" s="888" t="s">
        <v>6065</v>
      </c>
    </row>
    <row r="2889" spans="1:10" ht="25.9" customHeight="1" x14ac:dyDescent="0.25">
      <c r="A2889" s="895" t="s">
        <v>6067</v>
      </c>
      <c r="B2889" s="896" t="s">
        <v>6836</v>
      </c>
      <c r="C2889" s="895" t="s">
        <v>6063</v>
      </c>
      <c r="D2889" s="895" t="s">
        <v>391</v>
      </c>
      <c r="E2889" s="897">
        <v>1</v>
      </c>
      <c r="F2889" s="905" t="s">
        <v>66</v>
      </c>
      <c r="G2889" s="1018" t="s">
        <v>6248</v>
      </c>
      <c r="H2889" s="1018"/>
      <c r="I2889" s="1019"/>
      <c r="J2889" s="898" t="s">
        <v>6248</v>
      </c>
    </row>
    <row r="2890" spans="1:10" ht="19.899999999999999" customHeight="1" x14ac:dyDescent="0.25">
      <c r="A2890" s="1012"/>
      <c r="B2890" s="1012"/>
      <c r="C2890" s="1012"/>
      <c r="D2890" s="1012"/>
      <c r="E2890" s="1012"/>
      <c r="F2890" s="1012" t="s">
        <v>6106</v>
      </c>
      <c r="G2890" s="1012"/>
      <c r="H2890" s="1012"/>
      <c r="I2890" s="1012"/>
      <c r="J2890" s="900">
        <v>0</v>
      </c>
    </row>
    <row r="2891" spans="1:10" ht="19.899999999999999" customHeight="1" x14ac:dyDescent="0.25">
      <c r="A2891" s="887" t="s">
        <v>6077</v>
      </c>
      <c r="B2891" s="888" t="s">
        <v>6078</v>
      </c>
      <c r="C2891" s="887" t="s">
        <v>6058</v>
      </c>
      <c r="D2891" s="887" t="s">
        <v>1083</v>
      </c>
      <c r="E2891" s="888" t="s">
        <v>1084</v>
      </c>
      <c r="F2891" s="1020" t="s">
        <v>6079</v>
      </c>
      <c r="G2891" s="1023"/>
      <c r="H2891" s="1020"/>
      <c r="I2891" s="1020"/>
      <c r="J2891" s="888" t="s">
        <v>6065</v>
      </c>
    </row>
    <row r="2892" spans="1:10" ht="19.899999999999999" customHeight="1" x14ac:dyDescent="0.25">
      <c r="A2892" s="889"/>
      <c r="B2892" s="889"/>
      <c r="C2892" s="889"/>
      <c r="D2892" s="889"/>
      <c r="E2892" s="889"/>
      <c r="F2892" s="889" t="s">
        <v>240</v>
      </c>
      <c r="G2892" s="889" t="s">
        <v>241</v>
      </c>
      <c r="H2892" s="889" t="s">
        <v>242</v>
      </c>
      <c r="I2892" s="889" t="s">
        <v>6080</v>
      </c>
      <c r="J2892" s="889"/>
    </row>
    <row r="2893" spans="1:10" ht="19.899999999999999" customHeight="1" x14ac:dyDescent="0.25">
      <c r="A2893" s="1012"/>
      <c r="B2893" s="1012"/>
      <c r="C2893" s="1012"/>
      <c r="D2893" s="1012"/>
      <c r="E2893" s="1012"/>
      <c r="F2893" s="1012" t="s">
        <v>6076</v>
      </c>
      <c r="G2893" s="1012"/>
      <c r="H2893" s="1012"/>
      <c r="I2893" s="1012"/>
      <c r="J2893" s="900">
        <v>0</v>
      </c>
    </row>
    <row r="2894" spans="1:10" ht="19.899999999999999" customHeight="1" x14ac:dyDescent="0.25">
      <c r="A2894" s="1012"/>
      <c r="B2894" s="1012"/>
      <c r="C2894" s="1012"/>
      <c r="D2894" s="1012"/>
      <c r="E2894" s="1012"/>
      <c r="F2894" s="1012" t="s">
        <v>6081</v>
      </c>
      <c r="G2894" s="1012"/>
      <c r="H2894" s="1012"/>
      <c r="I2894" s="1012"/>
      <c r="J2894" s="900">
        <v>0</v>
      </c>
    </row>
    <row r="2895" spans="1:10" x14ac:dyDescent="0.25">
      <c r="A2895" s="901"/>
      <c r="B2895" s="901"/>
      <c r="C2895" s="901"/>
      <c r="D2895" s="901"/>
      <c r="E2895" s="901" t="s">
        <v>6082</v>
      </c>
      <c r="F2895" s="902">
        <v>0</v>
      </c>
      <c r="G2895" s="901" t="s">
        <v>6083</v>
      </c>
      <c r="H2895" s="902">
        <v>0</v>
      </c>
      <c r="I2895" s="901" t="s">
        <v>6084</v>
      </c>
      <c r="J2895" s="902">
        <v>0</v>
      </c>
    </row>
    <row r="2896" spans="1:10" ht="15.75" thickBot="1" x14ac:dyDescent="0.3">
      <c r="A2896" s="901"/>
      <c r="B2896" s="901"/>
      <c r="C2896" s="901"/>
      <c r="D2896" s="901"/>
      <c r="E2896" s="901" t="s">
        <v>6085</v>
      </c>
      <c r="F2896" s="902">
        <v>0</v>
      </c>
      <c r="G2896" s="901"/>
      <c r="H2896" s="1013" t="s">
        <v>6086</v>
      </c>
      <c r="I2896" s="1013"/>
      <c r="J2896" s="902">
        <v>0</v>
      </c>
    </row>
    <row r="2897" spans="1:10" ht="1.1499999999999999" customHeight="1" thickTop="1" x14ac:dyDescent="0.25">
      <c r="A2897" s="903"/>
      <c r="B2897" s="903"/>
      <c r="C2897" s="903"/>
      <c r="D2897" s="903"/>
      <c r="E2897" s="903"/>
      <c r="F2897" s="903"/>
      <c r="G2897" s="903"/>
      <c r="H2897" s="903"/>
      <c r="I2897" s="903"/>
      <c r="J2897" s="903"/>
    </row>
    <row r="2898" spans="1:10" ht="18" customHeight="1" x14ac:dyDescent="0.25">
      <c r="A2898" s="887"/>
      <c r="B2898" s="888" t="s">
        <v>1082</v>
      </c>
      <c r="C2898" s="887" t="s">
        <v>6058</v>
      </c>
      <c r="D2898" s="887" t="s">
        <v>1083</v>
      </c>
      <c r="E2898" s="1024" t="s">
        <v>1210</v>
      </c>
      <c r="F2898" s="1024"/>
      <c r="G2898" s="889" t="s">
        <v>880</v>
      </c>
      <c r="H2898" s="888" t="s">
        <v>6059</v>
      </c>
      <c r="I2898" s="888" t="s">
        <v>6060</v>
      </c>
      <c r="J2898" s="888" t="s">
        <v>1089</v>
      </c>
    </row>
    <row r="2899" spans="1:10" ht="25.9" customHeight="1" x14ac:dyDescent="0.25">
      <c r="A2899" s="890" t="s">
        <v>6061</v>
      </c>
      <c r="B2899" s="891" t="s">
        <v>6345</v>
      </c>
      <c r="C2899" s="890" t="s">
        <v>6063</v>
      </c>
      <c r="D2899" s="890" t="s">
        <v>358</v>
      </c>
      <c r="E2899" s="1025" t="s">
        <v>176</v>
      </c>
      <c r="F2899" s="1025"/>
      <c r="G2899" s="892" t="s">
        <v>38</v>
      </c>
      <c r="H2899" s="893">
        <v>1</v>
      </c>
      <c r="I2899" s="894">
        <v>3610.79</v>
      </c>
      <c r="J2899" s="894">
        <v>3610.79</v>
      </c>
    </row>
    <row r="2900" spans="1:10" ht="15" customHeight="1" x14ac:dyDescent="0.25">
      <c r="A2900" s="1024" t="s">
        <v>6089</v>
      </c>
      <c r="B2900" s="1020" t="s">
        <v>1082</v>
      </c>
      <c r="C2900" s="1024" t="s">
        <v>6058</v>
      </c>
      <c r="D2900" s="1024" t="s">
        <v>6090</v>
      </c>
      <c r="E2900" s="1020" t="s">
        <v>1084</v>
      </c>
      <c r="F2900" s="1023" t="s">
        <v>6091</v>
      </c>
      <c r="G2900" s="1020"/>
      <c r="H2900" s="1023" t="s">
        <v>6065</v>
      </c>
      <c r="I2900" s="1020"/>
      <c r="J2900" s="1020" t="s">
        <v>6066</v>
      </c>
    </row>
    <row r="2901" spans="1:10" ht="15" customHeight="1" x14ac:dyDescent="0.25">
      <c r="A2901" s="1020"/>
      <c r="B2901" s="1020"/>
      <c r="C2901" s="1020"/>
      <c r="D2901" s="1020"/>
      <c r="E2901" s="1020"/>
      <c r="F2901" s="888" t="s">
        <v>6092</v>
      </c>
      <c r="G2901" s="888" t="s">
        <v>6093</v>
      </c>
      <c r="H2901" s="888" t="s">
        <v>6092</v>
      </c>
      <c r="I2901" s="888" t="s">
        <v>6093</v>
      </c>
      <c r="J2901" s="1020"/>
    </row>
    <row r="2902" spans="1:10" ht="25.9" customHeight="1" x14ac:dyDescent="0.25">
      <c r="A2902" s="895" t="s">
        <v>6067</v>
      </c>
      <c r="B2902" s="896" t="s">
        <v>1006</v>
      </c>
      <c r="C2902" s="895" t="s">
        <v>6063</v>
      </c>
      <c r="D2902" s="895" t="s">
        <v>327</v>
      </c>
      <c r="E2902" s="897">
        <v>1</v>
      </c>
      <c r="F2902" s="904">
        <v>1</v>
      </c>
      <c r="G2902" s="904">
        <v>0</v>
      </c>
      <c r="H2902" s="898">
        <v>41.51</v>
      </c>
      <c r="I2902" s="898">
        <v>33.51</v>
      </c>
      <c r="J2902" s="898">
        <v>41.51</v>
      </c>
    </row>
    <row r="2903" spans="1:10" ht="25.9" customHeight="1" x14ac:dyDescent="0.25">
      <c r="A2903" s="895" t="s">
        <v>6067</v>
      </c>
      <c r="B2903" s="896" t="s">
        <v>1018</v>
      </c>
      <c r="C2903" s="895" t="s">
        <v>6063</v>
      </c>
      <c r="D2903" s="895" t="s">
        <v>249</v>
      </c>
      <c r="E2903" s="897">
        <v>1</v>
      </c>
      <c r="F2903" s="904">
        <v>0.3</v>
      </c>
      <c r="G2903" s="904">
        <v>0.7</v>
      </c>
      <c r="H2903" s="898">
        <v>0.73</v>
      </c>
      <c r="I2903" s="898">
        <v>0.49</v>
      </c>
      <c r="J2903" s="898">
        <v>0.56000000000000005</v>
      </c>
    </row>
    <row r="2904" spans="1:10" ht="25.9" customHeight="1" x14ac:dyDescent="0.25">
      <c r="A2904" s="895" t="s">
        <v>6067</v>
      </c>
      <c r="B2904" s="896" t="s">
        <v>1040</v>
      </c>
      <c r="C2904" s="895" t="s">
        <v>6063</v>
      </c>
      <c r="D2904" s="895" t="s">
        <v>295</v>
      </c>
      <c r="E2904" s="897">
        <v>2</v>
      </c>
      <c r="F2904" s="904">
        <v>0.2</v>
      </c>
      <c r="G2904" s="904">
        <v>0.8</v>
      </c>
      <c r="H2904" s="898">
        <v>1.71</v>
      </c>
      <c r="I2904" s="898">
        <v>1.1599999999999999</v>
      </c>
      <c r="J2904" s="898">
        <v>2.54</v>
      </c>
    </row>
    <row r="2905" spans="1:10" ht="19.899999999999999" customHeight="1" x14ac:dyDescent="0.25">
      <c r="A2905" s="1012"/>
      <c r="B2905" s="1012"/>
      <c r="C2905" s="1012"/>
      <c r="D2905" s="1012"/>
      <c r="E2905" s="1012"/>
      <c r="F2905" s="1012" t="s">
        <v>6094</v>
      </c>
      <c r="G2905" s="1012"/>
      <c r="H2905" s="1012"/>
      <c r="I2905" s="1012"/>
      <c r="J2905" s="900">
        <v>44.602899999999998</v>
      </c>
    </row>
    <row r="2906" spans="1:10" ht="19.899999999999999" customHeight="1" x14ac:dyDescent="0.25">
      <c r="A2906" s="887" t="s">
        <v>6064</v>
      </c>
      <c r="B2906" s="888" t="s">
        <v>1082</v>
      </c>
      <c r="C2906" s="887" t="s">
        <v>6058</v>
      </c>
      <c r="D2906" s="887" t="s">
        <v>223</v>
      </c>
      <c r="E2906" s="888" t="s">
        <v>1084</v>
      </c>
      <c r="F2906" s="1020" t="s">
        <v>6065</v>
      </c>
      <c r="G2906" s="1020"/>
      <c r="H2906" s="1020"/>
      <c r="I2906" s="1020"/>
      <c r="J2906" s="888" t="s">
        <v>6066</v>
      </c>
    </row>
    <row r="2907" spans="1:10" ht="24" customHeight="1" x14ac:dyDescent="0.25">
      <c r="A2907" s="895" t="s">
        <v>6067</v>
      </c>
      <c r="B2907" s="896" t="s">
        <v>6068</v>
      </c>
      <c r="C2907" s="895" t="s">
        <v>6063</v>
      </c>
      <c r="D2907" s="895" t="s">
        <v>231</v>
      </c>
      <c r="E2907" s="897">
        <v>5</v>
      </c>
      <c r="F2907" s="895"/>
      <c r="G2907" s="895"/>
      <c r="H2907" s="895"/>
      <c r="I2907" s="898" t="s">
        <v>6069</v>
      </c>
      <c r="J2907" s="898" t="s">
        <v>6837</v>
      </c>
    </row>
    <row r="2908" spans="1:10" ht="24" customHeight="1" x14ac:dyDescent="0.25">
      <c r="A2908" s="895" t="s">
        <v>6067</v>
      </c>
      <c r="B2908" s="896" t="s">
        <v>6099</v>
      </c>
      <c r="C2908" s="895" t="s">
        <v>6063</v>
      </c>
      <c r="D2908" s="895" t="s">
        <v>237</v>
      </c>
      <c r="E2908" s="897">
        <v>1</v>
      </c>
      <c r="F2908" s="895"/>
      <c r="G2908" s="895"/>
      <c r="H2908" s="895"/>
      <c r="I2908" s="898" t="s">
        <v>6100</v>
      </c>
      <c r="J2908" s="898" t="s">
        <v>6100</v>
      </c>
    </row>
    <row r="2909" spans="1:10" ht="19.899999999999999" customHeight="1" x14ac:dyDescent="0.25">
      <c r="A2909" s="1012"/>
      <c r="B2909" s="1012"/>
      <c r="C2909" s="1012"/>
      <c r="D2909" s="1012"/>
      <c r="E2909" s="1012"/>
      <c r="F2909" s="1012" t="s">
        <v>6070</v>
      </c>
      <c r="G2909" s="1012"/>
      <c r="H2909" s="1012"/>
      <c r="I2909" s="1012"/>
      <c r="J2909" s="899">
        <v>0</v>
      </c>
    </row>
    <row r="2910" spans="1:10" ht="19.899999999999999" customHeight="1" x14ac:dyDescent="0.25">
      <c r="A2910" s="1012"/>
      <c r="B2910" s="1012"/>
      <c r="C2910" s="1012"/>
      <c r="D2910" s="1012"/>
      <c r="E2910" s="1012"/>
      <c r="F2910" s="1012" t="s">
        <v>6071</v>
      </c>
      <c r="G2910" s="1012"/>
      <c r="H2910" s="1012"/>
      <c r="I2910" s="1012"/>
      <c r="J2910" s="900">
        <v>146.1155</v>
      </c>
    </row>
    <row r="2911" spans="1:10" ht="19.899999999999999" customHeight="1" x14ac:dyDescent="0.25">
      <c r="A2911" s="1012"/>
      <c r="B2911" s="1012"/>
      <c r="C2911" s="1012"/>
      <c r="D2911" s="1012"/>
      <c r="E2911" s="1012"/>
      <c r="F2911" s="1012" t="s">
        <v>6072</v>
      </c>
      <c r="G2911" s="1012"/>
      <c r="H2911" s="1012"/>
      <c r="I2911" s="1012"/>
      <c r="J2911" s="900">
        <v>190.7184</v>
      </c>
    </row>
    <row r="2912" spans="1:10" ht="19.899999999999999" customHeight="1" x14ac:dyDescent="0.25">
      <c r="A2912" s="1012"/>
      <c r="B2912" s="1012"/>
      <c r="C2912" s="1012"/>
      <c r="D2912" s="1012"/>
      <c r="E2912" s="1012"/>
      <c r="F2912" s="1012" t="s">
        <v>6073</v>
      </c>
      <c r="G2912" s="1012"/>
      <c r="H2912" s="1012"/>
      <c r="I2912" s="1012"/>
      <c r="J2912" s="900">
        <v>1.22509</v>
      </c>
    </row>
    <row r="2913" spans="1:10" ht="19.899999999999999" customHeight="1" x14ac:dyDescent="0.25">
      <c r="A2913" s="1012"/>
      <c r="B2913" s="1012"/>
      <c r="C2913" s="1012"/>
      <c r="D2913" s="1012"/>
      <c r="E2913" s="1012"/>
      <c r="F2913" s="1012" t="s">
        <v>6074</v>
      </c>
      <c r="G2913" s="1012"/>
      <c r="H2913" s="1012"/>
      <c r="I2913" s="1012"/>
      <c r="J2913" s="900">
        <v>155.6771</v>
      </c>
    </row>
    <row r="2914" spans="1:10" ht="19.899999999999999" customHeight="1" x14ac:dyDescent="0.25">
      <c r="A2914" s="1012"/>
      <c r="B2914" s="1012"/>
      <c r="C2914" s="1012"/>
      <c r="D2914" s="1012"/>
      <c r="E2914" s="1012"/>
      <c r="F2914" s="1012" t="s">
        <v>6075</v>
      </c>
      <c r="G2914" s="1012"/>
      <c r="H2914" s="1012"/>
      <c r="I2914" s="1012"/>
      <c r="J2914" s="900">
        <v>1.8227</v>
      </c>
    </row>
    <row r="2915" spans="1:10" ht="19.899999999999999" customHeight="1" x14ac:dyDescent="0.25">
      <c r="A2915" s="1012"/>
      <c r="B2915" s="1012"/>
      <c r="C2915" s="1012"/>
      <c r="D2915" s="1012"/>
      <c r="E2915" s="1012"/>
      <c r="F2915" s="1012" t="s">
        <v>6076</v>
      </c>
      <c r="G2915" s="1012"/>
      <c r="H2915" s="1012"/>
      <c r="I2915" s="1012"/>
      <c r="J2915" s="900">
        <v>0</v>
      </c>
    </row>
    <row r="2916" spans="1:10" ht="19.899999999999999" customHeight="1" x14ac:dyDescent="0.25">
      <c r="A2916" s="887" t="s">
        <v>6101</v>
      </c>
      <c r="B2916" s="888" t="s">
        <v>1082</v>
      </c>
      <c r="C2916" s="887" t="s">
        <v>6058</v>
      </c>
      <c r="D2916" s="887" t="s">
        <v>179</v>
      </c>
      <c r="E2916" s="888" t="s">
        <v>1084</v>
      </c>
      <c r="F2916" s="888" t="s">
        <v>1207</v>
      </c>
      <c r="G2916" s="888" t="s">
        <v>6102</v>
      </c>
      <c r="H2916" s="888"/>
      <c r="I2916" s="888"/>
      <c r="J2916" s="888" t="s">
        <v>6065</v>
      </c>
    </row>
    <row r="2917" spans="1:10" ht="24" customHeight="1" x14ac:dyDescent="0.25">
      <c r="A2917" s="895" t="s">
        <v>6067</v>
      </c>
      <c r="B2917" s="896" t="s">
        <v>6838</v>
      </c>
      <c r="C2917" s="895" t="s">
        <v>6063</v>
      </c>
      <c r="D2917" s="895" t="s">
        <v>3285</v>
      </c>
      <c r="E2917" s="897">
        <v>0.36225000000000002</v>
      </c>
      <c r="F2917" s="905" t="s">
        <v>38</v>
      </c>
      <c r="G2917" s="1018" t="s">
        <v>6839</v>
      </c>
      <c r="H2917" s="1018"/>
      <c r="I2917" s="1019"/>
      <c r="J2917" s="898" t="s">
        <v>6840</v>
      </c>
    </row>
    <row r="2918" spans="1:10" ht="24" customHeight="1" x14ac:dyDescent="0.25">
      <c r="A2918" s="895" t="s">
        <v>6067</v>
      </c>
      <c r="B2918" s="896" t="s">
        <v>6289</v>
      </c>
      <c r="C2918" s="895" t="s">
        <v>6063</v>
      </c>
      <c r="D2918" s="895" t="s">
        <v>1717</v>
      </c>
      <c r="E2918" s="897">
        <v>1811.25</v>
      </c>
      <c r="F2918" s="905" t="s">
        <v>50</v>
      </c>
      <c r="G2918" s="1018" t="s">
        <v>6290</v>
      </c>
      <c r="H2918" s="1018"/>
      <c r="I2918" s="1019"/>
      <c r="J2918" s="898" t="s">
        <v>6841</v>
      </c>
    </row>
    <row r="2919" spans="1:10" ht="19.899999999999999" customHeight="1" x14ac:dyDescent="0.25">
      <c r="A2919" s="1012"/>
      <c r="B2919" s="1012"/>
      <c r="C2919" s="1012"/>
      <c r="D2919" s="1012"/>
      <c r="E2919" s="1012"/>
      <c r="F2919" s="1012" t="s">
        <v>6106</v>
      </c>
      <c r="G2919" s="1012"/>
      <c r="H2919" s="1012"/>
      <c r="I2919" s="1012"/>
      <c r="J2919" s="900">
        <v>3389.2183</v>
      </c>
    </row>
    <row r="2920" spans="1:10" ht="19.899999999999999" customHeight="1" x14ac:dyDescent="0.25">
      <c r="A2920" s="887" t="s">
        <v>6107</v>
      </c>
      <c r="B2920" s="888" t="s">
        <v>6108</v>
      </c>
      <c r="C2920" s="887" t="s">
        <v>6058</v>
      </c>
      <c r="D2920" s="887" t="s">
        <v>1083</v>
      </c>
      <c r="E2920" s="888" t="s">
        <v>6109</v>
      </c>
      <c r="F2920" s="888" t="s">
        <v>1084</v>
      </c>
      <c r="G2920" s="889" t="s">
        <v>1207</v>
      </c>
      <c r="H2920" s="1020" t="s">
        <v>6102</v>
      </c>
      <c r="I2920" s="1020"/>
      <c r="J2920" s="888" t="s">
        <v>6065</v>
      </c>
    </row>
    <row r="2921" spans="1:10" ht="39" customHeight="1" x14ac:dyDescent="0.25">
      <c r="A2921" s="906" t="s">
        <v>6061</v>
      </c>
      <c r="B2921" s="907" t="s">
        <v>6110</v>
      </c>
      <c r="C2921" s="906" t="s">
        <v>6063</v>
      </c>
      <c r="D2921" s="906" t="s">
        <v>6111</v>
      </c>
      <c r="E2921" s="907" t="s">
        <v>553</v>
      </c>
      <c r="F2921" s="908">
        <v>0.54337999999999997</v>
      </c>
      <c r="G2921" s="909" t="s">
        <v>108</v>
      </c>
      <c r="H2921" s="1021">
        <v>1.88</v>
      </c>
      <c r="I2921" s="1022"/>
      <c r="J2921" s="910">
        <v>1.02</v>
      </c>
    </row>
    <row r="2922" spans="1:10" ht="39" customHeight="1" x14ac:dyDescent="0.25">
      <c r="A2922" s="906" t="s">
        <v>6061</v>
      </c>
      <c r="B2922" s="907" t="s">
        <v>6151</v>
      </c>
      <c r="C2922" s="906" t="s">
        <v>6063</v>
      </c>
      <c r="D2922" s="906" t="s">
        <v>6152</v>
      </c>
      <c r="E2922" s="907" t="s">
        <v>328</v>
      </c>
      <c r="F2922" s="908">
        <v>1.81125</v>
      </c>
      <c r="G2922" s="909" t="s">
        <v>108</v>
      </c>
      <c r="H2922" s="1021">
        <v>34.81</v>
      </c>
      <c r="I2922" s="1022"/>
      <c r="J2922" s="910">
        <v>63.05</v>
      </c>
    </row>
    <row r="2923" spans="1:10" ht="19.899999999999999" customHeight="1" x14ac:dyDescent="0.25">
      <c r="A2923" s="1012"/>
      <c r="B2923" s="1012"/>
      <c r="C2923" s="1012"/>
      <c r="D2923" s="1012"/>
      <c r="E2923" s="1012"/>
      <c r="F2923" s="1012" t="s">
        <v>6112</v>
      </c>
      <c r="G2923" s="1012"/>
      <c r="H2923" s="1012"/>
      <c r="I2923" s="1012"/>
      <c r="J2923" s="900">
        <v>64.071200000000005</v>
      </c>
    </row>
    <row r="2924" spans="1:10" ht="19.899999999999999" customHeight="1" x14ac:dyDescent="0.25">
      <c r="A2924" s="887" t="s">
        <v>6077</v>
      </c>
      <c r="B2924" s="888" t="s">
        <v>6078</v>
      </c>
      <c r="C2924" s="887" t="s">
        <v>6058</v>
      </c>
      <c r="D2924" s="887" t="s">
        <v>1083</v>
      </c>
      <c r="E2924" s="888" t="s">
        <v>1084</v>
      </c>
      <c r="F2924" s="1020" t="s">
        <v>6079</v>
      </c>
      <c r="G2924" s="1023"/>
      <c r="H2924" s="1020"/>
      <c r="I2924" s="1020"/>
      <c r="J2924" s="888" t="s">
        <v>6065</v>
      </c>
    </row>
    <row r="2925" spans="1:10" ht="19.899999999999999" customHeight="1" x14ac:dyDescent="0.25">
      <c r="A2925" s="889"/>
      <c r="B2925" s="889"/>
      <c r="C2925" s="889"/>
      <c r="D2925" s="889"/>
      <c r="E2925" s="889"/>
      <c r="F2925" s="889" t="s">
        <v>240</v>
      </c>
      <c r="G2925" s="889" t="s">
        <v>241</v>
      </c>
      <c r="H2925" s="889" t="s">
        <v>242</v>
      </c>
      <c r="I2925" s="889" t="s">
        <v>6080</v>
      </c>
      <c r="J2925" s="889"/>
    </row>
    <row r="2926" spans="1:10" ht="49.9" customHeight="1" x14ac:dyDescent="0.25">
      <c r="A2926" s="906" t="s">
        <v>6067</v>
      </c>
      <c r="B2926" s="907" t="s">
        <v>328</v>
      </c>
      <c r="C2926" s="906" t="s">
        <v>6063</v>
      </c>
      <c r="D2926" s="906" t="s">
        <v>1717</v>
      </c>
      <c r="E2926" s="908">
        <v>1.81125</v>
      </c>
      <c r="F2926" s="907" t="s">
        <v>6153</v>
      </c>
      <c r="G2926" s="907" t="s">
        <v>6154</v>
      </c>
      <c r="H2926" s="907" t="s">
        <v>6155</v>
      </c>
      <c r="I2926" s="907" t="s">
        <v>6116</v>
      </c>
      <c r="J2926" s="910">
        <v>0</v>
      </c>
    </row>
    <row r="2927" spans="1:10" ht="49.9" customHeight="1" x14ac:dyDescent="0.25">
      <c r="A2927" s="906" t="s">
        <v>6067</v>
      </c>
      <c r="B2927" s="907" t="s">
        <v>553</v>
      </c>
      <c r="C2927" s="906" t="s">
        <v>6063</v>
      </c>
      <c r="D2927" s="906" t="s">
        <v>3285</v>
      </c>
      <c r="E2927" s="908">
        <v>0.54337999999999997</v>
      </c>
      <c r="F2927" s="907" t="s">
        <v>6113</v>
      </c>
      <c r="G2927" s="907" t="s">
        <v>6114</v>
      </c>
      <c r="H2927" s="907" t="s">
        <v>6115</v>
      </c>
      <c r="I2927" s="907" t="s">
        <v>6116</v>
      </c>
      <c r="J2927" s="910">
        <v>0</v>
      </c>
    </row>
    <row r="2928" spans="1:10" ht="19.899999999999999" customHeight="1" x14ac:dyDescent="0.25">
      <c r="A2928" s="1012"/>
      <c r="B2928" s="1012"/>
      <c r="C2928" s="1012"/>
      <c r="D2928" s="1012"/>
      <c r="E2928" s="1012"/>
      <c r="F2928" s="1012" t="s">
        <v>6076</v>
      </c>
      <c r="G2928" s="1012"/>
      <c r="H2928" s="1012"/>
      <c r="I2928" s="1012"/>
      <c r="J2928" s="900">
        <v>0</v>
      </c>
    </row>
    <row r="2929" spans="1:10" ht="19.899999999999999" customHeight="1" x14ac:dyDescent="0.25">
      <c r="A2929" s="1012"/>
      <c r="B2929" s="1012"/>
      <c r="C2929" s="1012"/>
      <c r="D2929" s="1012"/>
      <c r="E2929" s="1012"/>
      <c r="F2929" s="1012" t="s">
        <v>6081</v>
      </c>
      <c r="G2929" s="1012"/>
      <c r="H2929" s="1012"/>
      <c r="I2929" s="1012"/>
      <c r="J2929" s="900">
        <v>0</v>
      </c>
    </row>
    <row r="2930" spans="1:10" x14ac:dyDescent="0.25">
      <c r="A2930" s="901"/>
      <c r="B2930" s="901"/>
      <c r="C2930" s="901"/>
      <c r="D2930" s="901"/>
      <c r="E2930" s="901" t="s">
        <v>6082</v>
      </c>
      <c r="F2930" s="902">
        <v>139.91999999999999</v>
      </c>
      <c r="G2930" s="901" t="s">
        <v>6083</v>
      </c>
      <c r="H2930" s="902">
        <v>0</v>
      </c>
      <c r="I2930" s="901" t="s">
        <v>6084</v>
      </c>
      <c r="J2930" s="902">
        <v>139.91999999999999</v>
      </c>
    </row>
    <row r="2931" spans="1:10" ht="15.75" thickBot="1" x14ac:dyDescent="0.3">
      <c r="A2931" s="901"/>
      <c r="B2931" s="901"/>
      <c r="C2931" s="901"/>
      <c r="D2931" s="901"/>
      <c r="E2931" s="901" t="s">
        <v>6085</v>
      </c>
      <c r="F2931" s="902">
        <v>862.62</v>
      </c>
      <c r="G2931" s="901"/>
      <c r="H2931" s="1013" t="s">
        <v>6086</v>
      </c>
      <c r="I2931" s="1013"/>
      <c r="J2931" s="902">
        <v>4473.41</v>
      </c>
    </row>
    <row r="2932" spans="1:10" ht="1.1499999999999999" customHeight="1" thickTop="1" x14ac:dyDescent="0.25">
      <c r="A2932" s="903"/>
      <c r="B2932" s="903"/>
      <c r="C2932" s="903"/>
      <c r="D2932" s="903"/>
      <c r="E2932" s="903"/>
      <c r="F2932" s="903"/>
      <c r="G2932" s="903"/>
      <c r="H2932" s="903"/>
      <c r="I2932" s="903"/>
      <c r="J2932" s="903"/>
    </row>
    <row r="2933" spans="1:10" ht="18" customHeight="1" x14ac:dyDescent="0.25">
      <c r="A2933" s="887"/>
      <c r="B2933" s="888" t="s">
        <v>1082</v>
      </c>
      <c r="C2933" s="887" t="s">
        <v>6058</v>
      </c>
      <c r="D2933" s="887" t="s">
        <v>1083</v>
      </c>
      <c r="E2933" s="1024" t="s">
        <v>1210</v>
      </c>
      <c r="F2933" s="1024"/>
      <c r="G2933" s="889" t="s">
        <v>880</v>
      </c>
      <c r="H2933" s="888" t="s">
        <v>6059</v>
      </c>
      <c r="I2933" s="888" t="s">
        <v>6060</v>
      </c>
      <c r="J2933" s="888" t="s">
        <v>1089</v>
      </c>
    </row>
    <row r="2934" spans="1:10" ht="39" customHeight="1" x14ac:dyDescent="0.25">
      <c r="A2934" s="890" t="s">
        <v>6061</v>
      </c>
      <c r="B2934" s="891" t="s">
        <v>6683</v>
      </c>
      <c r="C2934" s="890" t="s">
        <v>537</v>
      </c>
      <c r="D2934" s="890" t="s">
        <v>6684</v>
      </c>
      <c r="E2934" s="1025" t="s">
        <v>6842</v>
      </c>
      <c r="F2934" s="1025"/>
      <c r="G2934" s="892" t="s">
        <v>542</v>
      </c>
      <c r="H2934" s="893">
        <v>1</v>
      </c>
      <c r="I2934" s="894">
        <v>0.77</v>
      </c>
      <c r="J2934" s="894">
        <v>0.77</v>
      </c>
    </row>
    <row r="2935" spans="1:10" ht="39" customHeight="1" x14ac:dyDescent="0.25">
      <c r="A2935" s="906" t="s">
        <v>6843</v>
      </c>
      <c r="B2935" s="907" t="s">
        <v>6844</v>
      </c>
      <c r="C2935" s="906" t="s">
        <v>537</v>
      </c>
      <c r="D2935" s="906" t="s">
        <v>6845</v>
      </c>
      <c r="E2935" s="1022" t="s">
        <v>6846</v>
      </c>
      <c r="F2935" s="1022"/>
      <c r="G2935" s="909" t="s">
        <v>1090</v>
      </c>
      <c r="H2935" s="908">
        <v>1</v>
      </c>
      <c r="I2935" s="911">
        <v>0.16</v>
      </c>
      <c r="J2935" s="911">
        <v>0.16</v>
      </c>
    </row>
    <row r="2936" spans="1:10" ht="39" customHeight="1" x14ac:dyDescent="0.25">
      <c r="A2936" s="906" t="s">
        <v>6843</v>
      </c>
      <c r="B2936" s="907" t="s">
        <v>6847</v>
      </c>
      <c r="C2936" s="906" t="s">
        <v>537</v>
      </c>
      <c r="D2936" s="906" t="s">
        <v>6848</v>
      </c>
      <c r="E2936" s="1022" t="s">
        <v>6846</v>
      </c>
      <c r="F2936" s="1022"/>
      <c r="G2936" s="909" t="s">
        <v>1090</v>
      </c>
      <c r="H2936" s="908">
        <v>1</v>
      </c>
      <c r="I2936" s="911">
        <v>0.61</v>
      </c>
      <c r="J2936" s="911">
        <v>0.61</v>
      </c>
    </row>
    <row r="2937" spans="1:10" x14ac:dyDescent="0.25">
      <c r="A2937" s="901"/>
      <c r="B2937" s="901"/>
      <c r="C2937" s="901"/>
      <c r="D2937" s="901"/>
      <c r="E2937" s="901" t="s">
        <v>6082</v>
      </c>
      <c r="F2937" s="902">
        <v>0</v>
      </c>
      <c r="G2937" s="901" t="s">
        <v>6083</v>
      </c>
      <c r="H2937" s="902">
        <v>0</v>
      </c>
      <c r="I2937" s="901" t="s">
        <v>6084</v>
      </c>
      <c r="J2937" s="902">
        <v>0</v>
      </c>
    </row>
    <row r="2938" spans="1:10" ht="15.75" thickBot="1" x14ac:dyDescent="0.3">
      <c r="A2938" s="901"/>
      <c r="B2938" s="901"/>
      <c r="C2938" s="901"/>
      <c r="D2938" s="901"/>
      <c r="E2938" s="901" t="s">
        <v>6085</v>
      </c>
      <c r="F2938" s="902">
        <v>0.18</v>
      </c>
      <c r="G2938" s="901"/>
      <c r="H2938" s="1013" t="s">
        <v>6086</v>
      </c>
      <c r="I2938" s="1013"/>
      <c r="J2938" s="902">
        <v>0.95</v>
      </c>
    </row>
    <row r="2939" spans="1:10" ht="1.1499999999999999" customHeight="1" thickTop="1" x14ac:dyDescent="0.25">
      <c r="A2939" s="903"/>
      <c r="B2939" s="903"/>
      <c r="C2939" s="903"/>
      <c r="D2939" s="903"/>
      <c r="E2939" s="903"/>
      <c r="F2939" s="903"/>
      <c r="G2939" s="903"/>
      <c r="H2939" s="903"/>
      <c r="I2939" s="903"/>
      <c r="J2939" s="903"/>
    </row>
    <row r="2940" spans="1:10" ht="18" customHeight="1" x14ac:dyDescent="0.25">
      <c r="A2940" s="887"/>
      <c r="B2940" s="888" t="s">
        <v>1082</v>
      </c>
      <c r="C2940" s="887" t="s">
        <v>6058</v>
      </c>
      <c r="D2940" s="887" t="s">
        <v>1083</v>
      </c>
      <c r="E2940" s="1024" t="s">
        <v>1210</v>
      </c>
      <c r="F2940" s="1024"/>
      <c r="G2940" s="889" t="s">
        <v>880</v>
      </c>
      <c r="H2940" s="888" t="s">
        <v>6059</v>
      </c>
      <c r="I2940" s="888" t="s">
        <v>6060</v>
      </c>
      <c r="J2940" s="888" t="s">
        <v>1089</v>
      </c>
    </row>
    <row r="2941" spans="1:10" ht="39" customHeight="1" x14ac:dyDescent="0.25">
      <c r="A2941" s="890" t="s">
        <v>6061</v>
      </c>
      <c r="B2941" s="891" t="s">
        <v>6681</v>
      </c>
      <c r="C2941" s="890" t="s">
        <v>537</v>
      </c>
      <c r="D2941" s="890" t="s">
        <v>503</v>
      </c>
      <c r="E2941" s="1025" t="s">
        <v>6842</v>
      </c>
      <c r="F2941" s="1025"/>
      <c r="G2941" s="892" t="s">
        <v>24</v>
      </c>
      <c r="H2941" s="893">
        <v>1</v>
      </c>
      <c r="I2941" s="894">
        <v>11</v>
      </c>
      <c r="J2941" s="894">
        <v>11</v>
      </c>
    </row>
    <row r="2942" spans="1:10" ht="39" customHeight="1" x14ac:dyDescent="0.25">
      <c r="A2942" s="906" t="s">
        <v>6843</v>
      </c>
      <c r="B2942" s="907" t="s">
        <v>6844</v>
      </c>
      <c r="C2942" s="906" t="s">
        <v>537</v>
      </c>
      <c r="D2942" s="906" t="s">
        <v>6845</v>
      </c>
      <c r="E2942" s="1022" t="s">
        <v>6846</v>
      </c>
      <c r="F2942" s="1022"/>
      <c r="G2942" s="909" t="s">
        <v>1090</v>
      </c>
      <c r="H2942" s="908">
        <v>1</v>
      </c>
      <c r="I2942" s="911">
        <v>0.16</v>
      </c>
      <c r="J2942" s="911">
        <v>0.16</v>
      </c>
    </row>
    <row r="2943" spans="1:10" ht="39" customHeight="1" x14ac:dyDescent="0.25">
      <c r="A2943" s="906" t="s">
        <v>6843</v>
      </c>
      <c r="B2943" s="907" t="s">
        <v>6847</v>
      </c>
      <c r="C2943" s="906" t="s">
        <v>537</v>
      </c>
      <c r="D2943" s="906" t="s">
        <v>6848</v>
      </c>
      <c r="E2943" s="1022" t="s">
        <v>6846</v>
      </c>
      <c r="F2943" s="1022"/>
      <c r="G2943" s="909" t="s">
        <v>1090</v>
      </c>
      <c r="H2943" s="908">
        <v>1</v>
      </c>
      <c r="I2943" s="911">
        <v>0.61</v>
      </c>
      <c r="J2943" s="911">
        <v>0.61</v>
      </c>
    </row>
    <row r="2944" spans="1:10" ht="39" customHeight="1" x14ac:dyDescent="0.25">
      <c r="A2944" s="906" t="s">
        <v>6843</v>
      </c>
      <c r="B2944" s="907" t="s">
        <v>6849</v>
      </c>
      <c r="C2944" s="906" t="s">
        <v>537</v>
      </c>
      <c r="D2944" s="906" t="s">
        <v>6850</v>
      </c>
      <c r="E2944" s="1022" t="s">
        <v>6846</v>
      </c>
      <c r="F2944" s="1022"/>
      <c r="G2944" s="909" t="s">
        <v>1090</v>
      </c>
      <c r="H2944" s="908">
        <v>1</v>
      </c>
      <c r="I2944" s="911">
        <v>0.77</v>
      </c>
      <c r="J2944" s="911">
        <v>0.77</v>
      </c>
    </row>
    <row r="2945" spans="1:10" ht="39" customHeight="1" x14ac:dyDescent="0.25">
      <c r="A2945" s="906" t="s">
        <v>6843</v>
      </c>
      <c r="B2945" s="907" t="s">
        <v>6851</v>
      </c>
      <c r="C2945" s="906" t="s">
        <v>537</v>
      </c>
      <c r="D2945" s="906" t="s">
        <v>6852</v>
      </c>
      <c r="E2945" s="1022" t="s">
        <v>6846</v>
      </c>
      <c r="F2945" s="1022"/>
      <c r="G2945" s="909" t="s">
        <v>1090</v>
      </c>
      <c r="H2945" s="908">
        <v>1</v>
      </c>
      <c r="I2945" s="911">
        <v>9.4600000000000009</v>
      </c>
      <c r="J2945" s="911">
        <v>9.4600000000000009</v>
      </c>
    </row>
    <row r="2946" spans="1:10" x14ac:dyDescent="0.25">
      <c r="A2946" s="901"/>
      <c r="B2946" s="901"/>
      <c r="C2946" s="901"/>
      <c r="D2946" s="901"/>
      <c r="E2946" s="901" t="s">
        <v>6082</v>
      </c>
      <c r="F2946" s="902">
        <v>0</v>
      </c>
      <c r="G2946" s="901" t="s">
        <v>6083</v>
      </c>
      <c r="H2946" s="902">
        <v>0</v>
      </c>
      <c r="I2946" s="901" t="s">
        <v>6084</v>
      </c>
      <c r="J2946" s="902">
        <v>0</v>
      </c>
    </row>
    <row r="2947" spans="1:10" ht="15.75" thickBot="1" x14ac:dyDescent="0.3">
      <c r="A2947" s="901"/>
      <c r="B2947" s="901"/>
      <c r="C2947" s="901"/>
      <c r="D2947" s="901"/>
      <c r="E2947" s="901" t="s">
        <v>6085</v>
      </c>
      <c r="F2947" s="902">
        <v>2.63</v>
      </c>
      <c r="G2947" s="901"/>
      <c r="H2947" s="1013" t="s">
        <v>6086</v>
      </c>
      <c r="I2947" s="1013"/>
      <c r="J2947" s="902">
        <v>13.63</v>
      </c>
    </row>
    <row r="2948" spans="1:10" ht="1.1499999999999999" customHeight="1" thickTop="1" x14ac:dyDescent="0.25">
      <c r="A2948" s="903"/>
      <c r="B2948" s="903"/>
      <c r="C2948" s="903"/>
      <c r="D2948" s="903"/>
      <c r="E2948" s="903"/>
      <c r="F2948" s="903"/>
      <c r="G2948" s="903"/>
      <c r="H2948" s="903"/>
      <c r="I2948" s="903"/>
      <c r="J2948" s="903"/>
    </row>
    <row r="2949" spans="1:10" ht="18" customHeight="1" x14ac:dyDescent="0.25">
      <c r="A2949" s="887"/>
      <c r="B2949" s="888" t="s">
        <v>1082</v>
      </c>
      <c r="C2949" s="887" t="s">
        <v>6058</v>
      </c>
      <c r="D2949" s="887" t="s">
        <v>1083</v>
      </c>
      <c r="E2949" s="1024" t="s">
        <v>1210</v>
      </c>
      <c r="F2949" s="1024"/>
      <c r="G2949" s="889" t="s">
        <v>880</v>
      </c>
      <c r="H2949" s="888" t="s">
        <v>6059</v>
      </c>
      <c r="I2949" s="888" t="s">
        <v>6060</v>
      </c>
      <c r="J2949" s="888" t="s">
        <v>1089</v>
      </c>
    </row>
    <row r="2950" spans="1:10" ht="39" customHeight="1" x14ac:dyDescent="0.25">
      <c r="A2950" s="890" t="s">
        <v>6061</v>
      </c>
      <c r="B2950" s="891" t="s">
        <v>6847</v>
      </c>
      <c r="C2950" s="890" t="s">
        <v>537</v>
      </c>
      <c r="D2950" s="890" t="s">
        <v>6848</v>
      </c>
      <c r="E2950" s="1025" t="s">
        <v>6846</v>
      </c>
      <c r="F2950" s="1025"/>
      <c r="G2950" s="892" t="s">
        <v>1090</v>
      </c>
      <c r="H2950" s="893">
        <v>1</v>
      </c>
      <c r="I2950" s="894">
        <v>0.61</v>
      </c>
      <c r="J2950" s="894">
        <v>0.61</v>
      </c>
    </row>
    <row r="2951" spans="1:10" ht="64.900000000000006" customHeight="1" x14ac:dyDescent="0.25">
      <c r="A2951" s="895" t="s">
        <v>6067</v>
      </c>
      <c r="B2951" s="896" t="s">
        <v>6853</v>
      </c>
      <c r="C2951" s="895" t="s">
        <v>537</v>
      </c>
      <c r="D2951" s="895" t="s">
        <v>636</v>
      </c>
      <c r="E2951" s="1019" t="s">
        <v>6854</v>
      </c>
      <c r="F2951" s="1019"/>
      <c r="G2951" s="905" t="s">
        <v>637</v>
      </c>
      <c r="H2951" s="897">
        <v>5.3300000000000001E-5</v>
      </c>
      <c r="I2951" s="904">
        <v>11530.18</v>
      </c>
      <c r="J2951" s="904">
        <v>0.61</v>
      </c>
    </row>
    <row r="2952" spans="1:10" x14ac:dyDescent="0.25">
      <c r="A2952" s="901"/>
      <c r="B2952" s="901"/>
      <c r="C2952" s="901"/>
      <c r="D2952" s="901"/>
      <c r="E2952" s="901" t="s">
        <v>6082</v>
      </c>
      <c r="F2952" s="902">
        <v>0</v>
      </c>
      <c r="G2952" s="901" t="s">
        <v>6083</v>
      </c>
      <c r="H2952" s="902">
        <v>0</v>
      </c>
      <c r="I2952" s="901" t="s">
        <v>6084</v>
      </c>
      <c r="J2952" s="902">
        <v>0</v>
      </c>
    </row>
    <row r="2953" spans="1:10" ht="15.75" thickBot="1" x14ac:dyDescent="0.3">
      <c r="A2953" s="901"/>
      <c r="B2953" s="901"/>
      <c r="C2953" s="901"/>
      <c r="D2953" s="901"/>
      <c r="E2953" s="901" t="s">
        <v>6085</v>
      </c>
      <c r="F2953" s="902">
        <v>0.15</v>
      </c>
      <c r="G2953" s="901"/>
      <c r="H2953" s="1013" t="s">
        <v>6086</v>
      </c>
      <c r="I2953" s="1013"/>
      <c r="J2953" s="902">
        <v>0.76</v>
      </c>
    </row>
    <row r="2954" spans="1:10" ht="1.1499999999999999" customHeight="1" thickTop="1" x14ac:dyDescent="0.25">
      <c r="A2954" s="903"/>
      <c r="B2954" s="903"/>
      <c r="C2954" s="903"/>
      <c r="D2954" s="903"/>
      <c r="E2954" s="903"/>
      <c r="F2954" s="903"/>
      <c r="G2954" s="903"/>
      <c r="H2954" s="903"/>
      <c r="I2954" s="903"/>
      <c r="J2954" s="903"/>
    </row>
    <row r="2955" spans="1:10" ht="18" customHeight="1" x14ac:dyDescent="0.25">
      <c r="A2955" s="887"/>
      <c r="B2955" s="888" t="s">
        <v>1082</v>
      </c>
      <c r="C2955" s="887" t="s">
        <v>6058</v>
      </c>
      <c r="D2955" s="887" t="s">
        <v>1083</v>
      </c>
      <c r="E2955" s="1024" t="s">
        <v>1210</v>
      </c>
      <c r="F2955" s="1024"/>
      <c r="G2955" s="889" t="s">
        <v>880</v>
      </c>
      <c r="H2955" s="888" t="s">
        <v>6059</v>
      </c>
      <c r="I2955" s="888" t="s">
        <v>6060</v>
      </c>
      <c r="J2955" s="888" t="s">
        <v>1089</v>
      </c>
    </row>
    <row r="2956" spans="1:10" ht="39" customHeight="1" x14ac:dyDescent="0.25">
      <c r="A2956" s="890" t="s">
        <v>6061</v>
      </c>
      <c r="B2956" s="891" t="s">
        <v>6844</v>
      </c>
      <c r="C2956" s="890" t="s">
        <v>537</v>
      </c>
      <c r="D2956" s="890" t="s">
        <v>6845</v>
      </c>
      <c r="E2956" s="1025" t="s">
        <v>6846</v>
      </c>
      <c r="F2956" s="1025"/>
      <c r="G2956" s="892" t="s">
        <v>1090</v>
      </c>
      <c r="H2956" s="893">
        <v>1</v>
      </c>
      <c r="I2956" s="894">
        <v>0.16</v>
      </c>
      <c r="J2956" s="894">
        <v>0.16</v>
      </c>
    </row>
    <row r="2957" spans="1:10" ht="64.900000000000006" customHeight="1" x14ac:dyDescent="0.25">
      <c r="A2957" s="895" t="s">
        <v>6067</v>
      </c>
      <c r="B2957" s="896" t="s">
        <v>6853</v>
      </c>
      <c r="C2957" s="895" t="s">
        <v>537</v>
      </c>
      <c r="D2957" s="895" t="s">
        <v>636</v>
      </c>
      <c r="E2957" s="1019" t="s">
        <v>6854</v>
      </c>
      <c r="F2957" s="1019"/>
      <c r="G2957" s="905" t="s">
        <v>637</v>
      </c>
      <c r="H2957" s="897">
        <v>1.43E-5</v>
      </c>
      <c r="I2957" s="904">
        <v>11530.18</v>
      </c>
      <c r="J2957" s="904">
        <v>0.16</v>
      </c>
    </row>
    <row r="2958" spans="1:10" x14ac:dyDescent="0.25">
      <c r="A2958" s="901"/>
      <c r="B2958" s="901"/>
      <c r="C2958" s="901"/>
      <c r="D2958" s="901"/>
      <c r="E2958" s="901" t="s">
        <v>6082</v>
      </c>
      <c r="F2958" s="902">
        <v>0</v>
      </c>
      <c r="G2958" s="901" t="s">
        <v>6083</v>
      </c>
      <c r="H2958" s="902">
        <v>0</v>
      </c>
      <c r="I2958" s="901" t="s">
        <v>6084</v>
      </c>
      <c r="J2958" s="902">
        <v>0</v>
      </c>
    </row>
    <row r="2959" spans="1:10" ht="15.75" thickBot="1" x14ac:dyDescent="0.3">
      <c r="A2959" s="901"/>
      <c r="B2959" s="901"/>
      <c r="C2959" s="901"/>
      <c r="D2959" s="901"/>
      <c r="E2959" s="901" t="s">
        <v>6085</v>
      </c>
      <c r="F2959" s="902">
        <v>0.04</v>
      </c>
      <c r="G2959" s="901"/>
      <c r="H2959" s="1013" t="s">
        <v>6086</v>
      </c>
      <c r="I2959" s="1013"/>
      <c r="J2959" s="902">
        <v>0.2</v>
      </c>
    </row>
    <row r="2960" spans="1:10" ht="1.1499999999999999" customHeight="1" thickTop="1" x14ac:dyDescent="0.25">
      <c r="A2960" s="903"/>
      <c r="B2960" s="903"/>
      <c r="C2960" s="903"/>
      <c r="D2960" s="903"/>
      <c r="E2960" s="903"/>
      <c r="F2960" s="903"/>
      <c r="G2960" s="903"/>
      <c r="H2960" s="903"/>
      <c r="I2960" s="903"/>
      <c r="J2960" s="903"/>
    </row>
    <row r="2961" spans="1:10" ht="18" customHeight="1" x14ac:dyDescent="0.25">
      <c r="A2961" s="887"/>
      <c r="B2961" s="888" t="s">
        <v>1082</v>
      </c>
      <c r="C2961" s="887" t="s">
        <v>6058</v>
      </c>
      <c r="D2961" s="887" t="s">
        <v>1083</v>
      </c>
      <c r="E2961" s="1024" t="s">
        <v>1210</v>
      </c>
      <c r="F2961" s="1024"/>
      <c r="G2961" s="889" t="s">
        <v>880</v>
      </c>
      <c r="H2961" s="888" t="s">
        <v>6059</v>
      </c>
      <c r="I2961" s="888" t="s">
        <v>6060</v>
      </c>
      <c r="J2961" s="888" t="s">
        <v>1089</v>
      </c>
    </row>
    <row r="2962" spans="1:10" ht="39" customHeight="1" x14ac:dyDescent="0.25">
      <c r="A2962" s="890" t="s">
        <v>6061</v>
      </c>
      <c r="B2962" s="891" t="s">
        <v>6849</v>
      </c>
      <c r="C2962" s="890" t="s">
        <v>537</v>
      </c>
      <c r="D2962" s="890" t="s">
        <v>6850</v>
      </c>
      <c r="E2962" s="1025" t="s">
        <v>6846</v>
      </c>
      <c r="F2962" s="1025"/>
      <c r="G2962" s="892" t="s">
        <v>1090</v>
      </c>
      <c r="H2962" s="893">
        <v>1</v>
      </c>
      <c r="I2962" s="894">
        <v>0.77</v>
      </c>
      <c r="J2962" s="894">
        <v>0.77</v>
      </c>
    </row>
    <row r="2963" spans="1:10" ht="64.900000000000006" customHeight="1" x14ac:dyDescent="0.25">
      <c r="A2963" s="895" t="s">
        <v>6067</v>
      </c>
      <c r="B2963" s="896" t="s">
        <v>6853</v>
      </c>
      <c r="C2963" s="895" t="s">
        <v>537</v>
      </c>
      <c r="D2963" s="895" t="s">
        <v>636</v>
      </c>
      <c r="E2963" s="1019" t="s">
        <v>6854</v>
      </c>
      <c r="F2963" s="1019"/>
      <c r="G2963" s="905" t="s">
        <v>637</v>
      </c>
      <c r="H2963" s="897">
        <v>6.6699999999999995E-5</v>
      </c>
      <c r="I2963" s="904">
        <v>11530.18</v>
      </c>
      <c r="J2963" s="904">
        <v>0.77</v>
      </c>
    </row>
    <row r="2964" spans="1:10" x14ac:dyDescent="0.25">
      <c r="A2964" s="901"/>
      <c r="B2964" s="901"/>
      <c r="C2964" s="901"/>
      <c r="D2964" s="901"/>
      <c r="E2964" s="901" t="s">
        <v>6082</v>
      </c>
      <c r="F2964" s="902">
        <v>0</v>
      </c>
      <c r="G2964" s="901" t="s">
        <v>6083</v>
      </c>
      <c r="H2964" s="902">
        <v>0</v>
      </c>
      <c r="I2964" s="901" t="s">
        <v>6084</v>
      </c>
      <c r="J2964" s="902">
        <v>0</v>
      </c>
    </row>
    <row r="2965" spans="1:10" ht="15.75" thickBot="1" x14ac:dyDescent="0.3">
      <c r="A2965" s="901"/>
      <c r="B2965" s="901"/>
      <c r="C2965" s="901"/>
      <c r="D2965" s="901"/>
      <c r="E2965" s="901" t="s">
        <v>6085</v>
      </c>
      <c r="F2965" s="902">
        <v>0.18</v>
      </c>
      <c r="G2965" s="901"/>
      <c r="H2965" s="1013" t="s">
        <v>6086</v>
      </c>
      <c r="I2965" s="1013"/>
      <c r="J2965" s="902">
        <v>0.95</v>
      </c>
    </row>
    <row r="2966" spans="1:10" ht="1.1499999999999999" customHeight="1" thickTop="1" x14ac:dyDescent="0.25">
      <c r="A2966" s="903"/>
      <c r="B2966" s="903"/>
      <c r="C2966" s="903"/>
      <c r="D2966" s="903"/>
      <c r="E2966" s="903"/>
      <c r="F2966" s="903"/>
      <c r="G2966" s="903"/>
      <c r="H2966" s="903"/>
      <c r="I2966" s="903"/>
      <c r="J2966" s="903"/>
    </row>
    <row r="2967" spans="1:10" ht="18" customHeight="1" x14ac:dyDescent="0.25">
      <c r="A2967" s="887"/>
      <c r="B2967" s="888" t="s">
        <v>1082</v>
      </c>
      <c r="C2967" s="887" t="s">
        <v>6058</v>
      </c>
      <c r="D2967" s="887" t="s">
        <v>1083</v>
      </c>
      <c r="E2967" s="1024" t="s">
        <v>1210</v>
      </c>
      <c r="F2967" s="1024"/>
      <c r="G2967" s="889" t="s">
        <v>880</v>
      </c>
      <c r="H2967" s="888" t="s">
        <v>6059</v>
      </c>
      <c r="I2967" s="888" t="s">
        <v>6060</v>
      </c>
      <c r="J2967" s="888" t="s">
        <v>1089</v>
      </c>
    </row>
    <row r="2968" spans="1:10" ht="39" customHeight="1" x14ac:dyDescent="0.25">
      <c r="A2968" s="890" t="s">
        <v>6061</v>
      </c>
      <c r="B2968" s="891" t="s">
        <v>6851</v>
      </c>
      <c r="C2968" s="890" t="s">
        <v>537</v>
      </c>
      <c r="D2968" s="890" t="s">
        <v>6852</v>
      </c>
      <c r="E2968" s="1025" t="s">
        <v>6846</v>
      </c>
      <c r="F2968" s="1025"/>
      <c r="G2968" s="892" t="s">
        <v>1090</v>
      </c>
      <c r="H2968" s="893">
        <v>1</v>
      </c>
      <c r="I2968" s="894">
        <v>9.4600000000000009</v>
      </c>
      <c r="J2968" s="894">
        <v>9.4600000000000009</v>
      </c>
    </row>
    <row r="2969" spans="1:10" ht="24" customHeight="1" x14ac:dyDescent="0.25">
      <c r="A2969" s="895" t="s">
        <v>6067</v>
      </c>
      <c r="B2969" s="896" t="s">
        <v>6855</v>
      </c>
      <c r="C2969" s="895" t="s">
        <v>537</v>
      </c>
      <c r="D2969" s="895" t="s">
        <v>588</v>
      </c>
      <c r="E2969" s="1019" t="s">
        <v>515</v>
      </c>
      <c r="F2969" s="1019"/>
      <c r="G2969" s="905" t="s">
        <v>589</v>
      </c>
      <c r="H2969" s="897">
        <v>1.44</v>
      </c>
      <c r="I2969" s="904">
        <v>6.57</v>
      </c>
      <c r="J2969" s="904">
        <v>9.4600000000000009</v>
      </c>
    </row>
    <row r="2970" spans="1:10" x14ac:dyDescent="0.25">
      <c r="A2970" s="901"/>
      <c r="B2970" s="901"/>
      <c r="C2970" s="901"/>
      <c r="D2970" s="901"/>
      <c r="E2970" s="901" t="s">
        <v>6082</v>
      </c>
      <c r="F2970" s="902">
        <v>0</v>
      </c>
      <c r="G2970" s="901" t="s">
        <v>6083</v>
      </c>
      <c r="H2970" s="902">
        <v>0</v>
      </c>
      <c r="I2970" s="901" t="s">
        <v>6084</v>
      </c>
      <c r="J2970" s="902">
        <v>0</v>
      </c>
    </row>
    <row r="2971" spans="1:10" ht="15.75" thickBot="1" x14ac:dyDescent="0.3">
      <c r="A2971" s="901"/>
      <c r="B2971" s="901"/>
      <c r="C2971" s="901"/>
      <c r="D2971" s="901"/>
      <c r="E2971" s="901" t="s">
        <v>6085</v>
      </c>
      <c r="F2971" s="902">
        <v>2.2599999999999998</v>
      </c>
      <c r="G2971" s="901"/>
      <c r="H2971" s="1013" t="s">
        <v>6086</v>
      </c>
      <c r="I2971" s="1013"/>
      <c r="J2971" s="902">
        <v>11.72</v>
      </c>
    </row>
    <row r="2972" spans="1:10" ht="1.1499999999999999" customHeight="1" thickTop="1" x14ac:dyDescent="0.25">
      <c r="A2972" s="903"/>
      <c r="B2972" s="903"/>
      <c r="C2972" s="903"/>
      <c r="D2972" s="903"/>
      <c r="E2972" s="903"/>
      <c r="F2972" s="903"/>
      <c r="G2972" s="903"/>
      <c r="H2972" s="903"/>
      <c r="I2972" s="903"/>
      <c r="J2972" s="903"/>
    </row>
    <row r="2973" spans="1:10" ht="18" customHeight="1" x14ac:dyDescent="0.25">
      <c r="A2973" s="887"/>
      <c r="B2973" s="888" t="s">
        <v>1082</v>
      </c>
      <c r="C2973" s="887" t="s">
        <v>6058</v>
      </c>
      <c r="D2973" s="887" t="s">
        <v>1083</v>
      </c>
      <c r="E2973" s="1024" t="s">
        <v>1210</v>
      </c>
      <c r="F2973" s="1024"/>
      <c r="G2973" s="889" t="s">
        <v>880</v>
      </c>
      <c r="H2973" s="888" t="s">
        <v>6059</v>
      </c>
      <c r="I2973" s="888" t="s">
        <v>6060</v>
      </c>
      <c r="J2973" s="888" t="s">
        <v>1089</v>
      </c>
    </row>
    <row r="2974" spans="1:10" ht="25.9" customHeight="1" x14ac:dyDescent="0.25">
      <c r="A2974" s="890" t="s">
        <v>6061</v>
      </c>
      <c r="B2974" s="891" t="s">
        <v>6388</v>
      </c>
      <c r="C2974" s="890" t="s">
        <v>6063</v>
      </c>
      <c r="D2974" s="890" t="s">
        <v>383</v>
      </c>
      <c r="E2974" s="1025" t="s">
        <v>176</v>
      </c>
      <c r="F2974" s="1025"/>
      <c r="G2974" s="892" t="s">
        <v>47</v>
      </c>
      <c r="H2974" s="893">
        <v>1</v>
      </c>
      <c r="I2974" s="894">
        <v>16.420000000000002</v>
      </c>
      <c r="J2974" s="894">
        <v>16.420000000000002</v>
      </c>
    </row>
    <row r="2975" spans="1:10" ht="15" customHeight="1" x14ac:dyDescent="0.25">
      <c r="A2975" s="1024" t="s">
        <v>6089</v>
      </c>
      <c r="B2975" s="1020" t="s">
        <v>1082</v>
      </c>
      <c r="C2975" s="1024" t="s">
        <v>6058</v>
      </c>
      <c r="D2975" s="1024" t="s">
        <v>6090</v>
      </c>
      <c r="E2975" s="1020" t="s">
        <v>1084</v>
      </c>
      <c r="F2975" s="1023" t="s">
        <v>6091</v>
      </c>
      <c r="G2975" s="1020"/>
      <c r="H2975" s="1023" t="s">
        <v>6065</v>
      </c>
      <c r="I2975" s="1020"/>
      <c r="J2975" s="1020" t="s">
        <v>6066</v>
      </c>
    </row>
    <row r="2976" spans="1:10" ht="15" customHeight="1" x14ac:dyDescent="0.25">
      <c r="A2976" s="1020"/>
      <c r="B2976" s="1020"/>
      <c r="C2976" s="1020"/>
      <c r="D2976" s="1020"/>
      <c r="E2976" s="1020"/>
      <c r="F2976" s="888" t="s">
        <v>6092</v>
      </c>
      <c r="G2976" s="888" t="s">
        <v>6093</v>
      </c>
      <c r="H2976" s="888" t="s">
        <v>6092</v>
      </c>
      <c r="I2976" s="888" t="s">
        <v>6093</v>
      </c>
      <c r="J2976" s="1020"/>
    </row>
    <row r="2977" spans="1:10" ht="25.9" customHeight="1" x14ac:dyDescent="0.25">
      <c r="A2977" s="895" t="s">
        <v>6067</v>
      </c>
      <c r="B2977" s="896" t="s">
        <v>6856</v>
      </c>
      <c r="C2977" s="895" t="s">
        <v>6063</v>
      </c>
      <c r="D2977" s="895" t="s">
        <v>1091</v>
      </c>
      <c r="E2977" s="897">
        <v>1</v>
      </c>
      <c r="F2977" s="904">
        <v>1</v>
      </c>
      <c r="G2977" s="904">
        <v>0</v>
      </c>
      <c r="H2977" s="898">
        <v>48.69</v>
      </c>
      <c r="I2977" s="898">
        <v>42.63</v>
      </c>
      <c r="J2977" s="898">
        <v>48.69</v>
      </c>
    </row>
    <row r="2978" spans="1:10" ht="24" customHeight="1" x14ac:dyDescent="0.25">
      <c r="A2978" s="895" t="s">
        <v>6067</v>
      </c>
      <c r="B2978" s="896" t="s">
        <v>1020</v>
      </c>
      <c r="C2978" s="895" t="s">
        <v>6063</v>
      </c>
      <c r="D2978" s="895" t="s">
        <v>364</v>
      </c>
      <c r="E2978" s="897">
        <v>1</v>
      </c>
      <c r="F2978" s="904">
        <v>1</v>
      </c>
      <c r="G2978" s="904">
        <v>0</v>
      </c>
      <c r="H2978" s="898">
        <v>30.8</v>
      </c>
      <c r="I2978" s="898">
        <v>7.95</v>
      </c>
      <c r="J2978" s="898">
        <v>30.8</v>
      </c>
    </row>
    <row r="2979" spans="1:10" ht="19.899999999999999" customHeight="1" x14ac:dyDescent="0.25">
      <c r="A2979" s="1012"/>
      <c r="B2979" s="1012"/>
      <c r="C2979" s="1012"/>
      <c r="D2979" s="1012"/>
      <c r="E2979" s="1012"/>
      <c r="F2979" s="1012" t="s">
        <v>6094</v>
      </c>
      <c r="G2979" s="1012"/>
      <c r="H2979" s="1012"/>
      <c r="I2979" s="1012"/>
      <c r="J2979" s="900">
        <v>79.497900000000001</v>
      </c>
    </row>
    <row r="2980" spans="1:10" ht="19.899999999999999" customHeight="1" x14ac:dyDescent="0.25">
      <c r="A2980" s="887" t="s">
        <v>6064</v>
      </c>
      <c r="B2980" s="888" t="s">
        <v>1082</v>
      </c>
      <c r="C2980" s="887" t="s">
        <v>6058</v>
      </c>
      <c r="D2980" s="887" t="s">
        <v>223</v>
      </c>
      <c r="E2980" s="888" t="s">
        <v>1084</v>
      </c>
      <c r="F2980" s="1020" t="s">
        <v>6065</v>
      </c>
      <c r="G2980" s="1020"/>
      <c r="H2980" s="1020"/>
      <c r="I2980" s="1020"/>
      <c r="J2980" s="888" t="s">
        <v>6066</v>
      </c>
    </row>
    <row r="2981" spans="1:10" ht="24" customHeight="1" x14ac:dyDescent="0.25">
      <c r="A2981" s="895" t="s">
        <v>6067</v>
      </c>
      <c r="B2981" s="896" t="s">
        <v>6139</v>
      </c>
      <c r="C2981" s="895" t="s">
        <v>6063</v>
      </c>
      <c r="D2981" s="895" t="s">
        <v>263</v>
      </c>
      <c r="E2981" s="897">
        <v>1</v>
      </c>
      <c r="F2981" s="895"/>
      <c r="G2981" s="895"/>
      <c r="H2981" s="895"/>
      <c r="I2981" s="898" t="s">
        <v>6140</v>
      </c>
      <c r="J2981" s="898" t="s">
        <v>6140</v>
      </c>
    </row>
    <row r="2982" spans="1:10" ht="24" customHeight="1" x14ac:dyDescent="0.25">
      <c r="A2982" s="895" t="s">
        <v>6067</v>
      </c>
      <c r="B2982" s="896" t="s">
        <v>6160</v>
      </c>
      <c r="C2982" s="895" t="s">
        <v>6063</v>
      </c>
      <c r="D2982" s="895" t="s">
        <v>273</v>
      </c>
      <c r="E2982" s="897">
        <v>2</v>
      </c>
      <c r="F2982" s="895"/>
      <c r="G2982" s="895"/>
      <c r="H2982" s="895"/>
      <c r="I2982" s="898" t="s">
        <v>6161</v>
      </c>
      <c r="J2982" s="898" t="s">
        <v>6857</v>
      </c>
    </row>
    <row r="2983" spans="1:10" ht="19.899999999999999" customHeight="1" x14ac:dyDescent="0.25">
      <c r="A2983" s="1012"/>
      <c r="B2983" s="1012"/>
      <c r="C2983" s="1012"/>
      <c r="D2983" s="1012"/>
      <c r="E2983" s="1012"/>
      <c r="F2983" s="1012" t="s">
        <v>6070</v>
      </c>
      <c r="G2983" s="1012"/>
      <c r="H2983" s="1012"/>
      <c r="I2983" s="1012"/>
      <c r="J2983" s="899">
        <v>0</v>
      </c>
    </row>
    <row r="2984" spans="1:10" ht="19.899999999999999" customHeight="1" x14ac:dyDescent="0.25">
      <c r="A2984" s="1012"/>
      <c r="B2984" s="1012"/>
      <c r="C2984" s="1012"/>
      <c r="D2984" s="1012"/>
      <c r="E2984" s="1012"/>
      <c r="F2984" s="1012" t="s">
        <v>6071</v>
      </c>
      <c r="G2984" s="1012"/>
      <c r="H2984" s="1012"/>
      <c r="I2984" s="1012"/>
      <c r="J2984" s="900">
        <v>88.617699999999999</v>
      </c>
    </row>
    <row r="2985" spans="1:10" ht="19.899999999999999" customHeight="1" x14ac:dyDescent="0.25">
      <c r="A2985" s="1012"/>
      <c r="B2985" s="1012"/>
      <c r="C2985" s="1012"/>
      <c r="D2985" s="1012"/>
      <c r="E2985" s="1012"/>
      <c r="F2985" s="1012" t="s">
        <v>6072</v>
      </c>
      <c r="G2985" s="1012"/>
      <c r="H2985" s="1012"/>
      <c r="I2985" s="1012"/>
      <c r="J2985" s="900">
        <v>168.1156</v>
      </c>
    </row>
    <row r="2986" spans="1:10" ht="19.899999999999999" customHeight="1" x14ac:dyDescent="0.25">
      <c r="A2986" s="1012"/>
      <c r="B2986" s="1012"/>
      <c r="C2986" s="1012"/>
      <c r="D2986" s="1012"/>
      <c r="E2986" s="1012"/>
      <c r="F2986" s="1012" t="s">
        <v>6073</v>
      </c>
      <c r="G2986" s="1012"/>
      <c r="H2986" s="1012"/>
      <c r="I2986" s="1012"/>
      <c r="J2986" s="900">
        <v>19.149999999999999</v>
      </c>
    </row>
    <row r="2987" spans="1:10" ht="19.899999999999999" customHeight="1" x14ac:dyDescent="0.25">
      <c r="A2987" s="1012"/>
      <c r="B2987" s="1012"/>
      <c r="C2987" s="1012"/>
      <c r="D2987" s="1012"/>
      <c r="E2987" s="1012"/>
      <c r="F2987" s="1012" t="s">
        <v>6074</v>
      </c>
      <c r="G2987" s="1012"/>
      <c r="H2987" s="1012"/>
      <c r="I2987" s="1012"/>
      <c r="J2987" s="900">
        <v>8.7789000000000001</v>
      </c>
    </row>
    <row r="2988" spans="1:10" ht="19.899999999999999" customHeight="1" x14ac:dyDescent="0.25">
      <c r="A2988" s="1012"/>
      <c r="B2988" s="1012"/>
      <c r="C2988" s="1012"/>
      <c r="D2988" s="1012"/>
      <c r="E2988" s="1012"/>
      <c r="F2988" s="1012" t="s">
        <v>6075</v>
      </c>
      <c r="G2988" s="1012"/>
      <c r="H2988" s="1012"/>
      <c r="I2988" s="1012"/>
      <c r="J2988" s="900">
        <v>0</v>
      </c>
    </row>
    <row r="2989" spans="1:10" ht="19.899999999999999" customHeight="1" x14ac:dyDescent="0.25">
      <c r="A2989" s="1012"/>
      <c r="B2989" s="1012"/>
      <c r="C2989" s="1012"/>
      <c r="D2989" s="1012"/>
      <c r="E2989" s="1012"/>
      <c r="F2989" s="1012" t="s">
        <v>6076</v>
      </c>
      <c r="G2989" s="1012"/>
      <c r="H2989" s="1012"/>
      <c r="I2989" s="1012"/>
      <c r="J2989" s="900">
        <v>0</v>
      </c>
    </row>
    <row r="2990" spans="1:10" ht="19.899999999999999" customHeight="1" x14ac:dyDescent="0.25">
      <c r="A2990" s="887" t="s">
        <v>6101</v>
      </c>
      <c r="B2990" s="888" t="s">
        <v>1082</v>
      </c>
      <c r="C2990" s="887" t="s">
        <v>6058</v>
      </c>
      <c r="D2990" s="887" t="s">
        <v>179</v>
      </c>
      <c r="E2990" s="888" t="s">
        <v>1084</v>
      </c>
      <c r="F2990" s="888" t="s">
        <v>1207</v>
      </c>
      <c r="G2990" s="888" t="s">
        <v>6102</v>
      </c>
      <c r="H2990" s="888"/>
      <c r="I2990" s="888"/>
      <c r="J2990" s="888" t="s">
        <v>6065</v>
      </c>
    </row>
    <row r="2991" spans="1:10" ht="24" customHeight="1" x14ac:dyDescent="0.25">
      <c r="A2991" s="895" t="s">
        <v>6067</v>
      </c>
      <c r="B2991" s="896" t="s">
        <v>6858</v>
      </c>
      <c r="C2991" s="895" t="s">
        <v>6063</v>
      </c>
      <c r="D2991" s="895" t="s">
        <v>5266</v>
      </c>
      <c r="E2991" s="897">
        <v>0.112</v>
      </c>
      <c r="F2991" s="905" t="s">
        <v>50</v>
      </c>
      <c r="G2991" s="1018" t="s">
        <v>6859</v>
      </c>
      <c r="H2991" s="1018"/>
      <c r="I2991" s="1019"/>
      <c r="J2991" s="898" t="s">
        <v>6860</v>
      </c>
    </row>
    <row r="2992" spans="1:10" ht="19.899999999999999" customHeight="1" x14ac:dyDescent="0.25">
      <c r="A2992" s="1012"/>
      <c r="B2992" s="1012"/>
      <c r="C2992" s="1012"/>
      <c r="D2992" s="1012"/>
      <c r="E2992" s="1012"/>
      <c r="F2992" s="1012" t="s">
        <v>6106</v>
      </c>
      <c r="G2992" s="1012"/>
      <c r="H2992" s="1012"/>
      <c r="I2992" s="1012"/>
      <c r="J2992" s="900">
        <v>7.6372</v>
      </c>
    </row>
    <row r="2993" spans="1:10" ht="19.899999999999999" customHeight="1" x14ac:dyDescent="0.25">
      <c r="A2993" s="887" t="s">
        <v>6107</v>
      </c>
      <c r="B2993" s="888" t="s">
        <v>6108</v>
      </c>
      <c r="C2993" s="887" t="s">
        <v>6058</v>
      </c>
      <c r="D2993" s="887" t="s">
        <v>1083</v>
      </c>
      <c r="E2993" s="888" t="s">
        <v>6109</v>
      </c>
      <c r="F2993" s="888" t="s">
        <v>1084</v>
      </c>
      <c r="G2993" s="889" t="s">
        <v>1207</v>
      </c>
      <c r="H2993" s="1020" t="s">
        <v>6102</v>
      </c>
      <c r="I2993" s="1020"/>
      <c r="J2993" s="888" t="s">
        <v>6065</v>
      </c>
    </row>
    <row r="2994" spans="1:10" ht="39" customHeight="1" x14ac:dyDescent="0.25">
      <c r="A2994" s="906" t="s">
        <v>6061</v>
      </c>
      <c r="B2994" s="907" t="s">
        <v>6151</v>
      </c>
      <c r="C2994" s="906" t="s">
        <v>6063</v>
      </c>
      <c r="D2994" s="906" t="s">
        <v>6152</v>
      </c>
      <c r="E2994" s="907" t="s">
        <v>605</v>
      </c>
      <c r="F2994" s="908">
        <v>1.1E-4</v>
      </c>
      <c r="G2994" s="909" t="s">
        <v>108</v>
      </c>
      <c r="H2994" s="1021">
        <v>34.81</v>
      </c>
      <c r="I2994" s="1022"/>
      <c r="J2994" s="910">
        <v>0</v>
      </c>
    </row>
    <row r="2995" spans="1:10" ht="19.899999999999999" customHeight="1" x14ac:dyDescent="0.25">
      <c r="A2995" s="1012"/>
      <c r="B2995" s="1012"/>
      <c r="C2995" s="1012"/>
      <c r="D2995" s="1012"/>
      <c r="E2995" s="1012"/>
      <c r="F2995" s="1012" t="s">
        <v>6112</v>
      </c>
      <c r="G2995" s="1012"/>
      <c r="H2995" s="1012"/>
      <c r="I2995" s="1012"/>
      <c r="J2995" s="900">
        <v>3.8E-3</v>
      </c>
    </row>
    <row r="2996" spans="1:10" ht="19.899999999999999" customHeight="1" x14ac:dyDescent="0.25">
      <c r="A2996" s="887" t="s">
        <v>6077</v>
      </c>
      <c r="B2996" s="888" t="s">
        <v>6078</v>
      </c>
      <c r="C2996" s="887" t="s">
        <v>6058</v>
      </c>
      <c r="D2996" s="887" t="s">
        <v>1083</v>
      </c>
      <c r="E2996" s="888" t="s">
        <v>1084</v>
      </c>
      <c r="F2996" s="1020" t="s">
        <v>6079</v>
      </c>
      <c r="G2996" s="1023"/>
      <c r="H2996" s="1020"/>
      <c r="I2996" s="1020"/>
      <c r="J2996" s="888" t="s">
        <v>6065</v>
      </c>
    </row>
    <row r="2997" spans="1:10" ht="19.899999999999999" customHeight="1" x14ac:dyDescent="0.25">
      <c r="A2997" s="889"/>
      <c r="B2997" s="889"/>
      <c r="C2997" s="889"/>
      <c r="D2997" s="889"/>
      <c r="E2997" s="889"/>
      <c r="F2997" s="889" t="s">
        <v>240</v>
      </c>
      <c r="G2997" s="889" t="s">
        <v>241</v>
      </c>
      <c r="H2997" s="889" t="s">
        <v>242</v>
      </c>
      <c r="I2997" s="889" t="s">
        <v>6080</v>
      </c>
      <c r="J2997" s="889"/>
    </row>
    <row r="2998" spans="1:10" ht="49.9" customHeight="1" x14ac:dyDescent="0.25">
      <c r="A2998" s="906" t="s">
        <v>6067</v>
      </c>
      <c r="B2998" s="907" t="s">
        <v>605</v>
      </c>
      <c r="C2998" s="906" t="s">
        <v>6063</v>
      </c>
      <c r="D2998" s="906" t="s">
        <v>5266</v>
      </c>
      <c r="E2998" s="908">
        <v>1.1E-4</v>
      </c>
      <c r="F2998" s="907" t="s">
        <v>6153</v>
      </c>
      <c r="G2998" s="907" t="s">
        <v>6154</v>
      </c>
      <c r="H2998" s="907" t="s">
        <v>6155</v>
      </c>
      <c r="I2998" s="907" t="s">
        <v>6116</v>
      </c>
      <c r="J2998" s="910">
        <v>0</v>
      </c>
    </row>
    <row r="2999" spans="1:10" ht="19.899999999999999" customHeight="1" x14ac:dyDescent="0.25">
      <c r="A2999" s="1012"/>
      <c r="B2999" s="1012"/>
      <c r="C2999" s="1012"/>
      <c r="D2999" s="1012"/>
      <c r="E2999" s="1012"/>
      <c r="F2999" s="1012" t="s">
        <v>6076</v>
      </c>
      <c r="G2999" s="1012"/>
      <c r="H2999" s="1012"/>
      <c r="I2999" s="1012"/>
      <c r="J2999" s="900">
        <v>0</v>
      </c>
    </row>
    <row r="3000" spans="1:10" ht="19.899999999999999" customHeight="1" x14ac:dyDescent="0.25">
      <c r="A3000" s="1012"/>
      <c r="B3000" s="1012"/>
      <c r="C3000" s="1012"/>
      <c r="D3000" s="1012"/>
      <c r="E3000" s="1012"/>
      <c r="F3000" s="1012" t="s">
        <v>6081</v>
      </c>
      <c r="G3000" s="1012"/>
      <c r="H3000" s="1012"/>
      <c r="I3000" s="1012"/>
      <c r="J3000" s="900">
        <v>0</v>
      </c>
    </row>
    <row r="3001" spans="1:10" x14ac:dyDescent="0.25">
      <c r="A3001" s="901"/>
      <c r="B3001" s="901"/>
      <c r="C3001" s="901"/>
      <c r="D3001" s="901"/>
      <c r="E3001" s="901" t="s">
        <v>6082</v>
      </c>
      <c r="F3001" s="902">
        <v>4.6288103015725044</v>
      </c>
      <c r="G3001" s="901" t="s">
        <v>6083</v>
      </c>
      <c r="H3001" s="902">
        <v>0</v>
      </c>
      <c r="I3001" s="901" t="s">
        <v>6084</v>
      </c>
      <c r="J3001" s="902">
        <v>4.62</v>
      </c>
    </row>
    <row r="3002" spans="1:10" ht="15.75" thickBot="1" x14ac:dyDescent="0.3">
      <c r="A3002" s="901"/>
      <c r="B3002" s="901"/>
      <c r="C3002" s="901"/>
      <c r="D3002" s="901"/>
      <c r="E3002" s="901" t="s">
        <v>6085</v>
      </c>
      <c r="F3002" s="902">
        <v>3.92</v>
      </c>
      <c r="G3002" s="901"/>
      <c r="H3002" s="1013" t="s">
        <v>6086</v>
      </c>
      <c r="I3002" s="1013"/>
      <c r="J3002" s="902">
        <v>20.34</v>
      </c>
    </row>
    <row r="3003" spans="1:10" ht="1.1499999999999999" customHeight="1" thickTop="1" x14ac:dyDescent="0.25">
      <c r="A3003" s="903"/>
      <c r="B3003" s="903"/>
      <c r="C3003" s="903"/>
      <c r="D3003" s="903"/>
      <c r="E3003" s="903"/>
      <c r="F3003" s="903"/>
      <c r="G3003" s="903"/>
      <c r="H3003" s="903"/>
      <c r="I3003" s="903"/>
      <c r="J3003" s="903"/>
    </row>
    <row r="3004" spans="1:10" ht="18" customHeight="1" x14ac:dyDescent="0.25">
      <c r="A3004" s="887"/>
      <c r="B3004" s="888" t="s">
        <v>1082</v>
      </c>
      <c r="C3004" s="887" t="s">
        <v>6058</v>
      </c>
      <c r="D3004" s="887" t="s">
        <v>1083</v>
      </c>
      <c r="E3004" s="1024" t="s">
        <v>1210</v>
      </c>
      <c r="F3004" s="1024"/>
      <c r="G3004" s="889" t="s">
        <v>880</v>
      </c>
      <c r="H3004" s="888" t="s">
        <v>6059</v>
      </c>
      <c r="I3004" s="888" t="s">
        <v>6060</v>
      </c>
      <c r="J3004" s="888" t="s">
        <v>1089</v>
      </c>
    </row>
    <row r="3005" spans="1:10" ht="25.9" customHeight="1" x14ac:dyDescent="0.25">
      <c r="A3005" s="890" t="s">
        <v>6061</v>
      </c>
      <c r="B3005" s="891" t="s">
        <v>6386</v>
      </c>
      <c r="C3005" s="890" t="s">
        <v>6063</v>
      </c>
      <c r="D3005" s="890" t="s">
        <v>384</v>
      </c>
      <c r="E3005" s="1025" t="s">
        <v>176</v>
      </c>
      <c r="F3005" s="1025"/>
      <c r="G3005" s="892" t="s">
        <v>50</v>
      </c>
      <c r="H3005" s="893">
        <v>1</v>
      </c>
      <c r="I3005" s="894">
        <v>100.3</v>
      </c>
      <c r="J3005" s="894">
        <v>100.3</v>
      </c>
    </row>
    <row r="3006" spans="1:10" ht="15" customHeight="1" x14ac:dyDescent="0.25">
      <c r="A3006" s="1024" t="s">
        <v>6089</v>
      </c>
      <c r="B3006" s="1020" t="s">
        <v>1082</v>
      </c>
      <c r="C3006" s="1024" t="s">
        <v>6058</v>
      </c>
      <c r="D3006" s="1024" t="s">
        <v>6090</v>
      </c>
      <c r="E3006" s="1020" t="s">
        <v>1084</v>
      </c>
      <c r="F3006" s="1023" t="s">
        <v>6091</v>
      </c>
      <c r="G3006" s="1020"/>
      <c r="H3006" s="1023" t="s">
        <v>6065</v>
      </c>
      <c r="I3006" s="1020"/>
      <c r="J3006" s="1020" t="s">
        <v>6066</v>
      </c>
    </row>
    <row r="3007" spans="1:10" ht="15" customHeight="1" x14ac:dyDescent="0.25">
      <c r="A3007" s="1020"/>
      <c r="B3007" s="1020"/>
      <c r="C3007" s="1020"/>
      <c r="D3007" s="1020"/>
      <c r="E3007" s="1020"/>
      <c r="F3007" s="888" t="s">
        <v>6092</v>
      </c>
      <c r="G3007" s="888" t="s">
        <v>6093</v>
      </c>
      <c r="H3007" s="888" t="s">
        <v>6092</v>
      </c>
      <c r="I3007" s="888" t="s">
        <v>6093</v>
      </c>
      <c r="J3007" s="1020"/>
    </row>
    <row r="3008" spans="1:10" ht="24" customHeight="1" x14ac:dyDescent="0.25">
      <c r="A3008" s="895" t="s">
        <v>6067</v>
      </c>
      <c r="B3008" s="896" t="s">
        <v>1020</v>
      </c>
      <c r="C3008" s="895" t="s">
        <v>6063</v>
      </c>
      <c r="D3008" s="895" t="s">
        <v>364</v>
      </c>
      <c r="E3008" s="897">
        <v>1</v>
      </c>
      <c r="F3008" s="904">
        <v>1</v>
      </c>
      <c r="G3008" s="904">
        <v>0</v>
      </c>
      <c r="H3008" s="898">
        <v>30.8</v>
      </c>
      <c r="I3008" s="898">
        <v>7.95</v>
      </c>
      <c r="J3008" s="898">
        <v>30.8</v>
      </c>
    </row>
    <row r="3009" spans="1:10" ht="25.9" customHeight="1" x14ac:dyDescent="0.25">
      <c r="A3009" s="895" t="s">
        <v>6067</v>
      </c>
      <c r="B3009" s="896" t="s">
        <v>1048</v>
      </c>
      <c r="C3009" s="895" t="s">
        <v>6063</v>
      </c>
      <c r="D3009" s="895" t="s">
        <v>1111</v>
      </c>
      <c r="E3009" s="897">
        <v>1</v>
      </c>
      <c r="F3009" s="904">
        <v>1</v>
      </c>
      <c r="G3009" s="904">
        <v>0</v>
      </c>
      <c r="H3009" s="898">
        <v>0.32</v>
      </c>
      <c r="I3009" s="898">
        <v>0.17</v>
      </c>
      <c r="J3009" s="898">
        <v>0.32</v>
      </c>
    </row>
    <row r="3010" spans="1:10" ht="19.899999999999999" customHeight="1" x14ac:dyDescent="0.25">
      <c r="A3010" s="1012"/>
      <c r="B3010" s="1012"/>
      <c r="C3010" s="1012"/>
      <c r="D3010" s="1012"/>
      <c r="E3010" s="1012"/>
      <c r="F3010" s="1012" t="s">
        <v>6094</v>
      </c>
      <c r="G3010" s="1012"/>
      <c r="H3010" s="1012"/>
      <c r="I3010" s="1012"/>
      <c r="J3010" s="900">
        <v>31.126999999999999</v>
      </c>
    </row>
    <row r="3011" spans="1:10" ht="19.899999999999999" customHeight="1" x14ac:dyDescent="0.25">
      <c r="A3011" s="887" t="s">
        <v>6064</v>
      </c>
      <c r="B3011" s="888" t="s">
        <v>1082</v>
      </c>
      <c r="C3011" s="887" t="s">
        <v>6058</v>
      </c>
      <c r="D3011" s="887" t="s">
        <v>223</v>
      </c>
      <c r="E3011" s="888" t="s">
        <v>1084</v>
      </c>
      <c r="F3011" s="1020" t="s">
        <v>6065</v>
      </c>
      <c r="G3011" s="1020"/>
      <c r="H3011" s="1020"/>
      <c r="I3011" s="1020"/>
      <c r="J3011" s="888" t="s">
        <v>6066</v>
      </c>
    </row>
    <row r="3012" spans="1:10" ht="24" customHeight="1" x14ac:dyDescent="0.25">
      <c r="A3012" s="895" t="s">
        <v>6067</v>
      </c>
      <c r="B3012" s="896" t="s">
        <v>6782</v>
      </c>
      <c r="C3012" s="895" t="s">
        <v>6063</v>
      </c>
      <c r="D3012" s="895" t="s">
        <v>595</v>
      </c>
      <c r="E3012" s="897">
        <v>1</v>
      </c>
      <c r="F3012" s="895"/>
      <c r="G3012" s="895"/>
      <c r="H3012" s="895"/>
      <c r="I3012" s="898" t="s">
        <v>6783</v>
      </c>
      <c r="J3012" s="898" t="s">
        <v>6783</v>
      </c>
    </row>
    <row r="3013" spans="1:10" ht="24" customHeight="1" x14ac:dyDescent="0.25">
      <c r="A3013" s="895" t="s">
        <v>6067</v>
      </c>
      <c r="B3013" s="896" t="s">
        <v>6139</v>
      </c>
      <c r="C3013" s="895" t="s">
        <v>6063</v>
      </c>
      <c r="D3013" s="895" t="s">
        <v>263</v>
      </c>
      <c r="E3013" s="897">
        <v>1</v>
      </c>
      <c r="F3013" s="895"/>
      <c r="G3013" s="895"/>
      <c r="H3013" s="895"/>
      <c r="I3013" s="898" t="s">
        <v>6140</v>
      </c>
      <c r="J3013" s="898" t="s">
        <v>6140</v>
      </c>
    </row>
    <row r="3014" spans="1:10" ht="19.899999999999999" customHeight="1" x14ac:dyDescent="0.25">
      <c r="A3014" s="1012"/>
      <c r="B3014" s="1012"/>
      <c r="C3014" s="1012"/>
      <c r="D3014" s="1012"/>
      <c r="E3014" s="1012"/>
      <c r="F3014" s="1012" t="s">
        <v>6070</v>
      </c>
      <c r="G3014" s="1012"/>
      <c r="H3014" s="1012"/>
      <c r="I3014" s="1012"/>
      <c r="J3014" s="899">
        <v>0</v>
      </c>
    </row>
    <row r="3015" spans="1:10" ht="19.899999999999999" customHeight="1" x14ac:dyDescent="0.25">
      <c r="A3015" s="1012"/>
      <c r="B3015" s="1012"/>
      <c r="C3015" s="1012"/>
      <c r="D3015" s="1012"/>
      <c r="E3015" s="1012"/>
      <c r="F3015" s="1012" t="s">
        <v>6071</v>
      </c>
      <c r="G3015" s="1012"/>
      <c r="H3015" s="1012"/>
      <c r="I3015" s="1012"/>
      <c r="J3015" s="900">
        <v>60.975900000000003</v>
      </c>
    </row>
    <row r="3016" spans="1:10" ht="19.899999999999999" customHeight="1" x14ac:dyDescent="0.25">
      <c r="A3016" s="1012"/>
      <c r="B3016" s="1012"/>
      <c r="C3016" s="1012"/>
      <c r="D3016" s="1012"/>
      <c r="E3016" s="1012"/>
      <c r="F3016" s="1012" t="s">
        <v>6072</v>
      </c>
      <c r="G3016" s="1012"/>
      <c r="H3016" s="1012"/>
      <c r="I3016" s="1012"/>
      <c r="J3016" s="900">
        <v>92.102900000000005</v>
      </c>
    </row>
    <row r="3017" spans="1:10" ht="19.899999999999999" customHeight="1" x14ac:dyDescent="0.25">
      <c r="A3017" s="1012"/>
      <c r="B3017" s="1012"/>
      <c r="C3017" s="1012"/>
      <c r="D3017" s="1012"/>
      <c r="E3017" s="1012"/>
      <c r="F3017" s="1012" t="s">
        <v>6073</v>
      </c>
      <c r="G3017" s="1012"/>
      <c r="H3017" s="1012"/>
      <c r="I3017" s="1012"/>
      <c r="J3017" s="900">
        <v>1.3413900000000001</v>
      </c>
    </row>
    <row r="3018" spans="1:10" ht="19.899999999999999" customHeight="1" x14ac:dyDescent="0.25">
      <c r="A3018" s="1012"/>
      <c r="B3018" s="1012"/>
      <c r="C3018" s="1012"/>
      <c r="D3018" s="1012"/>
      <c r="E3018" s="1012"/>
      <c r="F3018" s="1012" t="s">
        <v>6074</v>
      </c>
      <c r="G3018" s="1012"/>
      <c r="H3018" s="1012"/>
      <c r="I3018" s="1012"/>
      <c r="J3018" s="900">
        <v>68.662300000000002</v>
      </c>
    </row>
    <row r="3019" spans="1:10" ht="19.899999999999999" customHeight="1" x14ac:dyDescent="0.25">
      <c r="A3019" s="1012"/>
      <c r="B3019" s="1012"/>
      <c r="C3019" s="1012"/>
      <c r="D3019" s="1012"/>
      <c r="E3019" s="1012"/>
      <c r="F3019" s="1012" t="s">
        <v>6075</v>
      </c>
      <c r="G3019" s="1012"/>
      <c r="H3019" s="1012"/>
      <c r="I3019" s="1012"/>
      <c r="J3019" s="900">
        <v>0.63049999999999995</v>
      </c>
    </row>
    <row r="3020" spans="1:10" ht="19.899999999999999" customHeight="1" x14ac:dyDescent="0.25">
      <c r="A3020" s="1012"/>
      <c r="B3020" s="1012"/>
      <c r="C3020" s="1012"/>
      <c r="D3020" s="1012"/>
      <c r="E3020" s="1012"/>
      <c r="F3020" s="1012" t="s">
        <v>6076</v>
      </c>
      <c r="G3020" s="1012"/>
      <c r="H3020" s="1012"/>
      <c r="I3020" s="1012"/>
      <c r="J3020" s="900">
        <v>0</v>
      </c>
    </row>
    <row r="3021" spans="1:10" ht="19.899999999999999" customHeight="1" x14ac:dyDescent="0.25">
      <c r="A3021" s="887" t="s">
        <v>6101</v>
      </c>
      <c r="B3021" s="888" t="s">
        <v>1082</v>
      </c>
      <c r="C3021" s="887" t="s">
        <v>6058</v>
      </c>
      <c r="D3021" s="887" t="s">
        <v>179</v>
      </c>
      <c r="E3021" s="888" t="s">
        <v>1084</v>
      </c>
      <c r="F3021" s="888" t="s">
        <v>1207</v>
      </c>
      <c r="G3021" s="888" t="s">
        <v>6102</v>
      </c>
      <c r="H3021" s="888"/>
      <c r="I3021" s="888"/>
      <c r="J3021" s="888" t="s">
        <v>6065</v>
      </c>
    </row>
    <row r="3022" spans="1:10" ht="24" customHeight="1" x14ac:dyDescent="0.25">
      <c r="A3022" s="895" t="s">
        <v>6067</v>
      </c>
      <c r="B3022" s="896" t="s">
        <v>6861</v>
      </c>
      <c r="C3022" s="895" t="s">
        <v>6063</v>
      </c>
      <c r="D3022" s="895" t="s">
        <v>3410</v>
      </c>
      <c r="E3022" s="897">
        <v>1</v>
      </c>
      <c r="F3022" s="905" t="s">
        <v>50</v>
      </c>
      <c r="G3022" s="1018" t="s">
        <v>6862</v>
      </c>
      <c r="H3022" s="1018"/>
      <c r="I3022" s="1019"/>
      <c r="J3022" s="898" t="s">
        <v>6862</v>
      </c>
    </row>
    <row r="3023" spans="1:10" ht="19.899999999999999" customHeight="1" x14ac:dyDescent="0.25">
      <c r="A3023" s="1012"/>
      <c r="B3023" s="1012"/>
      <c r="C3023" s="1012"/>
      <c r="D3023" s="1012"/>
      <c r="E3023" s="1012"/>
      <c r="F3023" s="1012" t="s">
        <v>6106</v>
      </c>
      <c r="G3023" s="1012"/>
      <c r="H3023" s="1012"/>
      <c r="I3023" s="1012"/>
      <c r="J3023" s="900">
        <v>30.975999999999999</v>
      </c>
    </row>
    <row r="3024" spans="1:10" ht="19.899999999999999" customHeight="1" x14ac:dyDescent="0.25">
      <c r="A3024" s="887" t="s">
        <v>6107</v>
      </c>
      <c r="B3024" s="888" t="s">
        <v>6108</v>
      </c>
      <c r="C3024" s="887" t="s">
        <v>6058</v>
      </c>
      <c r="D3024" s="887" t="s">
        <v>1083</v>
      </c>
      <c r="E3024" s="888" t="s">
        <v>6109</v>
      </c>
      <c r="F3024" s="888" t="s">
        <v>1084</v>
      </c>
      <c r="G3024" s="889" t="s">
        <v>1207</v>
      </c>
      <c r="H3024" s="1020" t="s">
        <v>6102</v>
      </c>
      <c r="I3024" s="1020"/>
      <c r="J3024" s="888" t="s">
        <v>6065</v>
      </c>
    </row>
    <row r="3025" spans="1:10" ht="39" customHeight="1" x14ac:dyDescent="0.25">
      <c r="A3025" s="906" t="s">
        <v>6061</v>
      </c>
      <c r="B3025" s="907" t="s">
        <v>6151</v>
      </c>
      <c r="C3025" s="906" t="s">
        <v>6063</v>
      </c>
      <c r="D3025" s="906" t="s">
        <v>6152</v>
      </c>
      <c r="E3025" s="907" t="s">
        <v>604</v>
      </c>
      <c r="F3025" s="908">
        <v>1E-3</v>
      </c>
      <c r="G3025" s="909" t="s">
        <v>108</v>
      </c>
      <c r="H3025" s="1021">
        <v>34.81</v>
      </c>
      <c r="I3025" s="1022"/>
      <c r="J3025" s="910">
        <v>0.03</v>
      </c>
    </row>
    <row r="3026" spans="1:10" ht="19.899999999999999" customHeight="1" x14ac:dyDescent="0.25">
      <c r="A3026" s="1012"/>
      <c r="B3026" s="1012"/>
      <c r="C3026" s="1012"/>
      <c r="D3026" s="1012"/>
      <c r="E3026" s="1012"/>
      <c r="F3026" s="1012" t="s">
        <v>6112</v>
      </c>
      <c r="G3026" s="1012"/>
      <c r="H3026" s="1012"/>
      <c r="I3026" s="1012"/>
      <c r="J3026" s="900">
        <v>3.4799999999999998E-2</v>
      </c>
    </row>
    <row r="3027" spans="1:10" ht="19.899999999999999" customHeight="1" x14ac:dyDescent="0.25">
      <c r="A3027" s="887" t="s">
        <v>6077</v>
      </c>
      <c r="B3027" s="888" t="s">
        <v>6078</v>
      </c>
      <c r="C3027" s="887" t="s">
        <v>6058</v>
      </c>
      <c r="D3027" s="887" t="s">
        <v>1083</v>
      </c>
      <c r="E3027" s="888" t="s">
        <v>1084</v>
      </c>
      <c r="F3027" s="1020" t="s">
        <v>6079</v>
      </c>
      <c r="G3027" s="1023"/>
      <c r="H3027" s="1020"/>
      <c r="I3027" s="1020"/>
      <c r="J3027" s="888" t="s">
        <v>6065</v>
      </c>
    </row>
    <row r="3028" spans="1:10" ht="19.899999999999999" customHeight="1" x14ac:dyDescent="0.25">
      <c r="A3028" s="889"/>
      <c r="B3028" s="889"/>
      <c r="C3028" s="889"/>
      <c r="D3028" s="889"/>
      <c r="E3028" s="889"/>
      <c r="F3028" s="889" t="s">
        <v>240</v>
      </c>
      <c r="G3028" s="889" t="s">
        <v>241</v>
      </c>
      <c r="H3028" s="889" t="s">
        <v>242</v>
      </c>
      <c r="I3028" s="889" t="s">
        <v>6080</v>
      </c>
      <c r="J3028" s="889"/>
    </row>
    <row r="3029" spans="1:10" ht="49.9" customHeight="1" x14ac:dyDescent="0.25">
      <c r="A3029" s="906" t="s">
        <v>6067</v>
      </c>
      <c r="B3029" s="907" t="s">
        <v>604</v>
      </c>
      <c r="C3029" s="906" t="s">
        <v>6063</v>
      </c>
      <c r="D3029" s="906" t="s">
        <v>3410</v>
      </c>
      <c r="E3029" s="908">
        <v>1E-3</v>
      </c>
      <c r="F3029" s="907" t="s">
        <v>6153</v>
      </c>
      <c r="G3029" s="907" t="s">
        <v>6154</v>
      </c>
      <c r="H3029" s="907" t="s">
        <v>6155</v>
      </c>
      <c r="I3029" s="907" t="s">
        <v>6116</v>
      </c>
      <c r="J3029" s="910">
        <v>0</v>
      </c>
    </row>
    <row r="3030" spans="1:10" ht="19.899999999999999" customHeight="1" x14ac:dyDescent="0.25">
      <c r="A3030" s="1012"/>
      <c r="B3030" s="1012"/>
      <c r="C3030" s="1012"/>
      <c r="D3030" s="1012"/>
      <c r="E3030" s="1012"/>
      <c r="F3030" s="1012" t="s">
        <v>6076</v>
      </c>
      <c r="G3030" s="1012"/>
      <c r="H3030" s="1012"/>
      <c r="I3030" s="1012"/>
      <c r="J3030" s="900">
        <v>0</v>
      </c>
    </row>
    <row r="3031" spans="1:10" ht="19.899999999999999" customHeight="1" x14ac:dyDescent="0.25">
      <c r="A3031" s="1012"/>
      <c r="B3031" s="1012"/>
      <c r="C3031" s="1012"/>
      <c r="D3031" s="1012"/>
      <c r="E3031" s="1012"/>
      <c r="F3031" s="1012" t="s">
        <v>6081</v>
      </c>
      <c r="G3031" s="1012"/>
      <c r="H3031" s="1012"/>
      <c r="I3031" s="1012"/>
      <c r="J3031" s="900">
        <v>0</v>
      </c>
    </row>
    <row r="3032" spans="1:10" x14ac:dyDescent="0.25">
      <c r="A3032" s="901"/>
      <c r="B3032" s="901"/>
      <c r="C3032" s="901"/>
      <c r="D3032" s="901"/>
      <c r="E3032" s="901" t="s">
        <v>6082</v>
      </c>
      <c r="F3032" s="902">
        <v>45.468651076769795</v>
      </c>
      <c r="G3032" s="901" t="s">
        <v>6083</v>
      </c>
      <c r="H3032" s="902">
        <v>0</v>
      </c>
      <c r="I3032" s="901" t="s">
        <v>6084</v>
      </c>
      <c r="J3032" s="902">
        <v>45.46</v>
      </c>
    </row>
    <row r="3033" spans="1:10" ht="15.75" thickBot="1" x14ac:dyDescent="0.3">
      <c r="A3033" s="901"/>
      <c r="B3033" s="901"/>
      <c r="C3033" s="901"/>
      <c r="D3033" s="901"/>
      <c r="E3033" s="901" t="s">
        <v>6085</v>
      </c>
      <c r="F3033" s="902">
        <v>23.96</v>
      </c>
      <c r="G3033" s="901"/>
      <c r="H3033" s="1013" t="s">
        <v>6086</v>
      </c>
      <c r="I3033" s="1013"/>
      <c r="J3033" s="902">
        <v>124.26</v>
      </c>
    </row>
    <row r="3034" spans="1:10" ht="1.1499999999999999" customHeight="1" thickTop="1" x14ac:dyDescent="0.25">
      <c r="A3034" s="903"/>
      <c r="B3034" s="903"/>
      <c r="C3034" s="903"/>
      <c r="D3034" s="903"/>
      <c r="E3034" s="903"/>
      <c r="F3034" s="903"/>
      <c r="G3034" s="903"/>
      <c r="H3034" s="903"/>
      <c r="I3034" s="903"/>
      <c r="J3034" s="903"/>
    </row>
    <row r="3035" spans="1:10" ht="18" customHeight="1" x14ac:dyDescent="0.25">
      <c r="A3035" s="887"/>
      <c r="B3035" s="888" t="s">
        <v>1082</v>
      </c>
      <c r="C3035" s="887" t="s">
        <v>6058</v>
      </c>
      <c r="D3035" s="887" t="s">
        <v>1083</v>
      </c>
      <c r="E3035" s="1024" t="s">
        <v>1210</v>
      </c>
      <c r="F3035" s="1024"/>
      <c r="G3035" s="889" t="s">
        <v>880</v>
      </c>
      <c r="H3035" s="888" t="s">
        <v>6059</v>
      </c>
      <c r="I3035" s="888" t="s">
        <v>6060</v>
      </c>
      <c r="J3035" s="888" t="s">
        <v>1089</v>
      </c>
    </row>
    <row r="3036" spans="1:10" ht="25.9" customHeight="1" x14ac:dyDescent="0.25">
      <c r="A3036" s="890" t="s">
        <v>6061</v>
      </c>
      <c r="B3036" s="891" t="s">
        <v>6543</v>
      </c>
      <c r="C3036" s="890" t="s">
        <v>6063</v>
      </c>
      <c r="D3036" s="890" t="s">
        <v>434</v>
      </c>
      <c r="E3036" s="1025" t="s">
        <v>176</v>
      </c>
      <c r="F3036" s="1025"/>
      <c r="G3036" s="892" t="s">
        <v>50</v>
      </c>
      <c r="H3036" s="893">
        <v>1</v>
      </c>
      <c r="I3036" s="894">
        <v>65.28</v>
      </c>
      <c r="J3036" s="894">
        <v>65.28</v>
      </c>
    </row>
    <row r="3037" spans="1:10" ht="15" customHeight="1" x14ac:dyDescent="0.25">
      <c r="A3037" s="1024" t="s">
        <v>6089</v>
      </c>
      <c r="B3037" s="1020" t="s">
        <v>1082</v>
      </c>
      <c r="C3037" s="1024" t="s">
        <v>6058</v>
      </c>
      <c r="D3037" s="1024" t="s">
        <v>6090</v>
      </c>
      <c r="E3037" s="1020" t="s">
        <v>1084</v>
      </c>
      <c r="F3037" s="1023" t="s">
        <v>6091</v>
      </c>
      <c r="G3037" s="1020"/>
      <c r="H3037" s="1023" t="s">
        <v>6065</v>
      </c>
      <c r="I3037" s="1020"/>
      <c r="J3037" s="1020" t="s">
        <v>6066</v>
      </c>
    </row>
    <row r="3038" spans="1:10" ht="15" customHeight="1" x14ac:dyDescent="0.25">
      <c r="A3038" s="1020"/>
      <c r="B3038" s="1020"/>
      <c r="C3038" s="1020"/>
      <c r="D3038" s="1020"/>
      <c r="E3038" s="1020"/>
      <c r="F3038" s="888" t="s">
        <v>6092</v>
      </c>
      <c r="G3038" s="888" t="s">
        <v>6093</v>
      </c>
      <c r="H3038" s="888" t="s">
        <v>6092</v>
      </c>
      <c r="I3038" s="888" t="s">
        <v>6093</v>
      </c>
      <c r="J3038" s="1020"/>
    </row>
    <row r="3039" spans="1:10" ht="25.9" customHeight="1" x14ac:dyDescent="0.25">
      <c r="A3039" s="895" t="s">
        <v>6067</v>
      </c>
      <c r="B3039" s="896" t="s">
        <v>1048</v>
      </c>
      <c r="C3039" s="895" t="s">
        <v>6063</v>
      </c>
      <c r="D3039" s="895" t="s">
        <v>1111</v>
      </c>
      <c r="E3039" s="897">
        <v>1</v>
      </c>
      <c r="F3039" s="904">
        <v>1</v>
      </c>
      <c r="G3039" s="904">
        <v>0</v>
      </c>
      <c r="H3039" s="898">
        <v>0.32</v>
      </c>
      <c r="I3039" s="898">
        <v>0.17</v>
      </c>
      <c r="J3039" s="898">
        <v>0.32</v>
      </c>
    </row>
    <row r="3040" spans="1:10" ht="24" customHeight="1" x14ac:dyDescent="0.25">
      <c r="A3040" s="895" t="s">
        <v>6067</v>
      </c>
      <c r="B3040" s="896" t="s">
        <v>1020</v>
      </c>
      <c r="C3040" s="895" t="s">
        <v>6063</v>
      </c>
      <c r="D3040" s="895" t="s">
        <v>364</v>
      </c>
      <c r="E3040" s="897">
        <v>1</v>
      </c>
      <c r="F3040" s="904">
        <v>1</v>
      </c>
      <c r="G3040" s="904">
        <v>0</v>
      </c>
      <c r="H3040" s="898">
        <v>30.8</v>
      </c>
      <c r="I3040" s="898">
        <v>7.95</v>
      </c>
      <c r="J3040" s="898">
        <v>30.8</v>
      </c>
    </row>
    <row r="3041" spans="1:10" ht="19.899999999999999" customHeight="1" x14ac:dyDescent="0.25">
      <c r="A3041" s="1012"/>
      <c r="B3041" s="1012"/>
      <c r="C3041" s="1012"/>
      <c r="D3041" s="1012"/>
      <c r="E3041" s="1012"/>
      <c r="F3041" s="1012" t="s">
        <v>6094</v>
      </c>
      <c r="G3041" s="1012"/>
      <c r="H3041" s="1012"/>
      <c r="I3041" s="1012"/>
      <c r="J3041" s="900">
        <v>31.126999999999999</v>
      </c>
    </row>
    <row r="3042" spans="1:10" ht="19.899999999999999" customHeight="1" x14ac:dyDescent="0.25">
      <c r="A3042" s="887" t="s">
        <v>6064</v>
      </c>
      <c r="B3042" s="888" t="s">
        <v>1082</v>
      </c>
      <c r="C3042" s="887" t="s">
        <v>6058</v>
      </c>
      <c r="D3042" s="887" t="s">
        <v>223</v>
      </c>
      <c r="E3042" s="888" t="s">
        <v>1084</v>
      </c>
      <c r="F3042" s="1020" t="s">
        <v>6065</v>
      </c>
      <c r="G3042" s="1020"/>
      <c r="H3042" s="1020"/>
      <c r="I3042" s="1020"/>
      <c r="J3042" s="888" t="s">
        <v>6066</v>
      </c>
    </row>
    <row r="3043" spans="1:10" ht="24" customHeight="1" x14ac:dyDescent="0.25">
      <c r="A3043" s="895" t="s">
        <v>6067</v>
      </c>
      <c r="B3043" s="896" t="s">
        <v>6782</v>
      </c>
      <c r="C3043" s="895" t="s">
        <v>6063</v>
      </c>
      <c r="D3043" s="895" t="s">
        <v>595</v>
      </c>
      <c r="E3043" s="897">
        <v>1</v>
      </c>
      <c r="F3043" s="895"/>
      <c r="G3043" s="895"/>
      <c r="H3043" s="895"/>
      <c r="I3043" s="898" t="s">
        <v>6783</v>
      </c>
      <c r="J3043" s="898" t="s">
        <v>6783</v>
      </c>
    </row>
    <row r="3044" spans="1:10" ht="24" customHeight="1" x14ac:dyDescent="0.25">
      <c r="A3044" s="895" t="s">
        <v>6067</v>
      </c>
      <c r="B3044" s="896" t="s">
        <v>6139</v>
      </c>
      <c r="C3044" s="895" t="s">
        <v>6063</v>
      </c>
      <c r="D3044" s="895" t="s">
        <v>263</v>
      </c>
      <c r="E3044" s="897">
        <v>1</v>
      </c>
      <c r="F3044" s="895"/>
      <c r="G3044" s="895"/>
      <c r="H3044" s="895"/>
      <c r="I3044" s="898" t="s">
        <v>6140</v>
      </c>
      <c r="J3044" s="898" t="s">
        <v>6140</v>
      </c>
    </row>
    <row r="3045" spans="1:10" ht="19.899999999999999" customHeight="1" x14ac:dyDescent="0.25">
      <c r="A3045" s="1012"/>
      <c r="B3045" s="1012"/>
      <c r="C3045" s="1012"/>
      <c r="D3045" s="1012"/>
      <c r="E3045" s="1012"/>
      <c r="F3045" s="1012" t="s">
        <v>6070</v>
      </c>
      <c r="G3045" s="1012"/>
      <c r="H3045" s="1012"/>
      <c r="I3045" s="1012"/>
      <c r="J3045" s="899">
        <v>0</v>
      </c>
    </row>
    <row r="3046" spans="1:10" ht="19.899999999999999" customHeight="1" x14ac:dyDescent="0.25">
      <c r="A3046" s="1012"/>
      <c r="B3046" s="1012"/>
      <c r="C3046" s="1012"/>
      <c r="D3046" s="1012"/>
      <c r="E3046" s="1012"/>
      <c r="F3046" s="1012" t="s">
        <v>6071</v>
      </c>
      <c r="G3046" s="1012"/>
      <c r="H3046" s="1012"/>
      <c r="I3046" s="1012"/>
      <c r="J3046" s="900">
        <v>60.975900000000003</v>
      </c>
    </row>
    <row r="3047" spans="1:10" ht="19.899999999999999" customHeight="1" x14ac:dyDescent="0.25">
      <c r="A3047" s="1012"/>
      <c r="B3047" s="1012"/>
      <c r="C3047" s="1012"/>
      <c r="D3047" s="1012"/>
      <c r="E3047" s="1012"/>
      <c r="F3047" s="1012" t="s">
        <v>6072</v>
      </c>
      <c r="G3047" s="1012"/>
      <c r="H3047" s="1012"/>
      <c r="I3047" s="1012"/>
      <c r="J3047" s="900">
        <v>92.102900000000005</v>
      </c>
    </row>
    <row r="3048" spans="1:10" ht="19.899999999999999" customHeight="1" x14ac:dyDescent="0.25">
      <c r="A3048" s="1012"/>
      <c r="B3048" s="1012"/>
      <c r="C3048" s="1012"/>
      <c r="D3048" s="1012"/>
      <c r="E3048" s="1012"/>
      <c r="F3048" s="1012" t="s">
        <v>6073</v>
      </c>
      <c r="G3048" s="1012"/>
      <c r="H3048" s="1012"/>
      <c r="I3048" s="1012"/>
      <c r="J3048" s="900">
        <v>2.8138700000000001</v>
      </c>
    </row>
    <row r="3049" spans="1:10" ht="19.899999999999999" customHeight="1" x14ac:dyDescent="0.25">
      <c r="A3049" s="1012"/>
      <c r="B3049" s="1012"/>
      <c r="C3049" s="1012"/>
      <c r="D3049" s="1012"/>
      <c r="E3049" s="1012"/>
      <c r="F3049" s="1012" t="s">
        <v>6074</v>
      </c>
      <c r="G3049" s="1012"/>
      <c r="H3049" s="1012"/>
      <c r="I3049" s="1012"/>
      <c r="J3049" s="900">
        <v>32.7318</v>
      </c>
    </row>
    <row r="3050" spans="1:10" ht="19.899999999999999" customHeight="1" x14ac:dyDescent="0.25">
      <c r="A3050" s="1012"/>
      <c r="B3050" s="1012"/>
      <c r="C3050" s="1012"/>
      <c r="D3050" s="1012"/>
      <c r="E3050" s="1012"/>
      <c r="F3050" s="1012" t="s">
        <v>6075</v>
      </c>
      <c r="G3050" s="1012"/>
      <c r="H3050" s="1012"/>
      <c r="I3050" s="1012"/>
      <c r="J3050" s="900">
        <v>0.30059999999999998</v>
      </c>
    </row>
    <row r="3051" spans="1:10" ht="19.899999999999999" customHeight="1" x14ac:dyDescent="0.25">
      <c r="A3051" s="1012"/>
      <c r="B3051" s="1012"/>
      <c r="C3051" s="1012"/>
      <c r="D3051" s="1012"/>
      <c r="E3051" s="1012"/>
      <c r="F3051" s="1012" t="s">
        <v>6076</v>
      </c>
      <c r="G3051" s="1012"/>
      <c r="H3051" s="1012"/>
      <c r="I3051" s="1012"/>
      <c r="J3051" s="900">
        <v>0</v>
      </c>
    </row>
    <row r="3052" spans="1:10" ht="19.899999999999999" customHeight="1" x14ac:dyDescent="0.25">
      <c r="A3052" s="887" t="s">
        <v>6101</v>
      </c>
      <c r="B3052" s="888" t="s">
        <v>1082</v>
      </c>
      <c r="C3052" s="887" t="s">
        <v>6058</v>
      </c>
      <c r="D3052" s="887" t="s">
        <v>179</v>
      </c>
      <c r="E3052" s="888" t="s">
        <v>1084</v>
      </c>
      <c r="F3052" s="888" t="s">
        <v>1207</v>
      </c>
      <c r="G3052" s="888" t="s">
        <v>6102</v>
      </c>
      <c r="H3052" s="888"/>
      <c r="I3052" s="888"/>
      <c r="J3052" s="888" t="s">
        <v>6065</v>
      </c>
    </row>
    <row r="3053" spans="1:10" ht="24" customHeight="1" x14ac:dyDescent="0.25">
      <c r="A3053" s="895" t="s">
        <v>6067</v>
      </c>
      <c r="B3053" s="896" t="s">
        <v>6863</v>
      </c>
      <c r="C3053" s="895" t="s">
        <v>6063</v>
      </c>
      <c r="D3053" s="895" t="s">
        <v>3984</v>
      </c>
      <c r="E3053" s="897">
        <v>1</v>
      </c>
      <c r="F3053" s="905" t="s">
        <v>50</v>
      </c>
      <c r="G3053" s="1018" t="s">
        <v>6864</v>
      </c>
      <c r="H3053" s="1018"/>
      <c r="I3053" s="1019"/>
      <c r="J3053" s="898" t="s">
        <v>6864</v>
      </c>
    </row>
    <row r="3054" spans="1:10" ht="19.899999999999999" customHeight="1" x14ac:dyDescent="0.25">
      <c r="A3054" s="1012"/>
      <c r="B3054" s="1012"/>
      <c r="C3054" s="1012"/>
      <c r="D3054" s="1012"/>
      <c r="E3054" s="1012"/>
      <c r="F3054" s="1012" t="s">
        <v>6106</v>
      </c>
      <c r="G3054" s="1012"/>
      <c r="H3054" s="1012"/>
      <c r="I3054" s="1012"/>
      <c r="J3054" s="900">
        <v>32.208500000000001</v>
      </c>
    </row>
    <row r="3055" spans="1:10" ht="19.899999999999999" customHeight="1" x14ac:dyDescent="0.25">
      <c r="A3055" s="887" t="s">
        <v>6107</v>
      </c>
      <c r="B3055" s="888" t="s">
        <v>6108</v>
      </c>
      <c r="C3055" s="887" t="s">
        <v>6058</v>
      </c>
      <c r="D3055" s="887" t="s">
        <v>1083</v>
      </c>
      <c r="E3055" s="888" t="s">
        <v>6109</v>
      </c>
      <c r="F3055" s="888" t="s">
        <v>1084</v>
      </c>
      <c r="G3055" s="889" t="s">
        <v>1207</v>
      </c>
      <c r="H3055" s="1020" t="s">
        <v>6102</v>
      </c>
      <c r="I3055" s="1020"/>
      <c r="J3055" s="888" t="s">
        <v>6065</v>
      </c>
    </row>
    <row r="3056" spans="1:10" ht="39" customHeight="1" x14ac:dyDescent="0.25">
      <c r="A3056" s="906" t="s">
        <v>6061</v>
      </c>
      <c r="B3056" s="907" t="s">
        <v>6151</v>
      </c>
      <c r="C3056" s="906" t="s">
        <v>6063</v>
      </c>
      <c r="D3056" s="906" t="s">
        <v>6152</v>
      </c>
      <c r="E3056" s="907" t="s">
        <v>593</v>
      </c>
      <c r="F3056" s="908">
        <v>1E-3</v>
      </c>
      <c r="G3056" s="909" t="s">
        <v>108</v>
      </c>
      <c r="H3056" s="1021">
        <v>34.81</v>
      </c>
      <c r="I3056" s="1022"/>
      <c r="J3056" s="910">
        <v>0.03</v>
      </c>
    </row>
    <row r="3057" spans="1:10" ht="19.899999999999999" customHeight="1" x14ac:dyDescent="0.25">
      <c r="A3057" s="1012"/>
      <c r="B3057" s="1012"/>
      <c r="C3057" s="1012"/>
      <c r="D3057" s="1012"/>
      <c r="E3057" s="1012"/>
      <c r="F3057" s="1012" t="s">
        <v>6112</v>
      </c>
      <c r="G3057" s="1012"/>
      <c r="H3057" s="1012"/>
      <c r="I3057" s="1012"/>
      <c r="J3057" s="900">
        <v>3.4799999999999998E-2</v>
      </c>
    </row>
    <row r="3058" spans="1:10" ht="19.899999999999999" customHeight="1" x14ac:dyDescent="0.25">
      <c r="A3058" s="887" t="s">
        <v>6077</v>
      </c>
      <c r="B3058" s="888" t="s">
        <v>6078</v>
      </c>
      <c r="C3058" s="887" t="s">
        <v>6058</v>
      </c>
      <c r="D3058" s="887" t="s">
        <v>1083</v>
      </c>
      <c r="E3058" s="888" t="s">
        <v>1084</v>
      </c>
      <c r="F3058" s="1020" t="s">
        <v>6079</v>
      </c>
      <c r="G3058" s="1023"/>
      <c r="H3058" s="1020"/>
      <c r="I3058" s="1020"/>
      <c r="J3058" s="888" t="s">
        <v>6065</v>
      </c>
    </row>
    <row r="3059" spans="1:10" ht="19.899999999999999" customHeight="1" x14ac:dyDescent="0.25">
      <c r="A3059" s="889"/>
      <c r="B3059" s="889"/>
      <c r="C3059" s="889"/>
      <c r="D3059" s="889"/>
      <c r="E3059" s="889"/>
      <c r="F3059" s="889" t="s">
        <v>240</v>
      </c>
      <c r="G3059" s="889" t="s">
        <v>241</v>
      </c>
      <c r="H3059" s="889" t="s">
        <v>242</v>
      </c>
      <c r="I3059" s="889" t="s">
        <v>6080</v>
      </c>
      <c r="J3059" s="889"/>
    </row>
    <row r="3060" spans="1:10" ht="49.9" customHeight="1" x14ac:dyDescent="0.25">
      <c r="A3060" s="906" t="s">
        <v>6067</v>
      </c>
      <c r="B3060" s="907" t="s">
        <v>593</v>
      </c>
      <c r="C3060" s="906" t="s">
        <v>6063</v>
      </c>
      <c r="D3060" s="906" t="s">
        <v>3984</v>
      </c>
      <c r="E3060" s="908">
        <v>1E-3</v>
      </c>
      <c r="F3060" s="907" t="s">
        <v>6153</v>
      </c>
      <c r="G3060" s="907" t="s">
        <v>6154</v>
      </c>
      <c r="H3060" s="907" t="s">
        <v>6155</v>
      </c>
      <c r="I3060" s="907" t="s">
        <v>6116</v>
      </c>
      <c r="J3060" s="910">
        <v>0</v>
      </c>
    </row>
    <row r="3061" spans="1:10" ht="19.899999999999999" customHeight="1" x14ac:dyDescent="0.25">
      <c r="A3061" s="1012"/>
      <c r="B3061" s="1012"/>
      <c r="C3061" s="1012"/>
      <c r="D3061" s="1012"/>
      <c r="E3061" s="1012"/>
      <c r="F3061" s="1012" t="s">
        <v>6076</v>
      </c>
      <c r="G3061" s="1012"/>
      <c r="H3061" s="1012"/>
      <c r="I3061" s="1012"/>
      <c r="J3061" s="900">
        <v>0</v>
      </c>
    </row>
    <row r="3062" spans="1:10" ht="19.899999999999999" customHeight="1" x14ac:dyDescent="0.25">
      <c r="A3062" s="1012"/>
      <c r="B3062" s="1012"/>
      <c r="C3062" s="1012"/>
      <c r="D3062" s="1012"/>
      <c r="E3062" s="1012"/>
      <c r="F3062" s="1012" t="s">
        <v>6081</v>
      </c>
      <c r="G3062" s="1012"/>
      <c r="H3062" s="1012"/>
      <c r="I3062" s="1012"/>
      <c r="J3062" s="900">
        <v>0</v>
      </c>
    </row>
    <row r="3063" spans="1:10" x14ac:dyDescent="0.25">
      <c r="A3063" s="901"/>
      <c r="B3063" s="901"/>
      <c r="C3063" s="901"/>
      <c r="D3063" s="901"/>
      <c r="E3063" s="901" t="s">
        <v>6082</v>
      </c>
      <c r="F3063" s="902">
        <v>21.68</v>
      </c>
      <c r="G3063" s="901" t="s">
        <v>6083</v>
      </c>
      <c r="H3063" s="902">
        <v>0</v>
      </c>
      <c r="I3063" s="901" t="s">
        <v>6084</v>
      </c>
      <c r="J3063" s="902">
        <v>21.68</v>
      </c>
    </row>
    <row r="3064" spans="1:10" ht="15.75" thickBot="1" x14ac:dyDescent="0.3">
      <c r="A3064" s="901"/>
      <c r="B3064" s="901"/>
      <c r="C3064" s="901"/>
      <c r="D3064" s="901"/>
      <c r="E3064" s="901" t="s">
        <v>6085</v>
      </c>
      <c r="F3064" s="902">
        <v>15.6</v>
      </c>
      <c r="G3064" s="901"/>
      <c r="H3064" s="1013" t="s">
        <v>6086</v>
      </c>
      <c r="I3064" s="1013"/>
      <c r="J3064" s="902">
        <v>80.88</v>
      </c>
    </row>
    <row r="3065" spans="1:10" ht="1.1499999999999999" customHeight="1" thickTop="1" x14ac:dyDescent="0.25">
      <c r="A3065" s="903"/>
      <c r="B3065" s="903"/>
      <c r="C3065" s="903"/>
      <c r="D3065" s="903"/>
      <c r="E3065" s="903"/>
      <c r="F3065" s="903"/>
      <c r="G3065" s="903"/>
      <c r="H3065" s="903"/>
      <c r="I3065" s="903"/>
      <c r="J3065" s="903"/>
    </row>
    <row r="3066" spans="1:10" ht="18" customHeight="1" x14ac:dyDescent="0.25">
      <c r="A3066" s="887"/>
      <c r="B3066" s="888" t="s">
        <v>1082</v>
      </c>
      <c r="C3066" s="887" t="s">
        <v>6058</v>
      </c>
      <c r="D3066" s="887" t="s">
        <v>1083</v>
      </c>
      <c r="E3066" s="1024" t="s">
        <v>1210</v>
      </c>
      <c r="F3066" s="1024"/>
      <c r="G3066" s="889" t="s">
        <v>880</v>
      </c>
      <c r="H3066" s="888" t="s">
        <v>6059</v>
      </c>
      <c r="I3066" s="888" t="s">
        <v>6060</v>
      </c>
      <c r="J3066" s="888" t="s">
        <v>1089</v>
      </c>
    </row>
    <row r="3067" spans="1:10" ht="25.9" customHeight="1" x14ac:dyDescent="0.25">
      <c r="A3067" s="890" t="s">
        <v>6061</v>
      </c>
      <c r="B3067" s="891" t="s">
        <v>6865</v>
      </c>
      <c r="C3067" s="890" t="s">
        <v>6063</v>
      </c>
      <c r="D3067" s="890" t="s">
        <v>6866</v>
      </c>
      <c r="E3067" s="1025" t="s">
        <v>176</v>
      </c>
      <c r="F3067" s="1025"/>
      <c r="G3067" s="892" t="s">
        <v>110</v>
      </c>
      <c r="H3067" s="893">
        <v>1</v>
      </c>
      <c r="I3067" s="894">
        <v>1.27</v>
      </c>
      <c r="J3067" s="894">
        <v>1.27</v>
      </c>
    </row>
    <row r="3068" spans="1:10" ht="15" customHeight="1" x14ac:dyDescent="0.25">
      <c r="A3068" s="1024" t="s">
        <v>6089</v>
      </c>
      <c r="B3068" s="1020" t="s">
        <v>1082</v>
      </c>
      <c r="C3068" s="1024" t="s">
        <v>6058</v>
      </c>
      <c r="D3068" s="1024" t="s">
        <v>6090</v>
      </c>
      <c r="E3068" s="1020" t="s">
        <v>1084</v>
      </c>
      <c r="F3068" s="1023" t="s">
        <v>6091</v>
      </c>
      <c r="G3068" s="1020"/>
      <c r="H3068" s="1023" t="s">
        <v>6065</v>
      </c>
      <c r="I3068" s="1020"/>
      <c r="J3068" s="1020" t="s">
        <v>6066</v>
      </c>
    </row>
    <row r="3069" spans="1:10" ht="15" customHeight="1" x14ac:dyDescent="0.25">
      <c r="A3069" s="1020"/>
      <c r="B3069" s="1020"/>
      <c r="C3069" s="1020"/>
      <c r="D3069" s="1020"/>
      <c r="E3069" s="1020"/>
      <c r="F3069" s="888" t="s">
        <v>6092</v>
      </c>
      <c r="G3069" s="888" t="s">
        <v>6093</v>
      </c>
      <c r="H3069" s="888" t="s">
        <v>6092</v>
      </c>
      <c r="I3069" s="888" t="s">
        <v>6093</v>
      </c>
      <c r="J3069" s="1020"/>
    </row>
    <row r="3070" spans="1:10" ht="25.9" customHeight="1" x14ac:dyDescent="0.25">
      <c r="A3070" s="895" t="s">
        <v>6067</v>
      </c>
      <c r="B3070" s="896" t="s">
        <v>6739</v>
      </c>
      <c r="C3070" s="895" t="s">
        <v>6063</v>
      </c>
      <c r="D3070" s="895" t="s">
        <v>2538</v>
      </c>
      <c r="E3070" s="897">
        <v>1</v>
      </c>
      <c r="F3070" s="904">
        <v>1</v>
      </c>
      <c r="G3070" s="904">
        <v>0</v>
      </c>
      <c r="H3070" s="898">
        <v>315.74</v>
      </c>
      <c r="I3070" s="898">
        <v>97.12</v>
      </c>
      <c r="J3070" s="898">
        <v>315.74</v>
      </c>
    </row>
    <row r="3071" spans="1:10" ht="19.899999999999999" customHeight="1" x14ac:dyDescent="0.25">
      <c r="A3071" s="1012"/>
      <c r="B3071" s="1012"/>
      <c r="C3071" s="1012"/>
      <c r="D3071" s="1012"/>
      <c r="E3071" s="1012"/>
      <c r="F3071" s="1012" t="s">
        <v>6094</v>
      </c>
      <c r="G3071" s="1012"/>
      <c r="H3071" s="1012"/>
      <c r="I3071" s="1012"/>
      <c r="J3071" s="900">
        <v>315.73630000000003</v>
      </c>
    </row>
    <row r="3072" spans="1:10" ht="19.899999999999999" customHeight="1" x14ac:dyDescent="0.25">
      <c r="A3072" s="1012"/>
      <c r="B3072" s="1012"/>
      <c r="C3072" s="1012"/>
      <c r="D3072" s="1012"/>
      <c r="E3072" s="1012"/>
      <c r="F3072" s="1012" t="s">
        <v>6072</v>
      </c>
      <c r="G3072" s="1012"/>
      <c r="H3072" s="1012"/>
      <c r="I3072" s="1012"/>
      <c r="J3072" s="900">
        <v>315.73630000000003</v>
      </c>
    </row>
    <row r="3073" spans="1:10" ht="19.899999999999999" customHeight="1" x14ac:dyDescent="0.25">
      <c r="A3073" s="1012"/>
      <c r="B3073" s="1012"/>
      <c r="C3073" s="1012"/>
      <c r="D3073" s="1012"/>
      <c r="E3073" s="1012"/>
      <c r="F3073" s="1012" t="s">
        <v>6073</v>
      </c>
      <c r="G3073" s="1012"/>
      <c r="H3073" s="1012"/>
      <c r="I3073" s="1012"/>
      <c r="J3073" s="900">
        <v>249</v>
      </c>
    </row>
    <row r="3074" spans="1:10" ht="19.899999999999999" customHeight="1" x14ac:dyDescent="0.25">
      <c r="A3074" s="1012"/>
      <c r="B3074" s="1012"/>
      <c r="C3074" s="1012"/>
      <c r="D3074" s="1012"/>
      <c r="E3074" s="1012"/>
      <c r="F3074" s="1012" t="s">
        <v>6074</v>
      </c>
      <c r="G3074" s="1012"/>
      <c r="H3074" s="1012"/>
      <c r="I3074" s="1012"/>
      <c r="J3074" s="900">
        <v>1.268</v>
      </c>
    </row>
    <row r="3075" spans="1:10" ht="19.899999999999999" customHeight="1" x14ac:dyDescent="0.25">
      <c r="A3075" s="1012"/>
      <c r="B3075" s="1012"/>
      <c r="C3075" s="1012"/>
      <c r="D3075" s="1012"/>
      <c r="E3075" s="1012"/>
      <c r="F3075" s="1012" t="s">
        <v>6075</v>
      </c>
      <c r="G3075" s="1012"/>
      <c r="H3075" s="1012"/>
      <c r="I3075" s="1012"/>
      <c r="J3075" s="900">
        <v>5.7000000000000002E-3</v>
      </c>
    </row>
    <row r="3076" spans="1:10" ht="19.899999999999999" customHeight="1" x14ac:dyDescent="0.25">
      <c r="A3076" s="1012"/>
      <c r="B3076" s="1012"/>
      <c r="C3076" s="1012"/>
      <c r="D3076" s="1012"/>
      <c r="E3076" s="1012"/>
      <c r="F3076" s="1012" t="s">
        <v>6076</v>
      </c>
      <c r="G3076" s="1012"/>
      <c r="H3076" s="1012"/>
      <c r="I3076" s="1012"/>
      <c r="J3076" s="900">
        <v>0</v>
      </c>
    </row>
    <row r="3077" spans="1:10" ht="19.899999999999999" customHeight="1" x14ac:dyDescent="0.25">
      <c r="A3077" s="887" t="s">
        <v>6077</v>
      </c>
      <c r="B3077" s="888" t="s">
        <v>6078</v>
      </c>
      <c r="C3077" s="887" t="s">
        <v>6058</v>
      </c>
      <c r="D3077" s="887" t="s">
        <v>1083</v>
      </c>
      <c r="E3077" s="888" t="s">
        <v>1084</v>
      </c>
      <c r="F3077" s="1020" t="s">
        <v>6079</v>
      </c>
      <c r="G3077" s="1023"/>
      <c r="H3077" s="1020"/>
      <c r="I3077" s="1020"/>
      <c r="J3077" s="888" t="s">
        <v>6065</v>
      </c>
    </row>
    <row r="3078" spans="1:10" ht="19.899999999999999" customHeight="1" x14ac:dyDescent="0.25">
      <c r="A3078" s="889"/>
      <c r="B3078" s="889"/>
      <c r="C3078" s="889"/>
      <c r="D3078" s="889"/>
      <c r="E3078" s="889"/>
      <c r="F3078" s="889" t="s">
        <v>240</v>
      </c>
      <c r="G3078" s="889" t="s">
        <v>241</v>
      </c>
      <c r="H3078" s="889" t="s">
        <v>242</v>
      </c>
      <c r="I3078" s="889" t="s">
        <v>6080</v>
      </c>
      <c r="J3078" s="889"/>
    </row>
    <row r="3079" spans="1:10" ht="19.899999999999999" customHeight="1" x14ac:dyDescent="0.25">
      <c r="A3079" s="1012"/>
      <c r="B3079" s="1012"/>
      <c r="C3079" s="1012"/>
      <c r="D3079" s="1012"/>
      <c r="E3079" s="1012"/>
      <c r="F3079" s="1012" t="s">
        <v>6076</v>
      </c>
      <c r="G3079" s="1012"/>
      <c r="H3079" s="1012"/>
      <c r="I3079" s="1012"/>
      <c r="J3079" s="900">
        <v>0</v>
      </c>
    </row>
    <row r="3080" spans="1:10" ht="19.899999999999999" customHeight="1" x14ac:dyDescent="0.25">
      <c r="A3080" s="1012"/>
      <c r="B3080" s="1012"/>
      <c r="C3080" s="1012"/>
      <c r="D3080" s="1012"/>
      <c r="E3080" s="1012"/>
      <c r="F3080" s="1012" t="s">
        <v>6081</v>
      </c>
      <c r="G3080" s="1012"/>
      <c r="H3080" s="1012"/>
      <c r="I3080" s="1012"/>
      <c r="J3080" s="900">
        <v>0</v>
      </c>
    </row>
    <row r="3081" spans="1:10" x14ac:dyDescent="0.25">
      <c r="A3081" s="901"/>
      <c r="B3081" s="901"/>
      <c r="C3081" s="901"/>
      <c r="D3081" s="901"/>
      <c r="E3081" s="901" t="s">
        <v>6082</v>
      </c>
      <c r="F3081" s="902">
        <v>0</v>
      </c>
      <c r="G3081" s="901" t="s">
        <v>6083</v>
      </c>
      <c r="H3081" s="902">
        <v>0</v>
      </c>
      <c r="I3081" s="901" t="s">
        <v>6084</v>
      </c>
      <c r="J3081" s="902">
        <v>0</v>
      </c>
    </row>
    <row r="3082" spans="1:10" ht="15.75" thickBot="1" x14ac:dyDescent="0.3">
      <c r="A3082" s="901"/>
      <c r="B3082" s="901"/>
      <c r="C3082" s="901"/>
      <c r="D3082" s="901"/>
      <c r="E3082" s="901" t="s">
        <v>6085</v>
      </c>
      <c r="F3082" s="902">
        <v>0.3</v>
      </c>
      <c r="G3082" s="901"/>
      <c r="H3082" s="1013" t="s">
        <v>6086</v>
      </c>
      <c r="I3082" s="1013"/>
      <c r="J3082" s="902">
        <v>1.57</v>
      </c>
    </row>
    <row r="3083" spans="1:10" ht="1.1499999999999999" customHeight="1" thickTop="1" x14ac:dyDescent="0.25">
      <c r="A3083" s="903"/>
      <c r="B3083" s="903"/>
      <c r="C3083" s="903"/>
      <c r="D3083" s="903"/>
      <c r="E3083" s="903"/>
      <c r="F3083" s="903"/>
      <c r="G3083" s="903"/>
      <c r="H3083" s="903"/>
      <c r="I3083" s="903"/>
      <c r="J3083" s="903"/>
    </row>
    <row r="3084" spans="1:10" ht="18" customHeight="1" x14ac:dyDescent="0.25">
      <c r="A3084" s="887"/>
      <c r="B3084" s="888" t="s">
        <v>1082</v>
      </c>
      <c r="C3084" s="887" t="s">
        <v>6058</v>
      </c>
      <c r="D3084" s="887" t="s">
        <v>1083</v>
      </c>
      <c r="E3084" s="1024" t="s">
        <v>1210</v>
      </c>
      <c r="F3084" s="1024"/>
      <c r="G3084" s="889" t="s">
        <v>880</v>
      </c>
      <c r="H3084" s="888" t="s">
        <v>6059</v>
      </c>
      <c r="I3084" s="888" t="s">
        <v>6060</v>
      </c>
      <c r="J3084" s="888" t="s">
        <v>1089</v>
      </c>
    </row>
    <row r="3085" spans="1:10" ht="25.9" customHeight="1" x14ac:dyDescent="0.25">
      <c r="A3085" s="890" t="s">
        <v>6061</v>
      </c>
      <c r="B3085" s="891" t="s">
        <v>6867</v>
      </c>
      <c r="C3085" s="890" t="s">
        <v>6063</v>
      </c>
      <c r="D3085" s="890" t="s">
        <v>6868</v>
      </c>
      <c r="E3085" s="1025" t="s">
        <v>176</v>
      </c>
      <c r="F3085" s="1025"/>
      <c r="G3085" s="892" t="s">
        <v>110</v>
      </c>
      <c r="H3085" s="893">
        <v>1</v>
      </c>
      <c r="I3085" s="894">
        <v>1.02</v>
      </c>
      <c r="J3085" s="894">
        <v>1.02</v>
      </c>
    </row>
    <row r="3086" spans="1:10" ht="15" customHeight="1" x14ac:dyDescent="0.25">
      <c r="A3086" s="1024" t="s">
        <v>6089</v>
      </c>
      <c r="B3086" s="1020" t="s">
        <v>1082</v>
      </c>
      <c r="C3086" s="1024" t="s">
        <v>6058</v>
      </c>
      <c r="D3086" s="1024" t="s">
        <v>6090</v>
      </c>
      <c r="E3086" s="1020" t="s">
        <v>1084</v>
      </c>
      <c r="F3086" s="1023" t="s">
        <v>6091</v>
      </c>
      <c r="G3086" s="1020"/>
      <c r="H3086" s="1023" t="s">
        <v>6065</v>
      </c>
      <c r="I3086" s="1020"/>
      <c r="J3086" s="1020" t="s">
        <v>6066</v>
      </c>
    </row>
    <row r="3087" spans="1:10" ht="15" customHeight="1" x14ac:dyDescent="0.25">
      <c r="A3087" s="1020"/>
      <c r="B3087" s="1020"/>
      <c r="C3087" s="1020"/>
      <c r="D3087" s="1020"/>
      <c r="E3087" s="1020"/>
      <c r="F3087" s="888" t="s">
        <v>6092</v>
      </c>
      <c r="G3087" s="888" t="s">
        <v>6093</v>
      </c>
      <c r="H3087" s="888" t="s">
        <v>6092</v>
      </c>
      <c r="I3087" s="888" t="s">
        <v>6093</v>
      </c>
      <c r="J3087" s="1020"/>
    </row>
    <row r="3088" spans="1:10" ht="25.9" customHeight="1" x14ac:dyDescent="0.25">
      <c r="A3088" s="895" t="s">
        <v>6067</v>
      </c>
      <c r="B3088" s="896" t="s">
        <v>6739</v>
      </c>
      <c r="C3088" s="895" t="s">
        <v>6063</v>
      </c>
      <c r="D3088" s="895" t="s">
        <v>2538</v>
      </c>
      <c r="E3088" s="897">
        <v>1</v>
      </c>
      <c r="F3088" s="904">
        <v>1</v>
      </c>
      <c r="G3088" s="904">
        <v>0</v>
      </c>
      <c r="H3088" s="898">
        <v>315.74</v>
      </c>
      <c r="I3088" s="898">
        <v>97.12</v>
      </c>
      <c r="J3088" s="898">
        <v>315.74</v>
      </c>
    </row>
    <row r="3089" spans="1:10" ht="19.899999999999999" customHeight="1" x14ac:dyDescent="0.25">
      <c r="A3089" s="1012"/>
      <c r="B3089" s="1012"/>
      <c r="C3089" s="1012"/>
      <c r="D3089" s="1012"/>
      <c r="E3089" s="1012"/>
      <c r="F3089" s="1012" t="s">
        <v>6094</v>
      </c>
      <c r="G3089" s="1012"/>
      <c r="H3089" s="1012"/>
      <c r="I3089" s="1012"/>
      <c r="J3089" s="900">
        <v>315.73630000000003</v>
      </c>
    </row>
    <row r="3090" spans="1:10" ht="19.899999999999999" customHeight="1" x14ac:dyDescent="0.25">
      <c r="A3090" s="1012"/>
      <c r="B3090" s="1012"/>
      <c r="C3090" s="1012"/>
      <c r="D3090" s="1012"/>
      <c r="E3090" s="1012"/>
      <c r="F3090" s="1012" t="s">
        <v>6072</v>
      </c>
      <c r="G3090" s="1012"/>
      <c r="H3090" s="1012"/>
      <c r="I3090" s="1012"/>
      <c r="J3090" s="900">
        <v>315.73630000000003</v>
      </c>
    </row>
    <row r="3091" spans="1:10" ht="19.899999999999999" customHeight="1" x14ac:dyDescent="0.25">
      <c r="A3091" s="1012"/>
      <c r="B3091" s="1012"/>
      <c r="C3091" s="1012"/>
      <c r="D3091" s="1012"/>
      <c r="E3091" s="1012"/>
      <c r="F3091" s="1012" t="s">
        <v>6073</v>
      </c>
      <c r="G3091" s="1012"/>
      <c r="H3091" s="1012"/>
      <c r="I3091" s="1012"/>
      <c r="J3091" s="900">
        <v>311.25</v>
      </c>
    </row>
    <row r="3092" spans="1:10" ht="19.899999999999999" customHeight="1" x14ac:dyDescent="0.25">
      <c r="A3092" s="1012"/>
      <c r="B3092" s="1012"/>
      <c r="C3092" s="1012"/>
      <c r="D3092" s="1012"/>
      <c r="E3092" s="1012"/>
      <c r="F3092" s="1012" t="s">
        <v>6074</v>
      </c>
      <c r="G3092" s="1012"/>
      <c r="H3092" s="1012"/>
      <c r="I3092" s="1012"/>
      <c r="J3092" s="900">
        <v>1.0144</v>
      </c>
    </row>
    <row r="3093" spans="1:10" ht="19.899999999999999" customHeight="1" x14ac:dyDescent="0.25">
      <c r="A3093" s="1012"/>
      <c r="B3093" s="1012"/>
      <c r="C3093" s="1012"/>
      <c r="D3093" s="1012"/>
      <c r="E3093" s="1012"/>
      <c r="F3093" s="1012" t="s">
        <v>6075</v>
      </c>
      <c r="G3093" s="1012"/>
      <c r="H3093" s="1012"/>
      <c r="I3093" s="1012"/>
      <c r="J3093" s="900">
        <v>5.0000000000000001E-3</v>
      </c>
    </row>
    <row r="3094" spans="1:10" ht="19.899999999999999" customHeight="1" x14ac:dyDescent="0.25">
      <c r="A3094" s="1012"/>
      <c r="B3094" s="1012"/>
      <c r="C3094" s="1012"/>
      <c r="D3094" s="1012"/>
      <c r="E3094" s="1012"/>
      <c r="F3094" s="1012" t="s">
        <v>6076</v>
      </c>
      <c r="G3094" s="1012"/>
      <c r="H3094" s="1012"/>
      <c r="I3094" s="1012"/>
      <c r="J3094" s="900">
        <v>0</v>
      </c>
    </row>
    <row r="3095" spans="1:10" ht="19.899999999999999" customHeight="1" x14ac:dyDescent="0.25">
      <c r="A3095" s="887" t="s">
        <v>6077</v>
      </c>
      <c r="B3095" s="888" t="s">
        <v>6078</v>
      </c>
      <c r="C3095" s="887" t="s">
        <v>6058</v>
      </c>
      <c r="D3095" s="887" t="s">
        <v>1083</v>
      </c>
      <c r="E3095" s="888" t="s">
        <v>1084</v>
      </c>
      <c r="F3095" s="1020" t="s">
        <v>6079</v>
      </c>
      <c r="G3095" s="1023"/>
      <c r="H3095" s="1020"/>
      <c r="I3095" s="1020"/>
      <c r="J3095" s="888" t="s">
        <v>6065</v>
      </c>
    </row>
    <row r="3096" spans="1:10" ht="19.899999999999999" customHeight="1" x14ac:dyDescent="0.25">
      <c r="A3096" s="889"/>
      <c r="B3096" s="889"/>
      <c r="C3096" s="889"/>
      <c r="D3096" s="889"/>
      <c r="E3096" s="889"/>
      <c r="F3096" s="889" t="s">
        <v>240</v>
      </c>
      <c r="G3096" s="889" t="s">
        <v>241</v>
      </c>
      <c r="H3096" s="889" t="s">
        <v>242</v>
      </c>
      <c r="I3096" s="889" t="s">
        <v>6080</v>
      </c>
      <c r="J3096" s="889"/>
    </row>
    <row r="3097" spans="1:10" ht="19.899999999999999" customHeight="1" x14ac:dyDescent="0.25">
      <c r="A3097" s="1012"/>
      <c r="B3097" s="1012"/>
      <c r="C3097" s="1012"/>
      <c r="D3097" s="1012"/>
      <c r="E3097" s="1012"/>
      <c r="F3097" s="1012" t="s">
        <v>6076</v>
      </c>
      <c r="G3097" s="1012"/>
      <c r="H3097" s="1012"/>
      <c r="I3097" s="1012"/>
      <c r="J3097" s="900">
        <v>0</v>
      </c>
    </row>
    <row r="3098" spans="1:10" ht="19.899999999999999" customHeight="1" x14ac:dyDescent="0.25">
      <c r="A3098" s="1012"/>
      <c r="B3098" s="1012"/>
      <c r="C3098" s="1012"/>
      <c r="D3098" s="1012"/>
      <c r="E3098" s="1012"/>
      <c r="F3098" s="1012" t="s">
        <v>6081</v>
      </c>
      <c r="G3098" s="1012"/>
      <c r="H3098" s="1012"/>
      <c r="I3098" s="1012"/>
      <c r="J3098" s="900">
        <v>0</v>
      </c>
    </row>
    <row r="3099" spans="1:10" x14ac:dyDescent="0.25">
      <c r="A3099" s="901"/>
      <c r="B3099" s="901"/>
      <c r="C3099" s="901"/>
      <c r="D3099" s="901"/>
      <c r="E3099" s="901" t="s">
        <v>6082</v>
      </c>
      <c r="F3099" s="902">
        <v>0</v>
      </c>
      <c r="G3099" s="901" t="s">
        <v>6083</v>
      </c>
      <c r="H3099" s="902">
        <v>0</v>
      </c>
      <c r="I3099" s="901" t="s">
        <v>6084</v>
      </c>
      <c r="J3099" s="902">
        <v>0</v>
      </c>
    </row>
    <row r="3100" spans="1:10" ht="15.75" thickBot="1" x14ac:dyDescent="0.3">
      <c r="A3100" s="901"/>
      <c r="B3100" s="901"/>
      <c r="C3100" s="901"/>
      <c r="D3100" s="901"/>
      <c r="E3100" s="901" t="s">
        <v>6085</v>
      </c>
      <c r="F3100" s="902">
        <v>0.24</v>
      </c>
      <c r="G3100" s="901"/>
      <c r="H3100" s="1013" t="s">
        <v>6086</v>
      </c>
      <c r="I3100" s="1013"/>
      <c r="J3100" s="902">
        <v>1.26</v>
      </c>
    </row>
    <row r="3101" spans="1:10" ht="1.1499999999999999" customHeight="1" thickTop="1" x14ac:dyDescent="0.25">
      <c r="A3101" s="903"/>
      <c r="B3101" s="903"/>
      <c r="C3101" s="903"/>
      <c r="D3101" s="903"/>
      <c r="E3101" s="903"/>
      <c r="F3101" s="903"/>
      <c r="G3101" s="903"/>
      <c r="H3101" s="903"/>
      <c r="I3101" s="903"/>
      <c r="J3101" s="903"/>
    </row>
    <row r="3102" spans="1:10" ht="18" customHeight="1" x14ac:dyDescent="0.25">
      <c r="A3102" s="887"/>
      <c r="B3102" s="888" t="s">
        <v>1082</v>
      </c>
      <c r="C3102" s="887" t="s">
        <v>6058</v>
      </c>
      <c r="D3102" s="887" t="s">
        <v>1083</v>
      </c>
      <c r="E3102" s="1024" t="s">
        <v>1210</v>
      </c>
      <c r="F3102" s="1024"/>
      <c r="G3102" s="889" t="s">
        <v>880</v>
      </c>
      <c r="H3102" s="888" t="s">
        <v>6059</v>
      </c>
      <c r="I3102" s="888" t="s">
        <v>6060</v>
      </c>
      <c r="J3102" s="888" t="s">
        <v>1089</v>
      </c>
    </row>
    <row r="3103" spans="1:10" ht="25.9" customHeight="1" x14ac:dyDescent="0.25">
      <c r="A3103" s="890" t="s">
        <v>6061</v>
      </c>
      <c r="B3103" s="891" t="s">
        <v>6869</v>
      </c>
      <c r="C3103" s="890" t="s">
        <v>6063</v>
      </c>
      <c r="D3103" s="890" t="s">
        <v>6870</v>
      </c>
      <c r="E3103" s="1025" t="s">
        <v>176</v>
      </c>
      <c r="F3103" s="1025"/>
      <c r="G3103" s="892" t="s">
        <v>110</v>
      </c>
      <c r="H3103" s="893">
        <v>1</v>
      </c>
      <c r="I3103" s="894">
        <v>0.85</v>
      </c>
      <c r="J3103" s="894">
        <v>0.85</v>
      </c>
    </row>
    <row r="3104" spans="1:10" ht="15" customHeight="1" x14ac:dyDescent="0.25">
      <c r="A3104" s="1024" t="s">
        <v>6089</v>
      </c>
      <c r="B3104" s="1020" t="s">
        <v>1082</v>
      </c>
      <c r="C3104" s="1024" t="s">
        <v>6058</v>
      </c>
      <c r="D3104" s="1024" t="s">
        <v>6090</v>
      </c>
      <c r="E3104" s="1020" t="s">
        <v>1084</v>
      </c>
      <c r="F3104" s="1023" t="s">
        <v>6091</v>
      </c>
      <c r="G3104" s="1020"/>
      <c r="H3104" s="1023" t="s">
        <v>6065</v>
      </c>
      <c r="I3104" s="1020"/>
      <c r="J3104" s="1020" t="s">
        <v>6066</v>
      </c>
    </row>
    <row r="3105" spans="1:10" ht="15" customHeight="1" x14ac:dyDescent="0.25">
      <c r="A3105" s="1020"/>
      <c r="B3105" s="1020"/>
      <c r="C3105" s="1020"/>
      <c r="D3105" s="1020"/>
      <c r="E3105" s="1020"/>
      <c r="F3105" s="888" t="s">
        <v>6092</v>
      </c>
      <c r="G3105" s="888" t="s">
        <v>6093</v>
      </c>
      <c r="H3105" s="888" t="s">
        <v>6092</v>
      </c>
      <c r="I3105" s="888" t="s">
        <v>6093</v>
      </c>
      <c r="J3105" s="1020"/>
    </row>
    <row r="3106" spans="1:10" ht="25.9" customHeight="1" x14ac:dyDescent="0.25">
      <c r="A3106" s="895" t="s">
        <v>6067</v>
      </c>
      <c r="B3106" s="896" t="s">
        <v>6739</v>
      </c>
      <c r="C3106" s="895" t="s">
        <v>6063</v>
      </c>
      <c r="D3106" s="895" t="s">
        <v>2538</v>
      </c>
      <c r="E3106" s="897">
        <v>1</v>
      </c>
      <c r="F3106" s="904">
        <v>1</v>
      </c>
      <c r="G3106" s="904">
        <v>0</v>
      </c>
      <c r="H3106" s="898">
        <v>315.74</v>
      </c>
      <c r="I3106" s="898">
        <v>97.12</v>
      </c>
      <c r="J3106" s="898">
        <v>315.74</v>
      </c>
    </row>
    <row r="3107" spans="1:10" ht="19.899999999999999" customHeight="1" x14ac:dyDescent="0.25">
      <c r="A3107" s="1012"/>
      <c r="B3107" s="1012"/>
      <c r="C3107" s="1012"/>
      <c r="D3107" s="1012"/>
      <c r="E3107" s="1012"/>
      <c r="F3107" s="1012" t="s">
        <v>6094</v>
      </c>
      <c r="G3107" s="1012"/>
      <c r="H3107" s="1012"/>
      <c r="I3107" s="1012"/>
      <c r="J3107" s="900">
        <v>315.73630000000003</v>
      </c>
    </row>
    <row r="3108" spans="1:10" ht="19.899999999999999" customHeight="1" x14ac:dyDescent="0.25">
      <c r="A3108" s="1012"/>
      <c r="B3108" s="1012"/>
      <c r="C3108" s="1012"/>
      <c r="D3108" s="1012"/>
      <c r="E3108" s="1012"/>
      <c r="F3108" s="1012" t="s">
        <v>6072</v>
      </c>
      <c r="G3108" s="1012"/>
      <c r="H3108" s="1012"/>
      <c r="I3108" s="1012"/>
      <c r="J3108" s="900">
        <v>315.73630000000003</v>
      </c>
    </row>
    <row r="3109" spans="1:10" ht="19.899999999999999" customHeight="1" x14ac:dyDescent="0.25">
      <c r="A3109" s="1012"/>
      <c r="B3109" s="1012"/>
      <c r="C3109" s="1012"/>
      <c r="D3109" s="1012"/>
      <c r="E3109" s="1012"/>
      <c r="F3109" s="1012" t="s">
        <v>6073</v>
      </c>
      <c r="G3109" s="1012"/>
      <c r="H3109" s="1012"/>
      <c r="I3109" s="1012"/>
      <c r="J3109" s="900">
        <v>373.5</v>
      </c>
    </row>
    <row r="3110" spans="1:10" ht="19.899999999999999" customHeight="1" x14ac:dyDescent="0.25">
      <c r="A3110" s="1012"/>
      <c r="B3110" s="1012"/>
      <c r="C3110" s="1012"/>
      <c r="D3110" s="1012"/>
      <c r="E3110" s="1012"/>
      <c r="F3110" s="1012" t="s">
        <v>6074</v>
      </c>
      <c r="G3110" s="1012"/>
      <c r="H3110" s="1012"/>
      <c r="I3110" s="1012"/>
      <c r="J3110" s="900">
        <v>0.84530000000000005</v>
      </c>
    </row>
    <row r="3111" spans="1:10" ht="19.899999999999999" customHeight="1" x14ac:dyDescent="0.25">
      <c r="A3111" s="1012"/>
      <c r="B3111" s="1012"/>
      <c r="C3111" s="1012"/>
      <c r="D3111" s="1012"/>
      <c r="E3111" s="1012"/>
      <c r="F3111" s="1012" t="s">
        <v>6075</v>
      </c>
      <c r="G3111" s="1012"/>
      <c r="H3111" s="1012"/>
      <c r="I3111" s="1012"/>
      <c r="J3111" s="900">
        <v>0</v>
      </c>
    </row>
    <row r="3112" spans="1:10" ht="19.899999999999999" customHeight="1" x14ac:dyDescent="0.25">
      <c r="A3112" s="1012"/>
      <c r="B3112" s="1012"/>
      <c r="C3112" s="1012"/>
      <c r="D3112" s="1012"/>
      <c r="E3112" s="1012"/>
      <c r="F3112" s="1012" t="s">
        <v>6076</v>
      </c>
      <c r="G3112" s="1012"/>
      <c r="H3112" s="1012"/>
      <c r="I3112" s="1012"/>
      <c r="J3112" s="900">
        <v>0</v>
      </c>
    </row>
    <row r="3113" spans="1:10" ht="19.899999999999999" customHeight="1" x14ac:dyDescent="0.25">
      <c r="A3113" s="887" t="s">
        <v>6077</v>
      </c>
      <c r="B3113" s="888" t="s">
        <v>6078</v>
      </c>
      <c r="C3113" s="887" t="s">
        <v>6058</v>
      </c>
      <c r="D3113" s="887" t="s">
        <v>1083</v>
      </c>
      <c r="E3113" s="888" t="s">
        <v>1084</v>
      </c>
      <c r="F3113" s="1020" t="s">
        <v>6079</v>
      </c>
      <c r="G3113" s="1023"/>
      <c r="H3113" s="1020"/>
      <c r="I3113" s="1020"/>
      <c r="J3113" s="888" t="s">
        <v>6065</v>
      </c>
    </row>
    <row r="3114" spans="1:10" ht="19.899999999999999" customHeight="1" x14ac:dyDescent="0.25">
      <c r="A3114" s="889"/>
      <c r="B3114" s="889"/>
      <c r="C3114" s="889"/>
      <c r="D3114" s="889"/>
      <c r="E3114" s="889"/>
      <c r="F3114" s="889" t="s">
        <v>240</v>
      </c>
      <c r="G3114" s="889" t="s">
        <v>241</v>
      </c>
      <c r="H3114" s="889" t="s">
        <v>242</v>
      </c>
      <c r="I3114" s="889" t="s">
        <v>6080</v>
      </c>
      <c r="J3114" s="889"/>
    </row>
    <row r="3115" spans="1:10" ht="19.899999999999999" customHeight="1" x14ac:dyDescent="0.25">
      <c r="A3115" s="1012"/>
      <c r="B3115" s="1012"/>
      <c r="C3115" s="1012"/>
      <c r="D3115" s="1012"/>
      <c r="E3115" s="1012"/>
      <c r="F3115" s="1012" t="s">
        <v>6076</v>
      </c>
      <c r="G3115" s="1012"/>
      <c r="H3115" s="1012"/>
      <c r="I3115" s="1012"/>
      <c r="J3115" s="900">
        <v>0</v>
      </c>
    </row>
    <row r="3116" spans="1:10" ht="19.899999999999999" customHeight="1" x14ac:dyDescent="0.25">
      <c r="A3116" s="1012"/>
      <c r="B3116" s="1012"/>
      <c r="C3116" s="1012"/>
      <c r="D3116" s="1012"/>
      <c r="E3116" s="1012"/>
      <c r="F3116" s="1012" t="s">
        <v>6081</v>
      </c>
      <c r="G3116" s="1012"/>
      <c r="H3116" s="1012"/>
      <c r="I3116" s="1012"/>
      <c r="J3116" s="900">
        <v>0</v>
      </c>
    </row>
    <row r="3117" spans="1:10" x14ac:dyDescent="0.25">
      <c r="A3117" s="901"/>
      <c r="B3117" s="901"/>
      <c r="C3117" s="901"/>
      <c r="D3117" s="901"/>
      <c r="E3117" s="901" t="s">
        <v>6082</v>
      </c>
      <c r="F3117" s="902">
        <v>0</v>
      </c>
      <c r="G3117" s="901" t="s">
        <v>6083</v>
      </c>
      <c r="H3117" s="902">
        <v>0</v>
      </c>
      <c r="I3117" s="901" t="s">
        <v>6084</v>
      </c>
      <c r="J3117" s="902">
        <v>0</v>
      </c>
    </row>
    <row r="3118" spans="1:10" ht="15.75" thickBot="1" x14ac:dyDescent="0.3">
      <c r="A3118" s="901"/>
      <c r="B3118" s="901"/>
      <c r="C3118" s="901"/>
      <c r="D3118" s="901"/>
      <c r="E3118" s="901" t="s">
        <v>6085</v>
      </c>
      <c r="F3118" s="902">
        <v>0.2</v>
      </c>
      <c r="G3118" s="901"/>
      <c r="H3118" s="1013" t="s">
        <v>6086</v>
      </c>
      <c r="I3118" s="1013"/>
      <c r="J3118" s="902">
        <v>1.05</v>
      </c>
    </row>
    <row r="3119" spans="1:10" ht="1.1499999999999999" customHeight="1" thickTop="1" x14ac:dyDescent="0.25">
      <c r="A3119" s="903"/>
      <c r="B3119" s="903"/>
      <c r="C3119" s="903"/>
      <c r="D3119" s="903"/>
      <c r="E3119" s="903"/>
      <c r="F3119" s="903"/>
      <c r="G3119" s="903"/>
      <c r="H3119" s="903"/>
      <c r="I3119" s="903"/>
      <c r="J3119" s="903"/>
    </row>
    <row r="3120" spans="1:10" ht="18" customHeight="1" x14ac:dyDescent="0.25">
      <c r="A3120" s="887"/>
      <c r="B3120" s="888" t="s">
        <v>1082</v>
      </c>
      <c r="C3120" s="887" t="s">
        <v>6058</v>
      </c>
      <c r="D3120" s="887" t="s">
        <v>1083</v>
      </c>
      <c r="E3120" s="1024" t="s">
        <v>1210</v>
      </c>
      <c r="F3120" s="1024"/>
      <c r="G3120" s="889" t="s">
        <v>880</v>
      </c>
      <c r="H3120" s="888" t="s">
        <v>6059</v>
      </c>
      <c r="I3120" s="888" t="s">
        <v>6060</v>
      </c>
      <c r="J3120" s="888" t="s">
        <v>1089</v>
      </c>
    </row>
    <row r="3121" spans="1:10" ht="25.9" customHeight="1" x14ac:dyDescent="0.25">
      <c r="A3121" s="890" t="s">
        <v>6061</v>
      </c>
      <c r="B3121" s="891" t="s">
        <v>6871</v>
      </c>
      <c r="C3121" s="890" t="s">
        <v>6063</v>
      </c>
      <c r="D3121" s="890" t="s">
        <v>6872</v>
      </c>
      <c r="E3121" s="1025" t="s">
        <v>176</v>
      </c>
      <c r="F3121" s="1025"/>
      <c r="G3121" s="892" t="s">
        <v>110</v>
      </c>
      <c r="H3121" s="893">
        <v>1</v>
      </c>
      <c r="I3121" s="894">
        <v>1.37</v>
      </c>
      <c r="J3121" s="894">
        <v>1.37</v>
      </c>
    </row>
    <row r="3122" spans="1:10" ht="15" customHeight="1" x14ac:dyDescent="0.25">
      <c r="A3122" s="1024" t="s">
        <v>6089</v>
      </c>
      <c r="B3122" s="1020" t="s">
        <v>1082</v>
      </c>
      <c r="C3122" s="1024" t="s">
        <v>6058</v>
      </c>
      <c r="D3122" s="1024" t="s">
        <v>6090</v>
      </c>
      <c r="E3122" s="1020" t="s">
        <v>1084</v>
      </c>
      <c r="F3122" s="1023" t="s">
        <v>6091</v>
      </c>
      <c r="G3122" s="1020"/>
      <c r="H3122" s="1023" t="s">
        <v>6065</v>
      </c>
      <c r="I3122" s="1020"/>
      <c r="J3122" s="1020" t="s">
        <v>6066</v>
      </c>
    </row>
    <row r="3123" spans="1:10" ht="15" customHeight="1" x14ac:dyDescent="0.25">
      <c r="A3123" s="1020"/>
      <c r="B3123" s="1020"/>
      <c r="C3123" s="1020"/>
      <c r="D3123" s="1020"/>
      <c r="E3123" s="1020"/>
      <c r="F3123" s="888" t="s">
        <v>6092</v>
      </c>
      <c r="G3123" s="888" t="s">
        <v>6093</v>
      </c>
      <c r="H3123" s="888" t="s">
        <v>6092</v>
      </c>
      <c r="I3123" s="888" t="s">
        <v>6093</v>
      </c>
      <c r="J3123" s="1020"/>
    </row>
    <row r="3124" spans="1:10" ht="25.9" customHeight="1" x14ac:dyDescent="0.25">
      <c r="A3124" s="895" t="s">
        <v>6067</v>
      </c>
      <c r="B3124" s="896" t="s">
        <v>6597</v>
      </c>
      <c r="C3124" s="895" t="s">
        <v>6063</v>
      </c>
      <c r="D3124" s="895" t="s">
        <v>454</v>
      </c>
      <c r="E3124" s="897">
        <v>1</v>
      </c>
      <c r="F3124" s="904">
        <v>1</v>
      </c>
      <c r="G3124" s="904">
        <v>0</v>
      </c>
      <c r="H3124" s="898">
        <v>202.84</v>
      </c>
      <c r="I3124" s="898">
        <v>82.98</v>
      </c>
      <c r="J3124" s="898">
        <v>202.84</v>
      </c>
    </row>
    <row r="3125" spans="1:10" ht="19.899999999999999" customHeight="1" x14ac:dyDescent="0.25">
      <c r="A3125" s="1012"/>
      <c r="B3125" s="1012"/>
      <c r="C3125" s="1012"/>
      <c r="D3125" s="1012"/>
      <c r="E3125" s="1012"/>
      <c r="F3125" s="1012" t="s">
        <v>6094</v>
      </c>
      <c r="G3125" s="1012"/>
      <c r="H3125" s="1012"/>
      <c r="I3125" s="1012"/>
      <c r="J3125" s="900">
        <v>202.839</v>
      </c>
    </row>
    <row r="3126" spans="1:10" ht="19.899999999999999" customHeight="1" x14ac:dyDescent="0.25">
      <c r="A3126" s="1012"/>
      <c r="B3126" s="1012"/>
      <c r="C3126" s="1012"/>
      <c r="D3126" s="1012"/>
      <c r="E3126" s="1012"/>
      <c r="F3126" s="1012" t="s">
        <v>6072</v>
      </c>
      <c r="G3126" s="1012"/>
      <c r="H3126" s="1012"/>
      <c r="I3126" s="1012"/>
      <c r="J3126" s="900">
        <v>202.839</v>
      </c>
    </row>
    <row r="3127" spans="1:10" ht="19.899999999999999" customHeight="1" x14ac:dyDescent="0.25">
      <c r="A3127" s="1012"/>
      <c r="B3127" s="1012"/>
      <c r="C3127" s="1012"/>
      <c r="D3127" s="1012"/>
      <c r="E3127" s="1012"/>
      <c r="F3127" s="1012" t="s">
        <v>6073</v>
      </c>
      <c r="G3127" s="1012"/>
      <c r="H3127" s="1012"/>
      <c r="I3127" s="1012"/>
      <c r="J3127" s="900">
        <v>149.4</v>
      </c>
    </row>
    <row r="3128" spans="1:10" ht="19.899999999999999" customHeight="1" x14ac:dyDescent="0.25">
      <c r="A3128" s="1012"/>
      <c r="B3128" s="1012"/>
      <c r="C3128" s="1012"/>
      <c r="D3128" s="1012"/>
      <c r="E3128" s="1012"/>
      <c r="F3128" s="1012" t="s">
        <v>6074</v>
      </c>
      <c r="G3128" s="1012"/>
      <c r="H3128" s="1012"/>
      <c r="I3128" s="1012"/>
      <c r="J3128" s="900">
        <v>1.3576999999999999</v>
      </c>
    </row>
    <row r="3129" spans="1:10" ht="19.899999999999999" customHeight="1" x14ac:dyDescent="0.25">
      <c r="A3129" s="1012"/>
      <c r="B3129" s="1012"/>
      <c r="C3129" s="1012"/>
      <c r="D3129" s="1012"/>
      <c r="E3129" s="1012"/>
      <c r="F3129" s="1012" t="s">
        <v>6075</v>
      </c>
      <c r="G3129" s="1012"/>
      <c r="H3129" s="1012"/>
      <c r="I3129" s="1012"/>
      <c r="J3129" s="900">
        <v>8.2000000000000007E-3</v>
      </c>
    </row>
    <row r="3130" spans="1:10" ht="19.899999999999999" customHeight="1" x14ac:dyDescent="0.25">
      <c r="A3130" s="1012"/>
      <c r="B3130" s="1012"/>
      <c r="C3130" s="1012"/>
      <c r="D3130" s="1012"/>
      <c r="E3130" s="1012"/>
      <c r="F3130" s="1012" t="s">
        <v>6076</v>
      </c>
      <c r="G3130" s="1012"/>
      <c r="H3130" s="1012"/>
      <c r="I3130" s="1012"/>
      <c r="J3130" s="900">
        <v>0</v>
      </c>
    </row>
    <row r="3131" spans="1:10" ht="19.899999999999999" customHeight="1" x14ac:dyDescent="0.25">
      <c r="A3131" s="887" t="s">
        <v>6077</v>
      </c>
      <c r="B3131" s="888" t="s">
        <v>6078</v>
      </c>
      <c r="C3131" s="887" t="s">
        <v>6058</v>
      </c>
      <c r="D3131" s="887" t="s">
        <v>1083</v>
      </c>
      <c r="E3131" s="888" t="s">
        <v>1084</v>
      </c>
      <c r="F3131" s="1020" t="s">
        <v>6079</v>
      </c>
      <c r="G3131" s="1023"/>
      <c r="H3131" s="1020"/>
      <c r="I3131" s="1020"/>
      <c r="J3131" s="888" t="s">
        <v>6065</v>
      </c>
    </row>
    <row r="3132" spans="1:10" ht="19.899999999999999" customHeight="1" x14ac:dyDescent="0.25">
      <c r="A3132" s="889"/>
      <c r="B3132" s="889"/>
      <c r="C3132" s="889"/>
      <c r="D3132" s="889"/>
      <c r="E3132" s="889"/>
      <c r="F3132" s="889" t="s">
        <v>240</v>
      </c>
      <c r="G3132" s="889" t="s">
        <v>241</v>
      </c>
      <c r="H3132" s="889" t="s">
        <v>242</v>
      </c>
      <c r="I3132" s="889" t="s">
        <v>6080</v>
      </c>
      <c r="J3132" s="889"/>
    </row>
    <row r="3133" spans="1:10" ht="19.899999999999999" customHeight="1" x14ac:dyDescent="0.25">
      <c r="A3133" s="1012"/>
      <c r="B3133" s="1012"/>
      <c r="C3133" s="1012"/>
      <c r="D3133" s="1012"/>
      <c r="E3133" s="1012"/>
      <c r="F3133" s="1012" t="s">
        <v>6076</v>
      </c>
      <c r="G3133" s="1012"/>
      <c r="H3133" s="1012"/>
      <c r="I3133" s="1012"/>
      <c r="J3133" s="900">
        <v>0</v>
      </c>
    </row>
    <row r="3134" spans="1:10" ht="19.899999999999999" customHeight="1" x14ac:dyDescent="0.25">
      <c r="A3134" s="1012"/>
      <c r="B3134" s="1012"/>
      <c r="C3134" s="1012"/>
      <c r="D3134" s="1012"/>
      <c r="E3134" s="1012"/>
      <c r="F3134" s="1012" t="s">
        <v>6081</v>
      </c>
      <c r="G3134" s="1012"/>
      <c r="H3134" s="1012"/>
      <c r="I3134" s="1012"/>
      <c r="J3134" s="900">
        <v>0</v>
      </c>
    </row>
    <row r="3135" spans="1:10" x14ac:dyDescent="0.25">
      <c r="A3135" s="901"/>
      <c r="B3135" s="901"/>
      <c r="C3135" s="901"/>
      <c r="D3135" s="901"/>
      <c r="E3135" s="901" t="s">
        <v>6082</v>
      </c>
      <c r="F3135" s="902">
        <v>0</v>
      </c>
      <c r="G3135" s="901" t="s">
        <v>6083</v>
      </c>
      <c r="H3135" s="902">
        <v>0</v>
      </c>
      <c r="I3135" s="901" t="s">
        <v>6084</v>
      </c>
      <c r="J3135" s="902">
        <v>0</v>
      </c>
    </row>
    <row r="3136" spans="1:10" ht="15.75" thickBot="1" x14ac:dyDescent="0.3">
      <c r="A3136" s="901"/>
      <c r="B3136" s="901"/>
      <c r="C3136" s="901"/>
      <c r="D3136" s="901"/>
      <c r="E3136" s="901" t="s">
        <v>6085</v>
      </c>
      <c r="F3136" s="902">
        <v>0.33</v>
      </c>
      <c r="G3136" s="901"/>
      <c r="H3136" s="1013" t="s">
        <v>6086</v>
      </c>
      <c r="I3136" s="1013"/>
      <c r="J3136" s="902">
        <v>1.7</v>
      </c>
    </row>
    <row r="3137" spans="1:10" ht="1.1499999999999999" customHeight="1" thickTop="1" x14ac:dyDescent="0.25">
      <c r="A3137" s="903"/>
      <c r="B3137" s="903"/>
      <c r="C3137" s="903"/>
      <c r="D3137" s="903"/>
      <c r="E3137" s="903"/>
      <c r="F3137" s="903"/>
      <c r="G3137" s="903"/>
      <c r="H3137" s="903"/>
      <c r="I3137" s="903"/>
      <c r="J3137" s="903"/>
    </row>
    <row r="3138" spans="1:10" ht="18" customHeight="1" x14ac:dyDescent="0.25">
      <c r="A3138" s="887"/>
      <c r="B3138" s="888" t="s">
        <v>1082</v>
      </c>
      <c r="C3138" s="887" t="s">
        <v>6058</v>
      </c>
      <c r="D3138" s="887" t="s">
        <v>1083</v>
      </c>
      <c r="E3138" s="1024" t="s">
        <v>1210</v>
      </c>
      <c r="F3138" s="1024"/>
      <c r="G3138" s="889" t="s">
        <v>880</v>
      </c>
      <c r="H3138" s="888" t="s">
        <v>6059</v>
      </c>
      <c r="I3138" s="888" t="s">
        <v>6060</v>
      </c>
      <c r="J3138" s="888" t="s">
        <v>1089</v>
      </c>
    </row>
    <row r="3139" spans="1:10" ht="25.9" customHeight="1" x14ac:dyDescent="0.25">
      <c r="A3139" s="890" t="s">
        <v>6061</v>
      </c>
      <c r="B3139" s="891" t="s">
        <v>6873</v>
      </c>
      <c r="C3139" s="890" t="s">
        <v>6063</v>
      </c>
      <c r="D3139" s="890" t="s">
        <v>6874</v>
      </c>
      <c r="E3139" s="1025" t="s">
        <v>176</v>
      </c>
      <c r="F3139" s="1025"/>
      <c r="G3139" s="892" t="s">
        <v>110</v>
      </c>
      <c r="H3139" s="893">
        <v>1</v>
      </c>
      <c r="I3139" s="894">
        <v>1.0900000000000001</v>
      </c>
      <c r="J3139" s="894">
        <v>1.0900000000000001</v>
      </c>
    </row>
    <row r="3140" spans="1:10" ht="15" customHeight="1" x14ac:dyDescent="0.25">
      <c r="A3140" s="1024" t="s">
        <v>6089</v>
      </c>
      <c r="B3140" s="1020" t="s">
        <v>1082</v>
      </c>
      <c r="C3140" s="1024" t="s">
        <v>6058</v>
      </c>
      <c r="D3140" s="1024" t="s">
        <v>6090</v>
      </c>
      <c r="E3140" s="1020" t="s">
        <v>1084</v>
      </c>
      <c r="F3140" s="1023" t="s">
        <v>6091</v>
      </c>
      <c r="G3140" s="1020"/>
      <c r="H3140" s="1023" t="s">
        <v>6065</v>
      </c>
      <c r="I3140" s="1020"/>
      <c r="J3140" s="1020" t="s">
        <v>6066</v>
      </c>
    </row>
    <row r="3141" spans="1:10" ht="15" customHeight="1" x14ac:dyDescent="0.25">
      <c r="A3141" s="1020"/>
      <c r="B3141" s="1020"/>
      <c r="C3141" s="1020"/>
      <c r="D3141" s="1020"/>
      <c r="E3141" s="1020"/>
      <c r="F3141" s="888" t="s">
        <v>6092</v>
      </c>
      <c r="G3141" s="888" t="s">
        <v>6093</v>
      </c>
      <c r="H3141" s="888" t="s">
        <v>6092</v>
      </c>
      <c r="I3141" s="888" t="s">
        <v>6093</v>
      </c>
      <c r="J3141" s="1020"/>
    </row>
    <row r="3142" spans="1:10" ht="25.9" customHeight="1" x14ac:dyDescent="0.25">
      <c r="A3142" s="895" t="s">
        <v>6067</v>
      </c>
      <c r="B3142" s="896" t="s">
        <v>6597</v>
      </c>
      <c r="C3142" s="895" t="s">
        <v>6063</v>
      </c>
      <c r="D3142" s="895" t="s">
        <v>454</v>
      </c>
      <c r="E3142" s="897">
        <v>1</v>
      </c>
      <c r="F3142" s="904">
        <v>1</v>
      </c>
      <c r="G3142" s="904">
        <v>0</v>
      </c>
      <c r="H3142" s="898">
        <v>202.84</v>
      </c>
      <c r="I3142" s="898">
        <v>82.98</v>
      </c>
      <c r="J3142" s="898">
        <v>202.84</v>
      </c>
    </row>
    <row r="3143" spans="1:10" ht="19.899999999999999" customHeight="1" x14ac:dyDescent="0.25">
      <c r="A3143" s="1012"/>
      <c r="B3143" s="1012"/>
      <c r="C3143" s="1012"/>
      <c r="D3143" s="1012"/>
      <c r="E3143" s="1012"/>
      <c r="F3143" s="1012" t="s">
        <v>6094</v>
      </c>
      <c r="G3143" s="1012"/>
      <c r="H3143" s="1012"/>
      <c r="I3143" s="1012"/>
      <c r="J3143" s="900">
        <v>202.839</v>
      </c>
    </row>
    <row r="3144" spans="1:10" ht="19.899999999999999" customHeight="1" x14ac:dyDescent="0.25">
      <c r="A3144" s="1012"/>
      <c r="B3144" s="1012"/>
      <c r="C3144" s="1012"/>
      <c r="D3144" s="1012"/>
      <c r="E3144" s="1012"/>
      <c r="F3144" s="1012" t="s">
        <v>6072</v>
      </c>
      <c r="G3144" s="1012"/>
      <c r="H3144" s="1012"/>
      <c r="I3144" s="1012"/>
      <c r="J3144" s="900">
        <v>202.839</v>
      </c>
    </row>
    <row r="3145" spans="1:10" ht="19.899999999999999" customHeight="1" x14ac:dyDescent="0.25">
      <c r="A3145" s="1012"/>
      <c r="B3145" s="1012"/>
      <c r="C3145" s="1012"/>
      <c r="D3145" s="1012"/>
      <c r="E3145" s="1012"/>
      <c r="F3145" s="1012" t="s">
        <v>6073</v>
      </c>
      <c r="G3145" s="1012"/>
      <c r="H3145" s="1012"/>
      <c r="I3145" s="1012"/>
      <c r="J3145" s="900">
        <v>186.75</v>
      </c>
    </row>
    <row r="3146" spans="1:10" ht="19.899999999999999" customHeight="1" x14ac:dyDescent="0.25">
      <c r="A3146" s="1012"/>
      <c r="B3146" s="1012"/>
      <c r="C3146" s="1012"/>
      <c r="D3146" s="1012"/>
      <c r="E3146" s="1012"/>
      <c r="F3146" s="1012" t="s">
        <v>6074</v>
      </c>
      <c r="G3146" s="1012"/>
      <c r="H3146" s="1012"/>
      <c r="I3146" s="1012"/>
      <c r="J3146" s="900">
        <v>1.0862000000000001</v>
      </c>
    </row>
    <row r="3147" spans="1:10" ht="19.899999999999999" customHeight="1" x14ac:dyDescent="0.25">
      <c r="A3147" s="1012"/>
      <c r="B3147" s="1012"/>
      <c r="C3147" s="1012"/>
      <c r="D3147" s="1012"/>
      <c r="E3147" s="1012"/>
      <c r="F3147" s="1012" t="s">
        <v>6075</v>
      </c>
      <c r="G3147" s="1012"/>
      <c r="H3147" s="1012"/>
      <c r="I3147" s="1012"/>
      <c r="J3147" s="900">
        <v>7.1000000000000004E-3</v>
      </c>
    </row>
    <row r="3148" spans="1:10" ht="19.899999999999999" customHeight="1" x14ac:dyDescent="0.25">
      <c r="A3148" s="1012"/>
      <c r="B3148" s="1012"/>
      <c r="C3148" s="1012"/>
      <c r="D3148" s="1012"/>
      <c r="E3148" s="1012"/>
      <c r="F3148" s="1012" t="s">
        <v>6076</v>
      </c>
      <c r="G3148" s="1012"/>
      <c r="H3148" s="1012"/>
      <c r="I3148" s="1012"/>
      <c r="J3148" s="900">
        <v>0</v>
      </c>
    </row>
    <row r="3149" spans="1:10" ht="19.899999999999999" customHeight="1" x14ac:dyDescent="0.25">
      <c r="A3149" s="887" t="s">
        <v>6077</v>
      </c>
      <c r="B3149" s="888" t="s">
        <v>6078</v>
      </c>
      <c r="C3149" s="887" t="s">
        <v>6058</v>
      </c>
      <c r="D3149" s="887" t="s">
        <v>1083</v>
      </c>
      <c r="E3149" s="888" t="s">
        <v>1084</v>
      </c>
      <c r="F3149" s="1020" t="s">
        <v>6079</v>
      </c>
      <c r="G3149" s="1023"/>
      <c r="H3149" s="1020"/>
      <c r="I3149" s="1020"/>
      <c r="J3149" s="888" t="s">
        <v>6065</v>
      </c>
    </row>
    <row r="3150" spans="1:10" ht="19.899999999999999" customHeight="1" x14ac:dyDescent="0.25">
      <c r="A3150" s="889"/>
      <c r="B3150" s="889"/>
      <c r="C3150" s="889"/>
      <c r="D3150" s="889"/>
      <c r="E3150" s="889"/>
      <c r="F3150" s="889" t="s">
        <v>240</v>
      </c>
      <c r="G3150" s="889" t="s">
        <v>241</v>
      </c>
      <c r="H3150" s="889" t="s">
        <v>242</v>
      </c>
      <c r="I3150" s="889" t="s">
        <v>6080</v>
      </c>
      <c r="J3150" s="889"/>
    </row>
    <row r="3151" spans="1:10" ht="19.899999999999999" customHeight="1" x14ac:dyDescent="0.25">
      <c r="A3151" s="1012"/>
      <c r="B3151" s="1012"/>
      <c r="C3151" s="1012"/>
      <c r="D3151" s="1012"/>
      <c r="E3151" s="1012"/>
      <c r="F3151" s="1012" t="s">
        <v>6076</v>
      </c>
      <c r="G3151" s="1012"/>
      <c r="H3151" s="1012"/>
      <c r="I3151" s="1012"/>
      <c r="J3151" s="900">
        <v>0</v>
      </c>
    </row>
    <row r="3152" spans="1:10" ht="19.899999999999999" customHeight="1" x14ac:dyDescent="0.25">
      <c r="A3152" s="1012"/>
      <c r="B3152" s="1012"/>
      <c r="C3152" s="1012"/>
      <c r="D3152" s="1012"/>
      <c r="E3152" s="1012"/>
      <c r="F3152" s="1012" t="s">
        <v>6081</v>
      </c>
      <c r="G3152" s="1012"/>
      <c r="H3152" s="1012"/>
      <c r="I3152" s="1012"/>
      <c r="J3152" s="900">
        <v>0</v>
      </c>
    </row>
    <row r="3153" spans="1:10" x14ac:dyDescent="0.25">
      <c r="A3153" s="901"/>
      <c r="B3153" s="901"/>
      <c r="C3153" s="901"/>
      <c r="D3153" s="901"/>
      <c r="E3153" s="901" t="s">
        <v>6082</v>
      </c>
      <c r="F3153" s="902">
        <v>0</v>
      </c>
      <c r="G3153" s="901" t="s">
        <v>6083</v>
      </c>
      <c r="H3153" s="902">
        <v>0</v>
      </c>
      <c r="I3153" s="901" t="s">
        <v>6084</v>
      </c>
      <c r="J3153" s="902">
        <v>0</v>
      </c>
    </row>
    <row r="3154" spans="1:10" ht="15.75" thickBot="1" x14ac:dyDescent="0.3">
      <c r="A3154" s="901"/>
      <c r="B3154" s="901"/>
      <c r="C3154" s="901"/>
      <c r="D3154" s="901"/>
      <c r="E3154" s="901" t="s">
        <v>6085</v>
      </c>
      <c r="F3154" s="902">
        <v>0.26</v>
      </c>
      <c r="G3154" s="901"/>
      <c r="H3154" s="1013" t="s">
        <v>6086</v>
      </c>
      <c r="I3154" s="1013"/>
      <c r="J3154" s="902">
        <v>1.35</v>
      </c>
    </row>
    <row r="3155" spans="1:10" ht="1.1499999999999999" customHeight="1" thickTop="1" x14ac:dyDescent="0.25">
      <c r="A3155" s="903"/>
      <c r="B3155" s="903"/>
      <c r="C3155" s="903"/>
      <c r="D3155" s="903"/>
      <c r="E3155" s="903"/>
      <c r="F3155" s="903"/>
      <c r="G3155" s="903"/>
      <c r="H3155" s="903"/>
      <c r="I3155" s="903"/>
      <c r="J3155" s="903"/>
    </row>
    <row r="3156" spans="1:10" ht="18" customHeight="1" x14ac:dyDescent="0.25">
      <c r="A3156" s="887"/>
      <c r="B3156" s="888" t="s">
        <v>1082</v>
      </c>
      <c r="C3156" s="887" t="s">
        <v>6058</v>
      </c>
      <c r="D3156" s="887" t="s">
        <v>1083</v>
      </c>
      <c r="E3156" s="1024" t="s">
        <v>1210</v>
      </c>
      <c r="F3156" s="1024"/>
      <c r="G3156" s="889" t="s">
        <v>880</v>
      </c>
      <c r="H3156" s="888" t="s">
        <v>6059</v>
      </c>
      <c r="I3156" s="888" t="s">
        <v>6060</v>
      </c>
      <c r="J3156" s="888" t="s">
        <v>1089</v>
      </c>
    </row>
    <row r="3157" spans="1:10" ht="25.9" customHeight="1" x14ac:dyDescent="0.25">
      <c r="A3157" s="890" t="s">
        <v>6061</v>
      </c>
      <c r="B3157" s="891" t="s">
        <v>6875</v>
      </c>
      <c r="C3157" s="890" t="s">
        <v>6063</v>
      </c>
      <c r="D3157" s="890" t="s">
        <v>6876</v>
      </c>
      <c r="E3157" s="1025" t="s">
        <v>176</v>
      </c>
      <c r="F3157" s="1025"/>
      <c r="G3157" s="892" t="s">
        <v>110</v>
      </c>
      <c r="H3157" s="893">
        <v>1</v>
      </c>
      <c r="I3157" s="894">
        <v>1.22</v>
      </c>
      <c r="J3157" s="894">
        <v>1.22</v>
      </c>
    </row>
    <row r="3158" spans="1:10" ht="15" customHeight="1" x14ac:dyDescent="0.25">
      <c r="A3158" s="1024" t="s">
        <v>6089</v>
      </c>
      <c r="B3158" s="1020" t="s">
        <v>1082</v>
      </c>
      <c r="C3158" s="1024" t="s">
        <v>6058</v>
      </c>
      <c r="D3158" s="1024" t="s">
        <v>6090</v>
      </c>
      <c r="E3158" s="1020" t="s">
        <v>1084</v>
      </c>
      <c r="F3158" s="1023" t="s">
        <v>6091</v>
      </c>
      <c r="G3158" s="1020"/>
      <c r="H3158" s="1023" t="s">
        <v>6065</v>
      </c>
      <c r="I3158" s="1020"/>
      <c r="J3158" s="1020" t="s">
        <v>6066</v>
      </c>
    </row>
    <row r="3159" spans="1:10" ht="15" customHeight="1" x14ac:dyDescent="0.25">
      <c r="A3159" s="1020"/>
      <c r="B3159" s="1020"/>
      <c r="C3159" s="1020"/>
      <c r="D3159" s="1020"/>
      <c r="E3159" s="1020"/>
      <c r="F3159" s="888" t="s">
        <v>6092</v>
      </c>
      <c r="G3159" s="888" t="s">
        <v>6093</v>
      </c>
      <c r="H3159" s="888" t="s">
        <v>6092</v>
      </c>
      <c r="I3159" s="888" t="s">
        <v>6093</v>
      </c>
      <c r="J3159" s="1020"/>
    </row>
    <row r="3160" spans="1:10" ht="25.9" customHeight="1" x14ac:dyDescent="0.25">
      <c r="A3160" s="895" t="s">
        <v>6067</v>
      </c>
      <c r="B3160" s="896" t="s">
        <v>6743</v>
      </c>
      <c r="C3160" s="895" t="s">
        <v>6063</v>
      </c>
      <c r="D3160" s="895" t="s">
        <v>2548</v>
      </c>
      <c r="E3160" s="897">
        <v>1</v>
      </c>
      <c r="F3160" s="904">
        <v>1</v>
      </c>
      <c r="G3160" s="904">
        <v>0</v>
      </c>
      <c r="H3160" s="898">
        <v>388.31</v>
      </c>
      <c r="I3160" s="898">
        <v>123.91</v>
      </c>
      <c r="J3160" s="898">
        <v>388.31</v>
      </c>
    </row>
    <row r="3161" spans="1:10" ht="19.899999999999999" customHeight="1" x14ac:dyDescent="0.25">
      <c r="A3161" s="1012"/>
      <c r="B3161" s="1012"/>
      <c r="C3161" s="1012"/>
      <c r="D3161" s="1012"/>
      <c r="E3161" s="1012"/>
      <c r="F3161" s="1012" t="s">
        <v>6094</v>
      </c>
      <c r="G3161" s="1012"/>
      <c r="H3161" s="1012"/>
      <c r="I3161" s="1012"/>
      <c r="J3161" s="900">
        <v>388.3082</v>
      </c>
    </row>
    <row r="3162" spans="1:10" ht="19.899999999999999" customHeight="1" x14ac:dyDescent="0.25">
      <c r="A3162" s="1012"/>
      <c r="B3162" s="1012"/>
      <c r="C3162" s="1012"/>
      <c r="D3162" s="1012"/>
      <c r="E3162" s="1012"/>
      <c r="F3162" s="1012" t="s">
        <v>6072</v>
      </c>
      <c r="G3162" s="1012"/>
      <c r="H3162" s="1012"/>
      <c r="I3162" s="1012"/>
      <c r="J3162" s="900">
        <v>388.3082</v>
      </c>
    </row>
    <row r="3163" spans="1:10" ht="19.899999999999999" customHeight="1" x14ac:dyDescent="0.25">
      <c r="A3163" s="1012"/>
      <c r="B3163" s="1012"/>
      <c r="C3163" s="1012"/>
      <c r="D3163" s="1012"/>
      <c r="E3163" s="1012"/>
      <c r="F3163" s="1012" t="s">
        <v>6073</v>
      </c>
      <c r="G3163" s="1012"/>
      <c r="H3163" s="1012"/>
      <c r="I3163" s="1012"/>
      <c r="J3163" s="900">
        <v>318.72000000000003</v>
      </c>
    </row>
    <row r="3164" spans="1:10" ht="19.899999999999999" customHeight="1" x14ac:dyDescent="0.25">
      <c r="A3164" s="1012"/>
      <c r="B3164" s="1012"/>
      <c r="C3164" s="1012"/>
      <c r="D3164" s="1012"/>
      <c r="E3164" s="1012"/>
      <c r="F3164" s="1012" t="s">
        <v>6074</v>
      </c>
      <c r="G3164" s="1012"/>
      <c r="H3164" s="1012"/>
      <c r="I3164" s="1012"/>
      <c r="J3164" s="900">
        <v>1.2182999999999999</v>
      </c>
    </row>
    <row r="3165" spans="1:10" ht="19.899999999999999" customHeight="1" x14ac:dyDescent="0.25">
      <c r="A3165" s="1012"/>
      <c r="B3165" s="1012"/>
      <c r="C3165" s="1012"/>
      <c r="D3165" s="1012"/>
      <c r="E3165" s="1012"/>
      <c r="F3165" s="1012" t="s">
        <v>6075</v>
      </c>
      <c r="G3165" s="1012"/>
      <c r="H3165" s="1012"/>
      <c r="I3165" s="1012"/>
      <c r="J3165" s="900">
        <v>5.7000000000000002E-3</v>
      </c>
    </row>
    <row r="3166" spans="1:10" ht="19.899999999999999" customHeight="1" x14ac:dyDescent="0.25">
      <c r="A3166" s="1012"/>
      <c r="B3166" s="1012"/>
      <c r="C3166" s="1012"/>
      <c r="D3166" s="1012"/>
      <c r="E3166" s="1012"/>
      <c r="F3166" s="1012" t="s">
        <v>6076</v>
      </c>
      <c r="G3166" s="1012"/>
      <c r="H3166" s="1012"/>
      <c r="I3166" s="1012"/>
      <c r="J3166" s="900">
        <v>0</v>
      </c>
    </row>
    <row r="3167" spans="1:10" ht="19.899999999999999" customHeight="1" x14ac:dyDescent="0.25">
      <c r="A3167" s="887" t="s">
        <v>6077</v>
      </c>
      <c r="B3167" s="888" t="s">
        <v>6078</v>
      </c>
      <c r="C3167" s="887" t="s">
        <v>6058</v>
      </c>
      <c r="D3167" s="887" t="s">
        <v>1083</v>
      </c>
      <c r="E3167" s="888" t="s">
        <v>1084</v>
      </c>
      <c r="F3167" s="1020" t="s">
        <v>6079</v>
      </c>
      <c r="G3167" s="1023"/>
      <c r="H3167" s="1020"/>
      <c r="I3167" s="1020"/>
      <c r="J3167" s="888" t="s">
        <v>6065</v>
      </c>
    </row>
    <row r="3168" spans="1:10" ht="19.899999999999999" customHeight="1" x14ac:dyDescent="0.25">
      <c r="A3168" s="889"/>
      <c r="B3168" s="889"/>
      <c r="C3168" s="889"/>
      <c r="D3168" s="889"/>
      <c r="E3168" s="889"/>
      <c r="F3168" s="889" t="s">
        <v>240</v>
      </c>
      <c r="G3168" s="889" t="s">
        <v>241</v>
      </c>
      <c r="H3168" s="889" t="s">
        <v>242</v>
      </c>
      <c r="I3168" s="889" t="s">
        <v>6080</v>
      </c>
      <c r="J3168" s="889"/>
    </row>
    <row r="3169" spans="1:10" ht="19.899999999999999" customHeight="1" x14ac:dyDescent="0.25">
      <c r="A3169" s="1012"/>
      <c r="B3169" s="1012"/>
      <c r="C3169" s="1012"/>
      <c r="D3169" s="1012"/>
      <c r="E3169" s="1012"/>
      <c r="F3169" s="1012" t="s">
        <v>6076</v>
      </c>
      <c r="G3169" s="1012"/>
      <c r="H3169" s="1012"/>
      <c r="I3169" s="1012"/>
      <c r="J3169" s="900">
        <v>0</v>
      </c>
    </row>
    <row r="3170" spans="1:10" ht="19.899999999999999" customHeight="1" x14ac:dyDescent="0.25">
      <c r="A3170" s="1012"/>
      <c r="B3170" s="1012"/>
      <c r="C3170" s="1012"/>
      <c r="D3170" s="1012"/>
      <c r="E3170" s="1012"/>
      <c r="F3170" s="1012" t="s">
        <v>6081</v>
      </c>
      <c r="G3170" s="1012"/>
      <c r="H3170" s="1012"/>
      <c r="I3170" s="1012"/>
      <c r="J3170" s="900">
        <v>0</v>
      </c>
    </row>
    <row r="3171" spans="1:10" x14ac:dyDescent="0.25">
      <c r="A3171" s="901"/>
      <c r="B3171" s="901"/>
      <c r="C3171" s="901"/>
      <c r="D3171" s="901"/>
      <c r="E3171" s="901" t="s">
        <v>6082</v>
      </c>
      <c r="F3171" s="902">
        <v>0</v>
      </c>
      <c r="G3171" s="901" t="s">
        <v>6083</v>
      </c>
      <c r="H3171" s="902">
        <v>0</v>
      </c>
      <c r="I3171" s="901" t="s">
        <v>6084</v>
      </c>
      <c r="J3171" s="902">
        <v>0</v>
      </c>
    </row>
    <row r="3172" spans="1:10" ht="15.75" thickBot="1" x14ac:dyDescent="0.3">
      <c r="A3172" s="901"/>
      <c r="B3172" s="901"/>
      <c r="C3172" s="901"/>
      <c r="D3172" s="901"/>
      <c r="E3172" s="901" t="s">
        <v>6085</v>
      </c>
      <c r="F3172" s="902">
        <v>0.28999999999999998</v>
      </c>
      <c r="G3172" s="901"/>
      <c r="H3172" s="1013" t="s">
        <v>6086</v>
      </c>
      <c r="I3172" s="1013"/>
      <c r="J3172" s="902">
        <v>1.51</v>
      </c>
    </row>
    <row r="3173" spans="1:10" ht="1.1499999999999999" customHeight="1" thickTop="1" x14ac:dyDescent="0.25">
      <c r="A3173" s="903"/>
      <c r="B3173" s="903"/>
      <c r="C3173" s="903"/>
      <c r="D3173" s="903"/>
      <c r="E3173" s="903"/>
      <c r="F3173" s="903"/>
      <c r="G3173" s="903"/>
      <c r="H3173" s="903"/>
      <c r="I3173" s="903"/>
      <c r="J3173" s="903"/>
    </row>
    <row r="3174" spans="1:10" ht="18" customHeight="1" x14ac:dyDescent="0.25">
      <c r="A3174" s="887"/>
      <c r="B3174" s="888" t="s">
        <v>1082</v>
      </c>
      <c r="C3174" s="887" t="s">
        <v>6058</v>
      </c>
      <c r="D3174" s="887" t="s">
        <v>1083</v>
      </c>
      <c r="E3174" s="1024" t="s">
        <v>1210</v>
      </c>
      <c r="F3174" s="1024"/>
      <c r="G3174" s="889" t="s">
        <v>880</v>
      </c>
      <c r="H3174" s="888" t="s">
        <v>6059</v>
      </c>
      <c r="I3174" s="888" t="s">
        <v>6060</v>
      </c>
      <c r="J3174" s="888" t="s">
        <v>1089</v>
      </c>
    </row>
    <row r="3175" spans="1:10" ht="25.9" customHeight="1" x14ac:dyDescent="0.25">
      <c r="A3175" s="890" t="s">
        <v>6061</v>
      </c>
      <c r="B3175" s="891" t="s">
        <v>6877</v>
      </c>
      <c r="C3175" s="890" t="s">
        <v>6063</v>
      </c>
      <c r="D3175" s="890" t="s">
        <v>6878</v>
      </c>
      <c r="E3175" s="1025" t="s">
        <v>176</v>
      </c>
      <c r="F3175" s="1025"/>
      <c r="G3175" s="892" t="s">
        <v>110</v>
      </c>
      <c r="H3175" s="893">
        <v>1</v>
      </c>
      <c r="I3175" s="894">
        <v>0.98</v>
      </c>
      <c r="J3175" s="894">
        <v>0.98</v>
      </c>
    </row>
    <row r="3176" spans="1:10" ht="15" customHeight="1" x14ac:dyDescent="0.25">
      <c r="A3176" s="1024" t="s">
        <v>6089</v>
      </c>
      <c r="B3176" s="1020" t="s">
        <v>1082</v>
      </c>
      <c r="C3176" s="1024" t="s">
        <v>6058</v>
      </c>
      <c r="D3176" s="1024" t="s">
        <v>6090</v>
      </c>
      <c r="E3176" s="1020" t="s">
        <v>1084</v>
      </c>
      <c r="F3176" s="1023" t="s">
        <v>6091</v>
      </c>
      <c r="G3176" s="1020"/>
      <c r="H3176" s="1023" t="s">
        <v>6065</v>
      </c>
      <c r="I3176" s="1020"/>
      <c r="J3176" s="1020" t="s">
        <v>6066</v>
      </c>
    </row>
    <row r="3177" spans="1:10" ht="15" customHeight="1" x14ac:dyDescent="0.25">
      <c r="A3177" s="1020"/>
      <c r="B3177" s="1020"/>
      <c r="C3177" s="1020"/>
      <c r="D3177" s="1020"/>
      <c r="E3177" s="1020"/>
      <c r="F3177" s="888" t="s">
        <v>6092</v>
      </c>
      <c r="G3177" s="888" t="s">
        <v>6093</v>
      </c>
      <c r="H3177" s="888" t="s">
        <v>6092</v>
      </c>
      <c r="I3177" s="888" t="s">
        <v>6093</v>
      </c>
      <c r="J3177" s="1020"/>
    </row>
    <row r="3178" spans="1:10" ht="25.9" customHeight="1" x14ac:dyDescent="0.25">
      <c r="A3178" s="895" t="s">
        <v>6067</v>
      </c>
      <c r="B3178" s="896" t="s">
        <v>6743</v>
      </c>
      <c r="C3178" s="895" t="s">
        <v>6063</v>
      </c>
      <c r="D3178" s="895" t="s">
        <v>2548</v>
      </c>
      <c r="E3178" s="897">
        <v>1</v>
      </c>
      <c r="F3178" s="904">
        <v>1</v>
      </c>
      <c r="G3178" s="904">
        <v>0</v>
      </c>
      <c r="H3178" s="898">
        <v>388.31</v>
      </c>
      <c r="I3178" s="898">
        <v>123.91</v>
      </c>
      <c r="J3178" s="898">
        <v>388.31</v>
      </c>
    </row>
    <row r="3179" spans="1:10" ht="19.899999999999999" customHeight="1" x14ac:dyDescent="0.25">
      <c r="A3179" s="1012"/>
      <c r="B3179" s="1012"/>
      <c r="C3179" s="1012"/>
      <c r="D3179" s="1012"/>
      <c r="E3179" s="1012"/>
      <c r="F3179" s="1012" t="s">
        <v>6094</v>
      </c>
      <c r="G3179" s="1012"/>
      <c r="H3179" s="1012"/>
      <c r="I3179" s="1012"/>
      <c r="J3179" s="900">
        <v>388.3082</v>
      </c>
    </row>
    <row r="3180" spans="1:10" ht="19.899999999999999" customHeight="1" x14ac:dyDescent="0.25">
      <c r="A3180" s="1012"/>
      <c r="B3180" s="1012"/>
      <c r="C3180" s="1012"/>
      <c r="D3180" s="1012"/>
      <c r="E3180" s="1012"/>
      <c r="F3180" s="1012" t="s">
        <v>6072</v>
      </c>
      <c r="G3180" s="1012"/>
      <c r="H3180" s="1012"/>
      <c r="I3180" s="1012"/>
      <c r="J3180" s="900">
        <v>388.3082</v>
      </c>
    </row>
    <row r="3181" spans="1:10" ht="19.899999999999999" customHeight="1" x14ac:dyDescent="0.25">
      <c r="A3181" s="1012"/>
      <c r="B3181" s="1012"/>
      <c r="C3181" s="1012"/>
      <c r="D3181" s="1012"/>
      <c r="E3181" s="1012"/>
      <c r="F3181" s="1012" t="s">
        <v>6073</v>
      </c>
      <c r="G3181" s="1012"/>
      <c r="H3181" s="1012"/>
      <c r="I3181" s="1012"/>
      <c r="J3181" s="900">
        <v>398.4</v>
      </c>
    </row>
    <row r="3182" spans="1:10" ht="19.899999999999999" customHeight="1" x14ac:dyDescent="0.25">
      <c r="A3182" s="1012"/>
      <c r="B3182" s="1012"/>
      <c r="C3182" s="1012"/>
      <c r="D3182" s="1012"/>
      <c r="E3182" s="1012"/>
      <c r="F3182" s="1012" t="s">
        <v>6074</v>
      </c>
      <c r="G3182" s="1012"/>
      <c r="H3182" s="1012"/>
      <c r="I3182" s="1012"/>
      <c r="J3182" s="900">
        <v>0.97470000000000001</v>
      </c>
    </row>
    <row r="3183" spans="1:10" ht="19.899999999999999" customHeight="1" x14ac:dyDescent="0.25">
      <c r="A3183" s="1012"/>
      <c r="B3183" s="1012"/>
      <c r="C3183" s="1012"/>
      <c r="D3183" s="1012"/>
      <c r="E3183" s="1012"/>
      <c r="F3183" s="1012" t="s">
        <v>6075</v>
      </c>
      <c r="G3183" s="1012"/>
      <c r="H3183" s="1012"/>
      <c r="I3183" s="1012"/>
      <c r="J3183" s="900">
        <v>4.8999999999999998E-3</v>
      </c>
    </row>
    <row r="3184" spans="1:10" ht="19.899999999999999" customHeight="1" x14ac:dyDescent="0.25">
      <c r="A3184" s="1012"/>
      <c r="B3184" s="1012"/>
      <c r="C3184" s="1012"/>
      <c r="D3184" s="1012"/>
      <c r="E3184" s="1012"/>
      <c r="F3184" s="1012" t="s">
        <v>6076</v>
      </c>
      <c r="G3184" s="1012"/>
      <c r="H3184" s="1012"/>
      <c r="I3184" s="1012"/>
      <c r="J3184" s="900">
        <v>0</v>
      </c>
    </row>
    <row r="3185" spans="1:10" ht="19.899999999999999" customHeight="1" x14ac:dyDescent="0.25">
      <c r="A3185" s="887" t="s">
        <v>6077</v>
      </c>
      <c r="B3185" s="888" t="s">
        <v>6078</v>
      </c>
      <c r="C3185" s="887" t="s">
        <v>6058</v>
      </c>
      <c r="D3185" s="887" t="s">
        <v>1083</v>
      </c>
      <c r="E3185" s="888" t="s">
        <v>1084</v>
      </c>
      <c r="F3185" s="1020" t="s">
        <v>6079</v>
      </c>
      <c r="G3185" s="1023"/>
      <c r="H3185" s="1020"/>
      <c r="I3185" s="1020"/>
      <c r="J3185" s="888" t="s">
        <v>6065</v>
      </c>
    </row>
    <row r="3186" spans="1:10" ht="19.899999999999999" customHeight="1" x14ac:dyDescent="0.25">
      <c r="A3186" s="889"/>
      <c r="B3186" s="889"/>
      <c r="C3186" s="889"/>
      <c r="D3186" s="889"/>
      <c r="E3186" s="889"/>
      <c r="F3186" s="889" t="s">
        <v>240</v>
      </c>
      <c r="G3186" s="889" t="s">
        <v>241</v>
      </c>
      <c r="H3186" s="889" t="s">
        <v>242</v>
      </c>
      <c r="I3186" s="889" t="s">
        <v>6080</v>
      </c>
      <c r="J3186" s="889"/>
    </row>
    <row r="3187" spans="1:10" ht="19.899999999999999" customHeight="1" x14ac:dyDescent="0.25">
      <c r="A3187" s="1012"/>
      <c r="B3187" s="1012"/>
      <c r="C3187" s="1012"/>
      <c r="D3187" s="1012"/>
      <c r="E3187" s="1012"/>
      <c r="F3187" s="1012" t="s">
        <v>6076</v>
      </c>
      <c r="G3187" s="1012"/>
      <c r="H3187" s="1012"/>
      <c r="I3187" s="1012"/>
      <c r="J3187" s="900">
        <v>0</v>
      </c>
    </row>
    <row r="3188" spans="1:10" ht="19.899999999999999" customHeight="1" x14ac:dyDescent="0.25">
      <c r="A3188" s="1012"/>
      <c r="B3188" s="1012"/>
      <c r="C3188" s="1012"/>
      <c r="D3188" s="1012"/>
      <c r="E3188" s="1012"/>
      <c r="F3188" s="1012" t="s">
        <v>6081</v>
      </c>
      <c r="G3188" s="1012"/>
      <c r="H3188" s="1012"/>
      <c r="I3188" s="1012"/>
      <c r="J3188" s="900">
        <v>0</v>
      </c>
    </row>
    <row r="3189" spans="1:10" x14ac:dyDescent="0.25">
      <c r="A3189" s="901"/>
      <c r="B3189" s="901"/>
      <c r="C3189" s="901"/>
      <c r="D3189" s="901"/>
      <c r="E3189" s="901" t="s">
        <v>6082</v>
      </c>
      <c r="F3189" s="902">
        <v>0</v>
      </c>
      <c r="G3189" s="901" t="s">
        <v>6083</v>
      </c>
      <c r="H3189" s="902">
        <v>0</v>
      </c>
      <c r="I3189" s="901" t="s">
        <v>6084</v>
      </c>
      <c r="J3189" s="902">
        <v>0</v>
      </c>
    </row>
    <row r="3190" spans="1:10" ht="15.75" thickBot="1" x14ac:dyDescent="0.3">
      <c r="A3190" s="901"/>
      <c r="B3190" s="901"/>
      <c r="C3190" s="901"/>
      <c r="D3190" s="901"/>
      <c r="E3190" s="901" t="s">
        <v>6085</v>
      </c>
      <c r="F3190" s="902">
        <v>0.23</v>
      </c>
      <c r="G3190" s="901"/>
      <c r="H3190" s="1013" t="s">
        <v>6086</v>
      </c>
      <c r="I3190" s="1013"/>
      <c r="J3190" s="902">
        <v>1.21</v>
      </c>
    </row>
    <row r="3191" spans="1:10" ht="1.1499999999999999" customHeight="1" thickTop="1" x14ac:dyDescent="0.25">
      <c r="A3191" s="903"/>
      <c r="B3191" s="903"/>
      <c r="C3191" s="903"/>
      <c r="D3191" s="903"/>
      <c r="E3191" s="903"/>
      <c r="F3191" s="903"/>
      <c r="G3191" s="903"/>
      <c r="H3191" s="903"/>
      <c r="I3191" s="903"/>
      <c r="J3191" s="903"/>
    </row>
    <row r="3192" spans="1:10" ht="18" customHeight="1" x14ac:dyDescent="0.25">
      <c r="A3192" s="887"/>
      <c r="B3192" s="888" t="s">
        <v>1082</v>
      </c>
      <c r="C3192" s="887" t="s">
        <v>6058</v>
      </c>
      <c r="D3192" s="887" t="s">
        <v>1083</v>
      </c>
      <c r="E3192" s="1024" t="s">
        <v>1210</v>
      </c>
      <c r="F3192" s="1024"/>
      <c r="G3192" s="889" t="s">
        <v>880</v>
      </c>
      <c r="H3192" s="888" t="s">
        <v>6059</v>
      </c>
      <c r="I3192" s="888" t="s">
        <v>6060</v>
      </c>
      <c r="J3192" s="888" t="s">
        <v>1089</v>
      </c>
    </row>
    <row r="3193" spans="1:10" ht="25.9" customHeight="1" x14ac:dyDescent="0.25">
      <c r="A3193" s="890" t="s">
        <v>6061</v>
      </c>
      <c r="B3193" s="891" t="s">
        <v>6879</v>
      </c>
      <c r="C3193" s="890" t="s">
        <v>6063</v>
      </c>
      <c r="D3193" s="890" t="s">
        <v>6880</v>
      </c>
      <c r="E3193" s="1025" t="s">
        <v>176</v>
      </c>
      <c r="F3193" s="1025"/>
      <c r="G3193" s="892" t="s">
        <v>110</v>
      </c>
      <c r="H3193" s="893">
        <v>1</v>
      </c>
      <c r="I3193" s="894">
        <v>0.81</v>
      </c>
      <c r="J3193" s="894">
        <v>0.81</v>
      </c>
    </row>
    <row r="3194" spans="1:10" ht="15" customHeight="1" x14ac:dyDescent="0.25">
      <c r="A3194" s="1024" t="s">
        <v>6089</v>
      </c>
      <c r="B3194" s="1020" t="s">
        <v>1082</v>
      </c>
      <c r="C3194" s="1024" t="s">
        <v>6058</v>
      </c>
      <c r="D3194" s="1024" t="s">
        <v>6090</v>
      </c>
      <c r="E3194" s="1020" t="s">
        <v>1084</v>
      </c>
      <c r="F3194" s="1023" t="s">
        <v>6091</v>
      </c>
      <c r="G3194" s="1020"/>
      <c r="H3194" s="1023" t="s">
        <v>6065</v>
      </c>
      <c r="I3194" s="1020"/>
      <c r="J3194" s="1020" t="s">
        <v>6066</v>
      </c>
    </row>
    <row r="3195" spans="1:10" ht="15" customHeight="1" x14ac:dyDescent="0.25">
      <c r="A3195" s="1020"/>
      <c r="B3195" s="1020"/>
      <c r="C3195" s="1020"/>
      <c r="D3195" s="1020"/>
      <c r="E3195" s="1020"/>
      <c r="F3195" s="888" t="s">
        <v>6092</v>
      </c>
      <c r="G3195" s="888" t="s">
        <v>6093</v>
      </c>
      <c r="H3195" s="888" t="s">
        <v>6092</v>
      </c>
      <c r="I3195" s="888" t="s">
        <v>6093</v>
      </c>
      <c r="J3195" s="1020"/>
    </row>
    <row r="3196" spans="1:10" ht="25.9" customHeight="1" x14ac:dyDescent="0.25">
      <c r="A3196" s="895" t="s">
        <v>6067</v>
      </c>
      <c r="B3196" s="896" t="s">
        <v>6743</v>
      </c>
      <c r="C3196" s="895" t="s">
        <v>6063</v>
      </c>
      <c r="D3196" s="895" t="s">
        <v>2548</v>
      </c>
      <c r="E3196" s="897">
        <v>1</v>
      </c>
      <c r="F3196" s="904">
        <v>1</v>
      </c>
      <c r="G3196" s="904">
        <v>0</v>
      </c>
      <c r="H3196" s="898">
        <v>388.31</v>
      </c>
      <c r="I3196" s="898">
        <v>123.91</v>
      </c>
      <c r="J3196" s="898">
        <v>388.31</v>
      </c>
    </row>
    <row r="3197" spans="1:10" ht="19.899999999999999" customHeight="1" x14ac:dyDescent="0.25">
      <c r="A3197" s="1012"/>
      <c r="B3197" s="1012"/>
      <c r="C3197" s="1012"/>
      <c r="D3197" s="1012"/>
      <c r="E3197" s="1012"/>
      <c r="F3197" s="1012" t="s">
        <v>6094</v>
      </c>
      <c r="G3197" s="1012"/>
      <c r="H3197" s="1012"/>
      <c r="I3197" s="1012"/>
      <c r="J3197" s="900">
        <v>388.3082</v>
      </c>
    </row>
    <row r="3198" spans="1:10" ht="19.899999999999999" customHeight="1" x14ac:dyDescent="0.25">
      <c r="A3198" s="1012"/>
      <c r="B3198" s="1012"/>
      <c r="C3198" s="1012"/>
      <c r="D3198" s="1012"/>
      <c r="E3198" s="1012"/>
      <c r="F3198" s="1012" t="s">
        <v>6072</v>
      </c>
      <c r="G3198" s="1012"/>
      <c r="H3198" s="1012"/>
      <c r="I3198" s="1012"/>
      <c r="J3198" s="900">
        <v>388.3082</v>
      </c>
    </row>
    <row r="3199" spans="1:10" ht="19.899999999999999" customHeight="1" x14ac:dyDescent="0.25">
      <c r="A3199" s="1012"/>
      <c r="B3199" s="1012"/>
      <c r="C3199" s="1012"/>
      <c r="D3199" s="1012"/>
      <c r="E3199" s="1012"/>
      <c r="F3199" s="1012" t="s">
        <v>6073</v>
      </c>
      <c r="G3199" s="1012"/>
      <c r="H3199" s="1012"/>
      <c r="I3199" s="1012"/>
      <c r="J3199" s="900">
        <v>478.08</v>
      </c>
    </row>
    <row r="3200" spans="1:10" ht="19.899999999999999" customHeight="1" x14ac:dyDescent="0.25">
      <c r="A3200" s="1012"/>
      <c r="B3200" s="1012"/>
      <c r="C3200" s="1012"/>
      <c r="D3200" s="1012"/>
      <c r="E3200" s="1012"/>
      <c r="F3200" s="1012" t="s">
        <v>6074</v>
      </c>
      <c r="G3200" s="1012"/>
      <c r="H3200" s="1012"/>
      <c r="I3200" s="1012"/>
      <c r="J3200" s="900">
        <v>0.81220000000000003</v>
      </c>
    </row>
    <row r="3201" spans="1:10" ht="19.899999999999999" customHeight="1" x14ac:dyDescent="0.25">
      <c r="A3201" s="1012"/>
      <c r="B3201" s="1012"/>
      <c r="C3201" s="1012"/>
      <c r="D3201" s="1012"/>
      <c r="E3201" s="1012"/>
      <c r="F3201" s="1012" t="s">
        <v>6075</v>
      </c>
      <c r="G3201" s="1012"/>
      <c r="H3201" s="1012"/>
      <c r="I3201" s="1012"/>
      <c r="J3201" s="900">
        <v>0</v>
      </c>
    </row>
    <row r="3202" spans="1:10" ht="19.899999999999999" customHeight="1" x14ac:dyDescent="0.25">
      <c r="A3202" s="1012"/>
      <c r="B3202" s="1012"/>
      <c r="C3202" s="1012"/>
      <c r="D3202" s="1012"/>
      <c r="E3202" s="1012"/>
      <c r="F3202" s="1012" t="s">
        <v>6076</v>
      </c>
      <c r="G3202" s="1012"/>
      <c r="H3202" s="1012"/>
      <c r="I3202" s="1012"/>
      <c r="J3202" s="900">
        <v>0</v>
      </c>
    </row>
    <row r="3203" spans="1:10" ht="19.899999999999999" customHeight="1" x14ac:dyDescent="0.25">
      <c r="A3203" s="887" t="s">
        <v>6077</v>
      </c>
      <c r="B3203" s="888" t="s">
        <v>6078</v>
      </c>
      <c r="C3203" s="887" t="s">
        <v>6058</v>
      </c>
      <c r="D3203" s="887" t="s">
        <v>1083</v>
      </c>
      <c r="E3203" s="888" t="s">
        <v>1084</v>
      </c>
      <c r="F3203" s="1020" t="s">
        <v>6079</v>
      </c>
      <c r="G3203" s="1023"/>
      <c r="H3203" s="1020"/>
      <c r="I3203" s="1020"/>
      <c r="J3203" s="888" t="s">
        <v>6065</v>
      </c>
    </row>
    <row r="3204" spans="1:10" ht="19.899999999999999" customHeight="1" x14ac:dyDescent="0.25">
      <c r="A3204" s="889"/>
      <c r="B3204" s="889"/>
      <c r="C3204" s="889"/>
      <c r="D3204" s="889"/>
      <c r="E3204" s="889"/>
      <c r="F3204" s="889" t="s">
        <v>240</v>
      </c>
      <c r="G3204" s="889" t="s">
        <v>241</v>
      </c>
      <c r="H3204" s="889" t="s">
        <v>242</v>
      </c>
      <c r="I3204" s="889" t="s">
        <v>6080</v>
      </c>
      <c r="J3204" s="889"/>
    </row>
    <row r="3205" spans="1:10" ht="19.899999999999999" customHeight="1" x14ac:dyDescent="0.25">
      <c r="A3205" s="1012"/>
      <c r="B3205" s="1012"/>
      <c r="C3205" s="1012"/>
      <c r="D3205" s="1012"/>
      <c r="E3205" s="1012"/>
      <c r="F3205" s="1012" t="s">
        <v>6076</v>
      </c>
      <c r="G3205" s="1012"/>
      <c r="H3205" s="1012"/>
      <c r="I3205" s="1012"/>
      <c r="J3205" s="900">
        <v>0</v>
      </c>
    </row>
    <row r="3206" spans="1:10" ht="19.899999999999999" customHeight="1" x14ac:dyDescent="0.25">
      <c r="A3206" s="1012"/>
      <c r="B3206" s="1012"/>
      <c r="C3206" s="1012"/>
      <c r="D3206" s="1012"/>
      <c r="E3206" s="1012"/>
      <c r="F3206" s="1012" t="s">
        <v>6081</v>
      </c>
      <c r="G3206" s="1012"/>
      <c r="H3206" s="1012"/>
      <c r="I3206" s="1012"/>
      <c r="J3206" s="900">
        <v>0</v>
      </c>
    </row>
    <row r="3207" spans="1:10" x14ac:dyDescent="0.25">
      <c r="A3207" s="901"/>
      <c r="B3207" s="901"/>
      <c r="C3207" s="901"/>
      <c r="D3207" s="901"/>
      <c r="E3207" s="901" t="s">
        <v>6082</v>
      </c>
      <c r="F3207" s="902">
        <v>0</v>
      </c>
      <c r="G3207" s="901" t="s">
        <v>6083</v>
      </c>
      <c r="H3207" s="902">
        <v>0</v>
      </c>
      <c r="I3207" s="901" t="s">
        <v>6084</v>
      </c>
      <c r="J3207" s="902">
        <v>0</v>
      </c>
    </row>
    <row r="3208" spans="1:10" ht="15.75" thickBot="1" x14ac:dyDescent="0.3">
      <c r="A3208" s="901"/>
      <c r="B3208" s="901"/>
      <c r="C3208" s="901"/>
      <c r="D3208" s="901"/>
      <c r="E3208" s="901" t="s">
        <v>6085</v>
      </c>
      <c r="F3208" s="902">
        <v>0.19</v>
      </c>
      <c r="G3208" s="901"/>
      <c r="H3208" s="1013" t="s">
        <v>6086</v>
      </c>
      <c r="I3208" s="1013"/>
      <c r="J3208" s="902">
        <v>1</v>
      </c>
    </row>
    <row r="3209" spans="1:10" ht="1.1499999999999999" customHeight="1" thickTop="1" x14ac:dyDescent="0.25">
      <c r="A3209" s="903"/>
      <c r="B3209" s="903"/>
      <c r="C3209" s="903"/>
      <c r="D3209" s="903"/>
      <c r="E3209" s="903"/>
      <c r="F3209" s="903"/>
      <c r="G3209" s="903"/>
      <c r="H3209" s="903"/>
      <c r="I3209" s="903"/>
      <c r="J3209" s="903"/>
    </row>
    <row r="3210" spans="1:10" ht="18" customHeight="1" x14ac:dyDescent="0.25">
      <c r="A3210" s="887"/>
      <c r="B3210" s="888" t="s">
        <v>1082</v>
      </c>
      <c r="C3210" s="887" t="s">
        <v>6058</v>
      </c>
      <c r="D3210" s="887" t="s">
        <v>1083</v>
      </c>
      <c r="E3210" s="1024" t="s">
        <v>1210</v>
      </c>
      <c r="F3210" s="1024"/>
      <c r="G3210" s="889" t="s">
        <v>880</v>
      </c>
      <c r="H3210" s="888" t="s">
        <v>6059</v>
      </c>
      <c r="I3210" s="888" t="s">
        <v>6060</v>
      </c>
      <c r="J3210" s="888" t="s">
        <v>1089</v>
      </c>
    </row>
    <row r="3211" spans="1:10" ht="39" customHeight="1" x14ac:dyDescent="0.25">
      <c r="A3211" s="890" t="s">
        <v>6061</v>
      </c>
      <c r="B3211" s="891" t="s">
        <v>6881</v>
      </c>
      <c r="C3211" s="890" t="s">
        <v>6063</v>
      </c>
      <c r="D3211" s="890" t="s">
        <v>6882</v>
      </c>
      <c r="E3211" s="1025" t="s">
        <v>176</v>
      </c>
      <c r="F3211" s="1025"/>
      <c r="G3211" s="892" t="s">
        <v>110</v>
      </c>
      <c r="H3211" s="893">
        <v>1</v>
      </c>
      <c r="I3211" s="894">
        <v>2.02</v>
      </c>
      <c r="J3211" s="894">
        <v>2.02</v>
      </c>
    </row>
    <row r="3212" spans="1:10" ht="15" customHeight="1" x14ac:dyDescent="0.25">
      <c r="A3212" s="1024" t="s">
        <v>6089</v>
      </c>
      <c r="B3212" s="1020" t="s">
        <v>1082</v>
      </c>
      <c r="C3212" s="1024" t="s">
        <v>6058</v>
      </c>
      <c r="D3212" s="1024" t="s">
        <v>6090</v>
      </c>
      <c r="E3212" s="1020" t="s">
        <v>1084</v>
      </c>
      <c r="F3212" s="1023" t="s">
        <v>6091</v>
      </c>
      <c r="G3212" s="1020"/>
      <c r="H3212" s="1023" t="s">
        <v>6065</v>
      </c>
      <c r="I3212" s="1020"/>
      <c r="J3212" s="1020" t="s">
        <v>6066</v>
      </c>
    </row>
    <row r="3213" spans="1:10" ht="15" customHeight="1" x14ac:dyDescent="0.25">
      <c r="A3213" s="1020"/>
      <c r="B3213" s="1020"/>
      <c r="C3213" s="1020"/>
      <c r="D3213" s="1020"/>
      <c r="E3213" s="1020"/>
      <c r="F3213" s="888" t="s">
        <v>6092</v>
      </c>
      <c r="G3213" s="888" t="s">
        <v>6093</v>
      </c>
      <c r="H3213" s="888" t="s">
        <v>6092</v>
      </c>
      <c r="I3213" s="888" t="s">
        <v>6093</v>
      </c>
      <c r="J3213" s="1020"/>
    </row>
    <row r="3214" spans="1:10" ht="25.9" customHeight="1" x14ac:dyDescent="0.25">
      <c r="A3214" s="895" t="s">
        <v>6067</v>
      </c>
      <c r="B3214" s="896" t="s">
        <v>6470</v>
      </c>
      <c r="C3214" s="895" t="s">
        <v>6063</v>
      </c>
      <c r="D3214" s="895" t="s">
        <v>409</v>
      </c>
      <c r="E3214" s="897">
        <v>1</v>
      </c>
      <c r="F3214" s="904">
        <v>1</v>
      </c>
      <c r="G3214" s="904">
        <v>0</v>
      </c>
      <c r="H3214" s="898">
        <v>396.79</v>
      </c>
      <c r="I3214" s="898">
        <v>123.89</v>
      </c>
      <c r="J3214" s="898">
        <v>396.79</v>
      </c>
    </row>
    <row r="3215" spans="1:10" ht="19.899999999999999" customHeight="1" x14ac:dyDescent="0.25">
      <c r="A3215" s="1012"/>
      <c r="B3215" s="1012"/>
      <c r="C3215" s="1012"/>
      <c r="D3215" s="1012"/>
      <c r="E3215" s="1012"/>
      <c r="F3215" s="1012" t="s">
        <v>6094</v>
      </c>
      <c r="G3215" s="1012"/>
      <c r="H3215" s="1012"/>
      <c r="I3215" s="1012"/>
      <c r="J3215" s="900">
        <v>396.79309999999998</v>
      </c>
    </row>
    <row r="3216" spans="1:10" ht="19.899999999999999" customHeight="1" x14ac:dyDescent="0.25">
      <c r="A3216" s="1012"/>
      <c r="B3216" s="1012"/>
      <c r="C3216" s="1012"/>
      <c r="D3216" s="1012"/>
      <c r="E3216" s="1012"/>
      <c r="F3216" s="1012" t="s">
        <v>6072</v>
      </c>
      <c r="G3216" s="1012"/>
      <c r="H3216" s="1012"/>
      <c r="I3216" s="1012"/>
      <c r="J3216" s="900">
        <v>396.79309999999998</v>
      </c>
    </row>
    <row r="3217" spans="1:10" ht="19.899999999999999" customHeight="1" x14ac:dyDescent="0.25">
      <c r="A3217" s="1012"/>
      <c r="B3217" s="1012"/>
      <c r="C3217" s="1012"/>
      <c r="D3217" s="1012"/>
      <c r="E3217" s="1012"/>
      <c r="F3217" s="1012" t="s">
        <v>6073</v>
      </c>
      <c r="G3217" s="1012"/>
      <c r="H3217" s="1012"/>
      <c r="I3217" s="1012"/>
      <c r="J3217" s="900">
        <v>197.71</v>
      </c>
    </row>
    <row r="3218" spans="1:10" ht="19.899999999999999" customHeight="1" x14ac:dyDescent="0.25">
      <c r="A3218" s="1012"/>
      <c r="B3218" s="1012"/>
      <c r="C3218" s="1012"/>
      <c r="D3218" s="1012"/>
      <c r="E3218" s="1012"/>
      <c r="F3218" s="1012" t="s">
        <v>6074</v>
      </c>
      <c r="G3218" s="1012"/>
      <c r="H3218" s="1012"/>
      <c r="I3218" s="1012"/>
      <c r="J3218" s="900">
        <v>2.0068999999999999</v>
      </c>
    </row>
    <row r="3219" spans="1:10" ht="19.899999999999999" customHeight="1" x14ac:dyDescent="0.25">
      <c r="A3219" s="1012"/>
      <c r="B3219" s="1012"/>
      <c r="C3219" s="1012"/>
      <c r="D3219" s="1012"/>
      <c r="E3219" s="1012"/>
      <c r="F3219" s="1012" t="s">
        <v>6075</v>
      </c>
      <c r="G3219" s="1012"/>
      <c r="H3219" s="1012"/>
      <c r="I3219" s="1012"/>
      <c r="J3219" s="900">
        <v>9.1999999999999998E-3</v>
      </c>
    </row>
    <row r="3220" spans="1:10" ht="19.899999999999999" customHeight="1" x14ac:dyDescent="0.25">
      <c r="A3220" s="1012"/>
      <c r="B3220" s="1012"/>
      <c r="C3220" s="1012"/>
      <c r="D3220" s="1012"/>
      <c r="E3220" s="1012"/>
      <c r="F3220" s="1012" t="s">
        <v>6076</v>
      </c>
      <c r="G3220" s="1012"/>
      <c r="H3220" s="1012"/>
      <c r="I3220" s="1012"/>
      <c r="J3220" s="900">
        <v>0</v>
      </c>
    </row>
    <row r="3221" spans="1:10" ht="19.899999999999999" customHeight="1" x14ac:dyDescent="0.25">
      <c r="A3221" s="887" t="s">
        <v>6077</v>
      </c>
      <c r="B3221" s="888" t="s">
        <v>6078</v>
      </c>
      <c r="C3221" s="887" t="s">
        <v>6058</v>
      </c>
      <c r="D3221" s="887" t="s">
        <v>1083</v>
      </c>
      <c r="E3221" s="888" t="s">
        <v>1084</v>
      </c>
      <c r="F3221" s="1020" t="s">
        <v>6079</v>
      </c>
      <c r="G3221" s="1023"/>
      <c r="H3221" s="1020"/>
      <c r="I3221" s="1020"/>
      <c r="J3221" s="888" t="s">
        <v>6065</v>
      </c>
    </row>
    <row r="3222" spans="1:10" ht="19.899999999999999" customHeight="1" x14ac:dyDescent="0.25">
      <c r="A3222" s="889"/>
      <c r="B3222" s="889"/>
      <c r="C3222" s="889"/>
      <c r="D3222" s="889"/>
      <c r="E3222" s="889"/>
      <c r="F3222" s="889" t="s">
        <v>240</v>
      </c>
      <c r="G3222" s="889" t="s">
        <v>241</v>
      </c>
      <c r="H3222" s="889" t="s">
        <v>242</v>
      </c>
      <c r="I3222" s="889" t="s">
        <v>6080</v>
      </c>
      <c r="J3222" s="889"/>
    </row>
    <row r="3223" spans="1:10" ht="19.899999999999999" customHeight="1" x14ac:dyDescent="0.25">
      <c r="A3223" s="1012"/>
      <c r="B3223" s="1012"/>
      <c r="C3223" s="1012"/>
      <c r="D3223" s="1012"/>
      <c r="E3223" s="1012"/>
      <c r="F3223" s="1012" t="s">
        <v>6076</v>
      </c>
      <c r="G3223" s="1012"/>
      <c r="H3223" s="1012"/>
      <c r="I3223" s="1012"/>
      <c r="J3223" s="900">
        <v>0</v>
      </c>
    </row>
    <row r="3224" spans="1:10" ht="19.899999999999999" customHeight="1" x14ac:dyDescent="0.25">
      <c r="A3224" s="1012"/>
      <c r="B3224" s="1012"/>
      <c r="C3224" s="1012"/>
      <c r="D3224" s="1012"/>
      <c r="E3224" s="1012"/>
      <c r="F3224" s="1012" t="s">
        <v>6081</v>
      </c>
      <c r="G3224" s="1012"/>
      <c r="H3224" s="1012"/>
      <c r="I3224" s="1012"/>
      <c r="J3224" s="900">
        <v>0</v>
      </c>
    </row>
    <row r="3225" spans="1:10" x14ac:dyDescent="0.25">
      <c r="A3225" s="901"/>
      <c r="B3225" s="901"/>
      <c r="C3225" s="901"/>
      <c r="D3225" s="901"/>
      <c r="E3225" s="901" t="s">
        <v>6082</v>
      </c>
      <c r="F3225" s="902">
        <v>0</v>
      </c>
      <c r="G3225" s="901" t="s">
        <v>6083</v>
      </c>
      <c r="H3225" s="902">
        <v>0</v>
      </c>
      <c r="I3225" s="901" t="s">
        <v>6084</v>
      </c>
      <c r="J3225" s="902">
        <v>0</v>
      </c>
    </row>
    <row r="3226" spans="1:10" ht="15.75" thickBot="1" x14ac:dyDescent="0.3">
      <c r="A3226" s="901"/>
      <c r="B3226" s="901"/>
      <c r="C3226" s="901"/>
      <c r="D3226" s="901"/>
      <c r="E3226" s="901" t="s">
        <v>6085</v>
      </c>
      <c r="F3226" s="902">
        <v>0.48</v>
      </c>
      <c r="G3226" s="901"/>
      <c r="H3226" s="1013" t="s">
        <v>6086</v>
      </c>
      <c r="I3226" s="1013"/>
      <c r="J3226" s="902">
        <v>2.5</v>
      </c>
    </row>
    <row r="3227" spans="1:10" ht="1.1499999999999999" customHeight="1" thickTop="1" x14ac:dyDescent="0.25">
      <c r="A3227" s="903"/>
      <c r="B3227" s="903"/>
      <c r="C3227" s="903"/>
      <c r="D3227" s="903"/>
      <c r="E3227" s="903"/>
      <c r="F3227" s="903"/>
      <c r="G3227" s="903"/>
      <c r="H3227" s="903"/>
      <c r="I3227" s="903"/>
      <c r="J3227" s="903"/>
    </row>
    <row r="3228" spans="1:10" ht="18" customHeight="1" x14ac:dyDescent="0.25">
      <c r="A3228" s="887"/>
      <c r="B3228" s="888" t="s">
        <v>1082</v>
      </c>
      <c r="C3228" s="887" t="s">
        <v>6058</v>
      </c>
      <c r="D3228" s="887" t="s">
        <v>1083</v>
      </c>
      <c r="E3228" s="1024" t="s">
        <v>1210</v>
      </c>
      <c r="F3228" s="1024"/>
      <c r="G3228" s="889" t="s">
        <v>880</v>
      </c>
      <c r="H3228" s="888" t="s">
        <v>6059</v>
      </c>
      <c r="I3228" s="888" t="s">
        <v>6060</v>
      </c>
      <c r="J3228" s="888" t="s">
        <v>1089</v>
      </c>
    </row>
    <row r="3229" spans="1:10" ht="39" customHeight="1" x14ac:dyDescent="0.25">
      <c r="A3229" s="890" t="s">
        <v>6061</v>
      </c>
      <c r="B3229" s="891" t="s">
        <v>6883</v>
      </c>
      <c r="C3229" s="890" t="s">
        <v>6063</v>
      </c>
      <c r="D3229" s="890" t="s">
        <v>6884</v>
      </c>
      <c r="E3229" s="1025" t="s">
        <v>176</v>
      </c>
      <c r="F3229" s="1025"/>
      <c r="G3229" s="892" t="s">
        <v>110</v>
      </c>
      <c r="H3229" s="893">
        <v>1</v>
      </c>
      <c r="I3229" s="894">
        <v>1.61</v>
      </c>
      <c r="J3229" s="894">
        <v>1.61</v>
      </c>
    </row>
    <row r="3230" spans="1:10" ht="15" customHeight="1" x14ac:dyDescent="0.25">
      <c r="A3230" s="1024" t="s">
        <v>6089</v>
      </c>
      <c r="B3230" s="1020" t="s">
        <v>1082</v>
      </c>
      <c r="C3230" s="1024" t="s">
        <v>6058</v>
      </c>
      <c r="D3230" s="1024" t="s">
        <v>6090</v>
      </c>
      <c r="E3230" s="1020" t="s">
        <v>1084</v>
      </c>
      <c r="F3230" s="1023" t="s">
        <v>6091</v>
      </c>
      <c r="G3230" s="1020"/>
      <c r="H3230" s="1023" t="s">
        <v>6065</v>
      </c>
      <c r="I3230" s="1020"/>
      <c r="J3230" s="1020" t="s">
        <v>6066</v>
      </c>
    </row>
    <row r="3231" spans="1:10" ht="15" customHeight="1" x14ac:dyDescent="0.25">
      <c r="A3231" s="1020"/>
      <c r="B3231" s="1020"/>
      <c r="C3231" s="1020"/>
      <c r="D3231" s="1020"/>
      <c r="E3231" s="1020"/>
      <c r="F3231" s="888" t="s">
        <v>6092</v>
      </c>
      <c r="G3231" s="888" t="s">
        <v>6093</v>
      </c>
      <c r="H3231" s="888" t="s">
        <v>6092</v>
      </c>
      <c r="I3231" s="888" t="s">
        <v>6093</v>
      </c>
      <c r="J3231" s="1020"/>
    </row>
    <row r="3232" spans="1:10" ht="25.9" customHeight="1" x14ac:dyDescent="0.25">
      <c r="A3232" s="895" t="s">
        <v>6067</v>
      </c>
      <c r="B3232" s="896" t="s">
        <v>6470</v>
      </c>
      <c r="C3232" s="895" t="s">
        <v>6063</v>
      </c>
      <c r="D3232" s="895" t="s">
        <v>409</v>
      </c>
      <c r="E3232" s="897">
        <v>1</v>
      </c>
      <c r="F3232" s="904">
        <v>1</v>
      </c>
      <c r="G3232" s="904">
        <v>0</v>
      </c>
      <c r="H3232" s="898">
        <v>396.79</v>
      </c>
      <c r="I3232" s="898">
        <v>123.89</v>
      </c>
      <c r="J3232" s="898">
        <v>396.79</v>
      </c>
    </row>
    <row r="3233" spans="1:10" ht="19.899999999999999" customHeight="1" x14ac:dyDescent="0.25">
      <c r="A3233" s="1012"/>
      <c r="B3233" s="1012"/>
      <c r="C3233" s="1012"/>
      <c r="D3233" s="1012"/>
      <c r="E3233" s="1012"/>
      <c r="F3233" s="1012" t="s">
        <v>6094</v>
      </c>
      <c r="G3233" s="1012"/>
      <c r="H3233" s="1012"/>
      <c r="I3233" s="1012"/>
      <c r="J3233" s="900">
        <v>396.79309999999998</v>
      </c>
    </row>
    <row r="3234" spans="1:10" ht="19.899999999999999" customHeight="1" x14ac:dyDescent="0.25">
      <c r="A3234" s="1012"/>
      <c r="B3234" s="1012"/>
      <c r="C3234" s="1012"/>
      <c r="D3234" s="1012"/>
      <c r="E3234" s="1012"/>
      <c r="F3234" s="1012" t="s">
        <v>6072</v>
      </c>
      <c r="G3234" s="1012"/>
      <c r="H3234" s="1012"/>
      <c r="I3234" s="1012"/>
      <c r="J3234" s="900">
        <v>396.79309999999998</v>
      </c>
    </row>
    <row r="3235" spans="1:10" ht="19.899999999999999" customHeight="1" x14ac:dyDescent="0.25">
      <c r="A3235" s="1012"/>
      <c r="B3235" s="1012"/>
      <c r="C3235" s="1012"/>
      <c r="D3235" s="1012"/>
      <c r="E3235" s="1012"/>
      <c r="F3235" s="1012" t="s">
        <v>6073</v>
      </c>
      <c r="G3235" s="1012"/>
      <c r="H3235" s="1012"/>
      <c r="I3235" s="1012"/>
      <c r="J3235" s="900">
        <v>247.13</v>
      </c>
    </row>
    <row r="3236" spans="1:10" ht="19.899999999999999" customHeight="1" x14ac:dyDescent="0.25">
      <c r="A3236" s="1012"/>
      <c r="B3236" s="1012"/>
      <c r="C3236" s="1012"/>
      <c r="D3236" s="1012"/>
      <c r="E3236" s="1012"/>
      <c r="F3236" s="1012" t="s">
        <v>6074</v>
      </c>
      <c r="G3236" s="1012"/>
      <c r="H3236" s="1012"/>
      <c r="I3236" s="1012"/>
      <c r="J3236" s="900">
        <v>1.6055999999999999</v>
      </c>
    </row>
    <row r="3237" spans="1:10" ht="19.899999999999999" customHeight="1" x14ac:dyDescent="0.25">
      <c r="A3237" s="1012"/>
      <c r="B3237" s="1012"/>
      <c r="C3237" s="1012"/>
      <c r="D3237" s="1012"/>
      <c r="E3237" s="1012"/>
      <c r="F3237" s="1012" t="s">
        <v>6075</v>
      </c>
      <c r="G3237" s="1012"/>
      <c r="H3237" s="1012"/>
      <c r="I3237" s="1012"/>
      <c r="J3237" s="900">
        <v>8.0000000000000002E-3</v>
      </c>
    </row>
    <row r="3238" spans="1:10" ht="19.899999999999999" customHeight="1" x14ac:dyDescent="0.25">
      <c r="A3238" s="1012"/>
      <c r="B3238" s="1012"/>
      <c r="C3238" s="1012"/>
      <c r="D3238" s="1012"/>
      <c r="E3238" s="1012"/>
      <c r="F3238" s="1012" t="s">
        <v>6076</v>
      </c>
      <c r="G3238" s="1012"/>
      <c r="H3238" s="1012"/>
      <c r="I3238" s="1012"/>
      <c r="J3238" s="900">
        <v>0</v>
      </c>
    </row>
    <row r="3239" spans="1:10" ht="19.899999999999999" customHeight="1" x14ac:dyDescent="0.25">
      <c r="A3239" s="887" t="s">
        <v>6077</v>
      </c>
      <c r="B3239" s="888" t="s">
        <v>6078</v>
      </c>
      <c r="C3239" s="887" t="s">
        <v>6058</v>
      </c>
      <c r="D3239" s="887" t="s">
        <v>1083</v>
      </c>
      <c r="E3239" s="888" t="s">
        <v>1084</v>
      </c>
      <c r="F3239" s="1020" t="s">
        <v>6079</v>
      </c>
      <c r="G3239" s="1023"/>
      <c r="H3239" s="1020"/>
      <c r="I3239" s="1020"/>
      <c r="J3239" s="888" t="s">
        <v>6065</v>
      </c>
    </row>
    <row r="3240" spans="1:10" ht="19.899999999999999" customHeight="1" x14ac:dyDescent="0.25">
      <c r="A3240" s="889"/>
      <c r="B3240" s="889"/>
      <c r="C3240" s="889"/>
      <c r="D3240" s="889"/>
      <c r="E3240" s="889"/>
      <c r="F3240" s="889" t="s">
        <v>240</v>
      </c>
      <c r="G3240" s="889" t="s">
        <v>241</v>
      </c>
      <c r="H3240" s="889" t="s">
        <v>242</v>
      </c>
      <c r="I3240" s="889" t="s">
        <v>6080</v>
      </c>
      <c r="J3240" s="889"/>
    </row>
    <row r="3241" spans="1:10" ht="19.899999999999999" customHeight="1" x14ac:dyDescent="0.25">
      <c r="A3241" s="1012"/>
      <c r="B3241" s="1012"/>
      <c r="C3241" s="1012"/>
      <c r="D3241" s="1012"/>
      <c r="E3241" s="1012"/>
      <c r="F3241" s="1012" t="s">
        <v>6076</v>
      </c>
      <c r="G3241" s="1012"/>
      <c r="H3241" s="1012"/>
      <c r="I3241" s="1012"/>
      <c r="J3241" s="900">
        <v>0</v>
      </c>
    </row>
    <row r="3242" spans="1:10" ht="19.899999999999999" customHeight="1" x14ac:dyDescent="0.25">
      <c r="A3242" s="1012"/>
      <c r="B3242" s="1012"/>
      <c r="C3242" s="1012"/>
      <c r="D3242" s="1012"/>
      <c r="E3242" s="1012"/>
      <c r="F3242" s="1012" t="s">
        <v>6081</v>
      </c>
      <c r="G3242" s="1012"/>
      <c r="H3242" s="1012"/>
      <c r="I3242" s="1012"/>
      <c r="J3242" s="900">
        <v>0</v>
      </c>
    </row>
    <row r="3243" spans="1:10" x14ac:dyDescent="0.25">
      <c r="A3243" s="901"/>
      <c r="B3243" s="901"/>
      <c r="C3243" s="901"/>
      <c r="D3243" s="901"/>
      <c r="E3243" s="901" t="s">
        <v>6082</v>
      </c>
      <c r="F3243" s="902">
        <v>0</v>
      </c>
      <c r="G3243" s="901" t="s">
        <v>6083</v>
      </c>
      <c r="H3243" s="902">
        <v>0</v>
      </c>
      <c r="I3243" s="901" t="s">
        <v>6084</v>
      </c>
      <c r="J3243" s="902">
        <v>0</v>
      </c>
    </row>
    <row r="3244" spans="1:10" ht="15.75" thickBot="1" x14ac:dyDescent="0.3">
      <c r="A3244" s="901"/>
      <c r="B3244" s="901"/>
      <c r="C3244" s="901"/>
      <c r="D3244" s="901"/>
      <c r="E3244" s="901" t="s">
        <v>6085</v>
      </c>
      <c r="F3244" s="902">
        <v>0.38</v>
      </c>
      <c r="G3244" s="901"/>
      <c r="H3244" s="1013" t="s">
        <v>6086</v>
      </c>
      <c r="I3244" s="1013"/>
      <c r="J3244" s="902">
        <v>1.99</v>
      </c>
    </row>
    <row r="3245" spans="1:10" ht="1.1499999999999999" customHeight="1" thickTop="1" x14ac:dyDescent="0.25">
      <c r="A3245" s="903"/>
      <c r="B3245" s="903"/>
      <c r="C3245" s="903"/>
      <c r="D3245" s="903"/>
      <c r="E3245" s="903"/>
      <c r="F3245" s="903"/>
      <c r="G3245" s="903"/>
      <c r="H3245" s="903"/>
      <c r="I3245" s="903"/>
      <c r="J3245" s="903"/>
    </row>
    <row r="3246" spans="1:10" ht="18" customHeight="1" x14ac:dyDescent="0.25">
      <c r="A3246" s="887"/>
      <c r="B3246" s="888" t="s">
        <v>1082</v>
      </c>
      <c r="C3246" s="887" t="s">
        <v>6058</v>
      </c>
      <c r="D3246" s="887" t="s">
        <v>1083</v>
      </c>
      <c r="E3246" s="1024" t="s">
        <v>1210</v>
      </c>
      <c r="F3246" s="1024"/>
      <c r="G3246" s="889" t="s">
        <v>880</v>
      </c>
      <c r="H3246" s="888" t="s">
        <v>6059</v>
      </c>
      <c r="I3246" s="888" t="s">
        <v>6060</v>
      </c>
      <c r="J3246" s="888" t="s">
        <v>1089</v>
      </c>
    </row>
    <row r="3247" spans="1:10" ht="39" customHeight="1" x14ac:dyDescent="0.25">
      <c r="A3247" s="890" t="s">
        <v>6061</v>
      </c>
      <c r="B3247" s="891" t="s">
        <v>6885</v>
      </c>
      <c r="C3247" s="890" t="s">
        <v>6063</v>
      </c>
      <c r="D3247" s="890" t="s">
        <v>6886</v>
      </c>
      <c r="E3247" s="1025" t="s">
        <v>176</v>
      </c>
      <c r="F3247" s="1025"/>
      <c r="G3247" s="892" t="s">
        <v>110</v>
      </c>
      <c r="H3247" s="893">
        <v>1</v>
      </c>
      <c r="I3247" s="894">
        <v>1.34</v>
      </c>
      <c r="J3247" s="894">
        <v>1.34</v>
      </c>
    </row>
    <row r="3248" spans="1:10" ht="15" customHeight="1" x14ac:dyDescent="0.25">
      <c r="A3248" s="1024" t="s">
        <v>6089</v>
      </c>
      <c r="B3248" s="1020" t="s">
        <v>1082</v>
      </c>
      <c r="C3248" s="1024" t="s">
        <v>6058</v>
      </c>
      <c r="D3248" s="1024" t="s">
        <v>6090</v>
      </c>
      <c r="E3248" s="1020" t="s">
        <v>1084</v>
      </c>
      <c r="F3248" s="1023" t="s">
        <v>6091</v>
      </c>
      <c r="G3248" s="1020"/>
      <c r="H3248" s="1023" t="s">
        <v>6065</v>
      </c>
      <c r="I3248" s="1020"/>
      <c r="J3248" s="1020" t="s">
        <v>6066</v>
      </c>
    </row>
    <row r="3249" spans="1:10" ht="15" customHeight="1" x14ac:dyDescent="0.25">
      <c r="A3249" s="1020"/>
      <c r="B3249" s="1020"/>
      <c r="C3249" s="1020"/>
      <c r="D3249" s="1020"/>
      <c r="E3249" s="1020"/>
      <c r="F3249" s="888" t="s">
        <v>6092</v>
      </c>
      <c r="G3249" s="888" t="s">
        <v>6093</v>
      </c>
      <c r="H3249" s="888" t="s">
        <v>6092</v>
      </c>
      <c r="I3249" s="888" t="s">
        <v>6093</v>
      </c>
      <c r="J3249" s="1020"/>
    </row>
    <row r="3250" spans="1:10" ht="25.9" customHeight="1" x14ac:dyDescent="0.25">
      <c r="A3250" s="895" t="s">
        <v>6067</v>
      </c>
      <c r="B3250" s="896" t="s">
        <v>6470</v>
      </c>
      <c r="C3250" s="895" t="s">
        <v>6063</v>
      </c>
      <c r="D3250" s="895" t="s">
        <v>409</v>
      </c>
      <c r="E3250" s="897">
        <v>1</v>
      </c>
      <c r="F3250" s="904">
        <v>1</v>
      </c>
      <c r="G3250" s="904">
        <v>0</v>
      </c>
      <c r="H3250" s="898">
        <v>396.79</v>
      </c>
      <c r="I3250" s="898">
        <v>123.89</v>
      </c>
      <c r="J3250" s="898">
        <v>396.79</v>
      </c>
    </row>
    <row r="3251" spans="1:10" ht="19.899999999999999" customHeight="1" x14ac:dyDescent="0.25">
      <c r="A3251" s="1012"/>
      <c r="B3251" s="1012"/>
      <c r="C3251" s="1012"/>
      <c r="D3251" s="1012"/>
      <c r="E3251" s="1012"/>
      <c r="F3251" s="1012" t="s">
        <v>6094</v>
      </c>
      <c r="G3251" s="1012"/>
      <c r="H3251" s="1012"/>
      <c r="I3251" s="1012"/>
      <c r="J3251" s="900">
        <v>396.79309999999998</v>
      </c>
    </row>
    <row r="3252" spans="1:10" ht="19.899999999999999" customHeight="1" x14ac:dyDescent="0.25">
      <c r="A3252" s="1012"/>
      <c r="B3252" s="1012"/>
      <c r="C3252" s="1012"/>
      <c r="D3252" s="1012"/>
      <c r="E3252" s="1012"/>
      <c r="F3252" s="1012" t="s">
        <v>6072</v>
      </c>
      <c r="G3252" s="1012"/>
      <c r="H3252" s="1012"/>
      <c r="I3252" s="1012"/>
      <c r="J3252" s="900">
        <v>396.79309999999998</v>
      </c>
    </row>
    <row r="3253" spans="1:10" ht="19.899999999999999" customHeight="1" x14ac:dyDescent="0.25">
      <c r="A3253" s="1012"/>
      <c r="B3253" s="1012"/>
      <c r="C3253" s="1012"/>
      <c r="D3253" s="1012"/>
      <c r="E3253" s="1012"/>
      <c r="F3253" s="1012" t="s">
        <v>6073</v>
      </c>
      <c r="G3253" s="1012"/>
      <c r="H3253" s="1012"/>
      <c r="I3253" s="1012"/>
      <c r="J3253" s="900">
        <v>296.56</v>
      </c>
    </row>
    <row r="3254" spans="1:10" ht="19.899999999999999" customHeight="1" x14ac:dyDescent="0.25">
      <c r="A3254" s="1012"/>
      <c r="B3254" s="1012"/>
      <c r="C3254" s="1012"/>
      <c r="D3254" s="1012"/>
      <c r="E3254" s="1012"/>
      <c r="F3254" s="1012" t="s">
        <v>6074</v>
      </c>
      <c r="G3254" s="1012"/>
      <c r="H3254" s="1012"/>
      <c r="I3254" s="1012"/>
      <c r="J3254" s="900">
        <v>1.3380000000000001</v>
      </c>
    </row>
    <row r="3255" spans="1:10" ht="19.899999999999999" customHeight="1" x14ac:dyDescent="0.25">
      <c r="A3255" s="1012"/>
      <c r="B3255" s="1012"/>
      <c r="C3255" s="1012"/>
      <c r="D3255" s="1012"/>
      <c r="E3255" s="1012"/>
      <c r="F3255" s="1012" t="s">
        <v>6075</v>
      </c>
      <c r="G3255" s="1012"/>
      <c r="H3255" s="1012"/>
      <c r="I3255" s="1012"/>
      <c r="J3255" s="900">
        <v>0</v>
      </c>
    </row>
    <row r="3256" spans="1:10" ht="19.899999999999999" customHeight="1" x14ac:dyDescent="0.25">
      <c r="A3256" s="1012"/>
      <c r="B3256" s="1012"/>
      <c r="C3256" s="1012"/>
      <c r="D3256" s="1012"/>
      <c r="E3256" s="1012"/>
      <c r="F3256" s="1012" t="s">
        <v>6076</v>
      </c>
      <c r="G3256" s="1012"/>
      <c r="H3256" s="1012"/>
      <c r="I3256" s="1012"/>
      <c r="J3256" s="900">
        <v>0</v>
      </c>
    </row>
    <row r="3257" spans="1:10" ht="19.899999999999999" customHeight="1" x14ac:dyDescent="0.25">
      <c r="A3257" s="887" t="s">
        <v>6077</v>
      </c>
      <c r="B3257" s="888" t="s">
        <v>6078</v>
      </c>
      <c r="C3257" s="887" t="s">
        <v>6058</v>
      </c>
      <c r="D3257" s="887" t="s">
        <v>1083</v>
      </c>
      <c r="E3257" s="888" t="s">
        <v>1084</v>
      </c>
      <c r="F3257" s="1020" t="s">
        <v>6079</v>
      </c>
      <c r="G3257" s="1023"/>
      <c r="H3257" s="1020"/>
      <c r="I3257" s="1020"/>
      <c r="J3257" s="888" t="s">
        <v>6065</v>
      </c>
    </row>
    <row r="3258" spans="1:10" ht="19.899999999999999" customHeight="1" x14ac:dyDescent="0.25">
      <c r="A3258" s="889"/>
      <c r="B3258" s="889"/>
      <c r="C3258" s="889"/>
      <c r="D3258" s="889"/>
      <c r="E3258" s="889"/>
      <c r="F3258" s="889" t="s">
        <v>240</v>
      </c>
      <c r="G3258" s="889" t="s">
        <v>241</v>
      </c>
      <c r="H3258" s="889" t="s">
        <v>242</v>
      </c>
      <c r="I3258" s="889" t="s">
        <v>6080</v>
      </c>
      <c r="J3258" s="889"/>
    </row>
    <row r="3259" spans="1:10" ht="19.899999999999999" customHeight="1" x14ac:dyDescent="0.25">
      <c r="A3259" s="1012"/>
      <c r="B3259" s="1012"/>
      <c r="C3259" s="1012"/>
      <c r="D3259" s="1012"/>
      <c r="E3259" s="1012"/>
      <c r="F3259" s="1012" t="s">
        <v>6076</v>
      </c>
      <c r="G3259" s="1012"/>
      <c r="H3259" s="1012"/>
      <c r="I3259" s="1012"/>
      <c r="J3259" s="900">
        <v>0</v>
      </c>
    </row>
    <row r="3260" spans="1:10" ht="19.899999999999999" customHeight="1" x14ac:dyDescent="0.25">
      <c r="A3260" s="1012"/>
      <c r="B3260" s="1012"/>
      <c r="C3260" s="1012"/>
      <c r="D3260" s="1012"/>
      <c r="E3260" s="1012"/>
      <c r="F3260" s="1012" t="s">
        <v>6081</v>
      </c>
      <c r="G3260" s="1012"/>
      <c r="H3260" s="1012"/>
      <c r="I3260" s="1012"/>
      <c r="J3260" s="900">
        <v>0</v>
      </c>
    </row>
    <row r="3261" spans="1:10" x14ac:dyDescent="0.25">
      <c r="A3261" s="901"/>
      <c r="B3261" s="901"/>
      <c r="C3261" s="901"/>
      <c r="D3261" s="901"/>
      <c r="E3261" s="901" t="s">
        <v>6082</v>
      </c>
      <c r="F3261" s="902">
        <v>0</v>
      </c>
      <c r="G3261" s="901" t="s">
        <v>6083</v>
      </c>
      <c r="H3261" s="902">
        <v>0</v>
      </c>
      <c r="I3261" s="901" t="s">
        <v>6084</v>
      </c>
      <c r="J3261" s="902">
        <v>0</v>
      </c>
    </row>
    <row r="3262" spans="1:10" ht="15.75" thickBot="1" x14ac:dyDescent="0.3">
      <c r="A3262" s="901"/>
      <c r="B3262" s="901"/>
      <c r="C3262" s="901"/>
      <c r="D3262" s="901"/>
      <c r="E3262" s="901" t="s">
        <v>6085</v>
      </c>
      <c r="F3262" s="902">
        <v>0.32</v>
      </c>
      <c r="G3262" s="901"/>
      <c r="H3262" s="1013" t="s">
        <v>6086</v>
      </c>
      <c r="I3262" s="1013"/>
      <c r="J3262" s="902">
        <v>1.66</v>
      </c>
    </row>
    <row r="3263" spans="1:10" ht="1.1499999999999999" customHeight="1" thickTop="1" x14ac:dyDescent="0.25">
      <c r="A3263" s="903"/>
      <c r="B3263" s="903"/>
      <c r="C3263" s="903"/>
      <c r="D3263" s="903"/>
      <c r="E3263" s="903"/>
      <c r="F3263" s="903"/>
      <c r="G3263" s="903"/>
      <c r="H3263" s="903"/>
      <c r="I3263" s="903"/>
      <c r="J3263" s="903"/>
    </row>
    <row r="3264" spans="1:10" ht="18" customHeight="1" x14ac:dyDescent="0.25">
      <c r="A3264" s="887"/>
      <c r="B3264" s="888" t="s">
        <v>1082</v>
      </c>
      <c r="C3264" s="887" t="s">
        <v>6058</v>
      </c>
      <c r="D3264" s="887" t="s">
        <v>1083</v>
      </c>
      <c r="E3264" s="1024" t="s">
        <v>1210</v>
      </c>
      <c r="F3264" s="1024"/>
      <c r="G3264" s="889" t="s">
        <v>880</v>
      </c>
      <c r="H3264" s="888" t="s">
        <v>6059</v>
      </c>
      <c r="I3264" s="888" t="s">
        <v>6060</v>
      </c>
      <c r="J3264" s="888" t="s">
        <v>1089</v>
      </c>
    </row>
    <row r="3265" spans="1:10" ht="39" customHeight="1" x14ac:dyDescent="0.25">
      <c r="A3265" s="890" t="s">
        <v>6061</v>
      </c>
      <c r="B3265" s="891" t="s">
        <v>6887</v>
      </c>
      <c r="C3265" s="890" t="s">
        <v>6063</v>
      </c>
      <c r="D3265" s="890" t="s">
        <v>6888</v>
      </c>
      <c r="E3265" s="1025" t="s">
        <v>176</v>
      </c>
      <c r="F3265" s="1025"/>
      <c r="G3265" s="892" t="s">
        <v>110</v>
      </c>
      <c r="H3265" s="893">
        <v>1</v>
      </c>
      <c r="I3265" s="894">
        <v>2.81</v>
      </c>
      <c r="J3265" s="894">
        <v>2.81</v>
      </c>
    </row>
    <row r="3266" spans="1:10" ht="15" customHeight="1" x14ac:dyDescent="0.25">
      <c r="A3266" s="1024" t="s">
        <v>6089</v>
      </c>
      <c r="B3266" s="1020" t="s">
        <v>1082</v>
      </c>
      <c r="C3266" s="1024" t="s">
        <v>6058</v>
      </c>
      <c r="D3266" s="1024" t="s">
        <v>6090</v>
      </c>
      <c r="E3266" s="1020" t="s">
        <v>1084</v>
      </c>
      <c r="F3266" s="1023" t="s">
        <v>6091</v>
      </c>
      <c r="G3266" s="1020"/>
      <c r="H3266" s="1023" t="s">
        <v>6065</v>
      </c>
      <c r="I3266" s="1020"/>
      <c r="J3266" s="1020" t="s">
        <v>6066</v>
      </c>
    </row>
    <row r="3267" spans="1:10" ht="15" customHeight="1" x14ac:dyDescent="0.25">
      <c r="A3267" s="1020"/>
      <c r="B3267" s="1020"/>
      <c r="C3267" s="1020"/>
      <c r="D3267" s="1020"/>
      <c r="E3267" s="1020"/>
      <c r="F3267" s="888" t="s">
        <v>6092</v>
      </c>
      <c r="G3267" s="888" t="s">
        <v>6093</v>
      </c>
      <c r="H3267" s="888" t="s">
        <v>6092</v>
      </c>
      <c r="I3267" s="888" t="s">
        <v>6093</v>
      </c>
      <c r="J3267" s="1020"/>
    </row>
    <row r="3268" spans="1:10" ht="25.9" customHeight="1" x14ac:dyDescent="0.25">
      <c r="A3268" s="895" t="s">
        <v>6067</v>
      </c>
      <c r="B3268" s="896" t="s">
        <v>6744</v>
      </c>
      <c r="C3268" s="895" t="s">
        <v>6063</v>
      </c>
      <c r="D3268" s="895" t="s">
        <v>1685</v>
      </c>
      <c r="E3268" s="897">
        <v>1</v>
      </c>
      <c r="F3268" s="904">
        <v>1</v>
      </c>
      <c r="G3268" s="904">
        <v>0</v>
      </c>
      <c r="H3268" s="898">
        <v>324.73</v>
      </c>
      <c r="I3268" s="898">
        <v>114.16</v>
      </c>
      <c r="J3268" s="898">
        <v>324.73</v>
      </c>
    </row>
    <row r="3269" spans="1:10" ht="19.899999999999999" customHeight="1" x14ac:dyDescent="0.25">
      <c r="A3269" s="1012"/>
      <c r="B3269" s="1012"/>
      <c r="C3269" s="1012"/>
      <c r="D3269" s="1012"/>
      <c r="E3269" s="1012"/>
      <c r="F3269" s="1012" t="s">
        <v>6094</v>
      </c>
      <c r="G3269" s="1012"/>
      <c r="H3269" s="1012"/>
      <c r="I3269" s="1012"/>
      <c r="J3269" s="900">
        <v>324.72609999999997</v>
      </c>
    </row>
    <row r="3270" spans="1:10" ht="19.899999999999999" customHeight="1" x14ac:dyDescent="0.25">
      <c r="A3270" s="1012"/>
      <c r="B3270" s="1012"/>
      <c r="C3270" s="1012"/>
      <c r="D3270" s="1012"/>
      <c r="E3270" s="1012"/>
      <c r="F3270" s="1012" t="s">
        <v>6072</v>
      </c>
      <c r="G3270" s="1012"/>
      <c r="H3270" s="1012"/>
      <c r="I3270" s="1012"/>
      <c r="J3270" s="900">
        <v>324.72609999999997</v>
      </c>
    </row>
    <row r="3271" spans="1:10" ht="19.899999999999999" customHeight="1" x14ac:dyDescent="0.25">
      <c r="A3271" s="1012"/>
      <c r="B3271" s="1012"/>
      <c r="C3271" s="1012"/>
      <c r="D3271" s="1012"/>
      <c r="E3271" s="1012"/>
      <c r="F3271" s="1012" t="s">
        <v>6073</v>
      </c>
      <c r="G3271" s="1012"/>
      <c r="H3271" s="1012"/>
      <c r="I3271" s="1012"/>
      <c r="J3271" s="900">
        <v>116.2</v>
      </c>
    </row>
    <row r="3272" spans="1:10" ht="19.899999999999999" customHeight="1" x14ac:dyDescent="0.25">
      <c r="A3272" s="1012"/>
      <c r="B3272" s="1012"/>
      <c r="C3272" s="1012"/>
      <c r="D3272" s="1012"/>
      <c r="E3272" s="1012"/>
      <c r="F3272" s="1012" t="s">
        <v>6074</v>
      </c>
      <c r="G3272" s="1012"/>
      <c r="H3272" s="1012"/>
      <c r="I3272" s="1012"/>
      <c r="J3272" s="900">
        <v>2.7945000000000002</v>
      </c>
    </row>
    <row r="3273" spans="1:10" ht="19.899999999999999" customHeight="1" x14ac:dyDescent="0.25">
      <c r="A3273" s="1012"/>
      <c r="B3273" s="1012"/>
      <c r="C3273" s="1012"/>
      <c r="D3273" s="1012"/>
      <c r="E3273" s="1012"/>
      <c r="F3273" s="1012" t="s">
        <v>6075</v>
      </c>
      <c r="G3273" s="1012"/>
      <c r="H3273" s="1012"/>
      <c r="I3273" s="1012"/>
      <c r="J3273" s="900">
        <v>1.44E-2</v>
      </c>
    </row>
    <row r="3274" spans="1:10" ht="19.899999999999999" customHeight="1" x14ac:dyDescent="0.25">
      <c r="A3274" s="1012"/>
      <c r="B3274" s="1012"/>
      <c r="C3274" s="1012"/>
      <c r="D3274" s="1012"/>
      <c r="E3274" s="1012"/>
      <c r="F3274" s="1012" t="s">
        <v>6076</v>
      </c>
      <c r="G3274" s="1012"/>
      <c r="H3274" s="1012"/>
      <c r="I3274" s="1012"/>
      <c r="J3274" s="900">
        <v>0</v>
      </c>
    </row>
    <row r="3275" spans="1:10" ht="19.899999999999999" customHeight="1" x14ac:dyDescent="0.25">
      <c r="A3275" s="887" t="s">
        <v>6077</v>
      </c>
      <c r="B3275" s="888" t="s">
        <v>6078</v>
      </c>
      <c r="C3275" s="887" t="s">
        <v>6058</v>
      </c>
      <c r="D3275" s="887" t="s">
        <v>1083</v>
      </c>
      <c r="E3275" s="888" t="s">
        <v>1084</v>
      </c>
      <c r="F3275" s="1020" t="s">
        <v>6079</v>
      </c>
      <c r="G3275" s="1023"/>
      <c r="H3275" s="1020"/>
      <c r="I3275" s="1020"/>
      <c r="J3275" s="888" t="s">
        <v>6065</v>
      </c>
    </row>
    <row r="3276" spans="1:10" ht="19.899999999999999" customHeight="1" x14ac:dyDescent="0.25">
      <c r="A3276" s="889"/>
      <c r="B3276" s="889"/>
      <c r="C3276" s="889"/>
      <c r="D3276" s="889"/>
      <c r="E3276" s="889"/>
      <c r="F3276" s="889" t="s">
        <v>240</v>
      </c>
      <c r="G3276" s="889" t="s">
        <v>241</v>
      </c>
      <c r="H3276" s="889" t="s">
        <v>242</v>
      </c>
      <c r="I3276" s="889" t="s">
        <v>6080</v>
      </c>
      <c r="J3276" s="889"/>
    </row>
    <row r="3277" spans="1:10" ht="19.899999999999999" customHeight="1" x14ac:dyDescent="0.25">
      <c r="A3277" s="1012"/>
      <c r="B3277" s="1012"/>
      <c r="C3277" s="1012"/>
      <c r="D3277" s="1012"/>
      <c r="E3277" s="1012"/>
      <c r="F3277" s="1012" t="s">
        <v>6076</v>
      </c>
      <c r="G3277" s="1012"/>
      <c r="H3277" s="1012"/>
      <c r="I3277" s="1012"/>
      <c r="J3277" s="900">
        <v>0</v>
      </c>
    </row>
    <row r="3278" spans="1:10" ht="19.899999999999999" customHeight="1" x14ac:dyDescent="0.25">
      <c r="A3278" s="1012"/>
      <c r="B3278" s="1012"/>
      <c r="C3278" s="1012"/>
      <c r="D3278" s="1012"/>
      <c r="E3278" s="1012"/>
      <c r="F3278" s="1012" t="s">
        <v>6081</v>
      </c>
      <c r="G3278" s="1012"/>
      <c r="H3278" s="1012"/>
      <c r="I3278" s="1012"/>
      <c r="J3278" s="900">
        <v>0</v>
      </c>
    </row>
    <row r="3279" spans="1:10" x14ac:dyDescent="0.25">
      <c r="A3279" s="901"/>
      <c r="B3279" s="901"/>
      <c r="C3279" s="901"/>
      <c r="D3279" s="901"/>
      <c r="E3279" s="901" t="s">
        <v>6082</v>
      </c>
      <c r="F3279" s="902">
        <v>0</v>
      </c>
      <c r="G3279" s="901" t="s">
        <v>6083</v>
      </c>
      <c r="H3279" s="902">
        <v>0</v>
      </c>
      <c r="I3279" s="901" t="s">
        <v>6084</v>
      </c>
      <c r="J3279" s="902">
        <v>0</v>
      </c>
    </row>
    <row r="3280" spans="1:10" ht="15.75" thickBot="1" x14ac:dyDescent="0.3">
      <c r="A3280" s="901"/>
      <c r="B3280" s="901"/>
      <c r="C3280" s="901"/>
      <c r="D3280" s="901"/>
      <c r="E3280" s="901" t="s">
        <v>6085</v>
      </c>
      <c r="F3280" s="902">
        <v>0.67</v>
      </c>
      <c r="G3280" s="901"/>
      <c r="H3280" s="1013" t="s">
        <v>6086</v>
      </c>
      <c r="I3280" s="1013"/>
      <c r="J3280" s="902">
        <v>3.48</v>
      </c>
    </row>
    <row r="3281" spans="1:10" ht="1.1499999999999999" customHeight="1" thickTop="1" x14ac:dyDescent="0.25">
      <c r="A3281" s="903"/>
      <c r="B3281" s="903"/>
      <c r="C3281" s="903"/>
      <c r="D3281" s="903"/>
      <c r="E3281" s="903"/>
      <c r="F3281" s="903"/>
      <c r="G3281" s="903"/>
      <c r="H3281" s="903"/>
      <c r="I3281" s="903"/>
      <c r="J3281" s="903"/>
    </row>
    <row r="3282" spans="1:10" ht="18" customHeight="1" x14ac:dyDescent="0.25">
      <c r="A3282" s="887"/>
      <c r="B3282" s="888" t="s">
        <v>1082</v>
      </c>
      <c r="C3282" s="887" t="s">
        <v>6058</v>
      </c>
      <c r="D3282" s="887" t="s">
        <v>1083</v>
      </c>
      <c r="E3282" s="1024" t="s">
        <v>1210</v>
      </c>
      <c r="F3282" s="1024"/>
      <c r="G3282" s="889" t="s">
        <v>880</v>
      </c>
      <c r="H3282" s="888" t="s">
        <v>6059</v>
      </c>
      <c r="I3282" s="888" t="s">
        <v>6060</v>
      </c>
      <c r="J3282" s="888" t="s">
        <v>1089</v>
      </c>
    </row>
    <row r="3283" spans="1:10" ht="39" customHeight="1" x14ac:dyDescent="0.25">
      <c r="A3283" s="890" t="s">
        <v>6061</v>
      </c>
      <c r="B3283" s="891" t="s">
        <v>6889</v>
      </c>
      <c r="C3283" s="890" t="s">
        <v>6063</v>
      </c>
      <c r="D3283" s="890" t="s">
        <v>6890</v>
      </c>
      <c r="E3283" s="1025" t="s">
        <v>176</v>
      </c>
      <c r="F3283" s="1025"/>
      <c r="G3283" s="892" t="s">
        <v>110</v>
      </c>
      <c r="H3283" s="893">
        <v>1</v>
      </c>
      <c r="I3283" s="894">
        <v>2.25</v>
      </c>
      <c r="J3283" s="894">
        <v>2.25</v>
      </c>
    </row>
    <row r="3284" spans="1:10" ht="15" customHeight="1" x14ac:dyDescent="0.25">
      <c r="A3284" s="1024" t="s">
        <v>6089</v>
      </c>
      <c r="B3284" s="1020" t="s">
        <v>1082</v>
      </c>
      <c r="C3284" s="1024" t="s">
        <v>6058</v>
      </c>
      <c r="D3284" s="1024" t="s">
        <v>6090</v>
      </c>
      <c r="E3284" s="1020" t="s">
        <v>1084</v>
      </c>
      <c r="F3284" s="1023" t="s">
        <v>6091</v>
      </c>
      <c r="G3284" s="1020"/>
      <c r="H3284" s="1023" t="s">
        <v>6065</v>
      </c>
      <c r="I3284" s="1020"/>
      <c r="J3284" s="1020" t="s">
        <v>6066</v>
      </c>
    </row>
    <row r="3285" spans="1:10" ht="15" customHeight="1" x14ac:dyDescent="0.25">
      <c r="A3285" s="1020"/>
      <c r="B3285" s="1020"/>
      <c r="C3285" s="1020"/>
      <c r="D3285" s="1020"/>
      <c r="E3285" s="1020"/>
      <c r="F3285" s="888" t="s">
        <v>6092</v>
      </c>
      <c r="G3285" s="888" t="s">
        <v>6093</v>
      </c>
      <c r="H3285" s="888" t="s">
        <v>6092</v>
      </c>
      <c r="I3285" s="888" t="s">
        <v>6093</v>
      </c>
      <c r="J3285" s="1020"/>
    </row>
    <row r="3286" spans="1:10" ht="25.9" customHeight="1" x14ac:dyDescent="0.25">
      <c r="A3286" s="895" t="s">
        <v>6067</v>
      </c>
      <c r="B3286" s="896" t="s">
        <v>6744</v>
      </c>
      <c r="C3286" s="895" t="s">
        <v>6063</v>
      </c>
      <c r="D3286" s="895" t="s">
        <v>1685</v>
      </c>
      <c r="E3286" s="897">
        <v>1</v>
      </c>
      <c r="F3286" s="904">
        <v>1</v>
      </c>
      <c r="G3286" s="904">
        <v>0</v>
      </c>
      <c r="H3286" s="898">
        <v>324.73</v>
      </c>
      <c r="I3286" s="898">
        <v>114.16</v>
      </c>
      <c r="J3286" s="898">
        <v>324.73</v>
      </c>
    </row>
    <row r="3287" spans="1:10" ht="19.899999999999999" customHeight="1" x14ac:dyDescent="0.25">
      <c r="A3287" s="1012"/>
      <c r="B3287" s="1012"/>
      <c r="C3287" s="1012"/>
      <c r="D3287" s="1012"/>
      <c r="E3287" s="1012"/>
      <c r="F3287" s="1012" t="s">
        <v>6094</v>
      </c>
      <c r="G3287" s="1012"/>
      <c r="H3287" s="1012"/>
      <c r="I3287" s="1012"/>
      <c r="J3287" s="900">
        <v>324.72609999999997</v>
      </c>
    </row>
    <row r="3288" spans="1:10" ht="19.899999999999999" customHeight="1" x14ac:dyDescent="0.25">
      <c r="A3288" s="1012"/>
      <c r="B3288" s="1012"/>
      <c r="C3288" s="1012"/>
      <c r="D3288" s="1012"/>
      <c r="E3288" s="1012"/>
      <c r="F3288" s="1012" t="s">
        <v>6072</v>
      </c>
      <c r="G3288" s="1012"/>
      <c r="H3288" s="1012"/>
      <c r="I3288" s="1012"/>
      <c r="J3288" s="900">
        <v>324.72609999999997</v>
      </c>
    </row>
    <row r="3289" spans="1:10" ht="19.899999999999999" customHeight="1" x14ac:dyDescent="0.25">
      <c r="A3289" s="1012"/>
      <c r="B3289" s="1012"/>
      <c r="C3289" s="1012"/>
      <c r="D3289" s="1012"/>
      <c r="E3289" s="1012"/>
      <c r="F3289" s="1012" t="s">
        <v>6073</v>
      </c>
      <c r="G3289" s="1012"/>
      <c r="H3289" s="1012"/>
      <c r="I3289" s="1012"/>
      <c r="J3289" s="900">
        <v>145.25</v>
      </c>
    </row>
    <row r="3290" spans="1:10" ht="19.899999999999999" customHeight="1" x14ac:dyDescent="0.25">
      <c r="A3290" s="1012"/>
      <c r="B3290" s="1012"/>
      <c r="C3290" s="1012"/>
      <c r="D3290" s="1012"/>
      <c r="E3290" s="1012"/>
      <c r="F3290" s="1012" t="s">
        <v>6074</v>
      </c>
      <c r="G3290" s="1012"/>
      <c r="H3290" s="1012"/>
      <c r="I3290" s="1012"/>
      <c r="J3290" s="900">
        <v>2.2355999999999998</v>
      </c>
    </row>
    <row r="3291" spans="1:10" ht="19.899999999999999" customHeight="1" x14ac:dyDescent="0.25">
      <c r="A3291" s="1012"/>
      <c r="B3291" s="1012"/>
      <c r="C3291" s="1012"/>
      <c r="D3291" s="1012"/>
      <c r="E3291" s="1012"/>
      <c r="F3291" s="1012" t="s">
        <v>6075</v>
      </c>
      <c r="G3291" s="1012"/>
      <c r="H3291" s="1012"/>
      <c r="I3291" s="1012"/>
      <c r="J3291" s="900">
        <v>1.2500000000000001E-2</v>
      </c>
    </row>
    <row r="3292" spans="1:10" ht="19.899999999999999" customHeight="1" x14ac:dyDescent="0.25">
      <c r="A3292" s="1012"/>
      <c r="B3292" s="1012"/>
      <c r="C3292" s="1012"/>
      <c r="D3292" s="1012"/>
      <c r="E3292" s="1012"/>
      <c r="F3292" s="1012" t="s">
        <v>6076</v>
      </c>
      <c r="G3292" s="1012"/>
      <c r="H3292" s="1012"/>
      <c r="I3292" s="1012"/>
      <c r="J3292" s="900">
        <v>0</v>
      </c>
    </row>
    <row r="3293" spans="1:10" ht="19.899999999999999" customHeight="1" x14ac:dyDescent="0.25">
      <c r="A3293" s="887" t="s">
        <v>6077</v>
      </c>
      <c r="B3293" s="888" t="s">
        <v>6078</v>
      </c>
      <c r="C3293" s="887" t="s">
        <v>6058</v>
      </c>
      <c r="D3293" s="887" t="s">
        <v>1083</v>
      </c>
      <c r="E3293" s="888" t="s">
        <v>1084</v>
      </c>
      <c r="F3293" s="1020" t="s">
        <v>6079</v>
      </c>
      <c r="G3293" s="1023"/>
      <c r="H3293" s="1020"/>
      <c r="I3293" s="1020"/>
      <c r="J3293" s="888" t="s">
        <v>6065</v>
      </c>
    </row>
    <row r="3294" spans="1:10" ht="19.899999999999999" customHeight="1" x14ac:dyDescent="0.25">
      <c r="A3294" s="889"/>
      <c r="B3294" s="889"/>
      <c r="C3294" s="889"/>
      <c r="D3294" s="889"/>
      <c r="E3294" s="889"/>
      <c r="F3294" s="889" t="s">
        <v>240</v>
      </c>
      <c r="G3294" s="889" t="s">
        <v>241</v>
      </c>
      <c r="H3294" s="889" t="s">
        <v>242</v>
      </c>
      <c r="I3294" s="889" t="s">
        <v>6080</v>
      </c>
      <c r="J3294" s="889"/>
    </row>
    <row r="3295" spans="1:10" ht="19.899999999999999" customHeight="1" x14ac:dyDescent="0.25">
      <c r="A3295" s="1012"/>
      <c r="B3295" s="1012"/>
      <c r="C3295" s="1012"/>
      <c r="D3295" s="1012"/>
      <c r="E3295" s="1012"/>
      <c r="F3295" s="1012" t="s">
        <v>6076</v>
      </c>
      <c r="G3295" s="1012"/>
      <c r="H3295" s="1012"/>
      <c r="I3295" s="1012"/>
      <c r="J3295" s="900">
        <v>0</v>
      </c>
    </row>
    <row r="3296" spans="1:10" ht="19.899999999999999" customHeight="1" x14ac:dyDescent="0.25">
      <c r="A3296" s="1012"/>
      <c r="B3296" s="1012"/>
      <c r="C3296" s="1012"/>
      <c r="D3296" s="1012"/>
      <c r="E3296" s="1012"/>
      <c r="F3296" s="1012" t="s">
        <v>6081</v>
      </c>
      <c r="G3296" s="1012"/>
      <c r="H3296" s="1012"/>
      <c r="I3296" s="1012"/>
      <c r="J3296" s="900">
        <v>0</v>
      </c>
    </row>
    <row r="3297" spans="1:10" x14ac:dyDescent="0.25">
      <c r="A3297" s="901"/>
      <c r="B3297" s="901"/>
      <c r="C3297" s="901"/>
      <c r="D3297" s="901"/>
      <c r="E3297" s="901" t="s">
        <v>6082</v>
      </c>
      <c r="F3297" s="902">
        <v>0</v>
      </c>
      <c r="G3297" s="901" t="s">
        <v>6083</v>
      </c>
      <c r="H3297" s="902">
        <v>0</v>
      </c>
      <c r="I3297" s="901" t="s">
        <v>6084</v>
      </c>
      <c r="J3297" s="902">
        <v>0</v>
      </c>
    </row>
    <row r="3298" spans="1:10" ht="15.75" thickBot="1" x14ac:dyDescent="0.3">
      <c r="A3298" s="901"/>
      <c r="B3298" s="901"/>
      <c r="C3298" s="901"/>
      <c r="D3298" s="901"/>
      <c r="E3298" s="901" t="s">
        <v>6085</v>
      </c>
      <c r="F3298" s="902">
        <v>0.54</v>
      </c>
      <c r="G3298" s="901"/>
      <c r="H3298" s="1013" t="s">
        <v>6086</v>
      </c>
      <c r="I3298" s="1013"/>
      <c r="J3298" s="902">
        <v>2.79</v>
      </c>
    </row>
    <row r="3299" spans="1:10" ht="1.1499999999999999" customHeight="1" thickTop="1" x14ac:dyDescent="0.25">
      <c r="A3299" s="903"/>
      <c r="B3299" s="903"/>
      <c r="C3299" s="903"/>
      <c r="D3299" s="903"/>
      <c r="E3299" s="903"/>
      <c r="F3299" s="903"/>
      <c r="G3299" s="903"/>
      <c r="H3299" s="903"/>
      <c r="I3299" s="903"/>
      <c r="J3299" s="903"/>
    </row>
    <row r="3300" spans="1:10" ht="18" customHeight="1" x14ac:dyDescent="0.25">
      <c r="A3300" s="887"/>
      <c r="B3300" s="888" t="s">
        <v>1082</v>
      </c>
      <c r="C3300" s="887" t="s">
        <v>6058</v>
      </c>
      <c r="D3300" s="887" t="s">
        <v>1083</v>
      </c>
      <c r="E3300" s="1024" t="s">
        <v>1210</v>
      </c>
      <c r="F3300" s="1024"/>
      <c r="G3300" s="889" t="s">
        <v>880</v>
      </c>
      <c r="H3300" s="888" t="s">
        <v>6059</v>
      </c>
      <c r="I3300" s="888" t="s">
        <v>6060</v>
      </c>
      <c r="J3300" s="888" t="s">
        <v>1089</v>
      </c>
    </row>
    <row r="3301" spans="1:10" ht="39" customHeight="1" x14ac:dyDescent="0.25">
      <c r="A3301" s="890" t="s">
        <v>6061</v>
      </c>
      <c r="B3301" s="891" t="s">
        <v>6891</v>
      </c>
      <c r="C3301" s="890" t="s">
        <v>6063</v>
      </c>
      <c r="D3301" s="890" t="s">
        <v>6892</v>
      </c>
      <c r="E3301" s="1025" t="s">
        <v>176</v>
      </c>
      <c r="F3301" s="1025"/>
      <c r="G3301" s="892" t="s">
        <v>110</v>
      </c>
      <c r="H3301" s="893">
        <v>1</v>
      </c>
      <c r="I3301" s="894">
        <v>1.86</v>
      </c>
      <c r="J3301" s="894">
        <v>1.86</v>
      </c>
    </row>
    <row r="3302" spans="1:10" ht="15" customHeight="1" x14ac:dyDescent="0.25">
      <c r="A3302" s="1024" t="s">
        <v>6089</v>
      </c>
      <c r="B3302" s="1020" t="s">
        <v>1082</v>
      </c>
      <c r="C3302" s="1024" t="s">
        <v>6058</v>
      </c>
      <c r="D3302" s="1024" t="s">
        <v>6090</v>
      </c>
      <c r="E3302" s="1020" t="s">
        <v>1084</v>
      </c>
      <c r="F3302" s="1023" t="s">
        <v>6091</v>
      </c>
      <c r="G3302" s="1020"/>
      <c r="H3302" s="1023" t="s">
        <v>6065</v>
      </c>
      <c r="I3302" s="1020"/>
      <c r="J3302" s="1020" t="s">
        <v>6066</v>
      </c>
    </row>
    <row r="3303" spans="1:10" ht="15" customHeight="1" x14ac:dyDescent="0.25">
      <c r="A3303" s="1020"/>
      <c r="B3303" s="1020"/>
      <c r="C3303" s="1020"/>
      <c r="D3303" s="1020"/>
      <c r="E3303" s="1020"/>
      <c r="F3303" s="888" t="s">
        <v>6092</v>
      </c>
      <c r="G3303" s="888" t="s">
        <v>6093</v>
      </c>
      <c r="H3303" s="888" t="s">
        <v>6092</v>
      </c>
      <c r="I3303" s="888" t="s">
        <v>6093</v>
      </c>
      <c r="J3303" s="1020"/>
    </row>
    <row r="3304" spans="1:10" ht="25.9" customHeight="1" x14ac:dyDescent="0.25">
      <c r="A3304" s="895" t="s">
        <v>6067</v>
      </c>
      <c r="B3304" s="896" t="s">
        <v>6744</v>
      </c>
      <c r="C3304" s="895" t="s">
        <v>6063</v>
      </c>
      <c r="D3304" s="895" t="s">
        <v>1685</v>
      </c>
      <c r="E3304" s="897">
        <v>1</v>
      </c>
      <c r="F3304" s="904">
        <v>1</v>
      </c>
      <c r="G3304" s="904">
        <v>0</v>
      </c>
      <c r="H3304" s="898">
        <v>324.73</v>
      </c>
      <c r="I3304" s="898">
        <v>114.16</v>
      </c>
      <c r="J3304" s="898">
        <v>324.73</v>
      </c>
    </row>
    <row r="3305" spans="1:10" ht="19.899999999999999" customHeight="1" x14ac:dyDescent="0.25">
      <c r="A3305" s="1012"/>
      <c r="B3305" s="1012"/>
      <c r="C3305" s="1012"/>
      <c r="D3305" s="1012"/>
      <c r="E3305" s="1012"/>
      <c r="F3305" s="1012" t="s">
        <v>6094</v>
      </c>
      <c r="G3305" s="1012"/>
      <c r="H3305" s="1012"/>
      <c r="I3305" s="1012"/>
      <c r="J3305" s="900">
        <v>324.72609999999997</v>
      </c>
    </row>
    <row r="3306" spans="1:10" ht="19.899999999999999" customHeight="1" x14ac:dyDescent="0.25">
      <c r="A3306" s="1012"/>
      <c r="B3306" s="1012"/>
      <c r="C3306" s="1012"/>
      <c r="D3306" s="1012"/>
      <c r="E3306" s="1012"/>
      <c r="F3306" s="1012" t="s">
        <v>6072</v>
      </c>
      <c r="G3306" s="1012"/>
      <c r="H3306" s="1012"/>
      <c r="I3306" s="1012"/>
      <c r="J3306" s="900">
        <v>324.72609999999997</v>
      </c>
    </row>
    <row r="3307" spans="1:10" ht="19.899999999999999" customHeight="1" x14ac:dyDescent="0.25">
      <c r="A3307" s="1012"/>
      <c r="B3307" s="1012"/>
      <c r="C3307" s="1012"/>
      <c r="D3307" s="1012"/>
      <c r="E3307" s="1012"/>
      <c r="F3307" s="1012" t="s">
        <v>6073</v>
      </c>
      <c r="G3307" s="1012"/>
      <c r="H3307" s="1012"/>
      <c r="I3307" s="1012"/>
      <c r="J3307" s="900">
        <v>174.3</v>
      </c>
    </row>
    <row r="3308" spans="1:10" ht="19.899999999999999" customHeight="1" x14ac:dyDescent="0.25">
      <c r="A3308" s="1012"/>
      <c r="B3308" s="1012"/>
      <c r="C3308" s="1012"/>
      <c r="D3308" s="1012"/>
      <c r="E3308" s="1012"/>
      <c r="F3308" s="1012" t="s">
        <v>6074</v>
      </c>
      <c r="G3308" s="1012"/>
      <c r="H3308" s="1012"/>
      <c r="I3308" s="1012"/>
      <c r="J3308" s="900">
        <v>1.863</v>
      </c>
    </row>
    <row r="3309" spans="1:10" ht="19.899999999999999" customHeight="1" x14ac:dyDescent="0.25">
      <c r="A3309" s="1012"/>
      <c r="B3309" s="1012"/>
      <c r="C3309" s="1012"/>
      <c r="D3309" s="1012"/>
      <c r="E3309" s="1012"/>
      <c r="F3309" s="1012" t="s">
        <v>6075</v>
      </c>
      <c r="G3309" s="1012"/>
      <c r="H3309" s="1012"/>
      <c r="I3309" s="1012"/>
      <c r="J3309" s="900">
        <v>0</v>
      </c>
    </row>
    <row r="3310" spans="1:10" ht="19.899999999999999" customHeight="1" x14ac:dyDescent="0.25">
      <c r="A3310" s="1012"/>
      <c r="B3310" s="1012"/>
      <c r="C3310" s="1012"/>
      <c r="D3310" s="1012"/>
      <c r="E3310" s="1012"/>
      <c r="F3310" s="1012" t="s">
        <v>6076</v>
      </c>
      <c r="G3310" s="1012"/>
      <c r="H3310" s="1012"/>
      <c r="I3310" s="1012"/>
      <c r="J3310" s="900">
        <v>0</v>
      </c>
    </row>
    <row r="3311" spans="1:10" ht="19.899999999999999" customHeight="1" x14ac:dyDescent="0.25">
      <c r="A3311" s="887" t="s">
        <v>6077</v>
      </c>
      <c r="B3311" s="888" t="s">
        <v>6078</v>
      </c>
      <c r="C3311" s="887" t="s">
        <v>6058</v>
      </c>
      <c r="D3311" s="887" t="s">
        <v>1083</v>
      </c>
      <c r="E3311" s="888" t="s">
        <v>1084</v>
      </c>
      <c r="F3311" s="1020" t="s">
        <v>6079</v>
      </c>
      <c r="G3311" s="1023"/>
      <c r="H3311" s="1020"/>
      <c r="I3311" s="1020"/>
      <c r="J3311" s="888" t="s">
        <v>6065</v>
      </c>
    </row>
    <row r="3312" spans="1:10" ht="19.899999999999999" customHeight="1" x14ac:dyDescent="0.25">
      <c r="A3312" s="889"/>
      <c r="B3312" s="889"/>
      <c r="C3312" s="889"/>
      <c r="D3312" s="889"/>
      <c r="E3312" s="889"/>
      <c r="F3312" s="889" t="s">
        <v>240</v>
      </c>
      <c r="G3312" s="889" t="s">
        <v>241</v>
      </c>
      <c r="H3312" s="889" t="s">
        <v>242</v>
      </c>
      <c r="I3312" s="889" t="s">
        <v>6080</v>
      </c>
      <c r="J3312" s="889"/>
    </row>
    <row r="3313" spans="1:10" ht="19.899999999999999" customHeight="1" x14ac:dyDescent="0.25">
      <c r="A3313" s="1012"/>
      <c r="B3313" s="1012"/>
      <c r="C3313" s="1012"/>
      <c r="D3313" s="1012"/>
      <c r="E3313" s="1012"/>
      <c r="F3313" s="1012" t="s">
        <v>6076</v>
      </c>
      <c r="G3313" s="1012"/>
      <c r="H3313" s="1012"/>
      <c r="I3313" s="1012"/>
      <c r="J3313" s="900">
        <v>0</v>
      </c>
    </row>
    <row r="3314" spans="1:10" ht="19.899999999999999" customHeight="1" x14ac:dyDescent="0.25">
      <c r="A3314" s="1012"/>
      <c r="B3314" s="1012"/>
      <c r="C3314" s="1012"/>
      <c r="D3314" s="1012"/>
      <c r="E3314" s="1012"/>
      <c r="F3314" s="1012" t="s">
        <v>6081</v>
      </c>
      <c r="G3314" s="1012"/>
      <c r="H3314" s="1012"/>
      <c r="I3314" s="1012"/>
      <c r="J3314" s="900">
        <v>0</v>
      </c>
    </row>
    <row r="3315" spans="1:10" x14ac:dyDescent="0.25">
      <c r="A3315" s="901"/>
      <c r="B3315" s="901"/>
      <c r="C3315" s="901"/>
      <c r="D3315" s="901"/>
      <c r="E3315" s="901" t="s">
        <v>6082</v>
      </c>
      <c r="F3315" s="902">
        <v>0</v>
      </c>
      <c r="G3315" s="901" t="s">
        <v>6083</v>
      </c>
      <c r="H3315" s="902">
        <v>0</v>
      </c>
      <c r="I3315" s="901" t="s">
        <v>6084</v>
      </c>
      <c r="J3315" s="902">
        <v>0</v>
      </c>
    </row>
    <row r="3316" spans="1:10" ht="15.75" thickBot="1" x14ac:dyDescent="0.3">
      <c r="A3316" s="901"/>
      <c r="B3316" s="901"/>
      <c r="C3316" s="901"/>
      <c r="D3316" s="901"/>
      <c r="E3316" s="901" t="s">
        <v>6085</v>
      </c>
      <c r="F3316" s="902">
        <v>0.44</v>
      </c>
      <c r="G3316" s="901"/>
      <c r="H3316" s="1013" t="s">
        <v>6086</v>
      </c>
      <c r="I3316" s="1013"/>
      <c r="J3316" s="902">
        <v>2.2999999999999998</v>
      </c>
    </row>
    <row r="3317" spans="1:10" ht="1.1499999999999999" customHeight="1" thickTop="1" x14ac:dyDescent="0.25">
      <c r="A3317" s="903"/>
      <c r="B3317" s="903"/>
      <c r="C3317" s="903"/>
      <c r="D3317" s="903"/>
      <c r="E3317" s="903"/>
      <c r="F3317" s="903"/>
      <c r="G3317" s="903"/>
      <c r="H3317" s="903"/>
      <c r="I3317" s="903"/>
      <c r="J3317" s="903"/>
    </row>
    <row r="3318" spans="1:10" ht="18" customHeight="1" x14ac:dyDescent="0.25">
      <c r="A3318" s="887"/>
      <c r="B3318" s="888" t="s">
        <v>1082</v>
      </c>
      <c r="C3318" s="887" t="s">
        <v>6058</v>
      </c>
      <c r="D3318" s="887" t="s">
        <v>1083</v>
      </c>
      <c r="E3318" s="1024" t="s">
        <v>1210</v>
      </c>
      <c r="F3318" s="1024"/>
      <c r="G3318" s="889" t="s">
        <v>880</v>
      </c>
      <c r="H3318" s="888" t="s">
        <v>6059</v>
      </c>
      <c r="I3318" s="888" t="s">
        <v>6060</v>
      </c>
      <c r="J3318" s="888" t="s">
        <v>1089</v>
      </c>
    </row>
    <row r="3319" spans="1:10" ht="25.9" customHeight="1" x14ac:dyDescent="0.25">
      <c r="A3319" s="890" t="s">
        <v>6061</v>
      </c>
      <c r="B3319" s="891" t="s">
        <v>6893</v>
      </c>
      <c r="C3319" s="890" t="s">
        <v>6063</v>
      </c>
      <c r="D3319" s="890" t="s">
        <v>6894</v>
      </c>
      <c r="E3319" s="1025" t="s">
        <v>176</v>
      </c>
      <c r="F3319" s="1025"/>
      <c r="G3319" s="892" t="s">
        <v>110</v>
      </c>
      <c r="H3319" s="893">
        <v>1</v>
      </c>
      <c r="I3319" s="894">
        <v>1.1100000000000001</v>
      </c>
      <c r="J3319" s="894">
        <v>1.1100000000000001</v>
      </c>
    </row>
    <row r="3320" spans="1:10" ht="15" customHeight="1" x14ac:dyDescent="0.25">
      <c r="A3320" s="1024" t="s">
        <v>6089</v>
      </c>
      <c r="B3320" s="1020" t="s">
        <v>1082</v>
      </c>
      <c r="C3320" s="1024" t="s">
        <v>6058</v>
      </c>
      <c r="D3320" s="1024" t="s">
        <v>6090</v>
      </c>
      <c r="E3320" s="1020" t="s">
        <v>1084</v>
      </c>
      <c r="F3320" s="1023" t="s">
        <v>6091</v>
      </c>
      <c r="G3320" s="1020"/>
      <c r="H3320" s="1023" t="s">
        <v>6065</v>
      </c>
      <c r="I3320" s="1020"/>
      <c r="J3320" s="1020" t="s">
        <v>6066</v>
      </c>
    </row>
    <row r="3321" spans="1:10" ht="15" customHeight="1" x14ac:dyDescent="0.25">
      <c r="A3321" s="1020"/>
      <c r="B3321" s="1020"/>
      <c r="C3321" s="1020"/>
      <c r="D3321" s="1020"/>
      <c r="E3321" s="1020"/>
      <c r="F3321" s="888" t="s">
        <v>6092</v>
      </c>
      <c r="G3321" s="888" t="s">
        <v>6093</v>
      </c>
      <c r="H3321" s="888" t="s">
        <v>6092</v>
      </c>
      <c r="I3321" s="888" t="s">
        <v>6093</v>
      </c>
      <c r="J3321" s="1020"/>
    </row>
    <row r="3322" spans="1:10" ht="25.9" customHeight="1" x14ac:dyDescent="0.25">
      <c r="A3322" s="895" t="s">
        <v>6067</v>
      </c>
      <c r="B3322" s="896" t="s">
        <v>6745</v>
      </c>
      <c r="C3322" s="895" t="s">
        <v>6063</v>
      </c>
      <c r="D3322" s="895" t="s">
        <v>2543</v>
      </c>
      <c r="E3322" s="897">
        <v>1</v>
      </c>
      <c r="F3322" s="904">
        <v>1</v>
      </c>
      <c r="G3322" s="904">
        <v>0</v>
      </c>
      <c r="H3322" s="898">
        <v>285.24</v>
      </c>
      <c r="I3322" s="898">
        <v>90.28</v>
      </c>
      <c r="J3322" s="898">
        <v>285.24</v>
      </c>
    </row>
    <row r="3323" spans="1:10" ht="19.899999999999999" customHeight="1" x14ac:dyDescent="0.25">
      <c r="A3323" s="1012"/>
      <c r="B3323" s="1012"/>
      <c r="C3323" s="1012"/>
      <c r="D3323" s="1012"/>
      <c r="E3323" s="1012"/>
      <c r="F3323" s="1012" t="s">
        <v>6094</v>
      </c>
      <c r="G3323" s="1012"/>
      <c r="H3323" s="1012"/>
      <c r="I3323" s="1012"/>
      <c r="J3323" s="900">
        <v>285.23840000000001</v>
      </c>
    </row>
    <row r="3324" spans="1:10" ht="19.899999999999999" customHeight="1" x14ac:dyDescent="0.25">
      <c r="A3324" s="1012"/>
      <c r="B3324" s="1012"/>
      <c r="C3324" s="1012"/>
      <c r="D3324" s="1012"/>
      <c r="E3324" s="1012"/>
      <c r="F3324" s="1012" t="s">
        <v>6072</v>
      </c>
      <c r="G3324" s="1012"/>
      <c r="H3324" s="1012"/>
      <c r="I3324" s="1012"/>
      <c r="J3324" s="900">
        <v>285.23840000000001</v>
      </c>
    </row>
    <row r="3325" spans="1:10" ht="19.899999999999999" customHeight="1" x14ac:dyDescent="0.25">
      <c r="A3325" s="1012"/>
      <c r="B3325" s="1012"/>
      <c r="C3325" s="1012"/>
      <c r="D3325" s="1012"/>
      <c r="E3325" s="1012"/>
      <c r="F3325" s="1012" t="s">
        <v>6073</v>
      </c>
      <c r="G3325" s="1012"/>
      <c r="H3325" s="1012"/>
      <c r="I3325" s="1012"/>
      <c r="J3325" s="900">
        <v>259.04000000000002</v>
      </c>
    </row>
    <row r="3326" spans="1:10" ht="19.899999999999999" customHeight="1" x14ac:dyDescent="0.25">
      <c r="A3326" s="1012"/>
      <c r="B3326" s="1012"/>
      <c r="C3326" s="1012"/>
      <c r="D3326" s="1012"/>
      <c r="E3326" s="1012"/>
      <c r="F3326" s="1012" t="s">
        <v>6074</v>
      </c>
      <c r="G3326" s="1012"/>
      <c r="H3326" s="1012"/>
      <c r="I3326" s="1012"/>
      <c r="J3326" s="900">
        <v>1.1011</v>
      </c>
    </row>
    <row r="3327" spans="1:10" ht="19.899999999999999" customHeight="1" x14ac:dyDescent="0.25">
      <c r="A3327" s="1012"/>
      <c r="B3327" s="1012"/>
      <c r="C3327" s="1012"/>
      <c r="D3327" s="1012"/>
      <c r="E3327" s="1012"/>
      <c r="F3327" s="1012" t="s">
        <v>6075</v>
      </c>
      <c r="G3327" s="1012"/>
      <c r="H3327" s="1012"/>
      <c r="I3327" s="1012"/>
      <c r="J3327" s="900">
        <v>5.1000000000000004E-3</v>
      </c>
    </row>
    <row r="3328" spans="1:10" ht="19.899999999999999" customHeight="1" x14ac:dyDescent="0.25">
      <c r="A3328" s="1012"/>
      <c r="B3328" s="1012"/>
      <c r="C3328" s="1012"/>
      <c r="D3328" s="1012"/>
      <c r="E3328" s="1012"/>
      <c r="F3328" s="1012" t="s">
        <v>6076</v>
      </c>
      <c r="G3328" s="1012"/>
      <c r="H3328" s="1012"/>
      <c r="I3328" s="1012"/>
      <c r="J3328" s="900">
        <v>0</v>
      </c>
    </row>
    <row r="3329" spans="1:10" ht="19.899999999999999" customHeight="1" x14ac:dyDescent="0.25">
      <c r="A3329" s="887" t="s">
        <v>6077</v>
      </c>
      <c r="B3329" s="888" t="s">
        <v>6078</v>
      </c>
      <c r="C3329" s="887" t="s">
        <v>6058</v>
      </c>
      <c r="D3329" s="887" t="s">
        <v>1083</v>
      </c>
      <c r="E3329" s="888" t="s">
        <v>1084</v>
      </c>
      <c r="F3329" s="1020" t="s">
        <v>6079</v>
      </c>
      <c r="G3329" s="1023"/>
      <c r="H3329" s="1020"/>
      <c r="I3329" s="1020"/>
      <c r="J3329" s="888" t="s">
        <v>6065</v>
      </c>
    </row>
    <row r="3330" spans="1:10" ht="19.899999999999999" customHeight="1" x14ac:dyDescent="0.25">
      <c r="A3330" s="889"/>
      <c r="B3330" s="889"/>
      <c r="C3330" s="889"/>
      <c r="D3330" s="889"/>
      <c r="E3330" s="889"/>
      <c r="F3330" s="889" t="s">
        <v>240</v>
      </c>
      <c r="G3330" s="889" t="s">
        <v>241</v>
      </c>
      <c r="H3330" s="889" t="s">
        <v>242</v>
      </c>
      <c r="I3330" s="889" t="s">
        <v>6080</v>
      </c>
      <c r="J3330" s="889"/>
    </row>
    <row r="3331" spans="1:10" ht="19.899999999999999" customHeight="1" x14ac:dyDescent="0.25">
      <c r="A3331" s="1012"/>
      <c r="B3331" s="1012"/>
      <c r="C3331" s="1012"/>
      <c r="D3331" s="1012"/>
      <c r="E3331" s="1012"/>
      <c r="F3331" s="1012" t="s">
        <v>6076</v>
      </c>
      <c r="G3331" s="1012"/>
      <c r="H3331" s="1012"/>
      <c r="I3331" s="1012"/>
      <c r="J3331" s="900">
        <v>0</v>
      </c>
    </row>
    <row r="3332" spans="1:10" ht="19.899999999999999" customHeight="1" x14ac:dyDescent="0.25">
      <c r="A3332" s="1012"/>
      <c r="B3332" s="1012"/>
      <c r="C3332" s="1012"/>
      <c r="D3332" s="1012"/>
      <c r="E3332" s="1012"/>
      <c r="F3332" s="1012" t="s">
        <v>6081</v>
      </c>
      <c r="G3332" s="1012"/>
      <c r="H3332" s="1012"/>
      <c r="I3332" s="1012"/>
      <c r="J3332" s="900">
        <v>0</v>
      </c>
    </row>
    <row r="3333" spans="1:10" x14ac:dyDescent="0.25">
      <c r="A3333" s="901"/>
      <c r="B3333" s="901"/>
      <c r="C3333" s="901"/>
      <c r="D3333" s="901"/>
      <c r="E3333" s="901" t="s">
        <v>6082</v>
      </c>
      <c r="F3333" s="902">
        <v>0</v>
      </c>
      <c r="G3333" s="901" t="s">
        <v>6083</v>
      </c>
      <c r="H3333" s="902">
        <v>0</v>
      </c>
      <c r="I3333" s="901" t="s">
        <v>6084</v>
      </c>
      <c r="J3333" s="902">
        <v>0</v>
      </c>
    </row>
    <row r="3334" spans="1:10" ht="15.75" thickBot="1" x14ac:dyDescent="0.3">
      <c r="A3334" s="901"/>
      <c r="B3334" s="901"/>
      <c r="C3334" s="901"/>
      <c r="D3334" s="901"/>
      <c r="E3334" s="901" t="s">
        <v>6085</v>
      </c>
      <c r="F3334" s="902">
        <v>0.27</v>
      </c>
      <c r="G3334" s="901"/>
      <c r="H3334" s="1013" t="s">
        <v>6086</v>
      </c>
      <c r="I3334" s="1013"/>
      <c r="J3334" s="902">
        <v>1.38</v>
      </c>
    </row>
    <row r="3335" spans="1:10" ht="1.1499999999999999" customHeight="1" thickTop="1" x14ac:dyDescent="0.25">
      <c r="A3335" s="903"/>
      <c r="B3335" s="903"/>
      <c r="C3335" s="903"/>
      <c r="D3335" s="903"/>
      <c r="E3335" s="903"/>
      <c r="F3335" s="903"/>
      <c r="G3335" s="903"/>
      <c r="H3335" s="903"/>
      <c r="I3335" s="903"/>
      <c r="J3335" s="903"/>
    </row>
    <row r="3336" spans="1:10" ht="18" customHeight="1" x14ac:dyDescent="0.25">
      <c r="A3336" s="887"/>
      <c r="B3336" s="888" t="s">
        <v>1082</v>
      </c>
      <c r="C3336" s="887" t="s">
        <v>6058</v>
      </c>
      <c r="D3336" s="887" t="s">
        <v>1083</v>
      </c>
      <c r="E3336" s="1024" t="s">
        <v>1210</v>
      </c>
      <c r="F3336" s="1024"/>
      <c r="G3336" s="889" t="s">
        <v>880</v>
      </c>
      <c r="H3336" s="888" t="s">
        <v>6059</v>
      </c>
      <c r="I3336" s="888" t="s">
        <v>6060</v>
      </c>
      <c r="J3336" s="888" t="s">
        <v>1089</v>
      </c>
    </row>
    <row r="3337" spans="1:10" ht="25.9" customHeight="1" x14ac:dyDescent="0.25">
      <c r="A3337" s="890" t="s">
        <v>6061</v>
      </c>
      <c r="B3337" s="891" t="s">
        <v>6895</v>
      </c>
      <c r="C3337" s="890" t="s">
        <v>6063</v>
      </c>
      <c r="D3337" s="890" t="s">
        <v>6896</v>
      </c>
      <c r="E3337" s="1025" t="s">
        <v>176</v>
      </c>
      <c r="F3337" s="1025"/>
      <c r="G3337" s="892" t="s">
        <v>110</v>
      </c>
      <c r="H3337" s="893">
        <v>1</v>
      </c>
      <c r="I3337" s="894">
        <v>0.89</v>
      </c>
      <c r="J3337" s="894">
        <v>0.89</v>
      </c>
    </row>
    <row r="3338" spans="1:10" ht="15" customHeight="1" x14ac:dyDescent="0.25">
      <c r="A3338" s="1024" t="s">
        <v>6089</v>
      </c>
      <c r="B3338" s="1020" t="s">
        <v>1082</v>
      </c>
      <c r="C3338" s="1024" t="s">
        <v>6058</v>
      </c>
      <c r="D3338" s="1024" t="s">
        <v>6090</v>
      </c>
      <c r="E3338" s="1020" t="s">
        <v>1084</v>
      </c>
      <c r="F3338" s="1023" t="s">
        <v>6091</v>
      </c>
      <c r="G3338" s="1020"/>
      <c r="H3338" s="1023" t="s">
        <v>6065</v>
      </c>
      <c r="I3338" s="1020"/>
      <c r="J3338" s="1020" t="s">
        <v>6066</v>
      </c>
    </row>
    <row r="3339" spans="1:10" ht="15" customHeight="1" x14ac:dyDescent="0.25">
      <c r="A3339" s="1020"/>
      <c r="B3339" s="1020"/>
      <c r="C3339" s="1020"/>
      <c r="D3339" s="1020"/>
      <c r="E3339" s="1020"/>
      <c r="F3339" s="888" t="s">
        <v>6092</v>
      </c>
      <c r="G3339" s="888" t="s">
        <v>6093</v>
      </c>
      <c r="H3339" s="888" t="s">
        <v>6092</v>
      </c>
      <c r="I3339" s="888" t="s">
        <v>6093</v>
      </c>
      <c r="J3339" s="1020"/>
    </row>
    <row r="3340" spans="1:10" ht="25.9" customHeight="1" x14ac:dyDescent="0.25">
      <c r="A3340" s="895" t="s">
        <v>6067</v>
      </c>
      <c r="B3340" s="896" t="s">
        <v>6745</v>
      </c>
      <c r="C3340" s="895" t="s">
        <v>6063</v>
      </c>
      <c r="D3340" s="895" t="s">
        <v>2543</v>
      </c>
      <c r="E3340" s="897">
        <v>1</v>
      </c>
      <c r="F3340" s="904">
        <v>1</v>
      </c>
      <c r="G3340" s="904">
        <v>0</v>
      </c>
      <c r="H3340" s="898">
        <v>285.24</v>
      </c>
      <c r="I3340" s="898">
        <v>90.28</v>
      </c>
      <c r="J3340" s="898">
        <v>285.24</v>
      </c>
    </row>
    <row r="3341" spans="1:10" ht="19.899999999999999" customHeight="1" x14ac:dyDescent="0.25">
      <c r="A3341" s="1012"/>
      <c r="B3341" s="1012"/>
      <c r="C3341" s="1012"/>
      <c r="D3341" s="1012"/>
      <c r="E3341" s="1012"/>
      <c r="F3341" s="1012" t="s">
        <v>6094</v>
      </c>
      <c r="G3341" s="1012"/>
      <c r="H3341" s="1012"/>
      <c r="I3341" s="1012"/>
      <c r="J3341" s="900">
        <v>285.23840000000001</v>
      </c>
    </row>
    <row r="3342" spans="1:10" ht="19.899999999999999" customHeight="1" x14ac:dyDescent="0.25">
      <c r="A3342" s="1012"/>
      <c r="B3342" s="1012"/>
      <c r="C3342" s="1012"/>
      <c r="D3342" s="1012"/>
      <c r="E3342" s="1012"/>
      <c r="F3342" s="1012" t="s">
        <v>6072</v>
      </c>
      <c r="G3342" s="1012"/>
      <c r="H3342" s="1012"/>
      <c r="I3342" s="1012"/>
      <c r="J3342" s="900">
        <v>285.23840000000001</v>
      </c>
    </row>
    <row r="3343" spans="1:10" ht="19.899999999999999" customHeight="1" x14ac:dyDescent="0.25">
      <c r="A3343" s="1012"/>
      <c r="B3343" s="1012"/>
      <c r="C3343" s="1012"/>
      <c r="D3343" s="1012"/>
      <c r="E3343" s="1012"/>
      <c r="F3343" s="1012" t="s">
        <v>6073</v>
      </c>
      <c r="G3343" s="1012"/>
      <c r="H3343" s="1012"/>
      <c r="I3343" s="1012"/>
      <c r="J3343" s="900">
        <v>323.8</v>
      </c>
    </row>
    <row r="3344" spans="1:10" ht="19.899999999999999" customHeight="1" x14ac:dyDescent="0.25">
      <c r="A3344" s="1012"/>
      <c r="B3344" s="1012"/>
      <c r="C3344" s="1012"/>
      <c r="D3344" s="1012"/>
      <c r="E3344" s="1012"/>
      <c r="F3344" s="1012" t="s">
        <v>6074</v>
      </c>
      <c r="G3344" s="1012"/>
      <c r="H3344" s="1012"/>
      <c r="I3344" s="1012"/>
      <c r="J3344" s="900">
        <v>0.88090000000000002</v>
      </c>
    </row>
    <row r="3345" spans="1:10" ht="19.899999999999999" customHeight="1" x14ac:dyDescent="0.25">
      <c r="A3345" s="1012"/>
      <c r="B3345" s="1012"/>
      <c r="C3345" s="1012"/>
      <c r="D3345" s="1012"/>
      <c r="E3345" s="1012"/>
      <c r="F3345" s="1012" t="s">
        <v>6075</v>
      </c>
      <c r="G3345" s="1012"/>
      <c r="H3345" s="1012"/>
      <c r="I3345" s="1012"/>
      <c r="J3345" s="900">
        <v>4.4000000000000003E-3</v>
      </c>
    </row>
    <row r="3346" spans="1:10" ht="19.899999999999999" customHeight="1" x14ac:dyDescent="0.25">
      <c r="A3346" s="1012"/>
      <c r="B3346" s="1012"/>
      <c r="C3346" s="1012"/>
      <c r="D3346" s="1012"/>
      <c r="E3346" s="1012"/>
      <c r="F3346" s="1012" t="s">
        <v>6076</v>
      </c>
      <c r="G3346" s="1012"/>
      <c r="H3346" s="1012"/>
      <c r="I3346" s="1012"/>
      <c r="J3346" s="900">
        <v>0</v>
      </c>
    </row>
    <row r="3347" spans="1:10" ht="19.899999999999999" customHeight="1" x14ac:dyDescent="0.25">
      <c r="A3347" s="887" t="s">
        <v>6077</v>
      </c>
      <c r="B3347" s="888" t="s">
        <v>6078</v>
      </c>
      <c r="C3347" s="887" t="s">
        <v>6058</v>
      </c>
      <c r="D3347" s="887" t="s">
        <v>1083</v>
      </c>
      <c r="E3347" s="888" t="s">
        <v>1084</v>
      </c>
      <c r="F3347" s="1020" t="s">
        <v>6079</v>
      </c>
      <c r="G3347" s="1023"/>
      <c r="H3347" s="1020"/>
      <c r="I3347" s="1020"/>
      <c r="J3347" s="888" t="s">
        <v>6065</v>
      </c>
    </row>
    <row r="3348" spans="1:10" ht="19.899999999999999" customHeight="1" x14ac:dyDescent="0.25">
      <c r="A3348" s="889"/>
      <c r="B3348" s="889"/>
      <c r="C3348" s="889"/>
      <c r="D3348" s="889"/>
      <c r="E3348" s="889"/>
      <c r="F3348" s="889" t="s">
        <v>240</v>
      </c>
      <c r="G3348" s="889" t="s">
        <v>241</v>
      </c>
      <c r="H3348" s="889" t="s">
        <v>242</v>
      </c>
      <c r="I3348" s="889" t="s">
        <v>6080</v>
      </c>
      <c r="J3348" s="889"/>
    </row>
    <row r="3349" spans="1:10" ht="19.899999999999999" customHeight="1" x14ac:dyDescent="0.25">
      <c r="A3349" s="1012"/>
      <c r="B3349" s="1012"/>
      <c r="C3349" s="1012"/>
      <c r="D3349" s="1012"/>
      <c r="E3349" s="1012"/>
      <c r="F3349" s="1012" t="s">
        <v>6076</v>
      </c>
      <c r="G3349" s="1012"/>
      <c r="H3349" s="1012"/>
      <c r="I3349" s="1012"/>
      <c r="J3349" s="900">
        <v>0</v>
      </c>
    </row>
    <row r="3350" spans="1:10" ht="19.899999999999999" customHeight="1" x14ac:dyDescent="0.25">
      <c r="A3350" s="1012"/>
      <c r="B3350" s="1012"/>
      <c r="C3350" s="1012"/>
      <c r="D3350" s="1012"/>
      <c r="E3350" s="1012"/>
      <c r="F3350" s="1012" t="s">
        <v>6081</v>
      </c>
      <c r="G3350" s="1012"/>
      <c r="H3350" s="1012"/>
      <c r="I3350" s="1012"/>
      <c r="J3350" s="900">
        <v>0</v>
      </c>
    </row>
    <row r="3351" spans="1:10" x14ac:dyDescent="0.25">
      <c r="A3351" s="901"/>
      <c r="B3351" s="901"/>
      <c r="C3351" s="901"/>
      <c r="D3351" s="901"/>
      <c r="E3351" s="901" t="s">
        <v>6082</v>
      </c>
      <c r="F3351" s="902">
        <v>0</v>
      </c>
      <c r="G3351" s="901" t="s">
        <v>6083</v>
      </c>
      <c r="H3351" s="902">
        <v>0</v>
      </c>
      <c r="I3351" s="901" t="s">
        <v>6084</v>
      </c>
      <c r="J3351" s="902">
        <v>0</v>
      </c>
    </row>
    <row r="3352" spans="1:10" ht="15.75" thickBot="1" x14ac:dyDescent="0.3">
      <c r="A3352" s="901"/>
      <c r="B3352" s="901"/>
      <c r="C3352" s="901"/>
      <c r="D3352" s="901"/>
      <c r="E3352" s="901" t="s">
        <v>6085</v>
      </c>
      <c r="F3352" s="902">
        <v>0.21</v>
      </c>
      <c r="G3352" s="901"/>
      <c r="H3352" s="1013" t="s">
        <v>6086</v>
      </c>
      <c r="I3352" s="1013"/>
      <c r="J3352" s="902">
        <v>1.1000000000000001</v>
      </c>
    </row>
    <row r="3353" spans="1:10" ht="1.1499999999999999" customHeight="1" thickTop="1" x14ac:dyDescent="0.25">
      <c r="A3353" s="903"/>
      <c r="B3353" s="903"/>
      <c r="C3353" s="903"/>
      <c r="D3353" s="903"/>
      <c r="E3353" s="903"/>
      <c r="F3353" s="903"/>
      <c r="G3353" s="903"/>
      <c r="H3353" s="903"/>
      <c r="I3353" s="903"/>
      <c r="J3353" s="903"/>
    </row>
    <row r="3354" spans="1:10" ht="18" customHeight="1" x14ac:dyDescent="0.25">
      <c r="A3354" s="887"/>
      <c r="B3354" s="888" t="s">
        <v>1082</v>
      </c>
      <c r="C3354" s="887" t="s">
        <v>6058</v>
      </c>
      <c r="D3354" s="887" t="s">
        <v>1083</v>
      </c>
      <c r="E3354" s="1024" t="s">
        <v>1210</v>
      </c>
      <c r="F3354" s="1024"/>
      <c r="G3354" s="889" t="s">
        <v>880</v>
      </c>
      <c r="H3354" s="888" t="s">
        <v>6059</v>
      </c>
      <c r="I3354" s="888" t="s">
        <v>6060</v>
      </c>
      <c r="J3354" s="888" t="s">
        <v>1089</v>
      </c>
    </row>
    <row r="3355" spans="1:10" ht="25.9" customHeight="1" x14ac:dyDescent="0.25">
      <c r="A3355" s="890" t="s">
        <v>6061</v>
      </c>
      <c r="B3355" s="891" t="s">
        <v>6897</v>
      </c>
      <c r="C3355" s="890" t="s">
        <v>6063</v>
      </c>
      <c r="D3355" s="890" t="s">
        <v>6898</v>
      </c>
      <c r="E3355" s="1025" t="s">
        <v>176</v>
      </c>
      <c r="F3355" s="1025"/>
      <c r="G3355" s="892" t="s">
        <v>110</v>
      </c>
      <c r="H3355" s="893">
        <v>1</v>
      </c>
      <c r="I3355" s="894">
        <v>0.73</v>
      </c>
      <c r="J3355" s="894">
        <v>0.73</v>
      </c>
    </row>
    <row r="3356" spans="1:10" ht="15" customHeight="1" x14ac:dyDescent="0.25">
      <c r="A3356" s="1024" t="s">
        <v>6089</v>
      </c>
      <c r="B3356" s="1020" t="s">
        <v>1082</v>
      </c>
      <c r="C3356" s="1024" t="s">
        <v>6058</v>
      </c>
      <c r="D3356" s="1024" t="s">
        <v>6090</v>
      </c>
      <c r="E3356" s="1020" t="s">
        <v>1084</v>
      </c>
      <c r="F3356" s="1023" t="s">
        <v>6091</v>
      </c>
      <c r="G3356" s="1020"/>
      <c r="H3356" s="1023" t="s">
        <v>6065</v>
      </c>
      <c r="I3356" s="1020"/>
      <c r="J3356" s="1020" t="s">
        <v>6066</v>
      </c>
    </row>
    <row r="3357" spans="1:10" ht="15" customHeight="1" x14ac:dyDescent="0.25">
      <c r="A3357" s="1020"/>
      <c r="B3357" s="1020"/>
      <c r="C3357" s="1020"/>
      <c r="D3357" s="1020"/>
      <c r="E3357" s="1020"/>
      <c r="F3357" s="888" t="s">
        <v>6092</v>
      </c>
      <c r="G3357" s="888" t="s">
        <v>6093</v>
      </c>
      <c r="H3357" s="888" t="s">
        <v>6092</v>
      </c>
      <c r="I3357" s="888" t="s">
        <v>6093</v>
      </c>
      <c r="J3357" s="1020"/>
    </row>
    <row r="3358" spans="1:10" ht="25.9" customHeight="1" x14ac:dyDescent="0.25">
      <c r="A3358" s="895" t="s">
        <v>6067</v>
      </c>
      <c r="B3358" s="896" t="s">
        <v>6745</v>
      </c>
      <c r="C3358" s="895" t="s">
        <v>6063</v>
      </c>
      <c r="D3358" s="895" t="s">
        <v>2543</v>
      </c>
      <c r="E3358" s="897">
        <v>1</v>
      </c>
      <c r="F3358" s="904">
        <v>1</v>
      </c>
      <c r="G3358" s="904">
        <v>0</v>
      </c>
      <c r="H3358" s="898">
        <v>285.24</v>
      </c>
      <c r="I3358" s="898">
        <v>90.28</v>
      </c>
      <c r="J3358" s="898">
        <v>285.24</v>
      </c>
    </row>
    <row r="3359" spans="1:10" ht="19.899999999999999" customHeight="1" x14ac:dyDescent="0.25">
      <c r="A3359" s="1012"/>
      <c r="B3359" s="1012"/>
      <c r="C3359" s="1012"/>
      <c r="D3359" s="1012"/>
      <c r="E3359" s="1012"/>
      <c r="F3359" s="1012" t="s">
        <v>6094</v>
      </c>
      <c r="G3359" s="1012"/>
      <c r="H3359" s="1012"/>
      <c r="I3359" s="1012"/>
      <c r="J3359" s="900">
        <v>285.23840000000001</v>
      </c>
    </row>
    <row r="3360" spans="1:10" ht="19.899999999999999" customHeight="1" x14ac:dyDescent="0.25">
      <c r="A3360" s="1012"/>
      <c r="B3360" s="1012"/>
      <c r="C3360" s="1012"/>
      <c r="D3360" s="1012"/>
      <c r="E3360" s="1012"/>
      <c r="F3360" s="1012" t="s">
        <v>6072</v>
      </c>
      <c r="G3360" s="1012"/>
      <c r="H3360" s="1012"/>
      <c r="I3360" s="1012"/>
      <c r="J3360" s="900">
        <v>285.23840000000001</v>
      </c>
    </row>
    <row r="3361" spans="1:10" ht="19.899999999999999" customHeight="1" x14ac:dyDescent="0.25">
      <c r="A3361" s="1012"/>
      <c r="B3361" s="1012"/>
      <c r="C3361" s="1012"/>
      <c r="D3361" s="1012"/>
      <c r="E3361" s="1012"/>
      <c r="F3361" s="1012" t="s">
        <v>6073</v>
      </c>
      <c r="G3361" s="1012"/>
      <c r="H3361" s="1012"/>
      <c r="I3361" s="1012"/>
      <c r="J3361" s="900">
        <v>388.56</v>
      </c>
    </row>
    <row r="3362" spans="1:10" ht="19.899999999999999" customHeight="1" x14ac:dyDescent="0.25">
      <c r="A3362" s="1012"/>
      <c r="B3362" s="1012"/>
      <c r="C3362" s="1012"/>
      <c r="D3362" s="1012"/>
      <c r="E3362" s="1012"/>
      <c r="F3362" s="1012" t="s">
        <v>6074</v>
      </c>
      <c r="G3362" s="1012"/>
      <c r="H3362" s="1012"/>
      <c r="I3362" s="1012"/>
      <c r="J3362" s="900">
        <v>0.73409999999999997</v>
      </c>
    </row>
    <row r="3363" spans="1:10" ht="19.899999999999999" customHeight="1" x14ac:dyDescent="0.25">
      <c r="A3363" s="1012"/>
      <c r="B3363" s="1012"/>
      <c r="C3363" s="1012"/>
      <c r="D3363" s="1012"/>
      <c r="E3363" s="1012"/>
      <c r="F3363" s="1012" t="s">
        <v>6075</v>
      </c>
      <c r="G3363" s="1012"/>
      <c r="H3363" s="1012"/>
      <c r="I3363" s="1012"/>
      <c r="J3363" s="900">
        <v>0</v>
      </c>
    </row>
    <row r="3364" spans="1:10" ht="19.899999999999999" customHeight="1" x14ac:dyDescent="0.25">
      <c r="A3364" s="1012"/>
      <c r="B3364" s="1012"/>
      <c r="C3364" s="1012"/>
      <c r="D3364" s="1012"/>
      <c r="E3364" s="1012"/>
      <c r="F3364" s="1012" t="s">
        <v>6076</v>
      </c>
      <c r="G3364" s="1012"/>
      <c r="H3364" s="1012"/>
      <c r="I3364" s="1012"/>
      <c r="J3364" s="900">
        <v>0</v>
      </c>
    </row>
    <row r="3365" spans="1:10" ht="19.899999999999999" customHeight="1" x14ac:dyDescent="0.25">
      <c r="A3365" s="887" t="s">
        <v>6077</v>
      </c>
      <c r="B3365" s="888" t="s">
        <v>6078</v>
      </c>
      <c r="C3365" s="887" t="s">
        <v>6058</v>
      </c>
      <c r="D3365" s="887" t="s">
        <v>1083</v>
      </c>
      <c r="E3365" s="888" t="s">
        <v>1084</v>
      </c>
      <c r="F3365" s="1020" t="s">
        <v>6079</v>
      </c>
      <c r="G3365" s="1023"/>
      <c r="H3365" s="1020"/>
      <c r="I3365" s="1020"/>
      <c r="J3365" s="888" t="s">
        <v>6065</v>
      </c>
    </row>
    <row r="3366" spans="1:10" ht="19.899999999999999" customHeight="1" x14ac:dyDescent="0.25">
      <c r="A3366" s="889"/>
      <c r="B3366" s="889"/>
      <c r="C3366" s="889"/>
      <c r="D3366" s="889"/>
      <c r="E3366" s="889"/>
      <c r="F3366" s="889" t="s">
        <v>240</v>
      </c>
      <c r="G3366" s="889" t="s">
        <v>241</v>
      </c>
      <c r="H3366" s="889" t="s">
        <v>242</v>
      </c>
      <c r="I3366" s="889" t="s">
        <v>6080</v>
      </c>
      <c r="J3366" s="889"/>
    </row>
    <row r="3367" spans="1:10" ht="19.899999999999999" customHeight="1" x14ac:dyDescent="0.25">
      <c r="A3367" s="1012"/>
      <c r="B3367" s="1012"/>
      <c r="C3367" s="1012"/>
      <c r="D3367" s="1012"/>
      <c r="E3367" s="1012"/>
      <c r="F3367" s="1012" t="s">
        <v>6076</v>
      </c>
      <c r="G3367" s="1012"/>
      <c r="H3367" s="1012"/>
      <c r="I3367" s="1012"/>
      <c r="J3367" s="900">
        <v>0</v>
      </c>
    </row>
    <row r="3368" spans="1:10" ht="19.899999999999999" customHeight="1" x14ac:dyDescent="0.25">
      <c r="A3368" s="1012"/>
      <c r="B3368" s="1012"/>
      <c r="C3368" s="1012"/>
      <c r="D3368" s="1012"/>
      <c r="E3368" s="1012"/>
      <c r="F3368" s="1012" t="s">
        <v>6081</v>
      </c>
      <c r="G3368" s="1012"/>
      <c r="H3368" s="1012"/>
      <c r="I3368" s="1012"/>
      <c r="J3368" s="900">
        <v>0</v>
      </c>
    </row>
    <row r="3369" spans="1:10" x14ac:dyDescent="0.25">
      <c r="A3369" s="901"/>
      <c r="B3369" s="901"/>
      <c r="C3369" s="901"/>
      <c r="D3369" s="901"/>
      <c r="E3369" s="901" t="s">
        <v>6082</v>
      </c>
      <c r="F3369" s="902">
        <v>0</v>
      </c>
      <c r="G3369" s="901" t="s">
        <v>6083</v>
      </c>
      <c r="H3369" s="902">
        <v>0</v>
      </c>
      <c r="I3369" s="901" t="s">
        <v>6084</v>
      </c>
      <c r="J3369" s="902">
        <v>0</v>
      </c>
    </row>
    <row r="3370" spans="1:10" ht="15.75" thickBot="1" x14ac:dyDescent="0.3">
      <c r="A3370" s="901"/>
      <c r="B3370" s="901"/>
      <c r="C3370" s="901"/>
      <c r="D3370" s="901"/>
      <c r="E3370" s="901" t="s">
        <v>6085</v>
      </c>
      <c r="F3370" s="902">
        <v>0.17</v>
      </c>
      <c r="G3370" s="901"/>
      <c r="H3370" s="1013" t="s">
        <v>6086</v>
      </c>
      <c r="I3370" s="1013"/>
      <c r="J3370" s="902">
        <v>0.9</v>
      </c>
    </row>
    <row r="3371" spans="1:10" ht="1.1499999999999999" customHeight="1" thickTop="1" x14ac:dyDescent="0.25">
      <c r="A3371" s="903"/>
      <c r="B3371" s="903"/>
      <c r="C3371" s="903"/>
      <c r="D3371" s="903"/>
      <c r="E3371" s="903"/>
      <c r="F3371" s="903"/>
      <c r="G3371" s="903"/>
      <c r="H3371" s="903"/>
      <c r="I3371" s="903"/>
      <c r="J3371" s="903"/>
    </row>
    <row r="3372" spans="1:10" ht="18" customHeight="1" x14ac:dyDescent="0.25">
      <c r="A3372" s="887"/>
      <c r="B3372" s="888" t="s">
        <v>1082</v>
      </c>
      <c r="C3372" s="887" t="s">
        <v>6058</v>
      </c>
      <c r="D3372" s="887" t="s">
        <v>1083</v>
      </c>
      <c r="E3372" s="1024" t="s">
        <v>1210</v>
      </c>
      <c r="F3372" s="1024"/>
      <c r="G3372" s="889" t="s">
        <v>880</v>
      </c>
      <c r="H3372" s="888" t="s">
        <v>6059</v>
      </c>
      <c r="I3372" s="888" t="s">
        <v>6060</v>
      </c>
      <c r="J3372" s="888" t="s">
        <v>1089</v>
      </c>
    </row>
    <row r="3373" spans="1:10" ht="25.9" customHeight="1" x14ac:dyDescent="0.25">
      <c r="A3373" s="890" t="s">
        <v>6061</v>
      </c>
      <c r="B3373" s="891" t="s">
        <v>6899</v>
      </c>
      <c r="C3373" s="890" t="s">
        <v>6063</v>
      </c>
      <c r="D3373" s="890" t="s">
        <v>6900</v>
      </c>
      <c r="E3373" s="1025" t="s">
        <v>176</v>
      </c>
      <c r="F3373" s="1025"/>
      <c r="G3373" s="892" t="s">
        <v>110</v>
      </c>
      <c r="H3373" s="893">
        <v>1</v>
      </c>
      <c r="I3373" s="894">
        <v>2.13</v>
      </c>
      <c r="J3373" s="894">
        <v>2.13</v>
      </c>
    </row>
    <row r="3374" spans="1:10" ht="15" customHeight="1" x14ac:dyDescent="0.25">
      <c r="A3374" s="1024" t="s">
        <v>6089</v>
      </c>
      <c r="B3374" s="1020" t="s">
        <v>1082</v>
      </c>
      <c r="C3374" s="1024" t="s">
        <v>6058</v>
      </c>
      <c r="D3374" s="1024" t="s">
        <v>6090</v>
      </c>
      <c r="E3374" s="1020" t="s">
        <v>1084</v>
      </c>
      <c r="F3374" s="1023" t="s">
        <v>6091</v>
      </c>
      <c r="G3374" s="1020"/>
      <c r="H3374" s="1023" t="s">
        <v>6065</v>
      </c>
      <c r="I3374" s="1020"/>
      <c r="J3374" s="1020" t="s">
        <v>6066</v>
      </c>
    </row>
    <row r="3375" spans="1:10" ht="15" customHeight="1" x14ac:dyDescent="0.25">
      <c r="A3375" s="1020"/>
      <c r="B3375" s="1020"/>
      <c r="C3375" s="1020"/>
      <c r="D3375" s="1020"/>
      <c r="E3375" s="1020"/>
      <c r="F3375" s="888" t="s">
        <v>6092</v>
      </c>
      <c r="G3375" s="888" t="s">
        <v>6093</v>
      </c>
      <c r="H3375" s="888" t="s">
        <v>6092</v>
      </c>
      <c r="I3375" s="888" t="s">
        <v>6093</v>
      </c>
      <c r="J3375" s="1020"/>
    </row>
    <row r="3376" spans="1:10" ht="25.9" customHeight="1" x14ac:dyDescent="0.25">
      <c r="A3376" s="895" t="s">
        <v>6067</v>
      </c>
      <c r="B3376" s="896" t="s">
        <v>6746</v>
      </c>
      <c r="C3376" s="895" t="s">
        <v>6063</v>
      </c>
      <c r="D3376" s="895" t="s">
        <v>2615</v>
      </c>
      <c r="E3376" s="897">
        <v>1</v>
      </c>
      <c r="F3376" s="904">
        <v>1</v>
      </c>
      <c r="G3376" s="904">
        <v>0</v>
      </c>
      <c r="H3376" s="898">
        <v>177.14</v>
      </c>
      <c r="I3376" s="898">
        <v>73.59</v>
      </c>
      <c r="J3376" s="898">
        <v>177.14</v>
      </c>
    </row>
    <row r="3377" spans="1:10" ht="19.899999999999999" customHeight="1" x14ac:dyDescent="0.25">
      <c r="A3377" s="1012"/>
      <c r="B3377" s="1012"/>
      <c r="C3377" s="1012"/>
      <c r="D3377" s="1012"/>
      <c r="E3377" s="1012"/>
      <c r="F3377" s="1012" t="s">
        <v>6094</v>
      </c>
      <c r="G3377" s="1012"/>
      <c r="H3377" s="1012"/>
      <c r="I3377" s="1012"/>
      <c r="J3377" s="900">
        <v>177.1371</v>
      </c>
    </row>
    <row r="3378" spans="1:10" ht="19.899999999999999" customHeight="1" x14ac:dyDescent="0.25">
      <c r="A3378" s="1012"/>
      <c r="B3378" s="1012"/>
      <c r="C3378" s="1012"/>
      <c r="D3378" s="1012"/>
      <c r="E3378" s="1012"/>
      <c r="F3378" s="1012" t="s">
        <v>6072</v>
      </c>
      <c r="G3378" s="1012"/>
      <c r="H3378" s="1012"/>
      <c r="I3378" s="1012"/>
      <c r="J3378" s="900">
        <v>177.1371</v>
      </c>
    </row>
    <row r="3379" spans="1:10" ht="19.899999999999999" customHeight="1" x14ac:dyDescent="0.25">
      <c r="A3379" s="1012"/>
      <c r="B3379" s="1012"/>
      <c r="C3379" s="1012"/>
      <c r="D3379" s="1012"/>
      <c r="E3379" s="1012"/>
      <c r="F3379" s="1012" t="s">
        <v>6073</v>
      </c>
      <c r="G3379" s="1012"/>
      <c r="H3379" s="1012"/>
      <c r="I3379" s="1012"/>
      <c r="J3379" s="900">
        <v>83.58</v>
      </c>
    </row>
    <row r="3380" spans="1:10" ht="19.899999999999999" customHeight="1" x14ac:dyDescent="0.25">
      <c r="A3380" s="1012"/>
      <c r="B3380" s="1012"/>
      <c r="C3380" s="1012"/>
      <c r="D3380" s="1012"/>
      <c r="E3380" s="1012"/>
      <c r="F3380" s="1012" t="s">
        <v>6074</v>
      </c>
      <c r="G3380" s="1012"/>
      <c r="H3380" s="1012"/>
      <c r="I3380" s="1012"/>
      <c r="J3380" s="900">
        <v>2.1194000000000002</v>
      </c>
    </row>
    <row r="3381" spans="1:10" ht="19.899999999999999" customHeight="1" x14ac:dyDescent="0.25">
      <c r="A3381" s="1012"/>
      <c r="B3381" s="1012"/>
      <c r="C3381" s="1012"/>
      <c r="D3381" s="1012"/>
      <c r="E3381" s="1012"/>
      <c r="F3381" s="1012" t="s">
        <v>6075</v>
      </c>
      <c r="G3381" s="1012"/>
      <c r="H3381" s="1012"/>
      <c r="I3381" s="1012"/>
      <c r="J3381" s="900">
        <v>1.29E-2</v>
      </c>
    </row>
    <row r="3382" spans="1:10" ht="19.899999999999999" customHeight="1" x14ac:dyDescent="0.25">
      <c r="A3382" s="1012"/>
      <c r="B3382" s="1012"/>
      <c r="C3382" s="1012"/>
      <c r="D3382" s="1012"/>
      <c r="E3382" s="1012"/>
      <c r="F3382" s="1012" t="s">
        <v>6076</v>
      </c>
      <c r="G3382" s="1012"/>
      <c r="H3382" s="1012"/>
      <c r="I3382" s="1012"/>
      <c r="J3382" s="900">
        <v>0</v>
      </c>
    </row>
    <row r="3383" spans="1:10" ht="19.899999999999999" customHeight="1" x14ac:dyDescent="0.25">
      <c r="A3383" s="887" t="s">
        <v>6077</v>
      </c>
      <c r="B3383" s="888" t="s">
        <v>6078</v>
      </c>
      <c r="C3383" s="887" t="s">
        <v>6058</v>
      </c>
      <c r="D3383" s="887" t="s">
        <v>1083</v>
      </c>
      <c r="E3383" s="888" t="s">
        <v>1084</v>
      </c>
      <c r="F3383" s="1020" t="s">
        <v>6079</v>
      </c>
      <c r="G3383" s="1023"/>
      <c r="H3383" s="1020"/>
      <c r="I3383" s="1020"/>
      <c r="J3383" s="888" t="s">
        <v>6065</v>
      </c>
    </row>
    <row r="3384" spans="1:10" ht="19.899999999999999" customHeight="1" x14ac:dyDescent="0.25">
      <c r="A3384" s="889"/>
      <c r="B3384" s="889"/>
      <c r="C3384" s="889"/>
      <c r="D3384" s="889"/>
      <c r="E3384" s="889"/>
      <c r="F3384" s="889" t="s">
        <v>240</v>
      </c>
      <c r="G3384" s="889" t="s">
        <v>241</v>
      </c>
      <c r="H3384" s="889" t="s">
        <v>242</v>
      </c>
      <c r="I3384" s="889" t="s">
        <v>6080</v>
      </c>
      <c r="J3384" s="889"/>
    </row>
    <row r="3385" spans="1:10" ht="19.899999999999999" customHeight="1" x14ac:dyDescent="0.25">
      <c r="A3385" s="1012"/>
      <c r="B3385" s="1012"/>
      <c r="C3385" s="1012"/>
      <c r="D3385" s="1012"/>
      <c r="E3385" s="1012"/>
      <c r="F3385" s="1012" t="s">
        <v>6076</v>
      </c>
      <c r="G3385" s="1012"/>
      <c r="H3385" s="1012"/>
      <c r="I3385" s="1012"/>
      <c r="J3385" s="900">
        <v>0</v>
      </c>
    </row>
    <row r="3386" spans="1:10" ht="19.899999999999999" customHeight="1" x14ac:dyDescent="0.25">
      <c r="A3386" s="1012"/>
      <c r="B3386" s="1012"/>
      <c r="C3386" s="1012"/>
      <c r="D3386" s="1012"/>
      <c r="E3386" s="1012"/>
      <c r="F3386" s="1012" t="s">
        <v>6081</v>
      </c>
      <c r="G3386" s="1012"/>
      <c r="H3386" s="1012"/>
      <c r="I3386" s="1012"/>
      <c r="J3386" s="900">
        <v>0</v>
      </c>
    </row>
    <row r="3387" spans="1:10" x14ac:dyDescent="0.25">
      <c r="A3387" s="901"/>
      <c r="B3387" s="901"/>
      <c r="C3387" s="901"/>
      <c r="D3387" s="901"/>
      <c r="E3387" s="901" t="s">
        <v>6082</v>
      </c>
      <c r="F3387" s="902">
        <v>0</v>
      </c>
      <c r="G3387" s="901" t="s">
        <v>6083</v>
      </c>
      <c r="H3387" s="902">
        <v>0</v>
      </c>
      <c r="I3387" s="901" t="s">
        <v>6084</v>
      </c>
      <c r="J3387" s="902">
        <v>0</v>
      </c>
    </row>
    <row r="3388" spans="1:10" ht="15.75" thickBot="1" x14ac:dyDescent="0.3">
      <c r="A3388" s="901"/>
      <c r="B3388" s="901"/>
      <c r="C3388" s="901"/>
      <c r="D3388" s="901"/>
      <c r="E3388" s="901" t="s">
        <v>6085</v>
      </c>
      <c r="F3388" s="902">
        <v>0.51</v>
      </c>
      <c r="G3388" s="901"/>
      <c r="H3388" s="1013" t="s">
        <v>6086</v>
      </c>
      <c r="I3388" s="1013"/>
      <c r="J3388" s="902">
        <v>2.64</v>
      </c>
    </row>
    <row r="3389" spans="1:10" ht="1.1499999999999999" customHeight="1" thickTop="1" x14ac:dyDescent="0.25">
      <c r="A3389" s="903"/>
      <c r="B3389" s="903"/>
      <c r="C3389" s="903"/>
      <c r="D3389" s="903"/>
      <c r="E3389" s="903"/>
      <c r="F3389" s="903"/>
      <c r="G3389" s="903"/>
      <c r="H3389" s="903"/>
      <c r="I3389" s="903"/>
      <c r="J3389" s="903"/>
    </row>
    <row r="3390" spans="1:10" ht="18" customHeight="1" x14ac:dyDescent="0.25">
      <c r="A3390" s="887"/>
      <c r="B3390" s="888" t="s">
        <v>1082</v>
      </c>
      <c r="C3390" s="887" t="s">
        <v>6058</v>
      </c>
      <c r="D3390" s="887" t="s">
        <v>1083</v>
      </c>
      <c r="E3390" s="1024" t="s">
        <v>1210</v>
      </c>
      <c r="F3390" s="1024"/>
      <c r="G3390" s="889" t="s">
        <v>880</v>
      </c>
      <c r="H3390" s="888" t="s">
        <v>6059</v>
      </c>
      <c r="I3390" s="888" t="s">
        <v>6060</v>
      </c>
      <c r="J3390" s="888" t="s">
        <v>1089</v>
      </c>
    </row>
    <row r="3391" spans="1:10" ht="25.9" customHeight="1" x14ac:dyDescent="0.25">
      <c r="A3391" s="890" t="s">
        <v>6061</v>
      </c>
      <c r="B3391" s="891" t="s">
        <v>6901</v>
      </c>
      <c r="C3391" s="890" t="s">
        <v>6063</v>
      </c>
      <c r="D3391" s="890" t="s">
        <v>6902</v>
      </c>
      <c r="E3391" s="1025" t="s">
        <v>176</v>
      </c>
      <c r="F3391" s="1025"/>
      <c r="G3391" s="892" t="s">
        <v>110</v>
      </c>
      <c r="H3391" s="893">
        <v>1</v>
      </c>
      <c r="I3391" s="894">
        <v>1.71</v>
      </c>
      <c r="J3391" s="894">
        <v>1.71</v>
      </c>
    </row>
    <row r="3392" spans="1:10" ht="15" customHeight="1" x14ac:dyDescent="0.25">
      <c r="A3392" s="1024" t="s">
        <v>6089</v>
      </c>
      <c r="B3392" s="1020" t="s">
        <v>1082</v>
      </c>
      <c r="C3392" s="1024" t="s">
        <v>6058</v>
      </c>
      <c r="D3392" s="1024" t="s">
        <v>6090</v>
      </c>
      <c r="E3392" s="1020" t="s">
        <v>1084</v>
      </c>
      <c r="F3392" s="1023" t="s">
        <v>6091</v>
      </c>
      <c r="G3392" s="1020"/>
      <c r="H3392" s="1023" t="s">
        <v>6065</v>
      </c>
      <c r="I3392" s="1020"/>
      <c r="J3392" s="1020" t="s">
        <v>6066</v>
      </c>
    </row>
    <row r="3393" spans="1:10" ht="15" customHeight="1" x14ac:dyDescent="0.25">
      <c r="A3393" s="1020"/>
      <c r="B3393" s="1020"/>
      <c r="C3393" s="1020"/>
      <c r="D3393" s="1020"/>
      <c r="E3393" s="1020"/>
      <c r="F3393" s="888" t="s">
        <v>6092</v>
      </c>
      <c r="G3393" s="888" t="s">
        <v>6093</v>
      </c>
      <c r="H3393" s="888" t="s">
        <v>6092</v>
      </c>
      <c r="I3393" s="888" t="s">
        <v>6093</v>
      </c>
      <c r="J3393" s="1020"/>
    </row>
    <row r="3394" spans="1:10" ht="25.9" customHeight="1" x14ac:dyDescent="0.25">
      <c r="A3394" s="895" t="s">
        <v>6067</v>
      </c>
      <c r="B3394" s="896" t="s">
        <v>6746</v>
      </c>
      <c r="C3394" s="895" t="s">
        <v>6063</v>
      </c>
      <c r="D3394" s="895" t="s">
        <v>2615</v>
      </c>
      <c r="E3394" s="897">
        <v>1</v>
      </c>
      <c r="F3394" s="904">
        <v>1</v>
      </c>
      <c r="G3394" s="904">
        <v>0</v>
      </c>
      <c r="H3394" s="898">
        <v>177.14</v>
      </c>
      <c r="I3394" s="898">
        <v>73.59</v>
      </c>
      <c r="J3394" s="898">
        <v>177.14</v>
      </c>
    </row>
    <row r="3395" spans="1:10" ht="19.899999999999999" customHeight="1" x14ac:dyDescent="0.25">
      <c r="A3395" s="1012"/>
      <c r="B3395" s="1012"/>
      <c r="C3395" s="1012"/>
      <c r="D3395" s="1012"/>
      <c r="E3395" s="1012"/>
      <c r="F3395" s="1012" t="s">
        <v>6094</v>
      </c>
      <c r="G3395" s="1012"/>
      <c r="H3395" s="1012"/>
      <c r="I3395" s="1012"/>
      <c r="J3395" s="900">
        <v>177.1371</v>
      </c>
    </row>
    <row r="3396" spans="1:10" ht="19.899999999999999" customHeight="1" x14ac:dyDescent="0.25">
      <c r="A3396" s="1012"/>
      <c r="B3396" s="1012"/>
      <c r="C3396" s="1012"/>
      <c r="D3396" s="1012"/>
      <c r="E3396" s="1012"/>
      <c r="F3396" s="1012" t="s">
        <v>6072</v>
      </c>
      <c r="G3396" s="1012"/>
      <c r="H3396" s="1012"/>
      <c r="I3396" s="1012"/>
      <c r="J3396" s="900">
        <v>177.1371</v>
      </c>
    </row>
    <row r="3397" spans="1:10" ht="19.899999999999999" customHeight="1" x14ac:dyDescent="0.25">
      <c r="A3397" s="1012"/>
      <c r="B3397" s="1012"/>
      <c r="C3397" s="1012"/>
      <c r="D3397" s="1012"/>
      <c r="E3397" s="1012"/>
      <c r="F3397" s="1012" t="s">
        <v>6073</v>
      </c>
      <c r="G3397" s="1012"/>
      <c r="H3397" s="1012"/>
      <c r="I3397" s="1012"/>
      <c r="J3397" s="900">
        <v>104.48</v>
      </c>
    </row>
    <row r="3398" spans="1:10" ht="19.899999999999999" customHeight="1" x14ac:dyDescent="0.25">
      <c r="A3398" s="1012"/>
      <c r="B3398" s="1012"/>
      <c r="C3398" s="1012"/>
      <c r="D3398" s="1012"/>
      <c r="E3398" s="1012"/>
      <c r="F3398" s="1012" t="s">
        <v>6074</v>
      </c>
      <c r="G3398" s="1012"/>
      <c r="H3398" s="1012"/>
      <c r="I3398" s="1012"/>
      <c r="J3398" s="900">
        <v>1.6954</v>
      </c>
    </row>
    <row r="3399" spans="1:10" ht="19.899999999999999" customHeight="1" x14ac:dyDescent="0.25">
      <c r="A3399" s="1012"/>
      <c r="B3399" s="1012"/>
      <c r="C3399" s="1012"/>
      <c r="D3399" s="1012"/>
      <c r="E3399" s="1012"/>
      <c r="F3399" s="1012" t="s">
        <v>6075</v>
      </c>
      <c r="G3399" s="1012"/>
      <c r="H3399" s="1012"/>
      <c r="I3399" s="1012"/>
      <c r="J3399" s="900">
        <v>1.12E-2</v>
      </c>
    </row>
    <row r="3400" spans="1:10" ht="19.899999999999999" customHeight="1" x14ac:dyDescent="0.25">
      <c r="A3400" s="1012"/>
      <c r="B3400" s="1012"/>
      <c r="C3400" s="1012"/>
      <c r="D3400" s="1012"/>
      <c r="E3400" s="1012"/>
      <c r="F3400" s="1012" t="s">
        <v>6076</v>
      </c>
      <c r="G3400" s="1012"/>
      <c r="H3400" s="1012"/>
      <c r="I3400" s="1012"/>
      <c r="J3400" s="900">
        <v>0</v>
      </c>
    </row>
    <row r="3401" spans="1:10" ht="19.899999999999999" customHeight="1" x14ac:dyDescent="0.25">
      <c r="A3401" s="887" t="s">
        <v>6077</v>
      </c>
      <c r="B3401" s="888" t="s">
        <v>6078</v>
      </c>
      <c r="C3401" s="887" t="s">
        <v>6058</v>
      </c>
      <c r="D3401" s="887" t="s">
        <v>1083</v>
      </c>
      <c r="E3401" s="888" t="s">
        <v>1084</v>
      </c>
      <c r="F3401" s="1020" t="s">
        <v>6079</v>
      </c>
      <c r="G3401" s="1023"/>
      <c r="H3401" s="1020"/>
      <c r="I3401" s="1020"/>
      <c r="J3401" s="888" t="s">
        <v>6065</v>
      </c>
    </row>
    <row r="3402" spans="1:10" ht="19.899999999999999" customHeight="1" x14ac:dyDescent="0.25">
      <c r="A3402" s="889"/>
      <c r="B3402" s="889"/>
      <c r="C3402" s="889"/>
      <c r="D3402" s="889"/>
      <c r="E3402" s="889"/>
      <c r="F3402" s="889" t="s">
        <v>240</v>
      </c>
      <c r="G3402" s="889" t="s">
        <v>241</v>
      </c>
      <c r="H3402" s="889" t="s">
        <v>242</v>
      </c>
      <c r="I3402" s="889" t="s">
        <v>6080</v>
      </c>
      <c r="J3402" s="889"/>
    </row>
    <row r="3403" spans="1:10" ht="19.899999999999999" customHeight="1" x14ac:dyDescent="0.25">
      <c r="A3403" s="1012"/>
      <c r="B3403" s="1012"/>
      <c r="C3403" s="1012"/>
      <c r="D3403" s="1012"/>
      <c r="E3403" s="1012"/>
      <c r="F3403" s="1012" t="s">
        <v>6076</v>
      </c>
      <c r="G3403" s="1012"/>
      <c r="H3403" s="1012"/>
      <c r="I3403" s="1012"/>
      <c r="J3403" s="900">
        <v>0</v>
      </c>
    </row>
    <row r="3404" spans="1:10" ht="19.899999999999999" customHeight="1" x14ac:dyDescent="0.25">
      <c r="A3404" s="1012"/>
      <c r="B3404" s="1012"/>
      <c r="C3404" s="1012"/>
      <c r="D3404" s="1012"/>
      <c r="E3404" s="1012"/>
      <c r="F3404" s="1012" t="s">
        <v>6081</v>
      </c>
      <c r="G3404" s="1012"/>
      <c r="H3404" s="1012"/>
      <c r="I3404" s="1012"/>
      <c r="J3404" s="900">
        <v>0</v>
      </c>
    </row>
    <row r="3405" spans="1:10" x14ac:dyDescent="0.25">
      <c r="A3405" s="901"/>
      <c r="B3405" s="901"/>
      <c r="C3405" s="901"/>
      <c r="D3405" s="901"/>
      <c r="E3405" s="901" t="s">
        <v>6082</v>
      </c>
      <c r="F3405" s="902">
        <v>0</v>
      </c>
      <c r="G3405" s="901" t="s">
        <v>6083</v>
      </c>
      <c r="H3405" s="902">
        <v>0</v>
      </c>
      <c r="I3405" s="901" t="s">
        <v>6084</v>
      </c>
      <c r="J3405" s="902">
        <v>0</v>
      </c>
    </row>
    <row r="3406" spans="1:10" ht="15.75" thickBot="1" x14ac:dyDescent="0.3">
      <c r="A3406" s="901"/>
      <c r="B3406" s="901"/>
      <c r="C3406" s="901"/>
      <c r="D3406" s="901"/>
      <c r="E3406" s="901" t="s">
        <v>6085</v>
      </c>
      <c r="F3406" s="902">
        <v>0.41</v>
      </c>
      <c r="G3406" s="901"/>
      <c r="H3406" s="1013" t="s">
        <v>6086</v>
      </c>
      <c r="I3406" s="1013"/>
      <c r="J3406" s="902">
        <v>2.12</v>
      </c>
    </row>
    <row r="3407" spans="1:10" ht="1.1499999999999999" customHeight="1" thickTop="1" x14ac:dyDescent="0.25">
      <c r="A3407" s="903"/>
      <c r="B3407" s="903"/>
      <c r="C3407" s="903"/>
      <c r="D3407" s="903"/>
      <c r="E3407" s="903"/>
      <c r="F3407" s="903"/>
      <c r="G3407" s="903"/>
      <c r="H3407" s="903"/>
      <c r="I3407" s="903"/>
      <c r="J3407" s="903"/>
    </row>
    <row r="3408" spans="1:10" ht="18" customHeight="1" x14ac:dyDescent="0.25">
      <c r="A3408" s="887"/>
      <c r="B3408" s="888" t="s">
        <v>1082</v>
      </c>
      <c r="C3408" s="887" t="s">
        <v>6058</v>
      </c>
      <c r="D3408" s="887" t="s">
        <v>1083</v>
      </c>
      <c r="E3408" s="1024" t="s">
        <v>1210</v>
      </c>
      <c r="F3408" s="1024"/>
      <c r="G3408" s="889" t="s">
        <v>880</v>
      </c>
      <c r="H3408" s="888" t="s">
        <v>6059</v>
      </c>
      <c r="I3408" s="888" t="s">
        <v>6060</v>
      </c>
      <c r="J3408" s="888" t="s">
        <v>1089</v>
      </c>
    </row>
    <row r="3409" spans="1:10" ht="25.9" customHeight="1" x14ac:dyDescent="0.25">
      <c r="A3409" s="890" t="s">
        <v>6061</v>
      </c>
      <c r="B3409" s="891" t="s">
        <v>6903</v>
      </c>
      <c r="C3409" s="890" t="s">
        <v>6063</v>
      </c>
      <c r="D3409" s="890" t="s">
        <v>6904</v>
      </c>
      <c r="E3409" s="1025" t="s">
        <v>176</v>
      </c>
      <c r="F3409" s="1025"/>
      <c r="G3409" s="892" t="s">
        <v>110</v>
      </c>
      <c r="H3409" s="893">
        <v>1</v>
      </c>
      <c r="I3409" s="894">
        <v>1.41</v>
      </c>
      <c r="J3409" s="894">
        <v>1.41</v>
      </c>
    </row>
    <row r="3410" spans="1:10" ht="15" customHeight="1" x14ac:dyDescent="0.25">
      <c r="A3410" s="1024" t="s">
        <v>6089</v>
      </c>
      <c r="B3410" s="1020" t="s">
        <v>1082</v>
      </c>
      <c r="C3410" s="1024" t="s">
        <v>6058</v>
      </c>
      <c r="D3410" s="1024" t="s">
        <v>6090</v>
      </c>
      <c r="E3410" s="1020" t="s">
        <v>1084</v>
      </c>
      <c r="F3410" s="1023" t="s">
        <v>6091</v>
      </c>
      <c r="G3410" s="1020"/>
      <c r="H3410" s="1023" t="s">
        <v>6065</v>
      </c>
      <c r="I3410" s="1020"/>
      <c r="J3410" s="1020" t="s">
        <v>6066</v>
      </c>
    </row>
    <row r="3411" spans="1:10" ht="15" customHeight="1" x14ac:dyDescent="0.25">
      <c r="A3411" s="1020"/>
      <c r="B3411" s="1020"/>
      <c r="C3411" s="1020"/>
      <c r="D3411" s="1020"/>
      <c r="E3411" s="1020"/>
      <c r="F3411" s="888" t="s">
        <v>6092</v>
      </c>
      <c r="G3411" s="888" t="s">
        <v>6093</v>
      </c>
      <c r="H3411" s="888" t="s">
        <v>6092</v>
      </c>
      <c r="I3411" s="888" t="s">
        <v>6093</v>
      </c>
      <c r="J3411" s="1020"/>
    </row>
    <row r="3412" spans="1:10" ht="25.9" customHeight="1" x14ac:dyDescent="0.25">
      <c r="A3412" s="895" t="s">
        <v>6067</v>
      </c>
      <c r="B3412" s="896" t="s">
        <v>6746</v>
      </c>
      <c r="C3412" s="895" t="s">
        <v>6063</v>
      </c>
      <c r="D3412" s="895" t="s">
        <v>2615</v>
      </c>
      <c r="E3412" s="897">
        <v>1</v>
      </c>
      <c r="F3412" s="904">
        <v>1</v>
      </c>
      <c r="G3412" s="904">
        <v>0</v>
      </c>
      <c r="H3412" s="898">
        <v>177.14</v>
      </c>
      <c r="I3412" s="898">
        <v>73.59</v>
      </c>
      <c r="J3412" s="898">
        <v>177.14</v>
      </c>
    </row>
    <row r="3413" spans="1:10" ht="19.899999999999999" customHeight="1" x14ac:dyDescent="0.25">
      <c r="A3413" s="1012"/>
      <c r="B3413" s="1012"/>
      <c r="C3413" s="1012"/>
      <c r="D3413" s="1012"/>
      <c r="E3413" s="1012"/>
      <c r="F3413" s="1012" t="s">
        <v>6094</v>
      </c>
      <c r="G3413" s="1012"/>
      <c r="H3413" s="1012"/>
      <c r="I3413" s="1012"/>
      <c r="J3413" s="900">
        <v>177.1371</v>
      </c>
    </row>
    <row r="3414" spans="1:10" ht="19.899999999999999" customHeight="1" x14ac:dyDescent="0.25">
      <c r="A3414" s="1012"/>
      <c r="B3414" s="1012"/>
      <c r="C3414" s="1012"/>
      <c r="D3414" s="1012"/>
      <c r="E3414" s="1012"/>
      <c r="F3414" s="1012" t="s">
        <v>6072</v>
      </c>
      <c r="G3414" s="1012"/>
      <c r="H3414" s="1012"/>
      <c r="I3414" s="1012"/>
      <c r="J3414" s="900">
        <v>177.1371</v>
      </c>
    </row>
    <row r="3415" spans="1:10" ht="19.899999999999999" customHeight="1" x14ac:dyDescent="0.25">
      <c r="A3415" s="1012"/>
      <c r="B3415" s="1012"/>
      <c r="C3415" s="1012"/>
      <c r="D3415" s="1012"/>
      <c r="E3415" s="1012"/>
      <c r="F3415" s="1012" t="s">
        <v>6073</v>
      </c>
      <c r="G3415" s="1012"/>
      <c r="H3415" s="1012"/>
      <c r="I3415" s="1012"/>
      <c r="J3415" s="900">
        <v>125.37</v>
      </c>
    </row>
    <row r="3416" spans="1:10" ht="19.899999999999999" customHeight="1" x14ac:dyDescent="0.25">
      <c r="A3416" s="1012"/>
      <c r="B3416" s="1012"/>
      <c r="C3416" s="1012"/>
      <c r="D3416" s="1012"/>
      <c r="E3416" s="1012"/>
      <c r="F3416" s="1012" t="s">
        <v>6074</v>
      </c>
      <c r="G3416" s="1012"/>
      <c r="H3416" s="1012"/>
      <c r="I3416" s="1012"/>
      <c r="J3416" s="900">
        <v>1.4129</v>
      </c>
    </row>
    <row r="3417" spans="1:10" ht="19.899999999999999" customHeight="1" x14ac:dyDescent="0.25">
      <c r="A3417" s="1012"/>
      <c r="B3417" s="1012"/>
      <c r="C3417" s="1012"/>
      <c r="D3417" s="1012"/>
      <c r="E3417" s="1012"/>
      <c r="F3417" s="1012" t="s">
        <v>6075</v>
      </c>
      <c r="G3417" s="1012"/>
      <c r="H3417" s="1012"/>
      <c r="I3417" s="1012"/>
      <c r="J3417" s="900">
        <v>0</v>
      </c>
    </row>
    <row r="3418" spans="1:10" ht="19.899999999999999" customHeight="1" x14ac:dyDescent="0.25">
      <c r="A3418" s="1012"/>
      <c r="B3418" s="1012"/>
      <c r="C3418" s="1012"/>
      <c r="D3418" s="1012"/>
      <c r="E3418" s="1012"/>
      <c r="F3418" s="1012" t="s">
        <v>6076</v>
      </c>
      <c r="G3418" s="1012"/>
      <c r="H3418" s="1012"/>
      <c r="I3418" s="1012"/>
      <c r="J3418" s="900">
        <v>0</v>
      </c>
    </row>
    <row r="3419" spans="1:10" ht="19.899999999999999" customHeight="1" x14ac:dyDescent="0.25">
      <c r="A3419" s="887" t="s">
        <v>6077</v>
      </c>
      <c r="B3419" s="888" t="s">
        <v>6078</v>
      </c>
      <c r="C3419" s="887" t="s">
        <v>6058</v>
      </c>
      <c r="D3419" s="887" t="s">
        <v>1083</v>
      </c>
      <c r="E3419" s="888" t="s">
        <v>1084</v>
      </c>
      <c r="F3419" s="1020" t="s">
        <v>6079</v>
      </c>
      <c r="G3419" s="1023"/>
      <c r="H3419" s="1020"/>
      <c r="I3419" s="1020"/>
      <c r="J3419" s="888" t="s">
        <v>6065</v>
      </c>
    </row>
    <row r="3420" spans="1:10" ht="19.899999999999999" customHeight="1" x14ac:dyDescent="0.25">
      <c r="A3420" s="889"/>
      <c r="B3420" s="889"/>
      <c r="C3420" s="889"/>
      <c r="D3420" s="889"/>
      <c r="E3420" s="889"/>
      <c r="F3420" s="889" t="s">
        <v>240</v>
      </c>
      <c r="G3420" s="889" t="s">
        <v>241</v>
      </c>
      <c r="H3420" s="889" t="s">
        <v>242</v>
      </c>
      <c r="I3420" s="889" t="s">
        <v>6080</v>
      </c>
      <c r="J3420" s="889"/>
    </row>
    <row r="3421" spans="1:10" ht="19.899999999999999" customHeight="1" x14ac:dyDescent="0.25">
      <c r="A3421" s="1012"/>
      <c r="B3421" s="1012"/>
      <c r="C3421" s="1012"/>
      <c r="D3421" s="1012"/>
      <c r="E3421" s="1012"/>
      <c r="F3421" s="1012" t="s">
        <v>6076</v>
      </c>
      <c r="G3421" s="1012"/>
      <c r="H3421" s="1012"/>
      <c r="I3421" s="1012"/>
      <c r="J3421" s="900">
        <v>0</v>
      </c>
    </row>
    <row r="3422" spans="1:10" ht="19.899999999999999" customHeight="1" x14ac:dyDescent="0.25">
      <c r="A3422" s="1012"/>
      <c r="B3422" s="1012"/>
      <c r="C3422" s="1012"/>
      <c r="D3422" s="1012"/>
      <c r="E3422" s="1012"/>
      <c r="F3422" s="1012" t="s">
        <v>6081</v>
      </c>
      <c r="G3422" s="1012"/>
      <c r="H3422" s="1012"/>
      <c r="I3422" s="1012"/>
      <c r="J3422" s="900">
        <v>0</v>
      </c>
    </row>
    <row r="3423" spans="1:10" x14ac:dyDescent="0.25">
      <c r="A3423" s="901"/>
      <c r="B3423" s="901"/>
      <c r="C3423" s="901"/>
      <c r="D3423" s="901"/>
      <c r="E3423" s="901" t="s">
        <v>6082</v>
      </c>
      <c r="F3423" s="902">
        <v>0</v>
      </c>
      <c r="G3423" s="901" t="s">
        <v>6083</v>
      </c>
      <c r="H3423" s="902">
        <v>0</v>
      </c>
      <c r="I3423" s="901" t="s">
        <v>6084</v>
      </c>
      <c r="J3423" s="902">
        <v>0</v>
      </c>
    </row>
    <row r="3424" spans="1:10" ht="15.75" thickBot="1" x14ac:dyDescent="0.3">
      <c r="A3424" s="901"/>
      <c r="B3424" s="901"/>
      <c r="C3424" s="901"/>
      <c r="D3424" s="901"/>
      <c r="E3424" s="901" t="s">
        <v>6085</v>
      </c>
      <c r="F3424" s="902">
        <v>0.34</v>
      </c>
      <c r="G3424" s="901"/>
      <c r="H3424" s="1013" t="s">
        <v>6086</v>
      </c>
      <c r="I3424" s="1013"/>
      <c r="J3424" s="902">
        <v>1.75</v>
      </c>
    </row>
    <row r="3425" spans="1:10" ht="1.1499999999999999" customHeight="1" thickTop="1" x14ac:dyDescent="0.25">
      <c r="A3425" s="903"/>
      <c r="B3425" s="903"/>
      <c r="C3425" s="903"/>
      <c r="D3425" s="903"/>
      <c r="E3425" s="903"/>
      <c r="F3425" s="903"/>
      <c r="G3425" s="903"/>
      <c r="H3425" s="903"/>
      <c r="I3425" s="903"/>
      <c r="J3425" s="903"/>
    </row>
    <row r="3426" spans="1:10" ht="18" customHeight="1" x14ac:dyDescent="0.25">
      <c r="A3426" s="887"/>
      <c r="B3426" s="888" t="s">
        <v>1082</v>
      </c>
      <c r="C3426" s="887" t="s">
        <v>6058</v>
      </c>
      <c r="D3426" s="887" t="s">
        <v>1083</v>
      </c>
      <c r="E3426" s="1024" t="s">
        <v>1210</v>
      </c>
      <c r="F3426" s="1024"/>
      <c r="G3426" s="889" t="s">
        <v>880</v>
      </c>
      <c r="H3426" s="888" t="s">
        <v>6059</v>
      </c>
      <c r="I3426" s="888" t="s">
        <v>6060</v>
      </c>
      <c r="J3426" s="888" t="s">
        <v>1089</v>
      </c>
    </row>
    <row r="3427" spans="1:10" ht="39" customHeight="1" x14ac:dyDescent="0.25">
      <c r="A3427" s="890" t="s">
        <v>6061</v>
      </c>
      <c r="B3427" s="891" t="s">
        <v>6905</v>
      </c>
      <c r="C3427" s="890" t="s">
        <v>6063</v>
      </c>
      <c r="D3427" s="890" t="s">
        <v>6906</v>
      </c>
      <c r="E3427" s="1025" t="s">
        <v>176</v>
      </c>
      <c r="F3427" s="1025"/>
      <c r="G3427" s="892" t="s">
        <v>110</v>
      </c>
      <c r="H3427" s="893">
        <v>1</v>
      </c>
      <c r="I3427" s="894">
        <v>0.96</v>
      </c>
      <c r="J3427" s="894">
        <v>0.96</v>
      </c>
    </row>
    <row r="3428" spans="1:10" ht="15" customHeight="1" x14ac:dyDescent="0.25">
      <c r="A3428" s="1024" t="s">
        <v>6089</v>
      </c>
      <c r="B3428" s="1020" t="s">
        <v>1082</v>
      </c>
      <c r="C3428" s="1024" t="s">
        <v>6058</v>
      </c>
      <c r="D3428" s="1024" t="s">
        <v>6090</v>
      </c>
      <c r="E3428" s="1020" t="s">
        <v>1084</v>
      </c>
      <c r="F3428" s="1023" t="s">
        <v>6091</v>
      </c>
      <c r="G3428" s="1020"/>
      <c r="H3428" s="1023" t="s">
        <v>6065</v>
      </c>
      <c r="I3428" s="1020"/>
      <c r="J3428" s="1020" t="s">
        <v>6066</v>
      </c>
    </row>
    <row r="3429" spans="1:10" ht="15" customHeight="1" x14ac:dyDescent="0.25">
      <c r="A3429" s="1020"/>
      <c r="B3429" s="1020"/>
      <c r="C3429" s="1020"/>
      <c r="D3429" s="1020"/>
      <c r="E3429" s="1020"/>
      <c r="F3429" s="888" t="s">
        <v>6092</v>
      </c>
      <c r="G3429" s="888" t="s">
        <v>6093</v>
      </c>
      <c r="H3429" s="888" t="s">
        <v>6092</v>
      </c>
      <c r="I3429" s="888" t="s">
        <v>6093</v>
      </c>
      <c r="J3429" s="1020"/>
    </row>
    <row r="3430" spans="1:10" ht="24" customHeight="1" x14ac:dyDescent="0.25">
      <c r="A3430" s="895" t="s">
        <v>6067</v>
      </c>
      <c r="B3430" s="896" t="s">
        <v>6742</v>
      </c>
      <c r="C3430" s="895" t="s">
        <v>6063</v>
      </c>
      <c r="D3430" s="895" t="s">
        <v>2475</v>
      </c>
      <c r="E3430" s="897">
        <v>1</v>
      </c>
      <c r="F3430" s="904">
        <v>1</v>
      </c>
      <c r="G3430" s="904">
        <v>0</v>
      </c>
      <c r="H3430" s="898">
        <v>668.34</v>
      </c>
      <c r="I3430" s="898">
        <v>165.15</v>
      </c>
      <c r="J3430" s="898">
        <v>668.34</v>
      </c>
    </row>
    <row r="3431" spans="1:10" ht="19.899999999999999" customHeight="1" x14ac:dyDescent="0.25">
      <c r="A3431" s="1012"/>
      <c r="B3431" s="1012"/>
      <c r="C3431" s="1012"/>
      <c r="D3431" s="1012"/>
      <c r="E3431" s="1012"/>
      <c r="F3431" s="1012" t="s">
        <v>6094</v>
      </c>
      <c r="G3431" s="1012"/>
      <c r="H3431" s="1012"/>
      <c r="I3431" s="1012"/>
      <c r="J3431" s="900">
        <v>668.34199999999998</v>
      </c>
    </row>
    <row r="3432" spans="1:10" ht="19.899999999999999" customHeight="1" x14ac:dyDescent="0.25">
      <c r="A3432" s="1012"/>
      <c r="B3432" s="1012"/>
      <c r="C3432" s="1012"/>
      <c r="D3432" s="1012"/>
      <c r="E3432" s="1012"/>
      <c r="F3432" s="1012" t="s">
        <v>6072</v>
      </c>
      <c r="G3432" s="1012"/>
      <c r="H3432" s="1012"/>
      <c r="I3432" s="1012"/>
      <c r="J3432" s="900">
        <v>668.34199999999998</v>
      </c>
    </row>
    <row r="3433" spans="1:10" ht="19.899999999999999" customHeight="1" x14ac:dyDescent="0.25">
      <c r="A3433" s="1012"/>
      <c r="B3433" s="1012"/>
      <c r="C3433" s="1012"/>
      <c r="D3433" s="1012"/>
      <c r="E3433" s="1012"/>
      <c r="F3433" s="1012" t="s">
        <v>6073</v>
      </c>
      <c r="G3433" s="1012"/>
      <c r="H3433" s="1012"/>
      <c r="I3433" s="1012"/>
      <c r="J3433" s="900">
        <v>697.2</v>
      </c>
    </row>
    <row r="3434" spans="1:10" ht="19.899999999999999" customHeight="1" x14ac:dyDescent="0.25">
      <c r="A3434" s="1012"/>
      <c r="B3434" s="1012"/>
      <c r="C3434" s="1012"/>
      <c r="D3434" s="1012"/>
      <c r="E3434" s="1012"/>
      <c r="F3434" s="1012" t="s">
        <v>6074</v>
      </c>
      <c r="G3434" s="1012"/>
      <c r="H3434" s="1012"/>
      <c r="I3434" s="1012"/>
      <c r="J3434" s="900">
        <v>0.95860000000000001</v>
      </c>
    </row>
    <row r="3435" spans="1:10" ht="19.899999999999999" customHeight="1" x14ac:dyDescent="0.25">
      <c r="A3435" s="1012"/>
      <c r="B3435" s="1012"/>
      <c r="C3435" s="1012"/>
      <c r="D3435" s="1012"/>
      <c r="E3435" s="1012"/>
      <c r="F3435" s="1012" t="s">
        <v>6075</v>
      </c>
      <c r="G3435" s="1012"/>
      <c r="H3435" s="1012"/>
      <c r="I3435" s="1012"/>
      <c r="J3435" s="900">
        <v>3.5000000000000001E-3</v>
      </c>
    </row>
    <row r="3436" spans="1:10" ht="19.899999999999999" customHeight="1" x14ac:dyDescent="0.25">
      <c r="A3436" s="1012"/>
      <c r="B3436" s="1012"/>
      <c r="C3436" s="1012"/>
      <c r="D3436" s="1012"/>
      <c r="E3436" s="1012"/>
      <c r="F3436" s="1012" t="s">
        <v>6076</v>
      </c>
      <c r="G3436" s="1012"/>
      <c r="H3436" s="1012"/>
      <c r="I3436" s="1012"/>
      <c r="J3436" s="900">
        <v>0</v>
      </c>
    </row>
    <row r="3437" spans="1:10" ht="19.899999999999999" customHeight="1" x14ac:dyDescent="0.25">
      <c r="A3437" s="887" t="s">
        <v>6077</v>
      </c>
      <c r="B3437" s="888" t="s">
        <v>6078</v>
      </c>
      <c r="C3437" s="887" t="s">
        <v>6058</v>
      </c>
      <c r="D3437" s="887" t="s">
        <v>1083</v>
      </c>
      <c r="E3437" s="888" t="s">
        <v>1084</v>
      </c>
      <c r="F3437" s="1020" t="s">
        <v>6079</v>
      </c>
      <c r="G3437" s="1023"/>
      <c r="H3437" s="1020"/>
      <c r="I3437" s="1020"/>
      <c r="J3437" s="888" t="s">
        <v>6065</v>
      </c>
    </row>
    <row r="3438" spans="1:10" ht="19.899999999999999" customHeight="1" x14ac:dyDescent="0.25">
      <c r="A3438" s="889"/>
      <c r="B3438" s="889"/>
      <c r="C3438" s="889"/>
      <c r="D3438" s="889"/>
      <c r="E3438" s="889"/>
      <c r="F3438" s="889" t="s">
        <v>240</v>
      </c>
      <c r="G3438" s="889" t="s">
        <v>241</v>
      </c>
      <c r="H3438" s="889" t="s">
        <v>242</v>
      </c>
      <c r="I3438" s="889" t="s">
        <v>6080</v>
      </c>
      <c r="J3438" s="889"/>
    </row>
    <row r="3439" spans="1:10" ht="19.899999999999999" customHeight="1" x14ac:dyDescent="0.25">
      <c r="A3439" s="1012"/>
      <c r="B3439" s="1012"/>
      <c r="C3439" s="1012"/>
      <c r="D3439" s="1012"/>
      <c r="E3439" s="1012"/>
      <c r="F3439" s="1012" t="s">
        <v>6076</v>
      </c>
      <c r="G3439" s="1012"/>
      <c r="H3439" s="1012"/>
      <c r="I3439" s="1012"/>
      <c r="J3439" s="900">
        <v>0</v>
      </c>
    </row>
    <row r="3440" spans="1:10" ht="19.899999999999999" customHeight="1" x14ac:dyDescent="0.25">
      <c r="A3440" s="1012"/>
      <c r="B3440" s="1012"/>
      <c r="C3440" s="1012"/>
      <c r="D3440" s="1012"/>
      <c r="E3440" s="1012"/>
      <c r="F3440" s="1012" t="s">
        <v>6081</v>
      </c>
      <c r="G3440" s="1012"/>
      <c r="H3440" s="1012"/>
      <c r="I3440" s="1012"/>
      <c r="J3440" s="900">
        <v>0</v>
      </c>
    </row>
    <row r="3441" spans="1:10" x14ac:dyDescent="0.25">
      <c r="A3441" s="901"/>
      <c r="B3441" s="901"/>
      <c r="C3441" s="901"/>
      <c r="D3441" s="901"/>
      <c r="E3441" s="901" t="s">
        <v>6082</v>
      </c>
      <c r="F3441" s="902">
        <v>0</v>
      </c>
      <c r="G3441" s="901" t="s">
        <v>6083</v>
      </c>
      <c r="H3441" s="902">
        <v>0</v>
      </c>
      <c r="I3441" s="901" t="s">
        <v>6084</v>
      </c>
      <c r="J3441" s="902">
        <v>0</v>
      </c>
    </row>
    <row r="3442" spans="1:10" ht="15.75" thickBot="1" x14ac:dyDescent="0.3">
      <c r="A3442" s="901"/>
      <c r="B3442" s="901"/>
      <c r="C3442" s="901"/>
      <c r="D3442" s="901"/>
      <c r="E3442" s="901" t="s">
        <v>6085</v>
      </c>
      <c r="F3442" s="902">
        <v>0.23</v>
      </c>
      <c r="G3442" s="901"/>
      <c r="H3442" s="1013" t="s">
        <v>6086</v>
      </c>
      <c r="I3442" s="1013"/>
      <c r="J3442" s="902">
        <v>1.19</v>
      </c>
    </row>
    <row r="3443" spans="1:10" ht="1.1499999999999999" customHeight="1" thickTop="1" x14ac:dyDescent="0.25">
      <c r="A3443" s="903"/>
      <c r="B3443" s="903"/>
      <c r="C3443" s="903"/>
      <c r="D3443" s="903"/>
      <c r="E3443" s="903"/>
      <c r="F3443" s="903"/>
      <c r="G3443" s="903"/>
      <c r="H3443" s="903"/>
      <c r="I3443" s="903"/>
      <c r="J3443" s="903"/>
    </row>
    <row r="3444" spans="1:10" ht="18" customHeight="1" x14ac:dyDescent="0.25">
      <c r="A3444" s="887"/>
      <c r="B3444" s="888" t="s">
        <v>1082</v>
      </c>
      <c r="C3444" s="887" t="s">
        <v>6058</v>
      </c>
      <c r="D3444" s="887" t="s">
        <v>1083</v>
      </c>
      <c r="E3444" s="1024" t="s">
        <v>1210</v>
      </c>
      <c r="F3444" s="1024"/>
      <c r="G3444" s="889" t="s">
        <v>880</v>
      </c>
      <c r="H3444" s="888" t="s">
        <v>6059</v>
      </c>
      <c r="I3444" s="888" t="s">
        <v>6060</v>
      </c>
      <c r="J3444" s="888" t="s">
        <v>1089</v>
      </c>
    </row>
    <row r="3445" spans="1:10" ht="39" customHeight="1" x14ac:dyDescent="0.25">
      <c r="A3445" s="890" t="s">
        <v>6061</v>
      </c>
      <c r="B3445" s="891" t="s">
        <v>6907</v>
      </c>
      <c r="C3445" s="890" t="s">
        <v>6063</v>
      </c>
      <c r="D3445" s="890" t="s">
        <v>6908</v>
      </c>
      <c r="E3445" s="1025" t="s">
        <v>176</v>
      </c>
      <c r="F3445" s="1025"/>
      <c r="G3445" s="892" t="s">
        <v>110</v>
      </c>
      <c r="H3445" s="893">
        <v>1</v>
      </c>
      <c r="I3445" s="894">
        <v>0.77</v>
      </c>
      <c r="J3445" s="894">
        <v>0.77</v>
      </c>
    </row>
    <row r="3446" spans="1:10" ht="15" customHeight="1" x14ac:dyDescent="0.25">
      <c r="A3446" s="1024" t="s">
        <v>6089</v>
      </c>
      <c r="B3446" s="1020" t="s">
        <v>1082</v>
      </c>
      <c r="C3446" s="1024" t="s">
        <v>6058</v>
      </c>
      <c r="D3446" s="1024" t="s">
        <v>6090</v>
      </c>
      <c r="E3446" s="1020" t="s">
        <v>1084</v>
      </c>
      <c r="F3446" s="1023" t="s">
        <v>6091</v>
      </c>
      <c r="G3446" s="1020"/>
      <c r="H3446" s="1023" t="s">
        <v>6065</v>
      </c>
      <c r="I3446" s="1020"/>
      <c r="J3446" s="1020" t="s">
        <v>6066</v>
      </c>
    </row>
    <row r="3447" spans="1:10" ht="15" customHeight="1" x14ac:dyDescent="0.25">
      <c r="A3447" s="1020"/>
      <c r="B3447" s="1020"/>
      <c r="C3447" s="1020"/>
      <c r="D3447" s="1020"/>
      <c r="E3447" s="1020"/>
      <c r="F3447" s="888" t="s">
        <v>6092</v>
      </c>
      <c r="G3447" s="888" t="s">
        <v>6093</v>
      </c>
      <c r="H3447" s="888" t="s">
        <v>6092</v>
      </c>
      <c r="I3447" s="888" t="s">
        <v>6093</v>
      </c>
      <c r="J3447" s="1020"/>
    </row>
    <row r="3448" spans="1:10" ht="24" customHeight="1" x14ac:dyDescent="0.25">
      <c r="A3448" s="895" t="s">
        <v>6067</v>
      </c>
      <c r="B3448" s="896" t="s">
        <v>6742</v>
      </c>
      <c r="C3448" s="895" t="s">
        <v>6063</v>
      </c>
      <c r="D3448" s="895" t="s">
        <v>2475</v>
      </c>
      <c r="E3448" s="897">
        <v>1</v>
      </c>
      <c r="F3448" s="904">
        <v>1</v>
      </c>
      <c r="G3448" s="904">
        <v>0</v>
      </c>
      <c r="H3448" s="898">
        <v>668.34</v>
      </c>
      <c r="I3448" s="898">
        <v>165.15</v>
      </c>
      <c r="J3448" s="898">
        <v>668.34</v>
      </c>
    </row>
    <row r="3449" spans="1:10" ht="19.899999999999999" customHeight="1" x14ac:dyDescent="0.25">
      <c r="A3449" s="1012"/>
      <c r="B3449" s="1012"/>
      <c r="C3449" s="1012"/>
      <c r="D3449" s="1012"/>
      <c r="E3449" s="1012"/>
      <c r="F3449" s="1012" t="s">
        <v>6094</v>
      </c>
      <c r="G3449" s="1012"/>
      <c r="H3449" s="1012"/>
      <c r="I3449" s="1012"/>
      <c r="J3449" s="900">
        <v>668.34199999999998</v>
      </c>
    </row>
    <row r="3450" spans="1:10" ht="19.899999999999999" customHeight="1" x14ac:dyDescent="0.25">
      <c r="A3450" s="1012"/>
      <c r="B3450" s="1012"/>
      <c r="C3450" s="1012"/>
      <c r="D3450" s="1012"/>
      <c r="E3450" s="1012"/>
      <c r="F3450" s="1012" t="s">
        <v>6072</v>
      </c>
      <c r="G3450" s="1012"/>
      <c r="H3450" s="1012"/>
      <c r="I3450" s="1012"/>
      <c r="J3450" s="900">
        <v>668.34199999999998</v>
      </c>
    </row>
    <row r="3451" spans="1:10" ht="19.899999999999999" customHeight="1" x14ac:dyDescent="0.25">
      <c r="A3451" s="1012"/>
      <c r="B3451" s="1012"/>
      <c r="C3451" s="1012"/>
      <c r="D3451" s="1012"/>
      <c r="E3451" s="1012"/>
      <c r="F3451" s="1012" t="s">
        <v>6073</v>
      </c>
      <c r="G3451" s="1012"/>
      <c r="H3451" s="1012"/>
      <c r="I3451" s="1012"/>
      <c r="J3451" s="900">
        <v>871.5</v>
      </c>
    </row>
    <row r="3452" spans="1:10" ht="19.899999999999999" customHeight="1" x14ac:dyDescent="0.25">
      <c r="A3452" s="1012"/>
      <c r="B3452" s="1012"/>
      <c r="C3452" s="1012"/>
      <c r="D3452" s="1012"/>
      <c r="E3452" s="1012"/>
      <c r="F3452" s="1012" t="s">
        <v>6074</v>
      </c>
      <c r="G3452" s="1012"/>
      <c r="H3452" s="1012"/>
      <c r="I3452" s="1012"/>
      <c r="J3452" s="900">
        <v>0.76690000000000003</v>
      </c>
    </row>
    <row r="3453" spans="1:10" ht="19.899999999999999" customHeight="1" x14ac:dyDescent="0.25">
      <c r="A3453" s="1012"/>
      <c r="B3453" s="1012"/>
      <c r="C3453" s="1012"/>
      <c r="D3453" s="1012"/>
      <c r="E3453" s="1012"/>
      <c r="F3453" s="1012" t="s">
        <v>6075</v>
      </c>
      <c r="G3453" s="1012"/>
      <c r="H3453" s="1012"/>
      <c r="I3453" s="1012"/>
      <c r="J3453" s="900">
        <v>3.0000000000000001E-3</v>
      </c>
    </row>
    <row r="3454" spans="1:10" ht="19.899999999999999" customHeight="1" x14ac:dyDescent="0.25">
      <c r="A3454" s="1012"/>
      <c r="B3454" s="1012"/>
      <c r="C3454" s="1012"/>
      <c r="D3454" s="1012"/>
      <c r="E3454" s="1012"/>
      <c r="F3454" s="1012" t="s">
        <v>6076</v>
      </c>
      <c r="G3454" s="1012"/>
      <c r="H3454" s="1012"/>
      <c r="I3454" s="1012"/>
      <c r="J3454" s="900">
        <v>0</v>
      </c>
    </row>
    <row r="3455" spans="1:10" ht="19.899999999999999" customHeight="1" x14ac:dyDescent="0.25">
      <c r="A3455" s="887" t="s">
        <v>6077</v>
      </c>
      <c r="B3455" s="888" t="s">
        <v>6078</v>
      </c>
      <c r="C3455" s="887" t="s">
        <v>6058</v>
      </c>
      <c r="D3455" s="887" t="s">
        <v>1083</v>
      </c>
      <c r="E3455" s="888" t="s">
        <v>1084</v>
      </c>
      <c r="F3455" s="1020" t="s">
        <v>6079</v>
      </c>
      <c r="G3455" s="1023"/>
      <c r="H3455" s="1020"/>
      <c r="I3455" s="1020"/>
      <c r="J3455" s="888" t="s">
        <v>6065</v>
      </c>
    </row>
    <row r="3456" spans="1:10" ht="19.899999999999999" customHeight="1" x14ac:dyDescent="0.25">
      <c r="A3456" s="889"/>
      <c r="B3456" s="889"/>
      <c r="C3456" s="889"/>
      <c r="D3456" s="889"/>
      <c r="E3456" s="889"/>
      <c r="F3456" s="889" t="s">
        <v>240</v>
      </c>
      <c r="G3456" s="889" t="s">
        <v>241</v>
      </c>
      <c r="H3456" s="889" t="s">
        <v>242</v>
      </c>
      <c r="I3456" s="889" t="s">
        <v>6080</v>
      </c>
      <c r="J3456" s="889"/>
    </row>
    <row r="3457" spans="1:10" ht="19.899999999999999" customHeight="1" x14ac:dyDescent="0.25">
      <c r="A3457" s="1012"/>
      <c r="B3457" s="1012"/>
      <c r="C3457" s="1012"/>
      <c r="D3457" s="1012"/>
      <c r="E3457" s="1012"/>
      <c r="F3457" s="1012" t="s">
        <v>6076</v>
      </c>
      <c r="G3457" s="1012"/>
      <c r="H3457" s="1012"/>
      <c r="I3457" s="1012"/>
      <c r="J3457" s="900">
        <v>0</v>
      </c>
    </row>
    <row r="3458" spans="1:10" ht="19.899999999999999" customHeight="1" x14ac:dyDescent="0.25">
      <c r="A3458" s="1012"/>
      <c r="B3458" s="1012"/>
      <c r="C3458" s="1012"/>
      <c r="D3458" s="1012"/>
      <c r="E3458" s="1012"/>
      <c r="F3458" s="1012" t="s">
        <v>6081</v>
      </c>
      <c r="G3458" s="1012"/>
      <c r="H3458" s="1012"/>
      <c r="I3458" s="1012"/>
      <c r="J3458" s="900">
        <v>0</v>
      </c>
    </row>
    <row r="3459" spans="1:10" x14ac:dyDescent="0.25">
      <c r="A3459" s="901"/>
      <c r="B3459" s="901"/>
      <c r="C3459" s="901"/>
      <c r="D3459" s="901"/>
      <c r="E3459" s="901" t="s">
        <v>6082</v>
      </c>
      <c r="F3459" s="902">
        <v>0</v>
      </c>
      <c r="G3459" s="901" t="s">
        <v>6083</v>
      </c>
      <c r="H3459" s="902">
        <v>0</v>
      </c>
      <c r="I3459" s="901" t="s">
        <v>6084</v>
      </c>
      <c r="J3459" s="902">
        <v>0</v>
      </c>
    </row>
    <row r="3460" spans="1:10" ht="15.75" thickBot="1" x14ac:dyDescent="0.3">
      <c r="A3460" s="901"/>
      <c r="B3460" s="901"/>
      <c r="C3460" s="901"/>
      <c r="D3460" s="901"/>
      <c r="E3460" s="901" t="s">
        <v>6085</v>
      </c>
      <c r="F3460" s="902">
        <v>0.18</v>
      </c>
      <c r="G3460" s="901"/>
      <c r="H3460" s="1013" t="s">
        <v>6086</v>
      </c>
      <c r="I3460" s="1013"/>
      <c r="J3460" s="902">
        <v>0.95</v>
      </c>
    </row>
    <row r="3461" spans="1:10" ht="1.1499999999999999" customHeight="1" thickTop="1" x14ac:dyDescent="0.25">
      <c r="A3461" s="903"/>
      <c r="B3461" s="903"/>
      <c r="C3461" s="903"/>
      <c r="D3461" s="903"/>
      <c r="E3461" s="903"/>
      <c r="F3461" s="903"/>
      <c r="G3461" s="903"/>
      <c r="H3461" s="903"/>
      <c r="I3461" s="903"/>
      <c r="J3461" s="903"/>
    </row>
    <row r="3462" spans="1:10" ht="18" customHeight="1" x14ac:dyDescent="0.25">
      <c r="A3462" s="887"/>
      <c r="B3462" s="888" t="s">
        <v>1082</v>
      </c>
      <c r="C3462" s="887" t="s">
        <v>6058</v>
      </c>
      <c r="D3462" s="887" t="s">
        <v>1083</v>
      </c>
      <c r="E3462" s="1024" t="s">
        <v>1210</v>
      </c>
      <c r="F3462" s="1024"/>
      <c r="G3462" s="889" t="s">
        <v>880</v>
      </c>
      <c r="H3462" s="888" t="s">
        <v>6059</v>
      </c>
      <c r="I3462" s="888" t="s">
        <v>6060</v>
      </c>
      <c r="J3462" s="888" t="s">
        <v>1089</v>
      </c>
    </row>
    <row r="3463" spans="1:10" ht="25.9" customHeight="1" x14ac:dyDescent="0.25">
      <c r="A3463" s="890" t="s">
        <v>6061</v>
      </c>
      <c r="B3463" s="891" t="s">
        <v>6909</v>
      </c>
      <c r="C3463" s="890" t="s">
        <v>6063</v>
      </c>
      <c r="D3463" s="890" t="s">
        <v>6910</v>
      </c>
      <c r="E3463" s="1025" t="s">
        <v>176</v>
      </c>
      <c r="F3463" s="1025"/>
      <c r="G3463" s="892" t="s">
        <v>110</v>
      </c>
      <c r="H3463" s="893">
        <v>1</v>
      </c>
      <c r="I3463" s="894">
        <v>0.68</v>
      </c>
      <c r="J3463" s="894">
        <v>0.68</v>
      </c>
    </row>
    <row r="3464" spans="1:10" ht="15" customHeight="1" x14ac:dyDescent="0.25">
      <c r="A3464" s="1024" t="s">
        <v>6089</v>
      </c>
      <c r="B3464" s="1020" t="s">
        <v>1082</v>
      </c>
      <c r="C3464" s="1024" t="s">
        <v>6058</v>
      </c>
      <c r="D3464" s="1024" t="s">
        <v>6090</v>
      </c>
      <c r="E3464" s="1020" t="s">
        <v>1084</v>
      </c>
      <c r="F3464" s="1023" t="s">
        <v>6091</v>
      </c>
      <c r="G3464" s="1020"/>
      <c r="H3464" s="1023" t="s">
        <v>6065</v>
      </c>
      <c r="I3464" s="1020"/>
      <c r="J3464" s="1020" t="s">
        <v>6066</v>
      </c>
    </row>
    <row r="3465" spans="1:10" ht="15" customHeight="1" x14ac:dyDescent="0.25">
      <c r="A3465" s="1020"/>
      <c r="B3465" s="1020"/>
      <c r="C3465" s="1020"/>
      <c r="D3465" s="1020"/>
      <c r="E3465" s="1020"/>
      <c r="F3465" s="888" t="s">
        <v>6092</v>
      </c>
      <c r="G3465" s="888" t="s">
        <v>6093</v>
      </c>
      <c r="H3465" s="888" t="s">
        <v>6092</v>
      </c>
      <c r="I3465" s="888" t="s">
        <v>6093</v>
      </c>
      <c r="J3465" s="1020"/>
    </row>
    <row r="3466" spans="1:10" ht="24" customHeight="1" x14ac:dyDescent="0.25">
      <c r="A3466" s="895" t="s">
        <v>6067</v>
      </c>
      <c r="B3466" s="896" t="s">
        <v>6742</v>
      </c>
      <c r="C3466" s="895" t="s">
        <v>6063</v>
      </c>
      <c r="D3466" s="895" t="s">
        <v>2475</v>
      </c>
      <c r="E3466" s="897">
        <v>1</v>
      </c>
      <c r="F3466" s="904">
        <v>1</v>
      </c>
      <c r="G3466" s="904">
        <v>0</v>
      </c>
      <c r="H3466" s="898">
        <v>668.34</v>
      </c>
      <c r="I3466" s="898">
        <v>165.15</v>
      </c>
      <c r="J3466" s="898">
        <v>668.34</v>
      </c>
    </row>
    <row r="3467" spans="1:10" ht="19.899999999999999" customHeight="1" x14ac:dyDescent="0.25">
      <c r="A3467" s="1012"/>
      <c r="B3467" s="1012"/>
      <c r="C3467" s="1012"/>
      <c r="D3467" s="1012"/>
      <c r="E3467" s="1012"/>
      <c r="F3467" s="1012" t="s">
        <v>6094</v>
      </c>
      <c r="G3467" s="1012"/>
      <c r="H3467" s="1012"/>
      <c r="I3467" s="1012"/>
      <c r="J3467" s="900">
        <v>668.34199999999998</v>
      </c>
    </row>
    <row r="3468" spans="1:10" ht="19.899999999999999" customHeight="1" x14ac:dyDescent="0.25">
      <c r="A3468" s="1012"/>
      <c r="B3468" s="1012"/>
      <c r="C3468" s="1012"/>
      <c r="D3468" s="1012"/>
      <c r="E3468" s="1012"/>
      <c r="F3468" s="1012" t="s">
        <v>6072</v>
      </c>
      <c r="G3468" s="1012"/>
      <c r="H3468" s="1012"/>
      <c r="I3468" s="1012"/>
      <c r="J3468" s="900">
        <v>668.34199999999998</v>
      </c>
    </row>
    <row r="3469" spans="1:10" ht="19.899999999999999" customHeight="1" x14ac:dyDescent="0.25">
      <c r="A3469" s="1012"/>
      <c r="B3469" s="1012"/>
      <c r="C3469" s="1012"/>
      <c r="D3469" s="1012"/>
      <c r="E3469" s="1012"/>
      <c r="F3469" s="1012" t="s">
        <v>6073</v>
      </c>
      <c r="G3469" s="1012"/>
      <c r="H3469" s="1012"/>
      <c r="I3469" s="1012"/>
      <c r="J3469" s="900">
        <v>983.05</v>
      </c>
    </row>
    <row r="3470" spans="1:10" ht="19.899999999999999" customHeight="1" x14ac:dyDescent="0.25">
      <c r="A3470" s="1012"/>
      <c r="B3470" s="1012"/>
      <c r="C3470" s="1012"/>
      <c r="D3470" s="1012"/>
      <c r="E3470" s="1012"/>
      <c r="F3470" s="1012" t="s">
        <v>6074</v>
      </c>
      <c r="G3470" s="1012"/>
      <c r="H3470" s="1012"/>
      <c r="I3470" s="1012"/>
      <c r="J3470" s="900">
        <v>0.67989999999999995</v>
      </c>
    </row>
    <row r="3471" spans="1:10" ht="19.899999999999999" customHeight="1" x14ac:dyDescent="0.25">
      <c r="A3471" s="1012"/>
      <c r="B3471" s="1012"/>
      <c r="C3471" s="1012"/>
      <c r="D3471" s="1012"/>
      <c r="E3471" s="1012"/>
      <c r="F3471" s="1012" t="s">
        <v>6075</v>
      </c>
      <c r="G3471" s="1012"/>
      <c r="H3471" s="1012"/>
      <c r="I3471" s="1012"/>
      <c r="J3471" s="900">
        <v>0</v>
      </c>
    </row>
    <row r="3472" spans="1:10" ht="19.899999999999999" customHeight="1" x14ac:dyDescent="0.25">
      <c r="A3472" s="1012"/>
      <c r="B3472" s="1012"/>
      <c r="C3472" s="1012"/>
      <c r="D3472" s="1012"/>
      <c r="E3472" s="1012"/>
      <c r="F3472" s="1012" t="s">
        <v>6076</v>
      </c>
      <c r="G3472" s="1012"/>
      <c r="H3472" s="1012"/>
      <c r="I3472" s="1012"/>
      <c r="J3472" s="900">
        <v>0</v>
      </c>
    </row>
    <row r="3473" spans="1:10" ht="19.899999999999999" customHeight="1" x14ac:dyDescent="0.25">
      <c r="A3473" s="887" t="s">
        <v>6077</v>
      </c>
      <c r="B3473" s="888" t="s">
        <v>6078</v>
      </c>
      <c r="C3473" s="887" t="s">
        <v>6058</v>
      </c>
      <c r="D3473" s="887" t="s">
        <v>1083</v>
      </c>
      <c r="E3473" s="888" t="s">
        <v>1084</v>
      </c>
      <c r="F3473" s="1020" t="s">
        <v>6079</v>
      </c>
      <c r="G3473" s="1023"/>
      <c r="H3473" s="1020"/>
      <c r="I3473" s="1020"/>
      <c r="J3473" s="888" t="s">
        <v>6065</v>
      </c>
    </row>
    <row r="3474" spans="1:10" ht="19.899999999999999" customHeight="1" x14ac:dyDescent="0.25">
      <c r="A3474" s="889"/>
      <c r="B3474" s="889"/>
      <c r="C3474" s="889"/>
      <c r="D3474" s="889"/>
      <c r="E3474" s="889"/>
      <c r="F3474" s="889" t="s">
        <v>240</v>
      </c>
      <c r="G3474" s="889" t="s">
        <v>241</v>
      </c>
      <c r="H3474" s="889" t="s">
        <v>242</v>
      </c>
      <c r="I3474" s="889" t="s">
        <v>6080</v>
      </c>
      <c r="J3474" s="889"/>
    </row>
    <row r="3475" spans="1:10" ht="19.899999999999999" customHeight="1" x14ac:dyDescent="0.25">
      <c r="A3475" s="1012"/>
      <c r="B3475" s="1012"/>
      <c r="C3475" s="1012"/>
      <c r="D3475" s="1012"/>
      <c r="E3475" s="1012"/>
      <c r="F3475" s="1012" t="s">
        <v>6076</v>
      </c>
      <c r="G3475" s="1012"/>
      <c r="H3475" s="1012"/>
      <c r="I3475" s="1012"/>
      <c r="J3475" s="900">
        <v>0</v>
      </c>
    </row>
    <row r="3476" spans="1:10" ht="19.899999999999999" customHeight="1" x14ac:dyDescent="0.25">
      <c r="A3476" s="1012"/>
      <c r="B3476" s="1012"/>
      <c r="C3476" s="1012"/>
      <c r="D3476" s="1012"/>
      <c r="E3476" s="1012"/>
      <c r="F3476" s="1012" t="s">
        <v>6081</v>
      </c>
      <c r="G3476" s="1012"/>
      <c r="H3476" s="1012"/>
      <c r="I3476" s="1012"/>
      <c r="J3476" s="900">
        <v>0</v>
      </c>
    </row>
    <row r="3477" spans="1:10" x14ac:dyDescent="0.25">
      <c r="A3477" s="901"/>
      <c r="B3477" s="901"/>
      <c r="C3477" s="901"/>
      <c r="D3477" s="901"/>
      <c r="E3477" s="901" t="s">
        <v>6082</v>
      </c>
      <c r="F3477" s="902">
        <v>0</v>
      </c>
      <c r="G3477" s="901" t="s">
        <v>6083</v>
      </c>
      <c r="H3477" s="902">
        <v>0</v>
      </c>
      <c r="I3477" s="901" t="s">
        <v>6084</v>
      </c>
      <c r="J3477" s="902">
        <v>0</v>
      </c>
    </row>
    <row r="3478" spans="1:10" ht="15.75" thickBot="1" x14ac:dyDescent="0.3">
      <c r="A3478" s="901"/>
      <c r="B3478" s="901"/>
      <c r="C3478" s="901"/>
      <c r="D3478" s="901"/>
      <c r="E3478" s="901" t="s">
        <v>6085</v>
      </c>
      <c r="F3478" s="902">
        <v>0.16</v>
      </c>
      <c r="G3478" s="901"/>
      <c r="H3478" s="1013" t="s">
        <v>6086</v>
      </c>
      <c r="I3478" s="1013"/>
      <c r="J3478" s="902">
        <v>0.84</v>
      </c>
    </row>
    <row r="3479" spans="1:10" ht="1.1499999999999999" customHeight="1" thickTop="1" x14ac:dyDescent="0.25">
      <c r="A3479" s="903"/>
      <c r="B3479" s="903"/>
      <c r="C3479" s="903"/>
      <c r="D3479" s="903"/>
      <c r="E3479" s="903"/>
      <c r="F3479" s="903"/>
      <c r="G3479" s="903"/>
      <c r="H3479" s="903"/>
      <c r="I3479" s="903"/>
      <c r="J3479" s="903"/>
    </row>
    <row r="3480" spans="1:10" ht="18" customHeight="1" x14ac:dyDescent="0.25">
      <c r="A3480" s="887"/>
      <c r="B3480" s="888" t="s">
        <v>1082</v>
      </c>
      <c r="C3480" s="887" t="s">
        <v>6058</v>
      </c>
      <c r="D3480" s="887" t="s">
        <v>1083</v>
      </c>
      <c r="E3480" s="1024" t="s">
        <v>1210</v>
      </c>
      <c r="F3480" s="1024"/>
      <c r="G3480" s="889" t="s">
        <v>880</v>
      </c>
      <c r="H3480" s="888" t="s">
        <v>6059</v>
      </c>
      <c r="I3480" s="888" t="s">
        <v>6060</v>
      </c>
      <c r="J3480" s="888" t="s">
        <v>1089</v>
      </c>
    </row>
    <row r="3481" spans="1:10" ht="25.9" customHeight="1" x14ac:dyDescent="0.25">
      <c r="A3481" s="890" t="s">
        <v>6061</v>
      </c>
      <c r="B3481" s="891" t="s">
        <v>6911</v>
      </c>
      <c r="C3481" s="890" t="s">
        <v>6063</v>
      </c>
      <c r="D3481" s="890" t="s">
        <v>6624</v>
      </c>
      <c r="E3481" s="1025" t="s">
        <v>176</v>
      </c>
      <c r="F3481" s="1025"/>
      <c r="G3481" s="892" t="s">
        <v>38</v>
      </c>
      <c r="H3481" s="893">
        <v>1</v>
      </c>
      <c r="I3481" s="894">
        <v>199.24</v>
      </c>
      <c r="J3481" s="894">
        <v>199.24</v>
      </c>
    </row>
    <row r="3482" spans="1:10" ht="15" customHeight="1" x14ac:dyDescent="0.25">
      <c r="A3482" s="1024" t="s">
        <v>6089</v>
      </c>
      <c r="B3482" s="1020" t="s">
        <v>1082</v>
      </c>
      <c r="C3482" s="1024" t="s">
        <v>6058</v>
      </c>
      <c r="D3482" s="1024" t="s">
        <v>6090</v>
      </c>
      <c r="E3482" s="1020" t="s">
        <v>1084</v>
      </c>
      <c r="F3482" s="1023" t="s">
        <v>6091</v>
      </c>
      <c r="G3482" s="1020"/>
      <c r="H3482" s="1023" t="s">
        <v>6065</v>
      </c>
      <c r="I3482" s="1020"/>
      <c r="J3482" s="1020" t="s">
        <v>6066</v>
      </c>
    </row>
    <row r="3483" spans="1:10" ht="15" customHeight="1" x14ac:dyDescent="0.25">
      <c r="A3483" s="1020"/>
      <c r="B3483" s="1020"/>
      <c r="C3483" s="1020"/>
      <c r="D3483" s="1020"/>
      <c r="E3483" s="1020"/>
      <c r="F3483" s="888" t="s">
        <v>6092</v>
      </c>
      <c r="G3483" s="888" t="s">
        <v>6093</v>
      </c>
      <c r="H3483" s="888" t="s">
        <v>6092</v>
      </c>
      <c r="I3483" s="888" t="s">
        <v>6093</v>
      </c>
      <c r="J3483" s="1020"/>
    </row>
    <row r="3484" spans="1:10" ht="25.9" customHeight="1" x14ac:dyDescent="0.25">
      <c r="A3484" s="895" t="s">
        <v>6067</v>
      </c>
      <c r="B3484" s="896" t="s">
        <v>6912</v>
      </c>
      <c r="C3484" s="895" t="s">
        <v>6063</v>
      </c>
      <c r="D3484" s="895" t="s">
        <v>2175</v>
      </c>
      <c r="E3484" s="897">
        <v>1</v>
      </c>
      <c r="F3484" s="904">
        <v>1</v>
      </c>
      <c r="G3484" s="904">
        <v>0</v>
      </c>
      <c r="H3484" s="898">
        <v>381.63</v>
      </c>
      <c r="I3484" s="898">
        <v>235.24</v>
      </c>
      <c r="J3484" s="898">
        <v>381.63</v>
      </c>
    </row>
    <row r="3485" spans="1:10" ht="25.9" customHeight="1" x14ac:dyDescent="0.25">
      <c r="A3485" s="895" t="s">
        <v>6067</v>
      </c>
      <c r="B3485" s="896" t="s">
        <v>6913</v>
      </c>
      <c r="C3485" s="895" t="s">
        <v>6063</v>
      </c>
      <c r="D3485" s="895" t="s">
        <v>2065</v>
      </c>
      <c r="E3485" s="897">
        <v>2</v>
      </c>
      <c r="F3485" s="904">
        <v>0.56999999999999995</v>
      </c>
      <c r="G3485" s="904">
        <v>0.43</v>
      </c>
      <c r="H3485" s="898">
        <v>525.17999999999995</v>
      </c>
      <c r="I3485" s="898">
        <v>258.68</v>
      </c>
      <c r="J3485" s="898">
        <v>821.16</v>
      </c>
    </row>
    <row r="3486" spans="1:10" ht="24" customHeight="1" x14ac:dyDescent="0.25">
      <c r="A3486" s="895" t="s">
        <v>6067</v>
      </c>
      <c r="B3486" s="896" t="s">
        <v>6235</v>
      </c>
      <c r="C3486" s="895" t="s">
        <v>6063</v>
      </c>
      <c r="D3486" s="895" t="s">
        <v>314</v>
      </c>
      <c r="E3486" s="897">
        <v>1</v>
      </c>
      <c r="F3486" s="904">
        <v>1</v>
      </c>
      <c r="G3486" s="904">
        <v>0</v>
      </c>
      <c r="H3486" s="898">
        <v>109.43</v>
      </c>
      <c r="I3486" s="898">
        <v>11.25</v>
      </c>
      <c r="J3486" s="898">
        <v>109.43</v>
      </c>
    </row>
    <row r="3487" spans="1:10" ht="19.899999999999999" customHeight="1" x14ac:dyDescent="0.25">
      <c r="A3487" s="1012"/>
      <c r="B3487" s="1012"/>
      <c r="C3487" s="1012"/>
      <c r="D3487" s="1012"/>
      <c r="E3487" s="1012"/>
      <c r="F3487" s="1012" t="s">
        <v>6094</v>
      </c>
      <c r="G3487" s="1012"/>
      <c r="H3487" s="1012"/>
      <c r="I3487" s="1012"/>
      <c r="J3487" s="900">
        <v>1312.2157999999999</v>
      </c>
    </row>
    <row r="3488" spans="1:10" ht="19.899999999999999" customHeight="1" x14ac:dyDescent="0.25">
      <c r="A3488" s="887" t="s">
        <v>6064</v>
      </c>
      <c r="B3488" s="888" t="s">
        <v>1082</v>
      </c>
      <c r="C3488" s="887" t="s">
        <v>6058</v>
      </c>
      <c r="D3488" s="887" t="s">
        <v>223</v>
      </c>
      <c r="E3488" s="888" t="s">
        <v>1084</v>
      </c>
      <c r="F3488" s="1020" t="s">
        <v>6065</v>
      </c>
      <c r="G3488" s="1020"/>
      <c r="H3488" s="1020"/>
      <c r="I3488" s="1020"/>
      <c r="J3488" s="888" t="s">
        <v>6066</v>
      </c>
    </row>
    <row r="3489" spans="1:10" ht="24" customHeight="1" x14ac:dyDescent="0.25">
      <c r="A3489" s="895" t="s">
        <v>6067</v>
      </c>
      <c r="B3489" s="896" t="s">
        <v>6068</v>
      </c>
      <c r="C3489" s="895" t="s">
        <v>6063</v>
      </c>
      <c r="D3489" s="895" t="s">
        <v>231</v>
      </c>
      <c r="E3489" s="897">
        <v>3</v>
      </c>
      <c r="F3489" s="895"/>
      <c r="G3489" s="895"/>
      <c r="H3489" s="895"/>
      <c r="I3489" s="898" t="s">
        <v>6069</v>
      </c>
      <c r="J3489" s="898" t="s">
        <v>6453</v>
      </c>
    </row>
    <row r="3490" spans="1:10" ht="19.899999999999999" customHeight="1" x14ac:dyDescent="0.25">
      <c r="A3490" s="1012"/>
      <c r="B3490" s="1012"/>
      <c r="C3490" s="1012"/>
      <c r="D3490" s="1012"/>
      <c r="E3490" s="1012"/>
      <c r="F3490" s="1012" t="s">
        <v>6070</v>
      </c>
      <c r="G3490" s="1012"/>
      <c r="H3490" s="1012"/>
      <c r="I3490" s="1012"/>
      <c r="J3490" s="899">
        <v>0</v>
      </c>
    </row>
    <row r="3491" spans="1:10" ht="19.899999999999999" customHeight="1" x14ac:dyDescent="0.25">
      <c r="A3491" s="1012"/>
      <c r="B3491" s="1012"/>
      <c r="C3491" s="1012"/>
      <c r="D3491" s="1012"/>
      <c r="E3491" s="1012"/>
      <c r="F3491" s="1012" t="s">
        <v>6071</v>
      </c>
      <c r="G3491" s="1012"/>
      <c r="H3491" s="1012"/>
      <c r="I3491" s="1012"/>
      <c r="J3491" s="900">
        <v>70.347300000000004</v>
      </c>
    </row>
    <row r="3492" spans="1:10" ht="19.899999999999999" customHeight="1" x14ac:dyDescent="0.25">
      <c r="A3492" s="1012"/>
      <c r="B3492" s="1012"/>
      <c r="C3492" s="1012"/>
      <c r="D3492" s="1012"/>
      <c r="E3492" s="1012"/>
      <c r="F3492" s="1012" t="s">
        <v>6072</v>
      </c>
      <c r="G3492" s="1012"/>
      <c r="H3492" s="1012"/>
      <c r="I3492" s="1012"/>
      <c r="J3492" s="900">
        <v>1382.5631000000001</v>
      </c>
    </row>
    <row r="3493" spans="1:10" ht="19.899999999999999" customHeight="1" x14ac:dyDescent="0.25">
      <c r="A3493" s="1012"/>
      <c r="B3493" s="1012"/>
      <c r="C3493" s="1012"/>
      <c r="D3493" s="1012"/>
      <c r="E3493" s="1012"/>
      <c r="F3493" s="1012" t="s">
        <v>6073</v>
      </c>
      <c r="G3493" s="1012"/>
      <c r="H3493" s="1012"/>
      <c r="I3493" s="1012"/>
      <c r="J3493" s="900">
        <v>113.18</v>
      </c>
    </row>
    <row r="3494" spans="1:10" ht="19.899999999999999" customHeight="1" x14ac:dyDescent="0.25">
      <c r="A3494" s="1012"/>
      <c r="B3494" s="1012"/>
      <c r="C3494" s="1012"/>
      <c r="D3494" s="1012"/>
      <c r="E3494" s="1012"/>
      <c r="F3494" s="1012" t="s">
        <v>6074</v>
      </c>
      <c r="G3494" s="1012"/>
      <c r="H3494" s="1012"/>
      <c r="I3494" s="1012"/>
      <c r="J3494" s="900">
        <v>12.2156</v>
      </c>
    </row>
    <row r="3495" spans="1:10" ht="19.899999999999999" customHeight="1" x14ac:dyDescent="0.25">
      <c r="A3495" s="1012"/>
      <c r="B3495" s="1012"/>
      <c r="C3495" s="1012"/>
      <c r="D3495" s="1012"/>
      <c r="E3495" s="1012"/>
      <c r="F3495" s="1012" t="s">
        <v>6075</v>
      </c>
      <c r="G3495" s="1012"/>
      <c r="H3495" s="1012"/>
      <c r="I3495" s="1012"/>
      <c r="J3495" s="900">
        <v>0.46529999999999999</v>
      </c>
    </row>
    <row r="3496" spans="1:10" ht="19.899999999999999" customHeight="1" x14ac:dyDescent="0.25">
      <c r="A3496" s="1012"/>
      <c r="B3496" s="1012"/>
      <c r="C3496" s="1012"/>
      <c r="D3496" s="1012"/>
      <c r="E3496" s="1012"/>
      <c r="F3496" s="1012" t="s">
        <v>6076</v>
      </c>
      <c r="G3496" s="1012"/>
      <c r="H3496" s="1012"/>
      <c r="I3496" s="1012"/>
      <c r="J3496" s="900">
        <v>0</v>
      </c>
    </row>
    <row r="3497" spans="1:10" ht="19.899999999999999" customHeight="1" x14ac:dyDescent="0.25">
      <c r="A3497" s="887" t="s">
        <v>6101</v>
      </c>
      <c r="B3497" s="888" t="s">
        <v>1082</v>
      </c>
      <c r="C3497" s="887" t="s">
        <v>6058</v>
      </c>
      <c r="D3497" s="887" t="s">
        <v>179</v>
      </c>
      <c r="E3497" s="888" t="s">
        <v>1084</v>
      </c>
      <c r="F3497" s="888" t="s">
        <v>1207</v>
      </c>
      <c r="G3497" s="888" t="s">
        <v>6102</v>
      </c>
      <c r="H3497" s="888"/>
      <c r="I3497" s="888"/>
      <c r="J3497" s="888" t="s">
        <v>6065</v>
      </c>
    </row>
    <row r="3498" spans="1:10" ht="24" customHeight="1" x14ac:dyDescent="0.25">
      <c r="A3498" s="895" t="s">
        <v>6067</v>
      </c>
      <c r="B3498" s="896" t="s">
        <v>6241</v>
      </c>
      <c r="C3498" s="895" t="s">
        <v>6063</v>
      </c>
      <c r="D3498" s="895" t="s">
        <v>1715</v>
      </c>
      <c r="E3498" s="897">
        <v>0.14699999999999999</v>
      </c>
      <c r="F3498" s="905" t="s">
        <v>38</v>
      </c>
      <c r="G3498" s="1018" t="s">
        <v>6242</v>
      </c>
      <c r="H3498" s="1018"/>
      <c r="I3498" s="1019"/>
      <c r="J3498" s="898" t="s">
        <v>6914</v>
      </c>
    </row>
    <row r="3499" spans="1:10" ht="24" customHeight="1" x14ac:dyDescent="0.25">
      <c r="A3499" s="895" t="s">
        <v>6067</v>
      </c>
      <c r="B3499" s="896" t="s">
        <v>6659</v>
      </c>
      <c r="C3499" s="895" t="s">
        <v>6063</v>
      </c>
      <c r="D3499" s="895" t="s">
        <v>2651</v>
      </c>
      <c r="E3499" s="897">
        <v>0.53076000000000001</v>
      </c>
      <c r="F3499" s="905" t="s">
        <v>38</v>
      </c>
      <c r="G3499" s="1018" t="s">
        <v>6660</v>
      </c>
      <c r="H3499" s="1018"/>
      <c r="I3499" s="1019"/>
      <c r="J3499" s="898" t="s">
        <v>6915</v>
      </c>
    </row>
    <row r="3500" spans="1:10" ht="24" customHeight="1" x14ac:dyDescent="0.25">
      <c r="A3500" s="895" t="s">
        <v>6067</v>
      </c>
      <c r="B3500" s="896" t="s">
        <v>6201</v>
      </c>
      <c r="C3500" s="895" t="s">
        <v>6063</v>
      </c>
      <c r="D3500" s="895" t="s">
        <v>298</v>
      </c>
      <c r="E3500" s="897">
        <v>0.2606</v>
      </c>
      <c r="F3500" s="905" t="s">
        <v>38</v>
      </c>
      <c r="G3500" s="1018" t="s">
        <v>6202</v>
      </c>
      <c r="H3500" s="1018"/>
      <c r="I3500" s="1019"/>
      <c r="J3500" s="898" t="s">
        <v>6916</v>
      </c>
    </row>
    <row r="3501" spans="1:10" ht="24" customHeight="1" x14ac:dyDescent="0.25">
      <c r="A3501" s="895" t="s">
        <v>6067</v>
      </c>
      <c r="B3501" s="896" t="s">
        <v>6678</v>
      </c>
      <c r="C3501" s="895" t="s">
        <v>6063</v>
      </c>
      <c r="D3501" s="895" t="s">
        <v>509</v>
      </c>
      <c r="E3501" s="897">
        <v>0.52829000000000004</v>
      </c>
      <c r="F3501" s="905" t="s">
        <v>38</v>
      </c>
      <c r="G3501" s="1018" t="s">
        <v>6679</v>
      </c>
      <c r="H3501" s="1018"/>
      <c r="I3501" s="1019"/>
      <c r="J3501" s="898" t="s">
        <v>6917</v>
      </c>
    </row>
    <row r="3502" spans="1:10" ht="19.899999999999999" customHeight="1" x14ac:dyDescent="0.25">
      <c r="A3502" s="1012"/>
      <c r="B3502" s="1012"/>
      <c r="C3502" s="1012"/>
      <c r="D3502" s="1012"/>
      <c r="E3502" s="1012"/>
      <c r="F3502" s="1012" t="s">
        <v>6106</v>
      </c>
      <c r="G3502" s="1012"/>
      <c r="H3502" s="1012"/>
      <c r="I3502" s="1012"/>
      <c r="J3502" s="900">
        <v>182.42310000000001</v>
      </c>
    </row>
    <row r="3503" spans="1:10" ht="19.899999999999999" customHeight="1" x14ac:dyDescent="0.25">
      <c r="A3503" s="887" t="s">
        <v>6107</v>
      </c>
      <c r="B3503" s="888" t="s">
        <v>6108</v>
      </c>
      <c r="C3503" s="887" t="s">
        <v>6058</v>
      </c>
      <c r="D3503" s="887" t="s">
        <v>1083</v>
      </c>
      <c r="E3503" s="888" t="s">
        <v>6109</v>
      </c>
      <c r="F3503" s="888" t="s">
        <v>1084</v>
      </c>
      <c r="G3503" s="889" t="s">
        <v>1207</v>
      </c>
      <c r="H3503" s="1020" t="s">
        <v>6102</v>
      </c>
      <c r="I3503" s="1020"/>
      <c r="J3503" s="888" t="s">
        <v>6065</v>
      </c>
    </row>
    <row r="3504" spans="1:10" ht="39" customHeight="1" x14ac:dyDescent="0.25">
      <c r="A3504" s="906" t="s">
        <v>6061</v>
      </c>
      <c r="B3504" s="907" t="s">
        <v>6110</v>
      </c>
      <c r="C3504" s="906" t="s">
        <v>6063</v>
      </c>
      <c r="D3504" s="906" t="s">
        <v>6111</v>
      </c>
      <c r="E3504" s="907" t="s">
        <v>316</v>
      </c>
      <c r="F3504" s="908">
        <v>0.2205</v>
      </c>
      <c r="G3504" s="909" t="s">
        <v>108</v>
      </c>
      <c r="H3504" s="1021">
        <v>1.88</v>
      </c>
      <c r="I3504" s="1022"/>
      <c r="J3504" s="910">
        <v>0.41</v>
      </c>
    </row>
    <row r="3505" spans="1:10" ht="39" customHeight="1" x14ac:dyDescent="0.25">
      <c r="A3505" s="906" t="s">
        <v>6061</v>
      </c>
      <c r="B3505" s="907" t="s">
        <v>6110</v>
      </c>
      <c r="C3505" s="906" t="s">
        <v>6063</v>
      </c>
      <c r="D3505" s="906" t="s">
        <v>6111</v>
      </c>
      <c r="E3505" s="907" t="s">
        <v>297</v>
      </c>
      <c r="F3505" s="908">
        <v>0.39090000000000003</v>
      </c>
      <c r="G3505" s="909" t="s">
        <v>108</v>
      </c>
      <c r="H3505" s="1021">
        <v>1.88</v>
      </c>
      <c r="I3505" s="1022"/>
      <c r="J3505" s="910">
        <v>0.73</v>
      </c>
    </row>
    <row r="3506" spans="1:10" ht="39" customHeight="1" x14ac:dyDescent="0.25">
      <c r="A3506" s="906" t="s">
        <v>6061</v>
      </c>
      <c r="B3506" s="907" t="s">
        <v>6110</v>
      </c>
      <c r="C3506" s="906" t="s">
        <v>6063</v>
      </c>
      <c r="D3506" s="906" t="s">
        <v>6111</v>
      </c>
      <c r="E3506" s="907" t="s">
        <v>532</v>
      </c>
      <c r="F3506" s="908">
        <v>0.79613999999999996</v>
      </c>
      <c r="G3506" s="909" t="s">
        <v>108</v>
      </c>
      <c r="H3506" s="1021">
        <v>1.88</v>
      </c>
      <c r="I3506" s="1022"/>
      <c r="J3506" s="910">
        <v>1.5</v>
      </c>
    </row>
    <row r="3507" spans="1:10" ht="39" customHeight="1" x14ac:dyDescent="0.25">
      <c r="A3507" s="906" t="s">
        <v>6061</v>
      </c>
      <c r="B3507" s="907" t="s">
        <v>6110</v>
      </c>
      <c r="C3507" s="906" t="s">
        <v>6063</v>
      </c>
      <c r="D3507" s="906" t="s">
        <v>6111</v>
      </c>
      <c r="E3507" s="907" t="s">
        <v>3292</v>
      </c>
      <c r="F3507" s="908">
        <v>0.79244000000000003</v>
      </c>
      <c r="G3507" s="909" t="s">
        <v>108</v>
      </c>
      <c r="H3507" s="1021">
        <v>1.88</v>
      </c>
      <c r="I3507" s="1022"/>
      <c r="J3507" s="910">
        <v>1.49</v>
      </c>
    </row>
    <row r="3508" spans="1:10" ht="19.899999999999999" customHeight="1" x14ac:dyDescent="0.25">
      <c r="A3508" s="1012"/>
      <c r="B3508" s="1012"/>
      <c r="C3508" s="1012"/>
      <c r="D3508" s="1012"/>
      <c r="E3508" s="1012"/>
      <c r="F3508" s="1012" t="s">
        <v>6112</v>
      </c>
      <c r="G3508" s="1012"/>
      <c r="H3508" s="1012"/>
      <c r="I3508" s="1012"/>
      <c r="J3508" s="900">
        <v>4.1359000000000004</v>
      </c>
    </row>
    <row r="3509" spans="1:10" ht="19.899999999999999" customHeight="1" x14ac:dyDescent="0.25">
      <c r="A3509" s="887" t="s">
        <v>6077</v>
      </c>
      <c r="B3509" s="888" t="s">
        <v>6078</v>
      </c>
      <c r="C3509" s="887" t="s">
        <v>6058</v>
      </c>
      <c r="D3509" s="887" t="s">
        <v>1083</v>
      </c>
      <c r="E3509" s="888" t="s">
        <v>1084</v>
      </c>
      <c r="F3509" s="1020" t="s">
        <v>6079</v>
      </c>
      <c r="G3509" s="1023"/>
      <c r="H3509" s="1020"/>
      <c r="I3509" s="1020"/>
      <c r="J3509" s="888" t="s">
        <v>6065</v>
      </c>
    </row>
    <row r="3510" spans="1:10" ht="19.899999999999999" customHeight="1" x14ac:dyDescent="0.25">
      <c r="A3510" s="889"/>
      <c r="B3510" s="889"/>
      <c r="C3510" s="889"/>
      <c r="D3510" s="889"/>
      <c r="E3510" s="889"/>
      <c r="F3510" s="889" t="s">
        <v>240</v>
      </c>
      <c r="G3510" s="889" t="s">
        <v>241</v>
      </c>
      <c r="H3510" s="889" t="s">
        <v>242</v>
      </c>
      <c r="I3510" s="889" t="s">
        <v>6080</v>
      </c>
      <c r="J3510" s="889"/>
    </row>
    <row r="3511" spans="1:10" ht="49.9" customHeight="1" x14ac:dyDescent="0.25">
      <c r="A3511" s="906" t="s">
        <v>6067</v>
      </c>
      <c r="B3511" s="907" t="s">
        <v>316</v>
      </c>
      <c r="C3511" s="906" t="s">
        <v>6063</v>
      </c>
      <c r="D3511" s="906" t="s">
        <v>1715</v>
      </c>
      <c r="E3511" s="908">
        <v>0.2205</v>
      </c>
      <c r="F3511" s="907" t="s">
        <v>6113</v>
      </c>
      <c r="G3511" s="907" t="s">
        <v>6114</v>
      </c>
      <c r="H3511" s="907" t="s">
        <v>6115</v>
      </c>
      <c r="I3511" s="907" t="s">
        <v>6116</v>
      </c>
      <c r="J3511" s="910">
        <v>0</v>
      </c>
    </row>
    <row r="3512" spans="1:10" ht="49.9" customHeight="1" x14ac:dyDescent="0.25">
      <c r="A3512" s="906" t="s">
        <v>6067</v>
      </c>
      <c r="B3512" s="907" t="s">
        <v>297</v>
      </c>
      <c r="C3512" s="906" t="s">
        <v>6063</v>
      </c>
      <c r="D3512" s="906" t="s">
        <v>298</v>
      </c>
      <c r="E3512" s="908">
        <v>0.39090000000000003</v>
      </c>
      <c r="F3512" s="907" t="s">
        <v>6113</v>
      </c>
      <c r="G3512" s="907" t="s">
        <v>6114</v>
      </c>
      <c r="H3512" s="907" t="s">
        <v>6115</v>
      </c>
      <c r="I3512" s="907" t="s">
        <v>6116</v>
      </c>
      <c r="J3512" s="910">
        <v>0</v>
      </c>
    </row>
    <row r="3513" spans="1:10" ht="49.9" customHeight="1" x14ac:dyDescent="0.25">
      <c r="A3513" s="906" t="s">
        <v>6067</v>
      </c>
      <c r="B3513" s="907" t="s">
        <v>532</v>
      </c>
      <c r="C3513" s="906" t="s">
        <v>6063</v>
      </c>
      <c r="D3513" s="906" t="s">
        <v>2651</v>
      </c>
      <c r="E3513" s="908">
        <v>0.79613999999999996</v>
      </c>
      <c r="F3513" s="907" t="s">
        <v>6113</v>
      </c>
      <c r="G3513" s="907" t="s">
        <v>6114</v>
      </c>
      <c r="H3513" s="907" t="s">
        <v>6115</v>
      </c>
      <c r="I3513" s="907" t="s">
        <v>6116</v>
      </c>
      <c r="J3513" s="910">
        <v>0</v>
      </c>
    </row>
    <row r="3514" spans="1:10" ht="49.9" customHeight="1" x14ac:dyDescent="0.25">
      <c r="A3514" s="906" t="s">
        <v>6067</v>
      </c>
      <c r="B3514" s="907" t="s">
        <v>3292</v>
      </c>
      <c r="C3514" s="906" t="s">
        <v>6063</v>
      </c>
      <c r="D3514" s="906" t="s">
        <v>509</v>
      </c>
      <c r="E3514" s="908">
        <v>0.79244000000000003</v>
      </c>
      <c r="F3514" s="907" t="s">
        <v>6113</v>
      </c>
      <c r="G3514" s="907" t="s">
        <v>6114</v>
      </c>
      <c r="H3514" s="907" t="s">
        <v>6115</v>
      </c>
      <c r="I3514" s="907" t="s">
        <v>6116</v>
      </c>
      <c r="J3514" s="910">
        <v>0</v>
      </c>
    </row>
    <row r="3515" spans="1:10" ht="19.899999999999999" customHeight="1" x14ac:dyDescent="0.25">
      <c r="A3515" s="1012"/>
      <c r="B3515" s="1012"/>
      <c r="C3515" s="1012"/>
      <c r="D3515" s="1012"/>
      <c r="E3515" s="1012"/>
      <c r="F3515" s="1012" t="s">
        <v>6076</v>
      </c>
      <c r="G3515" s="1012"/>
      <c r="H3515" s="1012"/>
      <c r="I3515" s="1012"/>
      <c r="J3515" s="900">
        <v>0</v>
      </c>
    </row>
    <row r="3516" spans="1:10" ht="19.899999999999999" customHeight="1" x14ac:dyDescent="0.25">
      <c r="A3516" s="1012"/>
      <c r="B3516" s="1012"/>
      <c r="C3516" s="1012"/>
      <c r="D3516" s="1012"/>
      <c r="E3516" s="1012"/>
      <c r="F3516" s="1012" t="s">
        <v>6081</v>
      </c>
      <c r="G3516" s="1012"/>
      <c r="H3516" s="1012"/>
      <c r="I3516" s="1012"/>
      <c r="J3516" s="900">
        <v>0</v>
      </c>
    </row>
    <row r="3517" spans="1:10" x14ac:dyDescent="0.25">
      <c r="A3517" s="901"/>
      <c r="B3517" s="901"/>
      <c r="C3517" s="901"/>
      <c r="D3517" s="901"/>
      <c r="E3517" s="901" t="s">
        <v>6082</v>
      </c>
      <c r="F3517" s="902">
        <v>0.62</v>
      </c>
      <c r="G3517" s="901" t="s">
        <v>6083</v>
      </c>
      <c r="H3517" s="902">
        <v>0</v>
      </c>
      <c r="I3517" s="901" t="s">
        <v>6084</v>
      </c>
      <c r="J3517" s="902">
        <v>0.62</v>
      </c>
    </row>
    <row r="3518" spans="1:10" ht="15.75" thickBot="1" x14ac:dyDescent="0.3">
      <c r="A3518" s="901"/>
      <c r="B3518" s="901"/>
      <c r="C3518" s="901"/>
      <c r="D3518" s="901"/>
      <c r="E3518" s="901" t="s">
        <v>6085</v>
      </c>
      <c r="F3518" s="902">
        <v>47.6</v>
      </c>
      <c r="G3518" s="901"/>
      <c r="H3518" s="1013" t="s">
        <v>6086</v>
      </c>
      <c r="I3518" s="1013"/>
      <c r="J3518" s="902">
        <v>246.84</v>
      </c>
    </row>
    <row r="3519" spans="1:10" ht="1.1499999999999999" customHeight="1" thickTop="1" x14ac:dyDescent="0.25">
      <c r="A3519" s="903"/>
      <c r="B3519" s="903"/>
      <c r="C3519" s="903"/>
      <c r="D3519" s="903"/>
      <c r="E3519" s="903"/>
      <c r="F3519" s="903"/>
      <c r="G3519" s="903"/>
      <c r="H3519" s="903"/>
      <c r="I3519" s="903"/>
      <c r="J3519" s="903"/>
    </row>
    <row r="3520" spans="1:10" ht="18" customHeight="1" x14ac:dyDescent="0.25">
      <c r="A3520" s="887"/>
      <c r="B3520" s="888" t="s">
        <v>1082</v>
      </c>
      <c r="C3520" s="887" t="s">
        <v>6058</v>
      </c>
      <c r="D3520" s="887" t="s">
        <v>1083</v>
      </c>
      <c r="E3520" s="1024" t="s">
        <v>1210</v>
      </c>
      <c r="F3520" s="1024"/>
      <c r="G3520" s="889" t="s">
        <v>880</v>
      </c>
      <c r="H3520" s="888" t="s">
        <v>6059</v>
      </c>
      <c r="I3520" s="888" t="s">
        <v>6060</v>
      </c>
      <c r="J3520" s="888" t="s">
        <v>1089</v>
      </c>
    </row>
    <row r="3521" spans="1:10" ht="25.9" customHeight="1" x14ac:dyDescent="0.25">
      <c r="A3521" s="890" t="s">
        <v>6061</v>
      </c>
      <c r="B3521" s="891" t="s">
        <v>6651</v>
      </c>
      <c r="C3521" s="890" t="s">
        <v>6063</v>
      </c>
      <c r="D3521" s="890" t="s">
        <v>6652</v>
      </c>
      <c r="E3521" s="1025" t="s">
        <v>176</v>
      </c>
      <c r="F3521" s="1025"/>
      <c r="G3521" s="892" t="s">
        <v>108</v>
      </c>
      <c r="H3521" s="893">
        <v>1</v>
      </c>
      <c r="I3521" s="894">
        <v>169.33</v>
      </c>
      <c r="J3521" s="894">
        <v>169.33</v>
      </c>
    </row>
    <row r="3522" spans="1:10" ht="15" customHeight="1" x14ac:dyDescent="0.25">
      <c r="A3522" s="1024" t="s">
        <v>6089</v>
      </c>
      <c r="B3522" s="1020" t="s">
        <v>1082</v>
      </c>
      <c r="C3522" s="1024" t="s">
        <v>6058</v>
      </c>
      <c r="D3522" s="1024" t="s">
        <v>6090</v>
      </c>
      <c r="E3522" s="1020" t="s">
        <v>1084</v>
      </c>
      <c r="F3522" s="1023" t="s">
        <v>6091</v>
      </c>
      <c r="G3522" s="1020"/>
      <c r="H3522" s="1023" t="s">
        <v>6065</v>
      </c>
      <c r="I3522" s="1020"/>
      <c r="J3522" s="1020" t="s">
        <v>6066</v>
      </c>
    </row>
    <row r="3523" spans="1:10" ht="15" customHeight="1" x14ac:dyDescent="0.25">
      <c r="A3523" s="1020"/>
      <c r="B3523" s="1020"/>
      <c r="C3523" s="1020"/>
      <c r="D3523" s="1020"/>
      <c r="E3523" s="1020"/>
      <c r="F3523" s="888" t="s">
        <v>6092</v>
      </c>
      <c r="G3523" s="888" t="s">
        <v>6093</v>
      </c>
      <c r="H3523" s="888" t="s">
        <v>6092</v>
      </c>
      <c r="I3523" s="888" t="s">
        <v>6093</v>
      </c>
      <c r="J3523" s="1020"/>
    </row>
    <row r="3524" spans="1:10" ht="24" customHeight="1" x14ac:dyDescent="0.25">
      <c r="A3524" s="895" t="s">
        <v>6067</v>
      </c>
      <c r="B3524" s="896" t="s">
        <v>1016</v>
      </c>
      <c r="C3524" s="895" t="s">
        <v>6063</v>
      </c>
      <c r="D3524" s="895" t="s">
        <v>1106</v>
      </c>
      <c r="E3524" s="897">
        <v>1</v>
      </c>
      <c r="F3524" s="904">
        <v>1</v>
      </c>
      <c r="G3524" s="904">
        <v>0</v>
      </c>
      <c r="H3524" s="898">
        <v>421.52</v>
      </c>
      <c r="I3524" s="898">
        <v>31.38</v>
      </c>
      <c r="J3524" s="898">
        <v>421.52</v>
      </c>
    </row>
    <row r="3525" spans="1:10" ht="25.9" customHeight="1" x14ac:dyDescent="0.25">
      <c r="A3525" s="895" t="s">
        <v>6067</v>
      </c>
      <c r="B3525" s="896" t="s">
        <v>6234</v>
      </c>
      <c r="C3525" s="895" t="s">
        <v>6063</v>
      </c>
      <c r="D3525" s="895" t="s">
        <v>310</v>
      </c>
      <c r="E3525" s="897">
        <v>1</v>
      </c>
      <c r="F3525" s="904">
        <v>0.86</v>
      </c>
      <c r="G3525" s="904">
        <v>0.14000000000000001</v>
      </c>
      <c r="H3525" s="898">
        <v>217.03</v>
      </c>
      <c r="I3525" s="898">
        <v>109.41</v>
      </c>
      <c r="J3525" s="898">
        <v>201.97</v>
      </c>
    </row>
    <row r="3526" spans="1:10" ht="24" customHeight="1" x14ac:dyDescent="0.25">
      <c r="A3526" s="895" t="s">
        <v>6067</v>
      </c>
      <c r="B3526" s="896" t="s">
        <v>1027</v>
      </c>
      <c r="C3526" s="895" t="s">
        <v>6063</v>
      </c>
      <c r="D3526" s="895" t="s">
        <v>1109</v>
      </c>
      <c r="E3526" s="897">
        <v>1</v>
      </c>
      <c r="F3526" s="904">
        <v>1</v>
      </c>
      <c r="G3526" s="904">
        <v>0</v>
      </c>
      <c r="H3526" s="898">
        <v>190.55</v>
      </c>
      <c r="I3526" s="898">
        <v>114.03</v>
      </c>
      <c r="J3526" s="898">
        <v>190.55</v>
      </c>
    </row>
    <row r="3527" spans="1:10" ht="25.9" customHeight="1" x14ac:dyDescent="0.25">
      <c r="A3527" s="895" t="s">
        <v>6067</v>
      </c>
      <c r="B3527" s="896" t="s">
        <v>6640</v>
      </c>
      <c r="C3527" s="895" t="s">
        <v>6063</v>
      </c>
      <c r="D3527" s="895" t="s">
        <v>488</v>
      </c>
      <c r="E3527" s="897">
        <v>2</v>
      </c>
      <c r="F3527" s="904">
        <v>1</v>
      </c>
      <c r="G3527" s="904">
        <v>0</v>
      </c>
      <c r="H3527" s="898">
        <v>112.65</v>
      </c>
      <c r="I3527" s="898">
        <v>73.08</v>
      </c>
      <c r="J3527" s="898">
        <v>225.3</v>
      </c>
    </row>
    <row r="3528" spans="1:10" ht="25.9" customHeight="1" x14ac:dyDescent="0.25">
      <c r="A3528" s="895" t="s">
        <v>6067</v>
      </c>
      <c r="B3528" s="896" t="s">
        <v>6918</v>
      </c>
      <c r="C3528" s="895" t="s">
        <v>6063</v>
      </c>
      <c r="D3528" s="895" t="s">
        <v>1686</v>
      </c>
      <c r="E3528" s="897">
        <v>1</v>
      </c>
      <c r="F3528" s="904">
        <v>1</v>
      </c>
      <c r="G3528" s="904">
        <v>0</v>
      </c>
      <c r="H3528" s="898">
        <v>1853.15</v>
      </c>
      <c r="I3528" s="898">
        <v>923.95</v>
      </c>
      <c r="J3528" s="898">
        <v>1853.15</v>
      </c>
    </row>
    <row r="3529" spans="1:10" ht="19.899999999999999" customHeight="1" x14ac:dyDescent="0.25">
      <c r="A3529" s="1012"/>
      <c r="B3529" s="1012"/>
      <c r="C3529" s="1012"/>
      <c r="D3529" s="1012"/>
      <c r="E3529" s="1012"/>
      <c r="F3529" s="1012" t="s">
        <v>6094</v>
      </c>
      <c r="G3529" s="1012"/>
      <c r="H3529" s="1012"/>
      <c r="I3529" s="1012"/>
      <c r="J3529" s="900">
        <v>2892.4823000000001</v>
      </c>
    </row>
    <row r="3530" spans="1:10" ht="19.899999999999999" customHeight="1" x14ac:dyDescent="0.25">
      <c r="A3530" s="887" t="s">
        <v>6064</v>
      </c>
      <c r="B3530" s="888" t="s">
        <v>1082</v>
      </c>
      <c r="C3530" s="887" t="s">
        <v>6058</v>
      </c>
      <c r="D3530" s="887" t="s">
        <v>223</v>
      </c>
      <c r="E3530" s="888" t="s">
        <v>1084</v>
      </c>
      <c r="F3530" s="1020" t="s">
        <v>6065</v>
      </c>
      <c r="G3530" s="1020"/>
      <c r="H3530" s="1020"/>
      <c r="I3530" s="1020"/>
      <c r="J3530" s="888" t="s">
        <v>6066</v>
      </c>
    </row>
    <row r="3531" spans="1:10" ht="24" customHeight="1" x14ac:dyDescent="0.25">
      <c r="A3531" s="895" t="s">
        <v>6067</v>
      </c>
      <c r="B3531" s="896" t="s">
        <v>6068</v>
      </c>
      <c r="C3531" s="895" t="s">
        <v>6063</v>
      </c>
      <c r="D3531" s="895" t="s">
        <v>231</v>
      </c>
      <c r="E3531" s="897">
        <v>4</v>
      </c>
      <c r="F3531" s="895"/>
      <c r="G3531" s="895"/>
      <c r="H3531" s="895"/>
      <c r="I3531" s="898" t="s">
        <v>6069</v>
      </c>
      <c r="J3531" s="898" t="s">
        <v>6212</v>
      </c>
    </row>
    <row r="3532" spans="1:10" ht="19.899999999999999" customHeight="1" x14ac:dyDescent="0.25">
      <c r="A3532" s="1012"/>
      <c r="B3532" s="1012"/>
      <c r="C3532" s="1012"/>
      <c r="D3532" s="1012"/>
      <c r="E3532" s="1012"/>
      <c r="F3532" s="1012" t="s">
        <v>6070</v>
      </c>
      <c r="G3532" s="1012"/>
      <c r="H3532" s="1012"/>
      <c r="I3532" s="1012"/>
      <c r="J3532" s="899">
        <v>0</v>
      </c>
    </row>
    <row r="3533" spans="1:10" ht="19.899999999999999" customHeight="1" x14ac:dyDescent="0.25">
      <c r="A3533" s="1012"/>
      <c r="B3533" s="1012"/>
      <c r="C3533" s="1012"/>
      <c r="D3533" s="1012"/>
      <c r="E3533" s="1012"/>
      <c r="F3533" s="1012" t="s">
        <v>6071</v>
      </c>
      <c r="G3533" s="1012"/>
      <c r="H3533" s="1012"/>
      <c r="I3533" s="1012"/>
      <c r="J3533" s="900">
        <v>93.796400000000006</v>
      </c>
    </row>
    <row r="3534" spans="1:10" ht="19.899999999999999" customHeight="1" x14ac:dyDescent="0.25">
      <c r="A3534" s="1012"/>
      <c r="B3534" s="1012"/>
      <c r="C3534" s="1012"/>
      <c r="D3534" s="1012"/>
      <c r="E3534" s="1012"/>
      <c r="F3534" s="1012" t="s">
        <v>6072</v>
      </c>
      <c r="G3534" s="1012"/>
      <c r="H3534" s="1012"/>
      <c r="I3534" s="1012"/>
      <c r="J3534" s="900">
        <v>2986.2786999999998</v>
      </c>
    </row>
    <row r="3535" spans="1:10" ht="19.899999999999999" customHeight="1" x14ac:dyDescent="0.25">
      <c r="A3535" s="1012"/>
      <c r="B3535" s="1012"/>
      <c r="C3535" s="1012"/>
      <c r="D3535" s="1012"/>
      <c r="E3535" s="1012"/>
      <c r="F3535" s="1012" t="s">
        <v>6073</v>
      </c>
      <c r="G3535" s="1012"/>
      <c r="H3535" s="1012"/>
      <c r="I3535" s="1012"/>
      <c r="J3535" s="900">
        <v>99.6</v>
      </c>
    </row>
    <row r="3536" spans="1:10" ht="19.899999999999999" customHeight="1" x14ac:dyDescent="0.25">
      <c r="A3536" s="1012"/>
      <c r="B3536" s="1012"/>
      <c r="C3536" s="1012"/>
      <c r="D3536" s="1012"/>
      <c r="E3536" s="1012"/>
      <c r="F3536" s="1012" t="s">
        <v>6074</v>
      </c>
      <c r="G3536" s="1012"/>
      <c r="H3536" s="1012"/>
      <c r="I3536" s="1012"/>
      <c r="J3536" s="900">
        <v>29.982700000000001</v>
      </c>
    </row>
    <row r="3537" spans="1:10" ht="19.899999999999999" customHeight="1" x14ac:dyDescent="0.25">
      <c r="A3537" s="1012"/>
      <c r="B3537" s="1012"/>
      <c r="C3537" s="1012"/>
      <c r="D3537" s="1012"/>
      <c r="E3537" s="1012"/>
      <c r="F3537" s="1012" t="s">
        <v>6075</v>
      </c>
      <c r="G3537" s="1012"/>
      <c r="H3537" s="1012"/>
      <c r="I3537" s="1012"/>
      <c r="J3537" s="900">
        <v>0.72629999999999995</v>
      </c>
    </row>
    <row r="3538" spans="1:10" ht="19.899999999999999" customHeight="1" x14ac:dyDescent="0.25">
      <c r="A3538" s="1012"/>
      <c r="B3538" s="1012"/>
      <c r="C3538" s="1012"/>
      <c r="D3538" s="1012"/>
      <c r="E3538" s="1012"/>
      <c r="F3538" s="1012" t="s">
        <v>6076</v>
      </c>
      <c r="G3538" s="1012"/>
      <c r="H3538" s="1012"/>
      <c r="I3538" s="1012"/>
      <c r="J3538" s="900">
        <v>0</v>
      </c>
    </row>
    <row r="3539" spans="1:10" ht="19.899999999999999" customHeight="1" x14ac:dyDescent="0.25">
      <c r="A3539" s="887" t="s">
        <v>6101</v>
      </c>
      <c r="B3539" s="888" t="s">
        <v>1082</v>
      </c>
      <c r="C3539" s="887" t="s">
        <v>6058</v>
      </c>
      <c r="D3539" s="887" t="s">
        <v>179</v>
      </c>
      <c r="E3539" s="888" t="s">
        <v>1084</v>
      </c>
      <c r="F3539" s="888" t="s">
        <v>1207</v>
      </c>
      <c r="G3539" s="888" t="s">
        <v>6102</v>
      </c>
      <c r="H3539" s="888"/>
      <c r="I3539" s="888"/>
      <c r="J3539" s="888" t="s">
        <v>6065</v>
      </c>
    </row>
    <row r="3540" spans="1:10" ht="24" customHeight="1" x14ac:dyDescent="0.25">
      <c r="A3540" s="895" t="s">
        <v>6067</v>
      </c>
      <c r="B3540" s="896" t="s">
        <v>6241</v>
      </c>
      <c r="C3540" s="895" t="s">
        <v>6063</v>
      </c>
      <c r="D3540" s="895" t="s">
        <v>1715</v>
      </c>
      <c r="E3540" s="897">
        <v>3.2149999999999998E-2</v>
      </c>
      <c r="F3540" s="905" t="s">
        <v>38</v>
      </c>
      <c r="G3540" s="1018" t="s">
        <v>6242</v>
      </c>
      <c r="H3540" s="1018"/>
      <c r="I3540" s="1019"/>
      <c r="J3540" s="898" t="s">
        <v>6919</v>
      </c>
    </row>
    <row r="3541" spans="1:10" ht="24" customHeight="1" x14ac:dyDescent="0.25">
      <c r="A3541" s="895" t="s">
        <v>6067</v>
      </c>
      <c r="B3541" s="896" t="s">
        <v>6920</v>
      </c>
      <c r="C3541" s="895" t="s">
        <v>6063</v>
      </c>
      <c r="D3541" s="895" t="s">
        <v>2968</v>
      </c>
      <c r="E3541" s="897">
        <v>14.4636</v>
      </c>
      <c r="F3541" s="905" t="s">
        <v>50</v>
      </c>
      <c r="G3541" s="1018" t="s">
        <v>6921</v>
      </c>
      <c r="H3541" s="1018"/>
      <c r="I3541" s="1019"/>
      <c r="J3541" s="898" t="s">
        <v>6922</v>
      </c>
    </row>
    <row r="3542" spans="1:10" ht="24" customHeight="1" x14ac:dyDescent="0.25">
      <c r="A3542" s="895" t="s">
        <v>6067</v>
      </c>
      <c r="B3542" s="896" t="s">
        <v>6678</v>
      </c>
      <c r="C3542" s="895" t="s">
        <v>6063</v>
      </c>
      <c r="D3542" s="895" t="s">
        <v>509</v>
      </c>
      <c r="E3542" s="897">
        <v>0.33631</v>
      </c>
      <c r="F3542" s="905" t="s">
        <v>38</v>
      </c>
      <c r="G3542" s="1018" t="s">
        <v>6679</v>
      </c>
      <c r="H3542" s="1018"/>
      <c r="I3542" s="1019"/>
      <c r="J3542" s="898" t="s">
        <v>6923</v>
      </c>
    </row>
    <row r="3543" spans="1:10" ht="24" customHeight="1" x14ac:dyDescent="0.25">
      <c r="A3543" s="895" t="s">
        <v>6067</v>
      </c>
      <c r="B3543" s="896" t="s">
        <v>6924</v>
      </c>
      <c r="C3543" s="895" t="s">
        <v>6063</v>
      </c>
      <c r="D3543" s="895" t="s">
        <v>718</v>
      </c>
      <c r="E3543" s="897">
        <v>5.5449999999999999E-2</v>
      </c>
      <c r="F3543" s="905" t="s">
        <v>108</v>
      </c>
      <c r="G3543" s="1018" t="s">
        <v>6248</v>
      </c>
      <c r="H3543" s="1018"/>
      <c r="I3543" s="1019"/>
      <c r="J3543" s="898" t="s">
        <v>6248</v>
      </c>
    </row>
    <row r="3544" spans="1:10" ht="24" customHeight="1" x14ac:dyDescent="0.25">
      <c r="A3544" s="895" t="s">
        <v>6067</v>
      </c>
      <c r="B3544" s="896" t="s">
        <v>6672</v>
      </c>
      <c r="C3544" s="895" t="s">
        <v>6063</v>
      </c>
      <c r="D3544" s="895" t="s">
        <v>1761</v>
      </c>
      <c r="E3544" s="897">
        <v>2.7009999999999999E-2</v>
      </c>
      <c r="F3544" s="905" t="s">
        <v>38</v>
      </c>
      <c r="G3544" s="1018" t="s">
        <v>6673</v>
      </c>
      <c r="H3544" s="1018"/>
      <c r="I3544" s="1019"/>
      <c r="J3544" s="898" t="s">
        <v>6925</v>
      </c>
    </row>
    <row r="3545" spans="1:10" ht="24" customHeight="1" x14ac:dyDescent="0.25">
      <c r="A3545" s="895" t="s">
        <v>6067</v>
      </c>
      <c r="B3545" s="896" t="s">
        <v>6838</v>
      </c>
      <c r="C3545" s="895" t="s">
        <v>6063</v>
      </c>
      <c r="D3545" s="895" t="s">
        <v>3285</v>
      </c>
      <c r="E3545" s="897">
        <v>0.1479</v>
      </c>
      <c r="F3545" s="905" t="s">
        <v>38</v>
      </c>
      <c r="G3545" s="1018" t="s">
        <v>6839</v>
      </c>
      <c r="H3545" s="1018"/>
      <c r="I3545" s="1019"/>
      <c r="J3545" s="898" t="s">
        <v>6926</v>
      </c>
    </row>
    <row r="3546" spans="1:10" ht="24" customHeight="1" x14ac:dyDescent="0.25">
      <c r="A3546" s="895" t="s">
        <v>6067</v>
      </c>
      <c r="B3546" s="896" t="s">
        <v>6927</v>
      </c>
      <c r="C3546" s="895" t="s">
        <v>6063</v>
      </c>
      <c r="D3546" s="895" t="s">
        <v>3716</v>
      </c>
      <c r="E3546" s="897">
        <v>8</v>
      </c>
      <c r="F3546" s="905" t="s">
        <v>275</v>
      </c>
      <c r="G3546" s="1018" t="s">
        <v>6928</v>
      </c>
      <c r="H3546" s="1018"/>
      <c r="I3546" s="1019"/>
      <c r="J3546" s="898" t="s">
        <v>6929</v>
      </c>
    </row>
    <row r="3547" spans="1:10" ht="24" customHeight="1" x14ac:dyDescent="0.25">
      <c r="A3547" s="895" t="s">
        <v>6067</v>
      </c>
      <c r="B3547" s="896" t="s">
        <v>6659</v>
      </c>
      <c r="C3547" s="895" t="s">
        <v>6063</v>
      </c>
      <c r="D3547" s="895" t="s">
        <v>2651</v>
      </c>
      <c r="E3547" s="897">
        <v>9.0029999999999999E-2</v>
      </c>
      <c r="F3547" s="905" t="s">
        <v>38</v>
      </c>
      <c r="G3547" s="1018" t="s">
        <v>6660</v>
      </c>
      <c r="H3547" s="1018"/>
      <c r="I3547" s="1019"/>
      <c r="J3547" s="898" t="s">
        <v>6930</v>
      </c>
    </row>
    <row r="3548" spans="1:10" ht="19.899999999999999" customHeight="1" x14ac:dyDescent="0.25">
      <c r="A3548" s="1012"/>
      <c r="B3548" s="1012"/>
      <c r="C3548" s="1012"/>
      <c r="D3548" s="1012"/>
      <c r="E3548" s="1012"/>
      <c r="F3548" s="1012" t="s">
        <v>6106</v>
      </c>
      <c r="G3548" s="1012"/>
      <c r="H3548" s="1012"/>
      <c r="I3548" s="1012"/>
      <c r="J3548" s="900">
        <v>136.55590000000001</v>
      </c>
    </row>
    <row r="3549" spans="1:10" ht="19.899999999999999" customHeight="1" x14ac:dyDescent="0.25">
      <c r="A3549" s="887" t="s">
        <v>6107</v>
      </c>
      <c r="B3549" s="888" t="s">
        <v>6108</v>
      </c>
      <c r="C3549" s="887" t="s">
        <v>6058</v>
      </c>
      <c r="D3549" s="887" t="s">
        <v>1083</v>
      </c>
      <c r="E3549" s="888" t="s">
        <v>6109</v>
      </c>
      <c r="F3549" s="888" t="s">
        <v>1084</v>
      </c>
      <c r="G3549" s="889" t="s">
        <v>1207</v>
      </c>
      <c r="H3549" s="1020" t="s">
        <v>6102</v>
      </c>
      <c r="I3549" s="1020"/>
      <c r="J3549" s="888" t="s">
        <v>6065</v>
      </c>
    </row>
    <row r="3550" spans="1:10" ht="39" customHeight="1" x14ac:dyDescent="0.25">
      <c r="A3550" s="906" t="s">
        <v>6061</v>
      </c>
      <c r="B3550" s="907" t="s">
        <v>6110</v>
      </c>
      <c r="C3550" s="906" t="s">
        <v>6063</v>
      </c>
      <c r="D3550" s="906" t="s">
        <v>6111</v>
      </c>
      <c r="E3550" s="907" t="s">
        <v>553</v>
      </c>
      <c r="F3550" s="908">
        <v>0.22184999999999999</v>
      </c>
      <c r="G3550" s="909" t="s">
        <v>108</v>
      </c>
      <c r="H3550" s="1021">
        <v>1.88</v>
      </c>
      <c r="I3550" s="1022"/>
      <c r="J3550" s="910">
        <v>0.42</v>
      </c>
    </row>
    <row r="3551" spans="1:10" ht="39" customHeight="1" x14ac:dyDescent="0.25">
      <c r="A3551" s="906" t="s">
        <v>6061</v>
      </c>
      <c r="B3551" s="907" t="s">
        <v>6110</v>
      </c>
      <c r="C3551" s="906" t="s">
        <v>6063</v>
      </c>
      <c r="D3551" s="906" t="s">
        <v>6111</v>
      </c>
      <c r="E3551" s="907" t="s">
        <v>504</v>
      </c>
      <c r="F3551" s="908">
        <v>4.052E-2</v>
      </c>
      <c r="G3551" s="909" t="s">
        <v>108</v>
      </c>
      <c r="H3551" s="1021">
        <v>1.88</v>
      </c>
      <c r="I3551" s="1022"/>
      <c r="J3551" s="910">
        <v>0.08</v>
      </c>
    </row>
    <row r="3552" spans="1:10" ht="25.9" customHeight="1" x14ac:dyDescent="0.25">
      <c r="A3552" s="906" t="s">
        <v>6061</v>
      </c>
      <c r="B3552" s="907" t="s">
        <v>6740</v>
      </c>
      <c r="C3552" s="906" t="s">
        <v>6063</v>
      </c>
      <c r="D3552" s="906" t="s">
        <v>6741</v>
      </c>
      <c r="E3552" s="907" t="s">
        <v>563</v>
      </c>
      <c r="F3552" s="908">
        <v>1.4460000000000001E-2</v>
      </c>
      <c r="G3552" s="909" t="s">
        <v>108</v>
      </c>
      <c r="H3552" s="1021">
        <v>19.25</v>
      </c>
      <c r="I3552" s="1022"/>
      <c r="J3552" s="910">
        <v>0.28000000000000003</v>
      </c>
    </row>
    <row r="3553" spans="1:10" ht="39" customHeight="1" x14ac:dyDescent="0.25">
      <c r="A3553" s="906" t="s">
        <v>6061</v>
      </c>
      <c r="B3553" s="907" t="s">
        <v>6110</v>
      </c>
      <c r="C3553" s="906" t="s">
        <v>6063</v>
      </c>
      <c r="D3553" s="906" t="s">
        <v>6111</v>
      </c>
      <c r="E3553" s="907" t="s">
        <v>3292</v>
      </c>
      <c r="F3553" s="908">
        <v>0.50446999999999997</v>
      </c>
      <c r="G3553" s="909" t="s">
        <v>108</v>
      </c>
      <c r="H3553" s="1021">
        <v>1.88</v>
      </c>
      <c r="I3553" s="1022"/>
      <c r="J3553" s="910">
        <v>0.95</v>
      </c>
    </row>
    <row r="3554" spans="1:10" ht="39" customHeight="1" x14ac:dyDescent="0.25">
      <c r="A3554" s="906" t="s">
        <v>6061</v>
      </c>
      <c r="B3554" s="907" t="s">
        <v>6110</v>
      </c>
      <c r="C3554" s="906" t="s">
        <v>6063</v>
      </c>
      <c r="D3554" s="906" t="s">
        <v>6111</v>
      </c>
      <c r="E3554" s="907" t="s">
        <v>532</v>
      </c>
      <c r="F3554" s="908">
        <v>0.13505</v>
      </c>
      <c r="G3554" s="909" t="s">
        <v>108</v>
      </c>
      <c r="H3554" s="1021">
        <v>1.88</v>
      </c>
      <c r="I3554" s="1022"/>
      <c r="J3554" s="910">
        <v>0.25</v>
      </c>
    </row>
    <row r="3555" spans="1:10" ht="39" customHeight="1" x14ac:dyDescent="0.25">
      <c r="A3555" s="906" t="s">
        <v>6061</v>
      </c>
      <c r="B3555" s="907" t="s">
        <v>6110</v>
      </c>
      <c r="C3555" s="906" t="s">
        <v>6063</v>
      </c>
      <c r="D3555" s="906" t="s">
        <v>6111</v>
      </c>
      <c r="E3555" s="907" t="s">
        <v>316</v>
      </c>
      <c r="F3555" s="908">
        <v>4.8230000000000002E-2</v>
      </c>
      <c r="G3555" s="909" t="s">
        <v>108</v>
      </c>
      <c r="H3555" s="1021">
        <v>1.88</v>
      </c>
      <c r="I3555" s="1022"/>
      <c r="J3555" s="910">
        <v>0.09</v>
      </c>
    </row>
    <row r="3556" spans="1:10" ht="19.899999999999999" customHeight="1" x14ac:dyDescent="0.25">
      <c r="A3556" s="1012"/>
      <c r="B3556" s="1012"/>
      <c r="C3556" s="1012"/>
      <c r="D3556" s="1012"/>
      <c r="E3556" s="1012"/>
      <c r="F3556" s="1012" t="s">
        <v>6112</v>
      </c>
      <c r="G3556" s="1012"/>
      <c r="H3556" s="1012"/>
      <c r="I3556" s="1012"/>
      <c r="J3556" s="900">
        <v>2.0647000000000002</v>
      </c>
    </row>
    <row r="3557" spans="1:10" ht="19.899999999999999" customHeight="1" x14ac:dyDescent="0.25">
      <c r="A3557" s="887" t="s">
        <v>6077</v>
      </c>
      <c r="B3557" s="888" t="s">
        <v>6078</v>
      </c>
      <c r="C3557" s="887" t="s">
        <v>6058</v>
      </c>
      <c r="D3557" s="887" t="s">
        <v>1083</v>
      </c>
      <c r="E3557" s="888" t="s">
        <v>1084</v>
      </c>
      <c r="F3557" s="1020" t="s">
        <v>6079</v>
      </c>
      <c r="G3557" s="1023"/>
      <c r="H3557" s="1020"/>
      <c r="I3557" s="1020"/>
      <c r="J3557" s="888" t="s">
        <v>6065</v>
      </c>
    </row>
    <row r="3558" spans="1:10" ht="19.899999999999999" customHeight="1" x14ac:dyDescent="0.25">
      <c r="A3558" s="889"/>
      <c r="B3558" s="889"/>
      <c r="C3558" s="889"/>
      <c r="D3558" s="889"/>
      <c r="E3558" s="889"/>
      <c r="F3558" s="889" t="s">
        <v>240</v>
      </c>
      <c r="G3558" s="889" t="s">
        <v>241</v>
      </c>
      <c r="H3558" s="889" t="s">
        <v>242</v>
      </c>
      <c r="I3558" s="889" t="s">
        <v>6080</v>
      </c>
      <c r="J3558" s="889"/>
    </row>
    <row r="3559" spans="1:10" ht="49.9" customHeight="1" x14ac:dyDescent="0.25">
      <c r="A3559" s="906" t="s">
        <v>6067</v>
      </c>
      <c r="B3559" s="907" t="s">
        <v>3292</v>
      </c>
      <c r="C3559" s="906" t="s">
        <v>6063</v>
      </c>
      <c r="D3559" s="906" t="s">
        <v>509</v>
      </c>
      <c r="E3559" s="908">
        <v>0.50446999999999997</v>
      </c>
      <c r="F3559" s="907" t="s">
        <v>6113</v>
      </c>
      <c r="G3559" s="907" t="s">
        <v>6114</v>
      </c>
      <c r="H3559" s="907" t="s">
        <v>6115</v>
      </c>
      <c r="I3559" s="907" t="s">
        <v>6116</v>
      </c>
      <c r="J3559" s="910">
        <v>0</v>
      </c>
    </row>
    <row r="3560" spans="1:10" ht="49.9" customHeight="1" x14ac:dyDescent="0.25">
      <c r="A3560" s="906" t="s">
        <v>6067</v>
      </c>
      <c r="B3560" s="907" t="s">
        <v>504</v>
      </c>
      <c r="C3560" s="906" t="s">
        <v>6063</v>
      </c>
      <c r="D3560" s="906" t="s">
        <v>1761</v>
      </c>
      <c r="E3560" s="908">
        <v>4.052E-2</v>
      </c>
      <c r="F3560" s="907" t="s">
        <v>6113</v>
      </c>
      <c r="G3560" s="907" t="s">
        <v>6114</v>
      </c>
      <c r="H3560" s="907" t="s">
        <v>6115</v>
      </c>
      <c r="I3560" s="907" t="s">
        <v>6116</v>
      </c>
      <c r="J3560" s="910">
        <v>0</v>
      </c>
    </row>
    <row r="3561" spans="1:10" ht="49.9" customHeight="1" x14ac:dyDescent="0.25">
      <c r="A3561" s="906" t="s">
        <v>6067</v>
      </c>
      <c r="B3561" s="907" t="s">
        <v>563</v>
      </c>
      <c r="C3561" s="906" t="s">
        <v>6063</v>
      </c>
      <c r="D3561" s="906" t="s">
        <v>2968</v>
      </c>
      <c r="E3561" s="908">
        <v>1.4460000000000001E-2</v>
      </c>
      <c r="F3561" s="907" t="s">
        <v>6931</v>
      </c>
      <c r="G3561" s="907" t="s">
        <v>6932</v>
      </c>
      <c r="H3561" s="907" t="s">
        <v>6933</v>
      </c>
      <c r="I3561" s="907" t="s">
        <v>6116</v>
      </c>
      <c r="J3561" s="910">
        <v>0</v>
      </c>
    </row>
    <row r="3562" spans="1:10" ht="49.9" customHeight="1" x14ac:dyDescent="0.25">
      <c r="A3562" s="906" t="s">
        <v>6067</v>
      </c>
      <c r="B3562" s="907" t="s">
        <v>532</v>
      </c>
      <c r="C3562" s="906" t="s">
        <v>6063</v>
      </c>
      <c r="D3562" s="906" t="s">
        <v>2651</v>
      </c>
      <c r="E3562" s="908">
        <v>0.13505</v>
      </c>
      <c r="F3562" s="907" t="s">
        <v>6113</v>
      </c>
      <c r="G3562" s="907" t="s">
        <v>6114</v>
      </c>
      <c r="H3562" s="907" t="s">
        <v>6115</v>
      </c>
      <c r="I3562" s="907" t="s">
        <v>6116</v>
      </c>
      <c r="J3562" s="910">
        <v>0</v>
      </c>
    </row>
    <row r="3563" spans="1:10" ht="49.9" customHeight="1" x14ac:dyDescent="0.25">
      <c r="A3563" s="906" t="s">
        <v>6067</v>
      </c>
      <c r="B3563" s="907" t="s">
        <v>316</v>
      </c>
      <c r="C3563" s="906" t="s">
        <v>6063</v>
      </c>
      <c r="D3563" s="906" t="s">
        <v>1715</v>
      </c>
      <c r="E3563" s="908">
        <v>4.8230000000000002E-2</v>
      </c>
      <c r="F3563" s="907" t="s">
        <v>6113</v>
      </c>
      <c r="G3563" s="907" t="s">
        <v>6114</v>
      </c>
      <c r="H3563" s="907" t="s">
        <v>6115</v>
      </c>
      <c r="I3563" s="907" t="s">
        <v>6116</v>
      </c>
      <c r="J3563" s="910">
        <v>0</v>
      </c>
    </row>
    <row r="3564" spans="1:10" ht="49.9" customHeight="1" x14ac:dyDescent="0.25">
      <c r="A3564" s="906" t="s">
        <v>6067</v>
      </c>
      <c r="B3564" s="907" t="s">
        <v>553</v>
      </c>
      <c r="C3564" s="906" t="s">
        <v>6063</v>
      </c>
      <c r="D3564" s="906" t="s">
        <v>3285</v>
      </c>
      <c r="E3564" s="908">
        <v>0.22184999999999999</v>
      </c>
      <c r="F3564" s="907" t="s">
        <v>6113</v>
      </c>
      <c r="G3564" s="907" t="s">
        <v>6114</v>
      </c>
      <c r="H3564" s="907" t="s">
        <v>6115</v>
      </c>
      <c r="I3564" s="907" t="s">
        <v>6116</v>
      </c>
      <c r="J3564" s="910">
        <v>0</v>
      </c>
    </row>
    <row r="3565" spans="1:10" ht="19.899999999999999" customHeight="1" x14ac:dyDescent="0.25">
      <c r="A3565" s="1012"/>
      <c r="B3565" s="1012"/>
      <c r="C3565" s="1012"/>
      <c r="D3565" s="1012"/>
      <c r="E3565" s="1012"/>
      <c r="F3565" s="1012" t="s">
        <v>6076</v>
      </c>
      <c r="G3565" s="1012"/>
      <c r="H3565" s="1012"/>
      <c r="I3565" s="1012"/>
      <c r="J3565" s="900">
        <v>0</v>
      </c>
    </row>
    <row r="3566" spans="1:10" ht="19.899999999999999" customHeight="1" x14ac:dyDescent="0.25">
      <c r="A3566" s="1012"/>
      <c r="B3566" s="1012"/>
      <c r="C3566" s="1012"/>
      <c r="D3566" s="1012"/>
      <c r="E3566" s="1012"/>
      <c r="F3566" s="1012" t="s">
        <v>6081</v>
      </c>
      <c r="G3566" s="1012"/>
      <c r="H3566" s="1012"/>
      <c r="I3566" s="1012"/>
      <c r="J3566" s="900">
        <v>0</v>
      </c>
    </row>
    <row r="3567" spans="1:10" x14ac:dyDescent="0.25">
      <c r="A3567" s="901"/>
      <c r="B3567" s="901"/>
      <c r="C3567" s="901"/>
      <c r="D3567" s="901"/>
      <c r="E3567" s="901" t="s">
        <v>6082</v>
      </c>
      <c r="F3567" s="902">
        <v>0.94</v>
      </c>
      <c r="G3567" s="901" t="s">
        <v>6083</v>
      </c>
      <c r="H3567" s="902">
        <v>0</v>
      </c>
      <c r="I3567" s="901" t="s">
        <v>6084</v>
      </c>
      <c r="J3567" s="902">
        <v>0.94</v>
      </c>
    </row>
    <row r="3568" spans="1:10" ht="15.75" thickBot="1" x14ac:dyDescent="0.3">
      <c r="A3568" s="901"/>
      <c r="B3568" s="901"/>
      <c r="C3568" s="901"/>
      <c r="D3568" s="901"/>
      <c r="E3568" s="901" t="s">
        <v>6085</v>
      </c>
      <c r="F3568" s="902">
        <v>40.450000000000003</v>
      </c>
      <c r="G3568" s="901"/>
      <c r="H3568" s="1013" t="s">
        <v>6086</v>
      </c>
      <c r="I3568" s="1013"/>
      <c r="J3568" s="902">
        <v>209.78</v>
      </c>
    </row>
    <row r="3569" spans="1:10" ht="1.1499999999999999" customHeight="1" thickTop="1" x14ac:dyDescent="0.25">
      <c r="A3569" s="903"/>
      <c r="B3569" s="903"/>
      <c r="C3569" s="903"/>
      <c r="D3569" s="903"/>
      <c r="E3569" s="903"/>
      <c r="F3569" s="903"/>
      <c r="G3569" s="903"/>
      <c r="H3569" s="903"/>
      <c r="I3569" s="903"/>
      <c r="J3569" s="903"/>
    </row>
    <row r="3570" spans="1:10" x14ac:dyDescent="0.25">
      <c r="A3570" s="955"/>
      <c r="B3570" s="955"/>
      <c r="C3570" s="955"/>
      <c r="D3570" s="955"/>
      <c r="E3570" s="955"/>
      <c r="F3570" s="955"/>
      <c r="G3570" s="955"/>
      <c r="H3570" s="955"/>
      <c r="I3570" s="955"/>
      <c r="J3570" s="955"/>
    </row>
    <row r="3571" spans="1:10" x14ac:dyDescent="0.25">
      <c r="A3571" s="1012"/>
      <c r="B3571" s="1012"/>
      <c r="C3571" s="1012"/>
      <c r="D3571" s="954"/>
      <c r="E3571" s="900"/>
      <c r="F3571" s="1014" t="s">
        <v>7051</v>
      </c>
      <c r="G3571" s="1012"/>
      <c r="H3571" s="1015">
        <v>95296809.129999995</v>
      </c>
      <c r="I3571" s="1012"/>
      <c r="J3571" s="1012"/>
    </row>
    <row r="3572" spans="1:10" x14ac:dyDescent="0.25">
      <c r="A3572" s="1012"/>
      <c r="B3572" s="1012"/>
      <c r="C3572" s="1012"/>
      <c r="D3572" s="954"/>
      <c r="E3572" s="900"/>
      <c r="F3572" s="1014" t="s">
        <v>7052</v>
      </c>
      <c r="G3572" s="1012"/>
      <c r="H3572" s="1015">
        <v>22750270.18</v>
      </c>
      <c r="I3572" s="1012"/>
      <c r="J3572" s="1012"/>
    </row>
    <row r="3573" spans="1:10" x14ac:dyDescent="0.25">
      <c r="A3573" s="1012"/>
      <c r="B3573" s="1012"/>
      <c r="C3573" s="1012"/>
      <c r="D3573" s="954"/>
      <c r="E3573" s="900"/>
      <c r="F3573" s="1014" t="s">
        <v>7053</v>
      </c>
      <c r="G3573" s="1012"/>
      <c r="H3573" s="1015">
        <v>118047079.31</v>
      </c>
      <c r="I3573" s="1012"/>
      <c r="J3573" s="1012"/>
    </row>
    <row r="3574" spans="1:10" ht="60" customHeight="1" x14ac:dyDescent="0.25">
      <c r="A3574" s="956"/>
      <c r="B3574" s="956"/>
      <c r="C3574" s="956"/>
      <c r="D3574" s="956"/>
      <c r="E3574" s="956"/>
      <c r="F3574" s="956"/>
      <c r="G3574" s="956"/>
      <c r="H3574" s="956"/>
      <c r="I3574" s="956"/>
      <c r="J3574" s="956"/>
    </row>
    <row r="3575" spans="1:10" ht="70.150000000000006" customHeight="1" x14ac:dyDescent="0.25">
      <c r="A3575" s="1016" t="s">
        <v>7054</v>
      </c>
      <c r="B3575" s="1017"/>
      <c r="C3575" s="1017"/>
      <c r="D3575" s="1017"/>
      <c r="E3575" s="1017"/>
      <c r="F3575" s="1017"/>
      <c r="G3575" s="1017"/>
      <c r="H3575" s="1017"/>
      <c r="I3575" s="1017"/>
      <c r="J3575" s="1017"/>
    </row>
  </sheetData>
  <mergeCells count="4509">
    <mergeCell ref="C1:D1"/>
    <mergeCell ref="E1:F1"/>
    <mergeCell ref="G1:H1"/>
    <mergeCell ref="I1:J1"/>
    <mergeCell ref="C2:D2"/>
    <mergeCell ref="E2:F2"/>
    <mergeCell ref="G2:H2"/>
    <mergeCell ref="I2:J2"/>
    <mergeCell ref="A3:J3"/>
    <mergeCell ref="A4:J4"/>
    <mergeCell ref="E5:F5"/>
    <mergeCell ref="E6:F6"/>
    <mergeCell ref="E7:F7"/>
    <mergeCell ref="H9:I9"/>
    <mergeCell ref="E11:F11"/>
    <mergeCell ref="E12:F12"/>
    <mergeCell ref="E13:F13"/>
    <mergeCell ref="E48:F48"/>
    <mergeCell ref="A49:A50"/>
    <mergeCell ref="B49:B50"/>
    <mergeCell ref="C49:C50"/>
    <mergeCell ref="D49:D50"/>
    <mergeCell ref="E49:E50"/>
    <mergeCell ref="F49:G49"/>
    <mergeCell ref="H49:I49"/>
    <mergeCell ref="F38:I38"/>
    <mergeCell ref="F40:I40"/>
    <mergeCell ref="A35:E35"/>
    <mergeCell ref="F35:I35"/>
    <mergeCell ref="A36:E36"/>
    <mergeCell ref="F36:I36"/>
    <mergeCell ref="A37:E37"/>
    <mergeCell ref="F37:I37"/>
    <mergeCell ref="A33:E33"/>
    <mergeCell ref="F33:I33"/>
    <mergeCell ref="A34:E34"/>
    <mergeCell ref="F34:I34"/>
    <mergeCell ref="A78:E78"/>
    <mergeCell ref="F78:I78"/>
    <mergeCell ref="F79:I79"/>
    <mergeCell ref="F62:I62"/>
    <mergeCell ref="A74:E74"/>
    <mergeCell ref="F74:I74"/>
    <mergeCell ref="A75:E75"/>
    <mergeCell ref="F75:I75"/>
    <mergeCell ref="A76:E76"/>
    <mergeCell ref="F76:I76"/>
    <mergeCell ref="A77:E77"/>
    <mergeCell ref="F77:I77"/>
    <mergeCell ref="A79:E79"/>
    <mergeCell ref="A55:E55"/>
    <mergeCell ref="F55:I55"/>
    <mergeCell ref="A56:E56"/>
    <mergeCell ref="F56:I56"/>
    <mergeCell ref="A59:E59"/>
    <mergeCell ref="F59:I59"/>
    <mergeCell ref="F105:I105"/>
    <mergeCell ref="A107:E107"/>
    <mergeCell ref="F107:I107"/>
    <mergeCell ref="A102:E102"/>
    <mergeCell ref="F102:I102"/>
    <mergeCell ref="F103:I103"/>
    <mergeCell ref="A105:E105"/>
    <mergeCell ref="A106:E106"/>
    <mergeCell ref="F106:I106"/>
    <mergeCell ref="F87:I87"/>
    <mergeCell ref="A90:E90"/>
    <mergeCell ref="F90:I90"/>
    <mergeCell ref="F91:I91"/>
    <mergeCell ref="A86:E86"/>
    <mergeCell ref="F86:I86"/>
    <mergeCell ref="A83:E83"/>
    <mergeCell ref="F83:I83"/>
    <mergeCell ref="A131:E131"/>
    <mergeCell ref="F131:I131"/>
    <mergeCell ref="E122:F122"/>
    <mergeCell ref="F114:I114"/>
    <mergeCell ref="A117:E117"/>
    <mergeCell ref="F117:I117"/>
    <mergeCell ref="A111:E111"/>
    <mergeCell ref="F111:I111"/>
    <mergeCell ref="A108:E108"/>
    <mergeCell ref="F108:I108"/>
    <mergeCell ref="A109:E109"/>
    <mergeCell ref="F109:I109"/>
    <mergeCell ref="A110:E110"/>
    <mergeCell ref="F110:I110"/>
    <mergeCell ref="G113:I113"/>
    <mergeCell ref="A114:E114"/>
    <mergeCell ref="F115:I115"/>
    <mergeCell ref="A118:E118"/>
    <mergeCell ref="F118:I118"/>
    <mergeCell ref="A155:E155"/>
    <mergeCell ref="F155:I155"/>
    <mergeCell ref="A156:E156"/>
    <mergeCell ref="F156:I156"/>
    <mergeCell ref="A157:E157"/>
    <mergeCell ref="F157:I157"/>
    <mergeCell ref="A152:E152"/>
    <mergeCell ref="F152:I152"/>
    <mergeCell ref="F153:I153"/>
    <mergeCell ref="A159:E159"/>
    <mergeCell ref="A160:E160"/>
    <mergeCell ref="F160:I160"/>
    <mergeCell ref="A140:E140"/>
    <mergeCell ref="F140:I140"/>
    <mergeCell ref="F141:I141"/>
    <mergeCell ref="A135:E135"/>
    <mergeCell ref="F135:I135"/>
    <mergeCell ref="A136:E136"/>
    <mergeCell ref="F136:I136"/>
    <mergeCell ref="A137:E137"/>
    <mergeCell ref="F137:I137"/>
    <mergeCell ref="F183:I183"/>
    <mergeCell ref="A186:E186"/>
    <mergeCell ref="H188:I188"/>
    <mergeCell ref="E190:F190"/>
    <mergeCell ref="E191:F191"/>
    <mergeCell ref="F192:I192"/>
    <mergeCell ref="A195:E195"/>
    <mergeCell ref="F195:I195"/>
    <mergeCell ref="A196:E196"/>
    <mergeCell ref="F196:I196"/>
    <mergeCell ref="A176:E176"/>
    <mergeCell ref="F176:I176"/>
    <mergeCell ref="A177:E177"/>
    <mergeCell ref="F177:I177"/>
    <mergeCell ref="F174:I174"/>
    <mergeCell ref="F168:I168"/>
    <mergeCell ref="A158:E158"/>
    <mergeCell ref="F158:I158"/>
    <mergeCell ref="F159:I159"/>
    <mergeCell ref="A161:E161"/>
    <mergeCell ref="F161:I161"/>
    <mergeCell ref="A201:E201"/>
    <mergeCell ref="F201:I201"/>
    <mergeCell ref="A197:E197"/>
    <mergeCell ref="F197:I197"/>
    <mergeCell ref="A198:E198"/>
    <mergeCell ref="F198:I198"/>
    <mergeCell ref="A199:E199"/>
    <mergeCell ref="F199:I199"/>
    <mergeCell ref="A200:E200"/>
    <mergeCell ref="F200:I200"/>
    <mergeCell ref="G203:I203"/>
    <mergeCell ref="G204:I204"/>
    <mergeCell ref="H206:I206"/>
    <mergeCell ref="H207:I207"/>
    <mergeCell ref="H208:I208"/>
    <mergeCell ref="A185:E185"/>
    <mergeCell ref="F185:I185"/>
    <mergeCell ref="F186:I186"/>
    <mergeCell ref="H240:I240"/>
    <mergeCell ref="A214:E214"/>
    <mergeCell ref="F214:I214"/>
    <mergeCell ref="A215:E215"/>
    <mergeCell ref="F215:I215"/>
    <mergeCell ref="H217:I217"/>
    <mergeCell ref="E219:F219"/>
    <mergeCell ref="E220:F220"/>
    <mergeCell ref="A221:A222"/>
    <mergeCell ref="B221:B222"/>
    <mergeCell ref="C221:C222"/>
    <mergeCell ref="D221:D222"/>
    <mergeCell ref="E221:E222"/>
    <mergeCell ref="A209:E209"/>
    <mergeCell ref="F209:I209"/>
    <mergeCell ref="F210:I210"/>
    <mergeCell ref="A205:E205"/>
    <mergeCell ref="F205:I205"/>
    <mergeCell ref="E250:F250"/>
    <mergeCell ref="A241:E241"/>
    <mergeCell ref="F241:I241"/>
    <mergeCell ref="F242:I242"/>
    <mergeCell ref="A245:E245"/>
    <mergeCell ref="F245:I245"/>
    <mergeCell ref="A246:E246"/>
    <mergeCell ref="F246:I246"/>
    <mergeCell ref="H248:I248"/>
    <mergeCell ref="E251:F251"/>
    <mergeCell ref="A252:A253"/>
    <mergeCell ref="B252:B253"/>
    <mergeCell ref="C252:C253"/>
    <mergeCell ref="D252:D253"/>
    <mergeCell ref="E252:E253"/>
    <mergeCell ref="F252:G252"/>
    <mergeCell ref="H252:I252"/>
    <mergeCell ref="A281:E281"/>
    <mergeCell ref="F281:I281"/>
    <mergeCell ref="F282:I282"/>
    <mergeCell ref="A278:E278"/>
    <mergeCell ref="F278:I278"/>
    <mergeCell ref="A279:E279"/>
    <mergeCell ref="F279:I279"/>
    <mergeCell ref="A280:E280"/>
    <mergeCell ref="F280:I280"/>
    <mergeCell ref="A282:E282"/>
    <mergeCell ref="A283:E283"/>
    <mergeCell ref="F283:I283"/>
    <mergeCell ref="A284:E284"/>
    <mergeCell ref="F284:I284"/>
    <mergeCell ref="A263:E263"/>
    <mergeCell ref="F263:I263"/>
    <mergeCell ref="F266:I266"/>
    <mergeCell ref="H331:I331"/>
    <mergeCell ref="H332:I332"/>
    <mergeCell ref="A333:E333"/>
    <mergeCell ref="F333:I333"/>
    <mergeCell ref="F334:I334"/>
    <mergeCell ref="F310:I310"/>
    <mergeCell ref="A309:E309"/>
    <mergeCell ref="F309:I309"/>
    <mergeCell ref="A305:E305"/>
    <mergeCell ref="F305:I305"/>
    <mergeCell ref="F306:I306"/>
    <mergeCell ref="A310:E310"/>
    <mergeCell ref="A311:E311"/>
    <mergeCell ref="F311:I311"/>
    <mergeCell ref="A312:E312"/>
    <mergeCell ref="F312:I312"/>
    <mergeCell ref="A313:E313"/>
    <mergeCell ref="F313:I313"/>
    <mergeCell ref="A314:E314"/>
    <mergeCell ref="A370:E370"/>
    <mergeCell ref="F370:I370"/>
    <mergeCell ref="G367:I367"/>
    <mergeCell ref="G368:I368"/>
    <mergeCell ref="G369:I369"/>
    <mergeCell ref="H371:I371"/>
    <mergeCell ref="H372:I372"/>
    <mergeCell ref="H373:I373"/>
    <mergeCell ref="H374:I374"/>
    <mergeCell ref="H350:I350"/>
    <mergeCell ref="A343:E343"/>
    <mergeCell ref="F343:I343"/>
    <mergeCell ref="A344:E344"/>
    <mergeCell ref="F344:I344"/>
    <mergeCell ref="H346:I346"/>
    <mergeCell ref="E348:F348"/>
    <mergeCell ref="E349:F349"/>
    <mergeCell ref="A350:A351"/>
    <mergeCell ref="B350:B351"/>
    <mergeCell ref="C350:C351"/>
    <mergeCell ref="D350:D351"/>
    <mergeCell ref="E350:E351"/>
    <mergeCell ref="F350:G350"/>
    <mergeCell ref="A381:E381"/>
    <mergeCell ref="F381:I381"/>
    <mergeCell ref="A382:E382"/>
    <mergeCell ref="F382:I382"/>
    <mergeCell ref="H384:I384"/>
    <mergeCell ref="E386:F386"/>
    <mergeCell ref="E387:F387"/>
    <mergeCell ref="A388:A389"/>
    <mergeCell ref="B388:B389"/>
    <mergeCell ref="C388:C389"/>
    <mergeCell ref="D388:D389"/>
    <mergeCell ref="E388:E389"/>
    <mergeCell ref="F388:G388"/>
    <mergeCell ref="H388:I388"/>
    <mergeCell ref="A375:E375"/>
    <mergeCell ref="F375:I375"/>
    <mergeCell ref="F376:I376"/>
    <mergeCell ref="A438:E438"/>
    <mergeCell ref="F438:I438"/>
    <mergeCell ref="F439:I439"/>
    <mergeCell ref="A441:E441"/>
    <mergeCell ref="F441:I441"/>
    <mergeCell ref="A444:E444"/>
    <mergeCell ref="F444:I444"/>
    <mergeCell ref="A445:E445"/>
    <mergeCell ref="F445:I445"/>
    <mergeCell ref="A446:E446"/>
    <mergeCell ref="F420:I420"/>
    <mergeCell ref="A419:E419"/>
    <mergeCell ref="F419:I419"/>
    <mergeCell ref="A403:E403"/>
    <mergeCell ref="F403:I403"/>
    <mergeCell ref="F395:I395"/>
    <mergeCell ref="A402:E402"/>
    <mergeCell ref="F402:I402"/>
    <mergeCell ref="A410:E410"/>
    <mergeCell ref="F410:I410"/>
    <mergeCell ref="G412:I412"/>
    <mergeCell ref="A413:E413"/>
    <mergeCell ref="F413:I413"/>
    <mergeCell ref="H414:I414"/>
    <mergeCell ref="H415:I415"/>
    <mergeCell ref="H469:I469"/>
    <mergeCell ref="E471:F471"/>
    <mergeCell ref="E472:F472"/>
    <mergeCell ref="A473:A474"/>
    <mergeCell ref="B473:B474"/>
    <mergeCell ref="C473:C474"/>
    <mergeCell ref="D473:D474"/>
    <mergeCell ref="E473:E474"/>
    <mergeCell ref="F473:G473"/>
    <mergeCell ref="H473:I473"/>
    <mergeCell ref="A459:E459"/>
    <mergeCell ref="F459:I459"/>
    <mergeCell ref="F460:I460"/>
    <mergeCell ref="F453:I453"/>
    <mergeCell ref="A443:E443"/>
    <mergeCell ref="F443:I443"/>
    <mergeCell ref="A442:E442"/>
    <mergeCell ref="F442:I442"/>
    <mergeCell ref="A506:E506"/>
    <mergeCell ref="F506:I506"/>
    <mergeCell ref="F507:I507"/>
    <mergeCell ref="A509:E509"/>
    <mergeCell ref="F509:I509"/>
    <mergeCell ref="E501:F501"/>
    <mergeCell ref="E502:F502"/>
    <mergeCell ref="A503:A504"/>
    <mergeCell ref="B503:B504"/>
    <mergeCell ref="C503:C504"/>
    <mergeCell ref="D503:D504"/>
    <mergeCell ref="E503:E504"/>
    <mergeCell ref="F503:G503"/>
    <mergeCell ref="H503:I503"/>
    <mergeCell ref="J503:J504"/>
    <mergeCell ref="F492:I492"/>
    <mergeCell ref="A497:E497"/>
    <mergeCell ref="F497:I497"/>
    <mergeCell ref="H499:I499"/>
    <mergeCell ref="F531:I531"/>
    <mergeCell ref="A533:E533"/>
    <mergeCell ref="F533:I533"/>
    <mergeCell ref="A536:E536"/>
    <mergeCell ref="F536:I536"/>
    <mergeCell ref="A537:E537"/>
    <mergeCell ref="F537:I537"/>
    <mergeCell ref="A513:E513"/>
    <mergeCell ref="F513:I513"/>
    <mergeCell ref="A514:E514"/>
    <mergeCell ref="F514:I514"/>
    <mergeCell ref="A515:E515"/>
    <mergeCell ref="F515:I515"/>
    <mergeCell ref="A510:E510"/>
    <mergeCell ref="F510:I510"/>
    <mergeCell ref="A511:E511"/>
    <mergeCell ref="F511:I511"/>
    <mergeCell ref="A512:E512"/>
    <mergeCell ref="F512:I512"/>
    <mergeCell ref="E563:F563"/>
    <mergeCell ref="E564:F564"/>
    <mergeCell ref="F565:I565"/>
    <mergeCell ref="A567:E567"/>
    <mergeCell ref="F567:I567"/>
    <mergeCell ref="A568:E568"/>
    <mergeCell ref="F568:I568"/>
    <mergeCell ref="A569:E569"/>
    <mergeCell ref="A570:E570"/>
    <mergeCell ref="F570:I570"/>
    <mergeCell ref="F552:I552"/>
    <mergeCell ref="A545:E545"/>
    <mergeCell ref="F545:I545"/>
    <mergeCell ref="A534:E534"/>
    <mergeCell ref="F534:I534"/>
    <mergeCell ref="A535:E535"/>
    <mergeCell ref="F535:I535"/>
    <mergeCell ref="A576:E576"/>
    <mergeCell ref="F576:I576"/>
    <mergeCell ref="A573:E573"/>
    <mergeCell ref="F573:I573"/>
    <mergeCell ref="G575:I575"/>
    <mergeCell ref="G578:I578"/>
    <mergeCell ref="A579:E579"/>
    <mergeCell ref="F579:I579"/>
    <mergeCell ref="H580:I580"/>
    <mergeCell ref="A582:E582"/>
    <mergeCell ref="F582:I582"/>
    <mergeCell ref="A586:E586"/>
    <mergeCell ref="F586:I586"/>
    <mergeCell ref="F569:I569"/>
    <mergeCell ref="A571:E571"/>
    <mergeCell ref="F571:I571"/>
    <mergeCell ref="A572:E572"/>
    <mergeCell ref="F572:I572"/>
    <mergeCell ref="A598:E598"/>
    <mergeCell ref="F598:I598"/>
    <mergeCell ref="F599:I599"/>
    <mergeCell ref="E592:F592"/>
    <mergeCell ref="H589:I589"/>
    <mergeCell ref="E591:F591"/>
    <mergeCell ref="F593:I593"/>
    <mergeCell ref="A595:E595"/>
    <mergeCell ref="F595:I595"/>
    <mergeCell ref="A596:E596"/>
    <mergeCell ref="F596:I596"/>
    <mergeCell ref="A597:E597"/>
    <mergeCell ref="F597:I597"/>
    <mergeCell ref="A599:E599"/>
    <mergeCell ref="H581:I581"/>
    <mergeCell ref="F583:I583"/>
    <mergeCell ref="A587:E587"/>
    <mergeCell ref="F587:I587"/>
    <mergeCell ref="A628:E628"/>
    <mergeCell ref="F628:I628"/>
    <mergeCell ref="A629:E629"/>
    <mergeCell ref="F629:I629"/>
    <mergeCell ref="A630:E630"/>
    <mergeCell ref="F630:I630"/>
    <mergeCell ref="F625:I625"/>
    <mergeCell ref="A627:E627"/>
    <mergeCell ref="F627:I627"/>
    <mergeCell ref="J618:J619"/>
    <mergeCell ref="A622:E622"/>
    <mergeCell ref="F622:I622"/>
    <mergeCell ref="F623:I623"/>
    <mergeCell ref="A625:E625"/>
    <mergeCell ref="A626:E626"/>
    <mergeCell ref="F626:I626"/>
    <mergeCell ref="A607:E607"/>
    <mergeCell ref="F607:I607"/>
    <mergeCell ref="F611:I611"/>
    <mergeCell ref="A660:E660"/>
    <mergeCell ref="F660:I660"/>
    <mergeCell ref="A655:E655"/>
    <mergeCell ref="F655:I655"/>
    <mergeCell ref="F656:I656"/>
    <mergeCell ref="A656:E656"/>
    <mergeCell ref="A657:E657"/>
    <mergeCell ref="F657:I657"/>
    <mergeCell ref="G659:I659"/>
    <mergeCell ref="H661:I661"/>
    <mergeCell ref="A631:E631"/>
    <mergeCell ref="F631:I631"/>
    <mergeCell ref="G633:I633"/>
    <mergeCell ref="A634:E634"/>
    <mergeCell ref="F634:I634"/>
    <mergeCell ref="F635:I635"/>
    <mergeCell ref="A637:E637"/>
    <mergeCell ref="F637:I637"/>
    <mergeCell ref="A638:E638"/>
    <mergeCell ref="F638:I638"/>
    <mergeCell ref="H640:I640"/>
    <mergeCell ref="E642:F642"/>
    <mergeCell ref="E643:F643"/>
    <mergeCell ref="A644:A645"/>
    <mergeCell ref="B644:B645"/>
    <mergeCell ref="A694:E694"/>
    <mergeCell ref="F694:I694"/>
    <mergeCell ref="A683:E683"/>
    <mergeCell ref="F683:I683"/>
    <mergeCell ref="A684:E684"/>
    <mergeCell ref="F684:I684"/>
    <mergeCell ref="G692:I692"/>
    <mergeCell ref="G693:I693"/>
    <mergeCell ref="H695:I695"/>
    <mergeCell ref="H696:I696"/>
    <mergeCell ref="H697:I697"/>
    <mergeCell ref="H698:I698"/>
    <mergeCell ref="H674:I674"/>
    <mergeCell ref="A663:E663"/>
    <mergeCell ref="F663:I663"/>
    <mergeCell ref="F664:I664"/>
    <mergeCell ref="H662:I662"/>
    <mergeCell ref="A667:E667"/>
    <mergeCell ref="F667:I667"/>
    <mergeCell ref="A668:E668"/>
    <mergeCell ref="F668:I668"/>
    <mergeCell ref="H670:I670"/>
    <mergeCell ref="E672:F672"/>
    <mergeCell ref="E673:F673"/>
    <mergeCell ref="A674:A675"/>
    <mergeCell ref="B674:B675"/>
    <mergeCell ref="C674:C675"/>
    <mergeCell ref="D674:D675"/>
    <mergeCell ref="E674:E675"/>
    <mergeCell ref="E712:F712"/>
    <mergeCell ref="E713:F713"/>
    <mergeCell ref="A714:A715"/>
    <mergeCell ref="B714:B715"/>
    <mergeCell ref="C714:C715"/>
    <mergeCell ref="D714:D715"/>
    <mergeCell ref="E714:E715"/>
    <mergeCell ref="F714:G714"/>
    <mergeCell ref="H714:I714"/>
    <mergeCell ref="J714:J715"/>
    <mergeCell ref="A718:E718"/>
    <mergeCell ref="A707:E707"/>
    <mergeCell ref="F707:I707"/>
    <mergeCell ref="A700:E700"/>
    <mergeCell ref="F700:I700"/>
    <mergeCell ref="F701:I701"/>
    <mergeCell ref="H699:I699"/>
    <mergeCell ref="A708:E708"/>
    <mergeCell ref="F708:I708"/>
    <mergeCell ref="H710:I710"/>
    <mergeCell ref="H741:I741"/>
    <mergeCell ref="E743:F743"/>
    <mergeCell ref="E744:F744"/>
    <mergeCell ref="A745:A746"/>
    <mergeCell ref="B745:B746"/>
    <mergeCell ref="C745:C746"/>
    <mergeCell ref="D745:D746"/>
    <mergeCell ref="E745:E746"/>
    <mergeCell ref="F745:G745"/>
    <mergeCell ref="H745:I745"/>
    <mergeCell ref="F734:I734"/>
    <mergeCell ref="A731:E731"/>
    <mergeCell ref="F731:I731"/>
    <mergeCell ref="A728:E728"/>
    <mergeCell ref="F728:I728"/>
    <mergeCell ref="A724:E724"/>
    <mergeCell ref="F724:I724"/>
    <mergeCell ref="F725:I725"/>
    <mergeCell ref="A727:E727"/>
    <mergeCell ref="F727:I727"/>
    <mergeCell ref="A771:E771"/>
    <mergeCell ref="F771:I771"/>
    <mergeCell ref="A772:E772"/>
    <mergeCell ref="F772:I772"/>
    <mergeCell ref="A773:E773"/>
    <mergeCell ref="F773:I773"/>
    <mergeCell ref="A774:E774"/>
    <mergeCell ref="F774:I774"/>
    <mergeCell ref="G777:I777"/>
    <mergeCell ref="G778:I778"/>
    <mergeCell ref="H780:I780"/>
    <mergeCell ref="H781:I781"/>
    <mergeCell ref="H782:I782"/>
    <mergeCell ref="F760:I760"/>
    <mergeCell ref="A755:E755"/>
    <mergeCell ref="F755:I755"/>
    <mergeCell ref="E766:F766"/>
    <mergeCell ref="F767:I767"/>
    <mergeCell ref="A769:E769"/>
    <mergeCell ref="F769:I769"/>
    <mergeCell ref="A770:E770"/>
    <mergeCell ref="F770:I770"/>
    <mergeCell ref="F788:I788"/>
    <mergeCell ref="A788:E788"/>
    <mergeCell ref="A789:E789"/>
    <mergeCell ref="F789:I789"/>
    <mergeCell ref="H791:I791"/>
    <mergeCell ref="E793:F793"/>
    <mergeCell ref="E794:F794"/>
    <mergeCell ref="A795:A796"/>
    <mergeCell ref="B795:B796"/>
    <mergeCell ref="C795:C796"/>
    <mergeCell ref="D795:D796"/>
    <mergeCell ref="A783:E783"/>
    <mergeCell ref="F783:I783"/>
    <mergeCell ref="F784:I784"/>
    <mergeCell ref="A779:E779"/>
    <mergeCell ref="F779:I779"/>
    <mergeCell ref="A775:E775"/>
    <mergeCell ref="F775:I775"/>
    <mergeCell ref="E819:F819"/>
    <mergeCell ref="E820:F820"/>
    <mergeCell ref="A821:A822"/>
    <mergeCell ref="B821:B822"/>
    <mergeCell ref="C821:C822"/>
    <mergeCell ref="D821:D822"/>
    <mergeCell ref="E821:E822"/>
    <mergeCell ref="F821:G821"/>
    <mergeCell ref="H821:I821"/>
    <mergeCell ref="F812:I812"/>
    <mergeCell ref="A811:E811"/>
    <mergeCell ref="F811:I811"/>
    <mergeCell ref="A806:E806"/>
    <mergeCell ref="F806:I806"/>
    <mergeCell ref="A807:E807"/>
    <mergeCell ref="F807:I807"/>
    <mergeCell ref="A808:E808"/>
    <mergeCell ref="F808:I808"/>
    <mergeCell ref="H817:I817"/>
    <mergeCell ref="A851:E851"/>
    <mergeCell ref="F851:I851"/>
    <mergeCell ref="F852:I852"/>
    <mergeCell ref="G842:I842"/>
    <mergeCell ref="G843:I843"/>
    <mergeCell ref="G844:I844"/>
    <mergeCell ref="A845:E845"/>
    <mergeCell ref="F845:I845"/>
    <mergeCell ref="H846:I846"/>
    <mergeCell ref="H847:I847"/>
    <mergeCell ref="H848:I848"/>
    <mergeCell ref="H849:I849"/>
    <mergeCell ref="H850:I850"/>
    <mergeCell ref="A834:E834"/>
    <mergeCell ref="F834:I834"/>
    <mergeCell ref="A835:E835"/>
    <mergeCell ref="F835:I835"/>
    <mergeCell ref="A889:E889"/>
    <mergeCell ref="F889:I889"/>
    <mergeCell ref="A877:E877"/>
    <mergeCell ref="F877:I877"/>
    <mergeCell ref="A870:E870"/>
    <mergeCell ref="F870:I870"/>
    <mergeCell ref="F871:I871"/>
    <mergeCell ref="A876:E876"/>
    <mergeCell ref="F876:I876"/>
    <mergeCell ref="G888:I888"/>
    <mergeCell ref="H890:I890"/>
    <mergeCell ref="A858:E858"/>
    <mergeCell ref="F858:I858"/>
    <mergeCell ref="A859:E859"/>
    <mergeCell ref="F859:I859"/>
    <mergeCell ref="H861:I861"/>
    <mergeCell ref="E863:F863"/>
    <mergeCell ref="E864:F864"/>
    <mergeCell ref="A865:A866"/>
    <mergeCell ref="B865:B866"/>
    <mergeCell ref="C865:C866"/>
    <mergeCell ref="D865:D866"/>
    <mergeCell ref="E865:E866"/>
    <mergeCell ref="F865:G865"/>
    <mergeCell ref="H865:I865"/>
    <mergeCell ref="F932:I932"/>
    <mergeCell ref="A929:E929"/>
    <mergeCell ref="F929:I929"/>
    <mergeCell ref="G931:I931"/>
    <mergeCell ref="A932:E932"/>
    <mergeCell ref="H933:I933"/>
    <mergeCell ref="H934:I934"/>
    <mergeCell ref="H935:I935"/>
    <mergeCell ref="H936:I936"/>
    <mergeCell ref="H937:I937"/>
    <mergeCell ref="A921:E921"/>
    <mergeCell ref="F921:I921"/>
    <mergeCell ref="A922:E922"/>
    <mergeCell ref="F922:I922"/>
    <mergeCell ref="F914:I914"/>
    <mergeCell ref="A894:E894"/>
    <mergeCell ref="F894:I894"/>
    <mergeCell ref="F895:I895"/>
    <mergeCell ref="E950:F950"/>
    <mergeCell ref="E951:F951"/>
    <mergeCell ref="A952:A953"/>
    <mergeCell ref="B952:B953"/>
    <mergeCell ref="C952:C953"/>
    <mergeCell ref="D952:D953"/>
    <mergeCell ref="E952:E953"/>
    <mergeCell ref="F952:G952"/>
    <mergeCell ref="H952:I952"/>
    <mergeCell ref="J952:J953"/>
    <mergeCell ref="A955:E955"/>
    <mergeCell ref="F955:I955"/>
    <mergeCell ref="F956:I956"/>
    <mergeCell ref="A938:E938"/>
    <mergeCell ref="F938:I938"/>
    <mergeCell ref="F939:I939"/>
    <mergeCell ref="A945:E945"/>
    <mergeCell ref="F945:I945"/>
    <mergeCell ref="A946:E946"/>
    <mergeCell ref="F946:I946"/>
    <mergeCell ref="H948:I948"/>
    <mergeCell ref="A1002:E1002"/>
    <mergeCell ref="F1002:I1002"/>
    <mergeCell ref="A991:E991"/>
    <mergeCell ref="F991:I991"/>
    <mergeCell ref="F992:I992"/>
    <mergeCell ref="G998:I998"/>
    <mergeCell ref="G999:I999"/>
    <mergeCell ref="G1000:I1000"/>
    <mergeCell ref="G1001:I1001"/>
    <mergeCell ref="G1004:I1004"/>
    <mergeCell ref="G1005:I1005"/>
    <mergeCell ref="A1006:E1006"/>
    <mergeCell ref="F1006:I1006"/>
    <mergeCell ref="H1007:I1007"/>
    <mergeCell ref="F982:I982"/>
    <mergeCell ref="A967:E967"/>
    <mergeCell ref="F967:I967"/>
    <mergeCell ref="A968:E968"/>
    <mergeCell ref="F968:I968"/>
    <mergeCell ref="E1030:F1030"/>
    <mergeCell ref="A1025:E1025"/>
    <mergeCell ref="F1025:I1025"/>
    <mergeCell ref="A1026:E1026"/>
    <mergeCell ref="F1026:I1026"/>
    <mergeCell ref="H1028:I1028"/>
    <mergeCell ref="E1031:F1031"/>
    <mergeCell ref="A1032:A1033"/>
    <mergeCell ref="B1032:B1033"/>
    <mergeCell ref="C1032:C1033"/>
    <mergeCell ref="D1032:D1033"/>
    <mergeCell ref="E1032:E1033"/>
    <mergeCell ref="A1015:E1015"/>
    <mergeCell ref="F1015:I1015"/>
    <mergeCell ref="F1016:I1016"/>
    <mergeCell ref="H1008:I1008"/>
    <mergeCell ref="H1009:I1009"/>
    <mergeCell ref="H1010:I1010"/>
    <mergeCell ref="H1011:I1011"/>
    <mergeCell ref="H1012:I1012"/>
    <mergeCell ref="H1013:I1013"/>
    <mergeCell ref="H1014:I1014"/>
    <mergeCell ref="H1085:I1085"/>
    <mergeCell ref="E1087:F1087"/>
    <mergeCell ref="E1088:F1088"/>
    <mergeCell ref="A1066:E1066"/>
    <mergeCell ref="F1066:I1066"/>
    <mergeCell ref="A1067:E1067"/>
    <mergeCell ref="F1067:I1067"/>
    <mergeCell ref="A1068:E1068"/>
    <mergeCell ref="F1068:I1068"/>
    <mergeCell ref="A1065:E1065"/>
    <mergeCell ref="F1065:I1065"/>
    <mergeCell ref="A1060:E1060"/>
    <mergeCell ref="F1060:I1060"/>
    <mergeCell ref="F1061:I1061"/>
    <mergeCell ref="A1064:E1064"/>
    <mergeCell ref="F1064:I1064"/>
    <mergeCell ref="A1044:E1044"/>
    <mergeCell ref="F1044:I1044"/>
    <mergeCell ref="A1045:E1045"/>
    <mergeCell ref="F1045:I1045"/>
    <mergeCell ref="F1046:I1046"/>
    <mergeCell ref="A1075:E1075"/>
    <mergeCell ref="F1075:I1075"/>
    <mergeCell ref="A1078:E1078"/>
    <mergeCell ref="F1078:I1078"/>
    <mergeCell ref="F1079:I1079"/>
    <mergeCell ref="A1069:E1069"/>
    <mergeCell ref="F1069:I1069"/>
    <mergeCell ref="G1072:I1072"/>
    <mergeCell ref="G1073:I1073"/>
    <mergeCell ref="G1074:I1074"/>
    <mergeCell ref="A1070:E1070"/>
    <mergeCell ref="F1070:I1070"/>
    <mergeCell ref="H1076:I1076"/>
    <mergeCell ref="H1077:I1077"/>
    <mergeCell ref="A1082:E1082"/>
    <mergeCell ref="F1082:I1082"/>
    <mergeCell ref="A1083:E1083"/>
    <mergeCell ref="F1083:I1083"/>
    <mergeCell ref="G1096:I1096"/>
    <mergeCell ref="G1097:I1097"/>
    <mergeCell ref="A1092:E1092"/>
    <mergeCell ref="F1092:I1092"/>
    <mergeCell ref="A1093:E1093"/>
    <mergeCell ref="F1093:I1093"/>
    <mergeCell ref="A1089:E1089"/>
    <mergeCell ref="F1089:I1089"/>
    <mergeCell ref="A1090:E1090"/>
    <mergeCell ref="F1090:I1090"/>
    <mergeCell ref="A1091:E1091"/>
    <mergeCell ref="F1091:I1091"/>
    <mergeCell ref="G1095:I1095"/>
    <mergeCell ref="G1098:I1098"/>
    <mergeCell ref="A1099:E1099"/>
    <mergeCell ref="F1099:I1099"/>
    <mergeCell ref="F1100:I1100"/>
    <mergeCell ref="A1115:E1115"/>
    <mergeCell ref="F1115:I1115"/>
    <mergeCell ref="A1116:E1116"/>
    <mergeCell ref="F1116:I1116"/>
    <mergeCell ref="A1117:E1117"/>
    <mergeCell ref="F1117:I1117"/>
    <mergeCell ref="A1114:E1114"/>
    <mergeCell ref="F1114:I1114"/>
    <mergeCell ref="A1102:E1102"/>
    <mergeCell ref="F1102:I1102"/>
    <mergeCell ref="F1103:I1103"/>
    <mergeCell ref="A1103:E1103"/>
    <mergeCell ref="H1105:I1105"/>
    <mergeCell ref="E1107:F1107"/>
    <mergeCell ref="E1108:F1108"/>
    <mergeCell ref="F1109:I1109"/>
    <mergeCell ref="A1112:E1112"/>
    <mergeCell ref="F1112:I1112"/>
    <mergeCell ref="A1113:E1113"/>
    <mergeCell ref="F1113:I1113"/>
    <mergeCell ref="F1132:I1132"/>
    <mergeCell ref="A1126:E1126"/>
    <mergeCell ref="F1126:I1126"/>
    <mergeCell ref="A1118:E1118"/>
    <mergeCell ref="F1118:I1118"/>
    <mergeCell ref="G1120:I1120"/>
    <mergeCell ref="G1121:I1121"/>
    <mergeCell ref="A1122:E1122"/>
    <mergeCell ref="F1122:I1122"/>
    <mergeCell ref="H1123:I1123"/>
    <mergeCell ref="H1124:I1124"/>
    <mergeCell ref="H1125:I1125"/>
    <mergeCell ref="F1127:I1127"/>
    <mergeCell ref="A1131:E1131"/>
    <mergeCell ref="F1131:I1131"/>
    <mergeCell ref="A1132:E1132"/>
    <mergeCell ref="H1134:I1134"/>
    <mergeCell ref="A1146:E1146"/>
    <mergeCell ref="F1146:I1146"/>
    <mergeCell ref="F1147:I1147"/>
    <mergeCell ref="A1150:E1150"/>
    <mergeCell ref="F1150:I1150"/>
    <mergeCell ref="A1139:E1139"/>
    <mergeCell ref="F1139:I1139"/>
    <mergeCell ref="A1140:E1140"/>
    <mergeCell ref="F1140:I1140"/>
    <mergeCell ref="A1138:E1138"/>
    <mergeCell ref="F1138:I1138"/>
    <mergeCell ref="E1136:F1136"/>
    <mergeCell ref="E1137:F1137"/>
    <mergeCell ref="A1141:E1141"/>
    <mergeCell ref="F1141:I1141"/>
    <mergeCell ref="A1142:E1142"/>
    <mergeCell ref="F1142:I1142"/>
    <mergeCell ref="G1144:I1144"/>
    <mergeCell ref="G1145:I1145"/>
    <mergeCell ref="A1149:E1149"/>
    <mergeCell ref="F1149:I1149"/>
    <mergeCell ref="A1163:E1163"/>
    <mergeCell ref="F1163:I1163"/>
    <mergeCell ref="A1164:E1164"/>
    <mergeCell ref="F1164:I1164"/>
    <mergeCell ref="A1160:E1160"/>
    <mergeCell ref="F1160:I1160"/>
    <mergeCell ref="A1161:E1161"/>
    <mergeCell ref="F1161:I1161"/>
    <mergeCell ref="A1162:E1162"/>
    <mergeCell ref="F1162:I1162"/>
    <mergeCell ref="E1155:F1155"/>
    <mergeCell ref="H1152:I1152"/>
    <mergeCell ref="E1154:F1154"/>
    <mergeCell ref="F1156:I1156"/>
    <mergeCell ref="A1158:E1158"/>
    <mergeCell ref="F1158:I1158"/>
    <mergeCell ref="A1159:E1159"/>
    <mergeCell ref="F1159:I1159"/>
    <mergeCell ref="G1196:I1196"/>
    <mergeCell ref="H1198:I1198"/>
    <mergeCell ref="H1199:I1199"/>
    <mergeCell ref="F1181:I1181"/>
    <mergeCell ref="A1170:E1170"/>
    <mergeCell ref="F1170:I1170"/>
    <mergeCell ref="G1166:I1166"/>
    <mergeCell ref="A1167:E1167"/>
    <mergeCell ref="F1167:I1167"/>
    <mergeCell ref="H1168:I1168"/>
    <mergeCell ref="H1169:I1169"/>
    <mergeCell ref="F1171:I1171"/>
    <mergeCell ref="A1174:E1174"/>
    <mergeCell ref="F1174:I1174"/>
    <mergeCell ref="A1175:E1175"/>
    <mergeCell ref="F1175:I1175"/>
    <mergeCell ref="H1177:I1177"/>
    <mergeCell ref="E1179:F1179"/>
    <mergeCell ref="E1180:F1180"/>
    <mergeCell ref="A1205:E1205"/>
    <mergeCell ref="F1205:I1205"/>
    <mergeCell ref="A1200:E1200"/>
    <mergeCell ref="F1200:I1200"/>
    <mergeCell ref="F1201:I1201"/>
    <mergeCell ref="A1204:E1204"/>
    <mergeCell ref="F1204:I1204"/>
    <mergeCell ref="H1207:I1207"/>
    <mergeCell ref="E1209:F1209"/>
    <mergeCell ref="E1210:F1210"/>
    <mergeCell ref="A1211:A1212"/>
    <mergeCell ref="B1211:B1212"/>
    <mergeCell ref="C1211:C1212"/>
    <mergeCell ref="D1211:D1212"/>
    <mergeCell ref="E1211:E1212"/>
    <mergeCell ref="F1211:G1211"/>
    <mergeCell ref="A1197:E1197"/>
    <mergeCell ref="F1197:I1197"/>
    <mergeCell ref="A1242:E1242"/>
    <mergeCell ref="F1242:I1242"/>
    <mergeCell ref="A1237:E1237"/>
    <mergeCell ref="F1237:I1237"/>
    <mergeCell ref="A1234:E1234"/>
    <mergeCell ref="F1234:I1234"/>
    <mergeCell ref="G1232:I1232"/>
    <mergeCell ref="G1233:I1233"/>
    <mergeCell ref="H1235:I1235"/>
    <mergeCell ref="H1236:I1236"/>
    <mergeCell ref="F1238:I1238"/>
    <mergeCell ref="A1241:E1241"/>
    <mergeCell ref="F1241:I1241"/>
    <mergeCell ref="A1217:E1217"/>
    <mergeCell ref="F1217:I1217"/>
    <mergeCell ref="F1218:I1218"/>
    <mergeCell ref="G1231:I1231"/>
    <mergeCell ref="F1271:I1271"/>
    <mergeCell ref="F1275:I1275"/>
    <mergeCell ref="A1270:E1270"/>
    <mergeCell ref="F1270:I1270"/>
    <mergeCell ref="A1266:E1266"/>
    <mergeCell ref="F1266:I1266"/>
    <mergeCell ref="H1268:I1268"/>
    <mergeCell ref="H1269:I1269"/>
    <mergeCell ref="A1275:E1275"/>
    <mergeCell ref="A1261:E1261"/>
    <mergeCell ref="F1261:I1261"/>
    <mergeCell ref="F1252:I1252"/>
    <mergeCell ref="H1244:I1244"/>
    <mergeCell ref="A1251:E1251"/>
    <mergeCell ref="F1251:I1251"/>
    <mergeCell ref="E1246:F1246"/>
    <mergeCell ref="E1247:F1247"/>
    <mergeCell ref="A1248:A1249"/>
    <mergeCell ref="B1248:B1249"/>
    <mergeCell ref="C1248:C1249"/>
    <mergeCell ref="D1248:D1249"/>
    <mergeCell ref="E1248:E1249"/>
    <mergeCell ref="F1248:G1248"/>
    <mergeCell ref="H1248:I1248"/>
    <mergeCell ref="F1303:I1303"/>
    <mergeCell ref="A1292:E1292"/>
    <mergeCell ref="F1292:I1292"/>
    <mergeCell ref="A1293:E1293"/>
    <mergeCell ref="F1293:I1293"/>
    <mergeCell ref="F1294:I1294"/>
    <mergeCell ref="G1297:I1297"/>
    <mergeCell ref="A1298:E1298"/>
    <mergeCell ref="F1298:I1298"/>
    <mergeCell ref="F1299:I1299"/>
    <mergeCell ref="A1302:E1302"/>
    <mergeCell ref="F1302:I1302"/>
    <mergeCell ref="A1303:E1303"/>
    <mergeCell ref="H1305:I1305"/>
    <mergeCell ref="E1307:F1307"/>
    <mergeCell ref="A1289:E1289"/>
    <mergeCell ref="F1289:I1289"/>
    <mergeCell ref="A1290:E1290"/>
    <mergeCell ref="F1290:I1290"/>
    <mergeCell ref="A1291:E1291"/>
    <mergeCell ref="F1291:I1291"/>
    <mergeCell ref="G1337:I1337"/>
    <mergeCell ref="G1338:I1338"/>
    <mergeCell ref="G1339:I1339"/>
    <mergeCell ref="A1320:E1320"/>
    <mergeCell ref="F1320:I1320"/>
    <mergeCell ref="F1321:I1321"/>
    <mergeCell ref="A1311:E1311"/>
    <mergeCell ref="F1311:I1311"/>
    <mergeCell ref="A1316:E1316"/>
    <mergeCell ref="F1316:I1316"/>
    <mergeCell ref="F1309:I1309"/>
    <mergeCell ref="E1308:F1308"/>
    <mergeCell ref="A1312:E1312"/>
    <mergeCell ref="F1312:I1312"/>
    <mergeCell ref="A1313:E1313"/>
    <mergeCell ref="F1313:I1313"/>
    <mergeCell ref="A1314:E1314"/>
    <mergeCell ref="F1314:I1314"/>
    <mergeCell ref="A1315:E1315"/>
    <mergeCell ref="F1315:I1315"/>
    <mergeCell ref="A1317:E1317"/>
    <mergeCell ref="F1317:I1317"/>
    <mergeCell ref="F1318:I1318"/>
    <mergeCell ref="A1321:E1321"/>
    <mergeCell ref="H1352:I1352"/>
    <mergeCell ref="E1354:F1354"/>
    <mergeCell ref="E1355:F1355"/>
    <mergeCell ref="A1356:A1357"/>
    <mergeCell ref="B1356:B1357"/>
    <mergeCell ref="C1356:C1357"/>
    <mergeCell ref="D1356:D1357"/>
    <mergeCell ref="E1356:E1357"/>
    <mergeCell ref="F1356:G1356"/>
    <mergeCell ref="H1356:I1356"/>
    <mergeCell ref="J1356:J1357"/>
    <mergeCell ref="A1349:E1349"/>
    <mergeCell ref="F1349:I1349"/>
    <mergeCell ref="A1344:E1344"/>
    <mergeCell ref="F1344:I1344"/>
    <mergeCell ref="F1345:I1345"/>
    <mergeCell ref="A1340:E1340"/>
    <mergeCell ref="F1340:I1340"/>
    <mergeCell ref="H1341:I1341"/>
    <mergeCell ref="H1342:I1342"/>
    <mergeCell ref="H1343:I1343"/>
    <mergeCell ref="A1350:E1350"/>
    <mergeCell ref="F1350:I1350"/>
    <mergeCell ref="A1383:E1383"/>
    <mergeCell ref="F1383:I1383"/>
    <mergeCell ref="A1382:E1382"/>
    <mergeCell ref="F1382:I1382"/>
    <mergeCell ref="H1385:I1385"/>
    <mergeCell ref="E1387:F1387"/>
    <mergeCell ref="E1388:F1388"/>
    <mergeCell ref="A1389:A1390"/>
    <mergeCell ref="B1389:B1390"/>
    <mergeCell ref="C1389:C1390"/>
    <mergeCell ref="D1389:D1390"/>
    <mergeCell ref="E1389:E1390"/>
    <mergeCell ref="F1389:G1389"/>
    <mergeCell ref="H1389:I1389"/>
    <mergeCell ref="A1377:E1377"/>
    <mergeCell ref="F1377:I1377"/>
    <mergeCell ref="A1373:E1373"/>
    <mergeCell ref="F1373:I1373"/>
    <mergeCell ref="H1375:I1375"/>
    <mergeCell ref="H1376:I1376"/>
    <mergeCell ref="F1378:I1378"/>
    <mergeCell ref="H1414:I1414"/>
    <mergeCell ref="E1416:F1416"/>
    <mergeCell ref="E1417:F1417"/>
    <mergeCell ref="F1418:I1418"/>
    <mergeCell ref="A1420:E1420"/>
    <mergeCell ref="F1420:I1420"/>
    <mergeCell ref="A1421:E1421"/>
    <mergeCell ref="F1421:I1421"/>
    <mergeCell ref="A1422:E1422"/>
    <mergeCell ref="F1422:I1422"/>
    <mergeCell ref="A1399:E1399"/>
    <mergeCell ref="F1399:I1399"/>
    <mergeCell ref="A1400:E1400"/>
    <mergeCell ref="F1400:I1400"/>
    <mergeCell ref="A1401:E1401"/>
    <mergeCell ref="F1401:I1401"/>
    <mergeCell ref="A1396:E1396"/>
    <mergeCell ref="F1396:I1396"/>
    <mergeCell ref="A1397:E1397"/>
    <mergeCell ref="F1397:I1397"/>
    <mergeCell ref="A1398:E1398"/>
    <mergeCell ref="F1398:I1398"/>
    <mergeCell ref="G1514:I1514"/>
    <mergeCell ref="A1485:E1485"/>
    <mergeCell ref="F1485:I1485"/>
    <mergeCell ref="A1486:E1486"/>
    <mergeCell ref="F1486:I1486"/>
    <mergeCell ref="A1482:E1482"/>
    <mergeCell ref="F1482:I1482"/>
    <mergeCell ref="A1483:E1483"/>
    <mergeCell ref="F1483:I1483"/>
    <mergeCell ref="A1484:E1484"/>
    <mergeCell ref="F1484:I1484"/>
    <mergeCell ref="H1464:I1464"/>
    <mergeCell ref="H1465:I1465"/>
    <mergeCell ref="A1466:E1466"/>
    <mergeCell ref="F1466:I1466"/>
    <mergeCell ref="F1467:I1467"/>
    <mergeCell ref="A1470:E1470"/>
    <mergeCell ref="F1470:I1470"/>
    <mergeCell ref="A1471:E1471"/>
    <mergeCell ref="F1471:I1471"/>
    <mergeCell ref="H1473:I1473"/>
    <mergeCell ref="E1475:F1475"/>
    <mergeCell ref="E1476:F1476"/>
    <mergeCell ref="A1546:E1546"/>
    <mergeCell ref="F1546:I1546"/>
    <mergeCell ref="A1542:E1542"/>
    <mergeCell ref="F1542:I1542"/>
    <mergeCell ref="A1543:E1543"/>
    <mergeCell ref="F1543:I1543"/>
    <mergeCell ref="A1544:E1544"/>
    <mergeCell ref="F1544:I1544"/>
    <mergeCell ref="A1545:E1545"/>
    <mergeCell ref="F1545:I1545"/>
    <mergeCell ref="A1524:E1524"/>
    <mergeCell ref="F1524:I1524"/>
    <mergeCell ref="A1518:E1518"/>
    <mergeCell ref="F1518:I1518"/>
    <mergeCell ref="A1508:E1508"/>
    <mergeCell ref="F1508:I1508"/>
    <mergeCell ref="H1499:I1499"/>
    <mergeCell ref="A1507:E1507"/>
    <mergeCell ref="F1507:I1507"/>
    <mergeCell ref="E1501:F1501"/>
    <mergeCell ref="E1502:F1502"/>
    <mergeCell ref="F1503:I1503"/>
    <mergeCell ref="A1506:E1506"/>
    <mergeCell ref="F1506:I1506"/>
    <mergeCell ref="A1509:E1509"/>
    <mergeCell ref="F1509:I1509"/>
    <mergeCell ref="A1510:E1510"/>
    <mergeCell ref="F1510:I1510"/>
    <mergeCell ref="A1511:E1511"/>
    <mergeCell ref="F1511:I1511"/>
    <mergeCell ref="A1512:E1512"/>
    <mergeCell ref="F1512:I1512"/>
    <mergeCell ref="E1583:F1583"/>
    <mergeCell ref="E1584:F1584"/>
    <mergeCell ref="F1585:I1585"/>
    <mergeCell ref="F1547:I1547"/>
    <mergeCell ref="A1547:E1547"/>
    <mergeCell ref="A1548:E1548"/>
    <mergeCell ref="F1548:I1548"/>
    <mergeCell ref="G1550:I1550"/>
    <mergeCell ref="G1551:I1551"/>
    <mergeCell ref="G1552:I1552"/>
    <mergeCell ref="G1553:I1553"/>
    <mergeCell ref="G1554:I1554"/>
    <mergeCell ref="G1555:I1555"/>
    <mergeCell ref="G1556:I1556"/>
    <mergeCell ref="G1557:I1557"/>
    <mergeCell ref="G1558:I1558"/>
    <mergeCell ref="A1559:E1559"/>
    <mergeCell ref="A1655:E1655"/>
    <mergeCell ref="F1655:I1655"/>
    <mergeCell ref="J1652:J1653"/>
    <mergeCell ref="H1624:I1624"/>
    <mergeCell ref="H1614:I1614"/>
    <mergeCell ref="H1615:I1615"/>
    <mergeCell ref="H1616:I1616"/>
    <mergeCell ref="H1617:I1617"/>
    <mergeCell ref="H1618:I1618"/>
    <mergeCell ref="H1619:I1619"/>
    <mergeCell ref="H1620:I1620"/>
    <mergeCell ref="H1621:I1621"/>
    <mergeCell ref="H1622:I1622"/>
    <mergeCell ref="H1623:I1623"/>
    <mergeCell ref="A1588:E1588"/>
    <mergeCell ref="F1588:I1588"/>
    <mergeCell ref="A1589:E1589"/>
    <mergeCell ref="F1589:I1589"/>
    <mergeCell ref="A1590:E1590"/>
    <mergeCell ref="F1590:I1590"/>
    <mergeCell ref="A1591:E1591"/>
    <mergeCell ref="F1591:I1591"/>
    <mergeCell ref="A1592:E1592"/>
    <mergeCell ref="F1592:I1592"/>
    <mergeCell ref="A1593:E1593"/>
    <mergeCell ref="F1593:I1593"/>
    <mergeCell ref="A1594:E1594"/>
    <mergeCell ref="F1594:I1594"/>
    <mergeCell ref="G1596:I1596"/>
    <mergeCell ref="G1597:I1597"/>
    <mergeCell ref="J1674:J1675"/>
    <mergeCell ref="F1659:I1659"/>
    <mergeCell ref="A1661:E1661"/>
    <mergeCell ref="F1661:I1661"/>
    <mergeCell ref="A1662:E1662"/>
    <mergeCell ref="F1662:I1662"/>
    <mergeCell ref="F1656:I1656"/>
    <mergeCell ref="A1658:E1658"/>
    <mergeCell ref="F1658:I1658"/>
    <mergeCell ref="A1659:E1659"/>
    <mergeCell ref="A1660:E1660"/>
    <mergeCell ref="F1660:I1660"/>
    <mergeCell ref="A1663:E1663"/>
    <mergeCell ref="F1663:I1663"/>
    <mergeCell ref="A1664:E1664"/>
    <mergeCell ref="F1664:I1664"/>
    <mergeCell ref="F1665:I1665"/>
    <mergeCell ref="A1667:E1667"/>
    <mergeCell ref="F1667:I1667"/>
    <mergeCell ref="A1677:E1677"/>
    <mergeCell ref="F1677:I1677"/>
    <mergeCell ref="F1678:I1678"/>
    <mergeCell ref="A1680:E1680"/>
    <mergeCell ref="F1680:I1680"/>
    <mergeCell ref="A1668:E1668"/>
    <mergeCell ref="F1668:I1668"/>
    <mergeCell ref="H1670:I1670"/>
    <mergeCell ref="E1672:F1672"/>
    <mergeCell ref="E1673:F1673"/>
    <mergeCell ref="A1674:A1675"/>
    <mergeCell ref="B1674:B1675"/>
    <mergeCell ref="C1674:C1675"/>
    <mergeCell ref="D1674:D1675"/>
    <mergeCell ref="E1674:E1675"/>
    <mergeCell ref="F1674:G1674"/>
    <mergeCell ref="H1674:I1674"/>
    <mergeCell ref="A1751:E1751"/>
    <mergeCell ref="F1751:I1751"/>
    <mergeCell ref="A1752:E1752"/>
    <mergeCell ref="A1735:E1735"/>
    <mergeCell ref="F1735:I1735"/>
    <mergeCell ref="A1723:E1723"/>
    <mergeCell ref="F1723:I1723"/>
    <mergeCell ref="A1718:E1718"/>
    <mergeCell ref="F1718:I1718"/>
    <mergeCell ref="F1719:I1719"/>
    <mergeCell ref="A1715:E1715"/>
    <mergeCell ref="F1715:I1715"/>
    <mergeCell ref="A1705:E1705"/>
    <mergeCell ref="F1705:I1705"/>
    <mergeCell ref="A1706:E1706"/>
    <mergeCell ref="F1706:I1706"/>
    <mergeCell ref="A1707:E1707"/>
    <mergeCell ref="F1707:I1707"/>
    <mergeCell ref="A1708:E1708"/>
    <mergeCell ref="F1708:I1708"/>
    <mergeCell ref="A1709:E1709"/>
    <mergeCell ref="F1709:I1709"/>
    <mergeCell ref="A1710:E1710"/>
    <mergeCell ref="F1710:I1710"/>
    <mergeCell ref="G1712:I1712"/>
    <mergeCell ref="G1713:I1713"/>
    <mergeCell ref="F1748:I1748"/>
    <mergeCell ref="A1741:E1741"/>
    <mergeCell ref="F1741:I1741"/>
    <mergeCell ref="A1744:E1744"/>
    <mergeCell ref="F1744:I1744"/>
    <mergeCell ref="F1736:I1736"/>
    <mergeCell ref="A1738:E1738"/>
    <mergeCell ref="F1738:I1738"/>
    <mergeCell ref="A1740:E1740"/>
    <mergeCell ref="F1740:I1740"/>
    <mergeCell ref="A1742:E1742"/>
    <mergeCell ref="F1742:I1742"/>
    <mergeCell ref="A1743:E1743"/>
    <mergeCell ref="F1743:I1743"/>
    <mergeCell ref="H1745:I1745"/>
    <mergeCell ref="H1746:I1746"/>
    <mergeCell ref="A1747:E1747"/>
    <mergeCell ref="F1747:I1747"/>
    <mergeCell ref="A1783:E1783"/>
    <mergeCell ref="F1783:I1783"/>
    <mergeCell ref="A1784:E1784"/>
    <mergeCell ref="F1784:I1784"/>
    <mergeCell ref="A1785:E1785"/>
    <mergeCell ref="F1785:I1785"/>
    <mergeCell ref="A1782:E1782"/>
    <mergeCell ref="F1782:I1782"/>
    <mergeCell ref="J1778:J1779"/>
    <mergeCell ref="A1765:E1765"/>
    <mergeCell ref="F1765:I1765"/>
    <mergeCell ref="A1768:E1768"/>
    <mergeCell ref="F1768:I1768"/>
    <mergeCell ref="F1769:I1769"/>
    <mergeCell ref="A1762:E1762"/>
    <mergeCell ref="F1762:I1762"/>
    <mergeCell ref="A1760:E1760"/>
    <mergeCell ref="F1760:I1760"/>
    <mergeCell ref="A1761:E1761"/>
    <mergeCell ref="F1761:I1761"/>
    <mergeCell ref="F1805:I1805"/>
    <mergeCell ref="F1806:I1806"/>
    <mergeCell ref="H1797:I1797"/>
    <mergeCell ref="A1791:E1791"/>
    <mergeCell ref="F1791:I1791"/>
    <mergeCell ref="A1790:E1790"/>
    <mergeCell ref="F1790:I1790"/>
    <mergeCell ref="H1793:I1793"/>
    <mergeCell ref="E1795:F1795"/>
    <mergeCell ref="E1796:F1796"/>
    <mergeCell ref="A1797:A1798"/>
    <mergeCell ref="B1797:B1798"/>
    <mergeCell ref="C1797:C1798"/>
    <mergeCell ref="D1797:D1798"/>
    <mergeCell ref="E1797:E1798"/>
    <mergeCell ref="A1786:E1786"/>
    <mergeCell ref="F1786:I1786"/>
    <mergeCell ref="A1787:E1787"/>
    <mergeCell ref="F1787:I1787"/>
    <mergeCell ref="F1788:I1788"/>
    <mergeCell ref="A1832:E1832"/>
    <mergeCell ref="F1832:I1832"/>
    <mergeCell ref="F1833:I1833"/>
    <mergeCell ref="A1835:E1835"/>
    <mergeCell ref="F1835:I1835"/>
    <mergeCell ref="H1823:I1823"/>
    <mergeCell ref="A1827:E1827"/>
    <mergeCell ref="F1827:I1827"/>
    <mergeCell ref="F1828:I1828"/>
    <mergeCell ref="A1830:E1830"/>
    <mergeCell ref="F1830:I1830"/>
    <mergeCell ref="A1831:E1831"/>
    <mergeCell ref="F1831:I1831"/>
    <mergeCell ref="A1833:E1833"/>
    <mergeCell ref="A1834:E1834"/>
    <mergeCell ref="F1834:I1834"/>
    <mergeCell ref="F1814:I1814"/>
    <mergeCell ref="A1817:E1817"/>
    <mergeCell ref="F1817:I1817"/>
    <mergeCell ref="E1848:F1848"/>
    <mergeCell ref="A1849:A1850"/>
    <mergeCell ref="B1849:B1850"/>
    <mergeCell ref="C1849:C1850"/>
    <mergeCell ref="D1849:D1850"/>
    <mergeCell ref="E1849:E1850"/>
    <mergeCell ref="F1849:G1849"/>
    <mergeCell ref="H1849:I1849"/>
    <mergeCell ref="J1849:J1850"/>
    <mergeCell ref="A1854:E1854"/>
    <mergeCell ref="F1854:I1854"/>
    <mergeCell ref="H1845:I1845"/>
    <mergeCell ref="A1839:E1839"/>
    <mergeCell ref="F1839:I1839"/>
    <mergeCell ref="F1840:I1840"/>
    <mergeCell ref="A1836:E1836"/>
    <mergeCell ref="F1836:I1836"/>
    <mergeCell ref="G1838:I1838"/>
    <mergeCell ref="A1842:E1842"/>
    <mergeCell ref="F1842:I1842"/>
    <mergeCell ref="A1843:E1843"/>
    <mergeCell ref="F1843:I1843"/>
    <mergeCell ref="E1847:F1847"/>
    <mergeCell ref="A1904:E1904"/>
    <mergeCell ref="F1904:I1904"/>
    <mergeCell ref="F1905:I1905"/>
    <mergeCell ref="A1894:E1894"/>
    <mergeCell ref="F1894:I1894"/>
    <mergeCell ref="A1895:E1895"/>
    <mergeCell ref="F1895:I1895"/>
    <mergeCell ref="G1897:I1897"/>
    <mergeCell ref="G1898:I1898"/>
    <mergeCell ref="G1899:I1899"/>
    <mergeCell ref="A1900:E1900"/>
    <mergeCell ref="F1900:I1900"/>
    <mergeCell ref="H1901:I1901"/>
    <mergeCell ref="H1902:I1902"/>
    <mergeCell ref="H1903:I1903"/>
    <mergeCell ref="H1880:I1880"/>
    <mergeCell ref="F1887:I1887"/>
    <mergeCell ref="A1890:E1890"/>
    <mergeCell ref="F1890:I1890"/>
    <mergeCell ref="A1891:E1891"/>
    <mergeCell ref="F1891:I1891"/>
    <mergeCell ref="A1892:E1892"/>
    <mergeCell ref="F1892:I1892"/>
    <mergeCell ref="A1893:E1893"/>
    <mergeCell ref="F1893:I1893"/>
    <mergeCell ref="G1937:I1937"/>
    <mergeCell ref="A1934:E1934"/>
    <mergeCell ref="F1934:I1934"/>
    <mergeCell ref="G1936:I1936"/>
    <mergeCell ref="A1938:E1938"/>
    <mergeCell ref="F1938:I1938"/>
    <mergeCell ref="H1939:I1939"/>
    <mergeCell ref="H1940:I1940"/>
    <mergeCell ref="A1919:E1919"/>
    <mergeCell ref="F1919:I1919"/>
    <mergeCell ref="F1920:I1920"/>
    <mergeCell ref="A1923:E1923"/>
    <mergeCell ref="F1923:I1923"/>
    <mergeCell ref="A1909:E1909"/>
    <mergeCell ref="F1909:I1909"/>
    <mergeCell ref="A1910:E1910"/>
    <mergeCell ref="F1910:I1910"/>
    <mergeCell ref="H1912:I1912"/>
    <mergeCell ref="E1914:F1914"/>
    <mergeCell ref="E1915:F1915"/>
    <mergeCell ref="A1916:A1917"/>
    <mergeCell ref="B1916:B1917"/>
    <mergeCell ref="C1916:C1917"/>
    <mergeCell ref="D1916:D1917"/>
    <mergeCell ref="E1916:E1917"/>
    <mergeCell ref="F1916:G1916"/>
    <mergeCell ref="H1947:I1947"/>
    <mergeCell ref="E1949:F1949"/>
    <mergeCell ref="E1950:F1950"/>
    <mergeCell ref="A1941:E1941"/>
    <mergeCell ref="F1941:I1941"/>
    <mergeCell ref="F1942:I1942"/>
    <mergeCell ref="A1945:E1945"/>
    <mergeCell ref="F1945:I1945"/>
    <mergeCell ref="A1951:E1951"/>
    <mergeCell ref="F1951:I1951"/>
    <mergeCell ref="A1952:E1952"/>
    <mergeCell ref="F1952:I1952"/>
    <mergeCell ref="A1953:E1953"/>
    <mergeCell ref="F1953:I1953"/>
    <mergeCell ref="A1954:E1954"/>
    <mergeCell ref="F1954:I1954"/>
    <mergeCell ref="A1955:E1955"/>
    <mergeCell ref="F1979:I1979"/>
    <mergeCell ref="A1981:E1981"/>
    <mergeCell ref="F1981:I1981"/>
    <mergeCell ref="A1982:E1982"/>
    <mergeCell ref="F1982:I1982"/>
    <mergeCell ref="A1983:E1983"/>
    <mergeCell ref="F1983:I1983"/>
    <mergeCell ref="A1984:E1984"/>
    <mergeCell ref="F1984:I1984"/>
    <mergeCell ref="A1985:E1985"/>
    <mergeCell ref="F1985:I1985"/>
    <mergeCell ref="A1986:E1986"/>
    <mergeCell ref="F1986:I1986"/>
    <mergeCell ref="A1987:E1987"/>
    <mergeCell ref="A1965:E1965"/>
    <mergeCell ref="F1965:I1965"/>
    <mergeCell ref="F1962:I1962"/>
    <mergeCell ref="A1964:E1964"/>
    <mergeCell ref="F1964:I1964"/>
    <mergeCell ref="G2015:I2015"/>
    <mergeCell ref="A2016:E2016"/>
    <mergeCell ref="F2016:I2016"/>
    <mergeCell ref="F2017:I2017"/>
    <mergeCell ref="A2019:E2019"/>
    <mergeCell ref="F2019:I2019"/>
    <mergeCell ref="E2025:F2025"/>
    <mergeCell ref="H2027:I2027"/>
    <mergeCell ref="E2029:F2029"/>
    <mergeCell ref="E2030:F2030"/>
    <mergeCell ref="E2031:F2031"/>
    <mergeCell ref="E2007:F2007"/>
    <mergeCell ref="A2012:E2012"/>
    <mergeCell ref="F2012:I2012"/>
    <mergeCell ref="A2013:E2013"/>
    <mergeCell ref="F2013:I2013"/>
    <mergeCell ref="A1990:E1990"/>
    <mergeCell ref="F1990:I1990"/>
    <mergeCell ref="A1991:E1991"/>
    <mergeCell ref="F1991:I1991"/>
    <mergeCell ref="E2041:F2041"/>
    <mergeCell ref="E2042:F2042"/>
    <mergeCell ref="H2033:I2033"/>
    <mergeCell ref="E2035:F2035"/>
    <mergeCell ref="E2036:F2036"/>
    <mergeCell ref="E2037:F2037"/>
    <mergeCell ref="H2039:I2039"/>
    <mergeCell ref="A2043:E2043"/>
    <mergeCell ref="F2043:I2043"/>
    <mergeCell ref="A2044:E2044"/>
    <mergeCell ref="F2044:I2044"/>
    <mergeCell ref="A2045:E2045"/>
    <mergeCell ref="F2045:I2045"/>
    <mergeCell ref="A2046:E2046"/>
    <mergeCell ref="F2046:I2046"/>
    <mergeCell ref="E2024:F2024"/>
    <mergeCell ref="H2021:I2021"/>
    <mergeCell ref="E2023:F2023"/>
    <mergeCell ref="J2101:J2102"/>
    <mergeCell ref="A2104:E2104"/>
    <mergeCell ref="F2104:I2104"/>
    <mergeCell ref="A2105:E2105"/>
    <mergeCell ref="F2105:I2105"/>
    <mergeCell ref="F2094:I2094"/>
    <mergeCell ref="F2090:I2090"/>
    <mergeCell ref="A2089:E2089"/>
    <mergeCell ref="F2089:I2089"/>
    <mergeCell ref="A2079:E2079"/>
    <mergeCell ref="F2079:I2079"/>
    <mergeCell ref="A2078:E2078"/>
    <mergeCell ref="F2078:I2078"/>
    <mergeCell ref="A2071:E2071"/>
    <mergeCell ref="F2071:I2071"/>
    <mergeCell ref="F2072:I2072"/>
    <mergeCell ref="A2075:E2075"/>
    <mergeCell ref="F2075:I2075"/>
    <mergeCell ref="A2076:E2076"/>
    <mergeCell ref="F2076:I2076"/>
    <mergeCell ref="A2077:E2077"/>
    <mergeCell ref="F2077:I2077"/>
    <mergeCell ref="A2080:E2080"/>
    <mergeCell ref="F2112:I2112"/>
    <mergeCell ref="A2109:E2109"/>
    <mergeCell ref="F2109:I2109"/>
    <mergeCell ref="F2110:I2110"/>
    <mergeCell ref="A2112:E2112"/>
    <mergeCell ref="A2113:E2113"/>
    <mergeCell ref="F2113:I2113"/>
    <mergeCell ref="H2115:I2115"/>
    <mergeCell ref="E2117:F2117"/>
    <mergeCell ref="E2118:F2118"/>
    <mergeCell ref="A2119:A2120"/>
    <mergeCell ref="B2119:B2120"/>
    <mergeCell ref="C2119:C2120"/>
    <mergeCell ref="D2119:D2120"/>
    <mergeCell ref="E2119:E2120"/>
    <mergeCell ref="F2119:G2119"/>
    <mergeCell ref="A2106:E2106"/>
    <mergeCell ref="F2106:I2106"/>
    <mergeCell ref="A2107:E2107"/>
    <mergeCell ref="F2107:I2107"/>
    <mergeCell ref="A2108:E2108"/>
    <mergeCell ref="F2108:I2108"/>
    <mergeCell ref="A2142:E2142"/>
    <mergeCell ref="F2142:I2142"/>
    <mergeCell ref="A2143:E2143"/>
    <mergeCell ref="F2143:I2143"/>
    <mergeCell ref="A2144:E2144"/>
    <mergeCell ref="F2144:I2144"/>
    <mergeCell ref="A2140:E2140"/>
    <mergeCell ref="F2140:I2140"/>
    <mergeCell ref="A2141:E2141"/>
    <mergeCell ref="F2141:I2141"/>
    <mergeCell ref="F2130:I2130"/>
    <mergeCell ref="A2126:E2126"/>
    <mergeCell ref="F2126:I2126"/>
    <mergeCell ref="A2127:E2127"/>
    <mergeCell ref="F2127:I2127"/>
    <mergeCell ref="F2128:I2128"/>
    <mergeCell ref="A2124:E2124"/>
    <mergeCell ref="F2124:I2124"/>
    <mergeCell ref="A2125:E2125"/>
    <mergeCell ref="F2125:I2125"/>
    <mergeCell ref="A2176:E2176"/>
    <mergeCell ref="F2176:I2176"/>
    <mergeCell ref="A2177:E2177"/>
    <mergeCell ref="F2177:I2177"/>
    <mergeCell ref="F2166:I2166"/>
    <mergeCell ref="A2162:E2162"/>
    <mergeCell ref="F2162:I2162"/>
    <mergeCell ref="A2163:E2163"/>
    <mergeCell ref="F2163:I2163"/>
    <mergeCell ref="F2164:I2164"/>
    <mergeCell ref="A2160:E2160"/>
    <mergeCell ref="F2160:I2160"/>
    <mergeCell ref="A2161:E2161"/>
    <mergeCell ref="F2161:I2161"/>
    <mergeCell ref="F2148:I2148"/>
    <mergeCell ref="A2145:E2145"/>
    <mergeCell ref="F2145:I2145"/>
    <mergeCell ref="F2146:I2146"/>
    <mergeCell ref="A2148:E2148"/>
    <mergeCell ref="A2149:E2149"/>
    <mergeCell ref="F2149:I2149"/>
    <mergeCell ref="H2151:I2151"/>
    <mergeCell ref="E2153:F2153"/>
    <mergeCell ref="E2154:F2154"/>
    <mergeCell ref="A2155:A2156"/>
    <mergeCell ref="B2155:B2156"/>
    <mergeCell ref="C2155:C2156"/>
    <mergeCell ref="D2155:D2156"/>
    <mergeCell ref="E2155:E2156"/>
    <mergeCell ref="F2155:G2155"/>
    <mergeCell ref="F2184:I2184"/>
    <mergeCell ref="A2184:E2184"/>
    <mergeCell ref="A2185:E2185"/>
    <mergeCell ref="F2185:I2185"/>
    <mergeCell ref="H2187:I2187"/>
    <mergeCell ref="E2189:F2189"/>
    <mergeCell ref="E2190:F2190"/>
    <mergeCell ref="A2191:A2192"/>
    <mergeCell ref="B2191:B2192"/>
    <mergeCell ref="C2191:C2192"/>
    <mergeCell ref="D2191:D2192"/>
    <mergeCell ref="E2191:E2192"/>
    <mergeCell ref="A2181:E2181"/>
    <mergeCell ref="F2181:I2181"/>
    <mergeCell ref="F2182:I2182"/>
    <mergeCell ref="A2178:E2178"/>
    <mergeCell ref="F2178:I2178"/>
    <mergeCell ref="A2179:E2179"/>
    <mergeCell ref="F2179:I2179"/>
    <mergeCell ref="A2180:E2180"/>
    <mergeCell ref="F2180:I2180"/>
    <mergeCell ref="E2252:F2252"/>
    <mergeCell ref="A2253:A2254"/>
    <mergeCell ref="B2253:B2254"/>
    <mergeCell ref="C2253:C2254"/>
    <mergeCell ref="D2253:D2254"/>
    <mergeCell ref="E2253:E2254"/>
    <mergeCell ref="F2253:G2253"/>
    <mergeCell ref="H2253:I2253"/>
    <mergeCell ref="J2253:J2254"/>
    <mergeCell ref="A2257:E2257"/>
    <mergeCell ref="F2257:I2257"/>
    <mergeCell ref="A2246:E2246"/>
    <mergeCell ref="F2246:I2246"/>
    <mergeCell ref="A2247:E2247"/>
    <mergeCell ref="F2247:I2247"/>
    <mergeCell ref="A2241:E2241"/>
    <mergeCell ref="F2241:I2241"/>
    <mergeCell ref="F2242:I2242"/>
    <mergeCell ref="F2244:I2244"/>
    <mergeCell ref="A2304:E2304"/>
    <mergeCell ref="F2304:I2304"/>
    <mergeCell ref="A2305:E2305"/>
    <mergeCell ref="F2305:I2305"/>
    <mergeCell ref="A2306:E2306"/>
    <mergeCell ref="F2306:I2306"/>
    <mergeCell ref="A2313:E2313"/>
    <mergeCell ref="A2314:E2314"/>
    <mergeCell ref="F2314:I2314"/>
    <mergeCell ref="H2316:I2316"/>
    <mergeCell ref="A2292:E2292"/>
    <mergeCell ref="F2292:I2292"/>
    <mergeCell ref="A2301:E2301"/>
    <mergeCell ref="F2301:I2301"/>
    <mergeCell ref="F2302:I2302"/>
    <mergeCell ref="F2289:I2289"/>
    <mergeCell ref="A2291:E2291"/>
    <mergeCell ref="F2291:I2291"/>
    <mergeCell ref="E2318:F2318"/>
    <mergeCell ref="E2319:F2319"/>
    <mergeCell ref="A2320:A2321"/>
    <mergeCell ref="B2320:B2321"/>
    <mergeCell ref="C2320:C2321"/>
    <mergeCell ref="D2320:D2321"/>
    <mergeCell ref="E2320:E2321"/>
    <mergeCell ref="F2320:G2320"/>
    <mergeCell ref="H2320:I2320"/>
    <mergeCell ref="J2320:J2321"/>
    <mergeCell ref="F2313:I2313"/>
    <mergeCell ref="A2309:E2309"/>
    <mergeCell ref="F2309:I2309"/>
    <mergeCell ref="A2310:E2310"/>
    <mergeCell ref="F2310:I2310"/>
    <mergeCell ref="F2311:I2311"/>
    <mergeCell ref="A2307:E2307"/>
    <mergeCell ref="F2307:I2307"/>
    <mergeCell ref="A2308:E2308"/>
    <mergeCell ref="F2308:I2308"/>
    <mergeCell ref="A2363:E2363"/>
    <mergeCell ref="F2363:I2363"/>
    <mergeCell ref="A2355:E2355"/>
    <mergeCell ref="F2355:I2355"/>
    <mergeCell ref="F2359:I2359"/>
    <mergeCell ref="A2362:E2362"/>
    <mergeCell ref="F2362:I2362"/>
    <mergeCell ref="A2342:E2342"/>
    <mergeCell ref="F2342:I2342"/>
    <mergeCell ref="F2343:I2343"/>
    <mergeCell ref="A2346:E2346"/>
    <mergeCell ref="F2346:I2346"/>
    <mergeCell ref="A2347:E2347"/>
    <mergeCell ref="F2347:I2347"/>
    <mergeCell ref="A2331:E2331"/>
    <mergeCell ref="F2331:I2331"/>
    <mergeCell ref="A2332:E2332"/>
    <mergeCell ref="F2332:I2332"/>
    <mergeCell ref="F2393:I2393"/>
    <mergeCell ref="A2396:E2396"/>
    <mergeCell ref="F2396:I2396"/>
    <mergeCell ref="A2380:E2380"/>
    <mergeCell ref="F2380:I2380"/>
    <mergeCell ref="A2376:E2376"/>
    <mergeCell ref="F2376:I2376"/>
    <mergeCell ref="F2377:I2377"/>
    <mergeCell ref="E2368:F2368"/>
    <mergeCell ref="H2365:I2365"/>
    <mergeCell ref="E2367:F2367"/>
    <mergeCell ref="A2369:E2369"/>
    <mergeCell ref="F2369:I2369"/>
    <mergeCell ref="A2370:E2370"/>
    <mergeCell ref="F2370:I2370"/>
    <mergeCell ref="A2371:E2371"/>
    <mergeCell ref="F2371:I2371"/>
    <mergeCell ref="A2372:E2372"/>
    <mergeCell ref="F2372:I2372"/>
    <mergeCell ref="J2431:J2432"/>
    <mergeCell ref="A2409:E2409"/>
    <mergeCell ref="F2409:I2409"/>
    <mergeCell ref="H2411:I2411"/>
    <mergeCell ref="A2400:E2400"/>
    <mergeCell ref="F2400:I2400"/>
    <mergeCell ref="F2401:I2401"/>
    <mergeCell ref="A2397:E2397"/>
    <mergeCell ref="F2397:I2397"/>
    <mergeCell ref="A2398:E2398"/>
    <mergeCell ref="F2398:I2398"/>
    <mergeCell ref="A2399:E2399"/>
    <mergeCell ref="F2399:I2399"/>
    <mergeCell ref="A2401:E2401"/>
    <mergeCell ref="A2402:E2402"/>
    <mergeCell ref="F2402:I2402"/>
    <mergeCell ref="G2404:I2404"/>
    <mergeCell ref="G2405:I2405"/>
    <mergeCell ref="G2406:I2406"/>
    <mergeCell ref="G2407:I2407"/>
    <mergeCell ref="A2445:E2445"/>
    <mergeCell ref="F2445:I2445"/>
    <mergeCell ref="F2446:I2446"/>
    <mergeCell ref="A2454:E2454"/>
    <mergeCell ref="F2454:I2454"/>
    <mergeCell ref="F2438:I2438"/>
    <mergeCell ref="A2437:E2437"/>
    <mergeCell ref="F2437:I2437"/>
    <mergeCell ref="A2441:E2441"/>
    <mergeCell ref="F2441:I2441"/>
    <mergeCell ref="A2442:E2442"/>
    <mergeCell ref="F2442:I2442"/>
    <mergeCell ref="A2443:E2443"/>
    <mergeCell ref="F2443:I2443"/>
    <mergeCell ref="A2444:E2444"/>
    <mergeCell ref="F2444:I2444"/>
    <mergeCell ref="A2446:E2446"/>
    <mergeCell ref="A2447:E2447"/>
    <mergeCell ref="A2530:E2530"/>
    <mergeCell ref="F2530:I2530"/>
    <mergeCell ref="A2531:E2531"/>
    <mergeCell ref="F2531:I2531"/>
    <mergeCell ref="A2512:E2512"/>
    <mergeCell ref="F2512:I2512"/>
    <mergeCell ref="A2513:E2513"/>
    <mergeCell ref="F2513:I2513"/>
    <mergeCell ref="A2504:E2504"/>
    <mergeCell ref="F2504:I2504"/>
    <mergeCell ref="F2505:I2505"/>
    <mergeCell ref="H2515:I2515"/>
    <mergeCell ref="E2517:F2517"/>
    <mergeCell ref="H2499:I2499"/>
    <mergeCell ref="H2503:I2503"/>
    <mergeCell ref="A2488:E2488"/>
    <mergeCell ref="F2488:I2488"/>
    <mergeCell ref="F2489:I2489"/>
    <mergeCell ref="A2497:E2497"/>
    <mergeCell ref="F2497:I2497"/>
    <mergeCell ref="G2496:I2496"/>
    <mergeCell ref="H2498:I2498"/>
    <mergeCell ref="H2500:I2500"/>
    <mergeCell ref="H2501:I2501"/>
    <mergeCell ref="H2502:I2502"/>
    <mergeCell ref="E2546:F2546"/>
    <mergeCell ref="E2547:F2547"/>
    <mergeCell ref="A2548:A2549"/>
    <mergeCell ref="B2548:B2549"/>
    <mergeCell ref="C2548:C2549"/>
    <mergeCell ref="D2548:D2549"/>
    <mergeCell ref="E2548:E2549"/>
    <mergeCell ref="F2548:G2548"/>
    <mergeCell ref="H2548:I2548"/>
    <mergeCell ref="A2542:E2542"/>
    <mergeCell ref="F2542:I2542"/>
    <mergeCell ref="F2539:I2539"/>
    <mergeCell ref="A2541:E2541"/>
    <mergeCell ref="F2541:I2541"/>
    <mergeCell ref="A2538:E2538"/>
    <mergeCell ref="F2538:I2538"/>
    <mergeCell ref="A2532:E2532"/>
    <mergeCell ref="F2532:I2532"/>
    <mergeCell ref="A2533:E2533"/>
    <mergeCell ref="F2533:I2533"/>
    <mergeCell ref="G2535:I2535"/>
    <mergeCell ref="G2536:I2536"/>
    <mergeCell ref="G2537:I2537"/>
    <mergeCell ref="H2544:I2544"/>
    <mergeCell ref="J2574:J2575"/>
    <mergeCell ref="A2580:E2580"/>
    <mergeCell ref="F2580:I2580"/>
    <mergeCell ref="A2581:E2581"/>
    <mergeCell ref="A2567:E2567"/>
    <mergeCell ref="F2567:I2567"/>
    <mergeCell ref="A2568:E2568"/>
    <mergeCell ref="F2568:I2568"/>
    <mergeCell ref="A2564:E2564"/>
    <mergeCell ref="F2564:I2564"/>
    <mergeCell ref="F2565:I2565"/>
    <mergeCell ref="H2570:I2570"/>
    <mergeCell ref="E2572:F2572"/>
    <mergeCell ref="E2573:F2573"/>
    <mergeCell ref="F2552:I2552"/>
    <mergeCell ref="A2551:E2551"/>
    <mergeCell ref="F2551:I2551"/>
    <mergeCell ref="E2599:F2599"/>
    <mergeCell ref="A2600:A2601"/>
    <mergeCell ref="B2600:B2601"/>
    <mergeCell ref="C2600:C2601"/>
    <mergeCell ref="D2600:D2601"/>
    <mergeCell ref="E2600:E2601"/>
    <mergeCell ref="F2600:G2600"/>
    <mergeCell ref="H2600:I2600"/>
    <mergeCell ref="F2591:I2591"/>
    <mergeCell ref="A2577:E2577"/>
    <mergeCell ref="F2577:I2577"/>
    <mergeCell ref="F2578:I2578"/>
    <mergeCell ref="A2574:A2575"/>
    <mergeCell ref="B2574:B2575"/>
    <mergeCell ref="C2574:C2575"/>
    <mergeCell ref="D2574:D2575"/>
    <mergeCell ref="E2574:E2575"/>
    <mergeCell ref="F2574:G2574"/>
    <mergeCell ref="H2574:I2574"/>
    <mergeCell ref="A2645:E2645"/>
    <mergeCell ref="F2645:I2645"/>
    <mergeCell ref="A2646:E2646"/>
    <mergeCell ref="F2646:I2646"/>
    <mergeCell ref="F2642:I2642"/>
    <mergeCell ref="A2642:E2642"/>
    <mergeCell ref="F2643:I2643"/>
    <mergeCell ref="A2629:E2629"/>
    <mergeCell ref="F2629:I2629"/>
    <mergeCell ref="F2630:I2630"/>
    <mergeCell ref="A2619:E2619"/>
    <mergeCell ref="F2619:I2619"/>
    <mergeCell ref="A2620:E2620"/>
    <mergeCell ref="F2620:I2620"/>
    <mergeCell ref="E2625:F2625"/>
    <mergeCell ref="A2626:A2627"/>
    <mergeCell ref="B2626:B2627"/>
    <mergeCell ref="C2626:C2627"/>
    <mergeCell ref="D2626:D2627"/>
    <mergeCell ref="E2626:E2627"/>
    <mergeCell ref="F2626:G2626"/>
    <mergeCell ref="H2626:I2626"/>
    <mergeCell ref="A2672:E2672"/>
    <mergeCell ref="F2672:I2672"/>
    <mergeCell ref="H2673:I2673"/>
    <mergeCell ref="H2674:I2674"/>
    <mergeCell ref="F2660:I2660"/>
    <mergeCell ref="A2663:E2663"/>
    <mergeCell ref="F2663:I2663"/>
    <mergeCell ref="H2648:I2648"/>
    <mergeCell ref="E2650:F2650"/>
    <mergeCell ref="E2651:F2651"/>
    <mergeCell ref="A2652:A2653"/>
    <mergeCell ref="B2652:B2653"/>
    <mergeCell ref="C2652:C2653"/>
    <mergeCell ref="D2652:D2653"/>
    <mergeCell ref="E2652:E2653"/>
    <mergeCell ref="F2652:G2652"/>
    <mergeCell ref="H2652:I2652"/>
    <mergeCell ref="H2682:I2682"/>
    <mergeCell ref="E2684:F2684"/>
    <mergeCell ref="E2685:F2685"/>
    <mergeCell ref="A2686:A2687"/>
    <mergeCell ref="B2686:B2687"/>
    <mergeCell ref="C2686:C2687"/>
    <mergeCell ref="D2686:D2687"/>
    <mergeCell ref="E2686:E2687"/>
    <mergeCell ref="F2686:G2686"/>
    <mergeCell ref="H2686:I2686"/>
    <mergeCell ref="A2679:E2679"/>
    <mergeCell ref="F2679:I2679"/>
    <mergeCell ref="A2680:E2680"/>
    <mergeCell ref="F2680:I2680"/>
    <mergeCell ref="A2675:E2675"/>
    <mergeCell ref="F2675:I2675"/>
    <mergeCell ref="F2676:I2676"/>
    <mergeCell ref="A2711:E2711"/>
    <mergeCell ref="F2711:I2711"/>
    <mergeCell ref="H2713:I2713"/>
    <mergeCell ref="E2715:F2715"/>
    <mergeCell ref="E2716:F2716"/>
    <mergeCell ref="F2717:I2717"/>
    <mergeCell ref="A2719:E2719"/>
    <mergeCell ref="F2719:I2719"/>
    <mergeCell ref="A2720:E2720"/>
    <mergeCell ref="A2706:E2706"/>
    <mergeCell ref="F2706:I2706"/>
    <mergeCell ref="F2707:I2707"/>
    <mergeCell ref="A2703:E2703"/>
    <mergeCell ref="F2703:I2703"/>
    <mergeCell ref="A2695:E2695"/>
    <mergeCell ref="F2695:I2695"/>
    <mergeCell ref="F2691:I2691"/>
    <mergeCell ref="A2694:E2694"/>
    <mergeCell ref="F2694:I2694"/>
    <mergeCell ref="G2753:I2753"/>
    <mergeCell ref="G2754:I2754"/>
    <mergeCell ref="G2755:I2755"/>
    <mergeCell ref="A2756:E2756"/>
    <mergeCell ref="F2756:I2756"/>
    <mergeCell ref="G2758:I2758"/>
    <mergeCell ref="G2759:I2759"/>
    <mergeCell ref="G2760:I2760"/>
    <mergeCell ref="G2761:I2761"/>
    <mergeCell ref="A2762:E2762"/>
    <mergeCell ref="F2762:I2762"/>
    <mergeCell ref="F2740:I2740"/>
    <mergeCell ref="A2728:E2728"/>
    <mergeCell ref="F2728:I2728"/>
    <mergeCell ref="A2729:E2729"/>
    <mergeCell ref="F2729:I2729"/>
    <mergeCell ref="A2723:E2723"/>
    <mergeCell ref="F2723:I2723"/>
    <mergeCell ref="F2724:I2724"/>
    <mergeCell ref="A2789:E2789"/>
    <mergeCell ref="F2789:I2789"/>
    <mergeCell ref="F2790:I2790"/>
    <mergeCell ref="A2795:E2795"/>
    <mergeCell ref="F2795:I2795"/>
    <mergeCell ref="A2784:E2784"/>
    <mergeCell ref="F2784:I2784"/>
    <mergeCell ref="A2787:E2787"/>
    <mergeCell ref="F2787:I2787"/>
    <mergeCell ref="A2788:E2788"/>
    <mergeCell ref="F2788:I2788"/>
    <mergeCell ref="A2790:E2790"/>
    <mergeCell ref="G2792:I2792"/>
    <mergeCell ref="G2793:I2793"/>
    <mergeCell ref="G2794:I2794"/>
    <mergeCell ref="A2768:E2768"/>
    <mergeCell ref="F2768:I2768"/>
    <mergeCell ref="F2769:I2769"/>
    <mergeCell ref="G2859:I2859"/>
    <mergeCell ref="A2836:E2836"/>
    <mergeCell ref="F2836:I2836"/>
    <mergeCell ref="A2837:E2837"/>
    <mergeCell ref="F2837:I2837"/>
    <mergeCell ref="F2832:I2832"/>
    <mergeCell ref="A2821:E2821"/>
    <mergeCell ref="F2821:I2821"/>
    <mergeCell ref="H2814:I2814"/>
    <mergeCell ref="A2820:E2820"/>
    <mergeCell ref="F2820:I2820"/>
    <mergeCell ref="A2819:E2819"/>
    <mergeCell ref="F2819:I2819"/>
    <mergeCell ref="A2822:E2822"/>
    <mergeCell ref="F2822:I2822"/>
    <mergeCell ref="G2824:I2824"/>
    <mergeCell ref="A2825:E2825"/>
    <mergeCell ref="F2825:I2825"/>
    <mergeCell ref="G2827:I2827"/>
    <mergeCell ref="G2828:I2828"/>
    <mergeCell ref="A2853:E2853"/>
    <mergeCell ref="F2853:I2853"/>
    <mergeCell ref="F2854:I2854"/>
    <mergeCell ref="A2847:E2847"/>
    <mergeCell ref="F2847:I2847"/>
    <mergeCell ref="F2848:I2848"/>
    <mergeCell ref="A2851:E2851"/>
    <mergeCell ref="F2851:I2851"/>
    <mergeCell ref="A2852:E2852"/>
    <mergeCell ref="F2852:I2852"/>
    <mergeCell ref="A2854:E2854"/>
    <mergeCell ref="A2855:E2855"/>
    <mergeCell ref="F2855:I2855"/>
    <mergeCell ref="A2856:E2856"/>
    <mergeCell ref="F2856:I2856"/>
    <mergeCell ref="A2857:E2857"/>
    <mergeCell ref="F2857:I2857"/>
    <mergeCell ref="E2898:F2898"/>
    <mergeCell ref="E2899:F2899"/>
    <mergeCell ref="A2900:A2901"/>
    <mergeCell ref="B2900:B2901"/>
    <mergeCell ref="C2900:C2901"/>
    <mergeCell ref="D2900:D2901"/>
    <mergeCell ref="E2900:E2901"/>
    <mergeCell ref="F2900:G2900"/>
    <mergeCell ref="H2900:I2900"/>
    <mergeCell ref="A2894:E2894"/>
    <mergeCell ref="F2894:I2894"/>
    <mergeCell ref="F2890:I2890"/>
    <mergeCell ref="A2893:E2893"/>
    <mergeCell ref="F2893:I2893"/>
    <mergeCell ref="A2885:E2885"/>
    <mergeCell ref="F2885:I2885"/>
    <mergeCell ref="A2886:E2886"/>
    <mergeCell ref="F2886:I2886"/>
    <mergeCell ref="A2887:E2887"/>
    <mergeCell ref="F2887:I2887"/>
    <mergeCell ref="G2889:I2889"/>
    <mergeCell ref="A2890:E2890"/>
    <mergeCell ref="F2891:I2891"/>
    <mergeCell ref="H2896:I2896"/>
    <mergeCell ref="E2969:F2969"/>
    <mergeCell ref="H2971:I2971"/>
    <mergeCell ref="E2973:F2973"/>
    <mergeCell ref="E2957:F2957"/>
    <mergeCell ref="H2959:I2959"/>
    <mergeCell ref="E2951:F2951"/>
    <mergeCell ref="E2940:F2940"/>
    <mergeCell ref="E2941:F2941"/>
    <mergeCell ref="E2945:F2945"/>
    <mergeCell ref="H2931:I2931"/>
    <mergeCell ref="E2933:F2933"/>
    <mergeCell ref="E2934:F2934"/>
    <mergeCell ref="E2935:F2935"/>
    <mergeCell ref="H2922:I2922"/>
    <mergeCell ref="A2913:E2913"/>
    <mergeCell ref="F2913:I2913"/>
    <mergeCell ref="H2920:I2920"/>
    <mergeCell ref="H2921:I2921"/>
    <mergeCell ref="A2923:E2923"/>
    <mergeCell ref="F2923:I2923"/>
    <mergeCell ref="F2924:I2924"/>
    <mergeCell ref="A2928:E2928"/>
    <mergeCell ref="F2928:I2928"/>
    <mergeCell ref="A2929:E2929"/>
    <mergeCell ref="F2929:I2929"/>
    <mergeCell ref="A2999:E2999"/>
    <mergeCell ref="F2999:I2999"/>
    <mergeCell ref="A3000:E3000"/>
    <mergeCell ref="F3000:I3000"/>
    <mergeCell ref="F2995:I2995"/>
    <mergeCell ref="G2991:I2991"/>
    <mergeCell ref="A2992:E2992"/>
    <mergeCell ref="F2992:I2992"/>
    <mergeCell ref="H2993:I2993"/>
    <mergeCell ref="H2994:I2994"/>
    <mergeCell ref="A2995:E2995"/>
    <mergeCell ref="F2996:I2996"/>
    <mergeCell ref="H3002:I3002"/>
    <mergeCell ref="E3004:F3004"/>
    <mergeCell ref="F2980:I2980"/>
    <mergeCell ref="A2983:E2983"/>
    <mergeCell ref="F2983:I2983"/>
    <mergeCell ref="A2984:E2984"/>
    <mergeCell ref="F2984:I2984"/>
    <mergeCell ref="A2989:E2989"/>
    <mergeCell ref="F2989:I2989"/>
    <mergeCell ref="A3030:E3030"/>
    <mergeCell ref="F3030:I3030"/>
    <mergeCell ref="A3031:E3031"/>
    <mergeCell ref="F3031:I3031"/>
    <mergeCell ref="F3026:I3026"/>
    <mergeCell ref="G3022:I3022"/>
    <mergeCell ref="A3023:E3023"/>
    <mergeCell ref="F3023:I3023"/>
    <mergeCell ref="H3024:I3024"/>
    <mergeCell ref="H3025:I3025"/>
    <mergeCell ref="A3026:E3026"/>
    <mergeCell ref="F3027:I3027"/>
    <mergeCell ref="H3033:I3033"/>
    <mergeCell ref="E3035:F3035"/>
    <mergeCell ref="F3011:I3011"/>
    <mergeCell ref="A3014:E3014"/>
    <mergeCell ref="F3014:I3014"/>
    <mergeCell ref="A3015:E3015"/>
    <mergeCell ref="F3015:I3015"/>
    <mergeCell ref="A3020:E3020"/>
    <mergeCell ref="F3020:I3020"/>
    <mergeCell ref="G3053:I3053"/>
    <mergeCell ref="A3054:E3054"/>
    <mergeCell ref="F3054:I3054"/>
    <mergeCell ref="H3055:I3055"/>
    <mergeCell ref="H3056:I3056"/>
    <mergeCell ref="A3061:E3061"/>
    <mergeCell ref="A3062:E3062"/>
    <mergeCell ref="F3062:I3062"/>
    <mergeCell ref="H3064:I3064"/>
    <mergeCell ref="F3042:I3042"/>
    <mergeCell ref="A3045:E3045"/>
    <mergeCell ref="F3045:I3045"/>
    <mergeCell ref="A3046:E3046"/>
    <mergeCell ref="F3046:I3046"/>
    <mergeCell ref="A3041:E3041"/>
    <mergeCell ref="F3041:I3041"/>
    <mergeCell ref="A3051:E3051"/>
    <mergeCell ref="F3051:I3051"/>
    <mergeCell ref="E3066:F3066"/>
    <mergeCell ref="E3067:F3067"/>
    <mergeCell ref="A3068:A3069"/>
    <mergeCell ref="B3068:B3069"/>
    <mergeCell ref="C3068:C3069"/>
    <mergeCell ref="D3068:D3069"/>
    <mergeCell ref="E3068:E3069"/>
    <mergeCell ref="F3068:G3068"/>
    <mergeCell ref="H3068:I3068"/>
    <mergeCell ref="J3068:J3069"/>
    <mergeCell ref="A3071:E3071"/>
    <mergeCell ref="F3071:I3071"/>
    <mergeCell ref="A3072:E3072"/>
    <mergeCell ref="F3072:I3072"/>
    <mergeCell ref="F3061:I3061"/>
    <mergeCell ref="A3057:E3057"/>
    <mergeCell ref="F3057:I3057"/>
    <mergeCell ref="F3058:I3058"/>
    <mergeCell ref="F3079:I3079"/>
    <mergeCell ref="A3076:E3076"/>
    <mergeCell ref="F3076:I3076"/>
    <mergeCell ref="F3077:I3077"/>
    <mergeCell ref="A3079:E3079"/>
    <mergeCell ref="A3080:E3080"/>
    <mergeCell ref="F3080:I3080"/>
    <mergeCell ref="H3082:I3082"/>
    <mergeCell ref="E3084:F3084"/>
    <mergeCell ref="E3085:F3085"/>
    <mergeCell ref="A3086:A3087"/>
    <mergeCell ref="B3086:B3087"/>
    <mergeCell ref="C3086:C3087"/>
    <mergeCell ref="D3086:D3087"/>
    <mergeCell ref="E3086:E3087"/>
    <mergeCell ref="F3086:G3086"/>
    <mergeCell ref="A3073:E3073"/>
    <mergeCell ref="F3073:I3073"/>
    <mergeCell ref="A3074:E3074"/>
    <mergeCell ref="F3074:I3074"/>
    <mergeCell ref="A3075:E3075"/>
    <mergeCell ref="F3075:I3075"/>
    <mergeCell ref="A3109:E3109"/>
    <mergeCell ref="F3109:I3109"/>
    <mergeCell ref="A3110:E3110"/>
    <mergeCell ref="F3110:I3110"/>
    <mergeCell ref="A3111:E3111"/>
    <mergeCell ref="F3111:I3111"/>
    <mergeCell ref="A3107:E3107"/>
    <mergeCell ref="F3107:I3107"/>
    <mergeCell ref="A3108:E3108"/>
    <mergeCell ref="F3108:I3108"/>
    <mergeCell ref="F3097:I3097"/>
    <mergeCell ref="A3093:E3093"/>
    <mergeCell ref="F3093:I3093"/>
    <mergeCell ref="A3094:E3094"/>
    <mergeCell ref="F3094:I3094"/>
    <mergeCell ref="F3095:I3095"/>
    <mergeCell ref="A3091:E3091"/>
    <mergeCell ref="F3091:I3091"/>
    <mergeCell ref="A3092:E3092"/>
    <mergeCell ref="F3092:I3092"/>
    <mergeCell ref="A3143:E3143"/>
    <mergeCell ref="F3143:I3143"/>
    <mergeCell ref="A3144:E3144"/>
    <mergeCell ref="F3144:I3144"/>
    <mergeCell ref="F3133:I3133"/>
    <mergeCell ref="A3129:E3129"/>
    <mergeCell ref="F3129:I3129"/>
    <mergeCell ref="A3130:E3130"/>
    <mergeCell ref="F3130:I3130"/>
    <mergeCell ref="F3131:I3131"/>
    <mergeCell ref="A3127:E3127"/>
    <mergeCell ref="F3127:I3127"/>
    <mergeCell ref="A3128:E3128"/>
    <mergeCell ref="F3128:I3128"/>
    <mergeCell ref="F3115:I3115"/>
    <mergeCell ref="A3112:E3112"/>
    <mergeCell ref="F3112:I3112"/>
    <mergeCell ref="F3113:I3113"/>
    <mergeCell ref="A3115:E3115"/>
    <mergeCell ref="A3116:E3116"/>
    <mergeCell ref="F3116:I3116"/>
    <mergeCell ref="H3118:I3118"/>
    <mergeCell ref="E3120:F3120"/>
    <mergeCell ref="E3121:F3121"/>
    <mergeCell ref="A3122:A3123"/>
    <mergeCell ref="B3122:B3123"/>
    <mergeCell ref="C3122:C3123"/>
    <mergeCell ref="D3122:D3123"/>
    <mergeCell ref="E3122:E3123"/>
    <mergeCell ref="F3122:G3122"/>
    <mergeCell ref="F3151:I3151"/>
    <mergeCell ref="A3148:E3148"/>
    <mergeCell ref="F3148:I3148"/>
    <mergeCell ref="F3149:I3149"/>
    <mergeCell ref="A3151:E3151"/>
    <mergeCell ref="A3152:E3152"/>
    <mergeCell ref="F3152:I3152"/>
    <mergeCell ref="H3154:I3154"/>
    <mergeCell ref="E3156:F3156"/>
    <mergeCell ref="E3157:F3157"/>
    <mergeCell ref="A3158:A3159"/>
    <mergeCell ref="B3158:B3159"/>
    <mergeCell ref="C3158:C3159"/>
    <mergeCell ref="D3158:D3159"/>
    <mergeCell ref="E3158:E3159"/>
    <mergeCell ref="F3158:G3158"/>
    <mergeCell ref="A3145:E3145"/>
    <mergeCell ref="F3145:I3145"/>
    <mergeCell ref="A3146:E3146"/>
    <mergeCell ref="F3146:I3146"/>
    <mergeCell ref="A3147:E3147"/>
    <mergeCell ref="F3147:I3147"/>
    <mergeCell ref="A3181:E3181"/>
    <mergeCell ref="F3181:I3181"/>
    <mergeCell ref="A3182:E3182"/>
    <mergeCell ref="F3182:I3182"/>
    <mergeCell ref="A3183:E3183"/>
    <mergeCell ref="F3183:I3183"/>
    <mergeCell ref="A3179:E3179"/>
    <mergeCell ref="F3179:I3179"/>
    <mergeCell ref="A3180:E3180"/>
    <mergeCell ref="F3180:I3180"/>
    <mergeCell ref="F3169:I3169"/>
    <mergeCell ref="A3165:E3165"/>
    <mergeCell ref="F3165:I3165"/>
    <mergeCell ref="A3166:E3166"/>
    <mergeCell ref="F3166:I3166"/>
    <mergeCell ref="F3167:I3167"/>
    <mergeCell ref="A3163:E3163"/>
    <mergeCell ref="F3163:I3163"/>
    <mergeCell ref="A3164:E3164"/>
    <mergeCell ref="F3164:I3164"/>
    <mergeCell ref="A3215:E3215"/>
    <mergeCell ref="F3215:I3215"/>
    <mergeCell ref="A3216:E3216"/>
    <mergeCell ref="F3216:I3216"/>
    <mergeCell ref="F3205:I3205"/>
    <mergeCell ref="A3201:E3201"/>
    <mergeCell ref="F3201:I3201"/>
    <mergeCell ref="A3202:E3202"/>
    <mergeCell ref="F3202:I3202"/>
    <mergeCell ref="F3203:I3203"/>
    <mergeCell ref="A3199:E3199"/>
    <mergeCell ref="F3199:I3199"/>
    <mergeCell ref="A3200:E3200"/>
    <mergeCell ref="F3200:I3200"/>
    <mergeCell ref="F3187:I3187"/>
    <mergeCell ref="A3184:E3184"/>
    <mergeCell ref="F3184:I3184"/>
    <mergeCell ref="F3185:I3185"/>
    <mergeCell ref="A3187:E3187"/>
    <mergeCell ref="A3188:E3188"/>
    <mergeCell ref="F3188:I3188"/>
    <mergeCell ref="H3190:I3190"/>
    <mergeCell ref="E3192:F3192"/>
    <mergeCell ref="E3193:F3193"/>
    <mergeCell ref="A3194:A3195"/>
    <mergeCell ref="B3194:B3195"/>
    <mergeCell ref="C3194:C3195"/>
    <mergeCell ref="D3194:D3195"/>
    <mergeCell ref="E3194:E3195"/>
    <mergeCell ref="F3194:G3194"/>
    <mergeCell ref="F3223:I3223"/>
    <mergeCell ref="A3220:E3220"/>
    <mergeCell ref="F3220:I3220"/>
    <mergeCell ref="F3221:I3221"/>
    <mergeCell ref="A3223:E3223"/>
    <mergeCell ref="A3224:E3224"/>
    <mergeCell ref="F3224:I3224"/>
    <mergeCell ref="H3226:I3226"/>
    <mergeCell ref="E3228:F3228"/>
    <mergeCell ref="E3229:F3229"/>
    <mergeCell ref="A3230:A3231"/>
    <mergeCell ref="B3230:B3231"/>
    <mergeCell ref="C3230:C3231"/>
    <mergeCell ref="D3230:D3231"/>
    <mergeCell ref="E3230:E3231"/>
    <mergeCell ref="F3230:G3230"/>
    <mergeCell ref="A3217:E3217"/>
    <mergeCell ref="F3217:I3217"/>
    <mergeCell ref="A3218:E3218"/>
    <mergeCell ref="F3218:I3218"/>
    <mergeCell ref="A3219:E3219"/>
    <mergeCell ref="F3219:I3219"/>
    <mergeCell ref="A3253:E3253"/>
    <mergeCell ref="F3253:I3253"/>
    <mergeCell ref="A3254:E3254"/>
    <mergeCell ref="F3254:I3254"/>
    <mergeCell ref="A3255:E3255"/>
    <mergeCell ref="F3255:I3255"/>
    <mergeCell ref="A3251:E3251"/>
    <mergeCell ref="F3251:I3251"/>
    <mergeCell ref="A3252:E3252"/>
    <mergeCell ref="F3252:I3252"/>
    <mergeCell ref="F3241:I3241"/>
    <mergeCell ref="A3237:E3237"/>
    <mergeCell ref="F3237:I3237"/>
    <mergeCell ref="A3238:E3238"/>
    <mergeCell ref="F3238:I3238"/>
    <mergeCell ref="F3239:I3239"/>
    <mergeCell ref="A3235:E3235"/>
    <mergeCell ref="F3235:I3235"/>
    <mergeCell ref="A3236:E3236"/>
    <mergeCell ref="F3236:I3236"/>
    <mergeCell ref="A3287:E3287"/>
    <mergeCell ref="F3287:I3287"/>
    <mergeCell ref="A3288:E3288"/>
    <mergeCell ref="F3288:I3288"/>
    <mergeCell ref="F3277:I3277"/>
    <mergeCell ref="A3273:E3273"/>
    <mergeCell ref="F3273:I3273"/>
    <mergeCell ref="A3274:E3274"/>
    <mergeCell ref="F3274:I3274"/>
    <mergeCell ref="F3275:I3275"/>
    <mergeCell ref="A3271:E3271"/>
    <mergeCell ref="F3271:I3271"/>
    <mergeCell ref="A3272:E3272"/>
    <mergeCell ref="F3272:I3272"/>
    <mergeCell ref="F3259:I3259"/>
    <mergeCell ref="A3256:E3256"/>
    <mergeCell ref="F3256:I3256"/>
    <mergeCell ref="F3257:I3257"/>
    <mergeCell ref="A3259:E3259"/>
    <mergeCell ref="A3260:E3260"/>
    <mergeCell ref="F3260:I3260"/>
    <mergeCell ref="H3262:I3262"/>
    <mergeCell ref="E3264:F3264"/>
    <mergeCell ref="E3265:F3265"/>
    <mergeCell ref="A3266:A3267"/>
    <mergeCell ref="B3266:B3267"/>
    <mergeCell ref="C3266:C3267"/>
    <mergeCell ref="D3266:D3267"/>
    <mergeCell ref="E3266:E3267"/>
    <mergeCell ref="F3266:G3266"/>
    <mergeCell ref="F3295:I3295"/>
    <mergeCell ref="A3292:E3292"/>
    <mergeCell ref="F3292:I3292"/>
    <mergeCell ref="F3293:I3293"/>
    <mergeCell ref="A3295:E3295"/>
    <mergeCell ref="A3296:E3296"/>
    <mergeCell ref="F3296:I3296"/>
    <mergeCell ref="H3298:I3298"/>
    <mergeCell ref="E3300:F3300"/>
    <mergeCell ref="E3301:F3301"/>
    <mergeCell ref="A3302:A3303"/>
    <mergeCell ref="B3302:B3303"/>
    <mergeCell ref="C3302:C3303"/>
    <mergeCell ref="D3302:D3303"/>
    <mergeCell ref="E3302:E3303"/>
    <mergeCell ref="F3302:G3302"/>
    <mergeCell ref="A3289:E3289"/>
    <mergeCell ref="F3289:I3289"/>
    <mergeCell ref="A3290:E3290"/>
    <mergeCell ref="F3290:I3290"/>
    <mergeCell ref="A3291:E3291"/>
    <mergeCell ref="F3291:I3291"/>
    <mergeCell ref="A3325:E3325"/>
    <mergeCell ref="F3325:I3325"/>
    <mergeCell ref="A3326:E3326"/>
    <mergeCell ref="F3326:I3326"/>
    <mergeCell ref="A3327:E3327"/>
    <mergeCell ref="F3327:I3327"/>
    <mergeCell ref="A3323:E3323"/>
    <mergeCell ref="F3323:I3323"/>
    <mergeCell ref="A3324:E3324"/>
    <mergeCell ref="F3324:I3324"/>
    <mergeCell ref="F3313:I3313"/>
    <mergeCell ref="A3309:E3309"/>
    <mergeCell ref="F3309:I3309"/>
    <mergeCell ref="A3310:E3310"/>
    <mergeCell ref="F3310:I3310"/>
    <mergeCell ref="F3311:I3311"/>
    <mergeCell ref="A3307:E3307"/>
    <mergeCell ref="F3307:I3307"/>
    <mergeCell ref="A3308:E3308"/>
    <mergeCell ref="F3308:I3308"/>
    <mergeCell ref="A3359:E3359"/>
    <mergeCell ref="F3359:I3359"/>
    <mergeCell ref="A3360:E3360"/>
    <mergeCell ref="F3360:I3360"/>
    <mergeCell ref="F3349:I3349"/>
    <mergeCell ref="A3345:E3345"/>
    <mergeCell ref="F3345:I3345"/>
    <mergeCell ref="A3346:E3346"/>
    <mergeCell ref="F3346:I3346"/>
    <mergeCell ref="F3347:I3347"/>
    <mergeCell ref="A3343:E3343"/>
    <mergeCell ref="F3343:I3343"/>
    <mergeCell ref="A3344:E3344"/>
    <mergeCell ref="F3344:I3344"/>
    <mergeCell ref="F3331:I3331"/>
    <mergeCell ref="A3328:E3328"/>
    <mergeCell ref="F3328:I3328"/>
    <mergeCell ref="F3329:I3329"/>
    <mergeCell ref="A3331:E3331"/>
    <mergeCell ref="A3332:E3332"/>
    <mergeCell ref="F3332:I3332"/>
    <mergeCell ref="H3334:I3334"/>
    <mergeCell ref="E3336:F3336"/>
    <mergeCell ref="E3337:F3337"/>
    <mergeCell ref="A3338:A3339"/>
    <mergeCell ref="B3338:B3339"/>
    <mergeCell ref="C3338:C3339"/>
    <mergeCell ref="D3338:D3339"/>
    <mergeCell ref="E3338:E3339"/>
    <mergeCell ref="F3338:G3338"/>
    <mergeCell ref="F3367:I3367"/>
    <mergeCell ref="A3364:E3364"/>
    <mergeCell ref="F3364:I3364"/>
    <mergeCell ref="F3365:I3365"/>
    <mergeCell ref="A3367:E3367"/>
    <mergeCell ref="A3368:E3368"/>
    <mergeCell ref="F3368:I3368"/>
    <mergeCell ref="H3370:I3370"/>
    <mergeCell ref="E3372:F3372"/>
    <mergeCell ref="E3373:F3373"/>
    <mergeCell ref="A3374:A3375"/>
    <mergeCell ref="B3374:B3375"/>
    <mergeCell ref="C3374:C3375"/>
    <mergeCell ref="D3374:D3375"/>
    <mergeCell ref="E3374:E3375"/>
    <mergeCell ref="F3374:G3374"/>
    <mergeCell ref="A3361:E3361"/>
    <mergeCell ref="F3361:I3361"/>
    <mergeCell ref="A3362:E3362"/>
    <mergeCell ref="F3362:I3362"/>
    <mergeCell ref="A3363:E3363"/>
    <mergeCell ref="F3363:I3363"/>
    <mergeCell ref="A3397:E3397"/>
    <mergeCell ref="F3397:I3397"/>
    <mergeCell ref="A3398:E3398"/>
    <mergeCell ref="F3398:I3398"/>
    <mergeCell ref="A3399:E3399"/>
    <mergeCell ref="F3399:I3399"/>
    <mergeCell ref="A3395:E3395"/>
    <mergeCell ref="F3395:I3395"/>
    <mergeCell ref="A3396:E3396"/>
    <mergeCell ref="F3396:I3396"/>
    <mergeCell ref="F3385:I3385"/>
    <mergeCell ref="A3381:E3381"/>
    <mergeCell ref="F3381:I3381"/>
    <mergeCell ref="A3382:E3382"/>
    <mergeCell ref="F3382:I3382"/>
    <mergeCell ref="F3383:I3383"/>
    <mergeCell ref="A3379:E3379"/>
    <mergeCell ref="F3379:I3379"/>
    <mergeCell ref="A3380:E3380"/>
    <mergeCell ref="F3380:I3380"/>
    <mergeCell ref="A3431:E3431"/>
    <mergeCell ref="F3431:I3431"/>
    <mergeCell ref="A3432:E3432"/>
    <mergeCell ref="F3432:I3432"/>
    <mergeCell ref="F3421:I3421"/>
    <mergeCell ref="A3417:E3417"/>
    <mergeCell ref="F3417:I3417"/>
    <mergeCell ref="A3418:E3418"/>
    <mergeCell ref="F3418:I3418"/>
    <mergeCell ref="F3419:I3419"/>
    <mergeCell ref="A3415:E3415"/>
    <mergeCell ref="F3415:I3415"/>
    <mergeCell ref="A3416:E3416"/>
    <mergeCell ref="F3416:I3416"/>
    <mergeCell ref="F3403:I3403"/>
    <mergeCell ref="A3400:E3400"/>
    <mergeCell ref="F3400:I3400"/>
    <mergeCell ref="F3401:I3401"/>
    <mergeCell ref="A3403:E3403"/>
    <mergeCell ref="A3404:E3404"/>
    <mergeCell ref="F3404:I3404"/>
    <mergeCell ref="H3406:I3406"/>
    <mergeCell ref="E3408:F3408"/>
    <mergeCell ref="E3409:F3409"/>
    <mergeCell ref="A3410:A3411"/>
    <mergeCell ref="B3410:B3411"/>
    <mergeCell ref="C3410:C3411"/>
    <mergeCell ref="D3410:D3411"/>
    <mergeCell ref="E3410:E3411"/>
    <mergeCell ref="F3410:G3410"/>
    <mergeCell ref="F3439:I3439"/>
    <mergeCell ref="A3436:E3436"/>
    <mergeCell ref="F3436:I3436"/>
    <mergeCell ref="F3437:I3437"/>
    <mergeCell ref="A3439:E3439"/>
    <mergeCell ref="A3440:E3440"/>
    <mergeCell ref="F3440:I3440"/>
    <mergeCell ref="H3442:I3442"/>
    <mergeCell ref="E3444:F3444"/>
    <mergeCell ref="E3445:F3445"/>
    <mergeCell ref="A3446:A3447"/>
    <mergeCell ref="B3446:B3447"/>
    <mergeCell ref="C3446:C3447"/>
    <mergeCell ref="D3446:D3447"/>
    <mergeCell ref="E3446:E3447"/>
    <mergeCell ref="F3446:G3446"/>
    <mergeCell ref="A3433:E3433"/>
    <mergeCell ref="F3433:I3433"/>
    <mergeCell ref="A3434:E3434"/>
    <mergeCell ref="F3434:I3434"/>
    <mergeCell ref="A3435:E3435"/>
    <mergeCell ref="F3435:I3435"/>
    <mergeCell ref="A3467:E3467"/>
    <mergeCell ref="F3467:I3467"/>
    <mergeCell ref="A3468:E3468"/>
    <mergeCell ref="F3468:I3468"/>
    <mergeCell ref="A3469:E3469"/>
    <mergeCell ref="F3469:I3469"/>
    <mergeCell ref="A3470:E3470"/>
    <mergeCell ref="F3470:I3470"/>
    <mergeCell ref="A3472:E3472"/>
    <mergeCell ref="F3473:I3473"/>
    <mergeCell ref="F3457:I3457"/>
    <mergeCell ref="A3453:E3453"/>
    <mergeCell ref="F3453:I3453"/>
    <mergeCell ref="A3454:E3454"/>
    <mergeCell ref="F3454:I3454"/>
    <mergeCell ref="F3455:I3455"/>
    <mergeCell ref="A3451:E3451"/>
    <mergeCell ref="F3451:I3451"/>
    <mergeCell ref="A3452:E3452"/>
    <mergeCell ref="F3452:I3452"/>
    <mergeCell ref="H3478:I3478"/>
    <mergeCell ref="E3480:F3480"/>
    <mergeCell ref="E3481:F3481"/>
    <mergeCell ref="A3482:A3483"/>
    <mergeCell ref="B3482:B3483"/>
    <mergeCell ref="C3482:C3483"/>
    <mergeCell ref="D3482:D3483"/>
    <mergeCell ref="E3482:E3483"/>
    <mergeCell ref="F3482:G3482"/>
    <mergeCell ref="H3482:I3482"/>
    <mergeCell ref="A3475:E3475"/>
    <mergeCell ref="F3475:I3475"/>
    <mergeCell ref="A3476:E3476"/>
    <mergeCell ref="F3476:I3476"/>
    <mergeCell ref="A3471:E3471"/>
    <mergeCell ref="F3471:I3471"/>
    <mergeCell ref="F3472:I3472"/>
    <mergeCell ref="A3534:E3534"/>
    <mergeCell ref="F3534:I3534"/>
    <mergeCell ref="A3535:E3535"/>
    <mergeCell ref="F3535:I3535"/>
    <mergeCell ref="A3536:E3536"/>
    <mergeCell ref="F3536:I3536"/>
    <mergeCell ref="A3537:E3537"/>
    <mergeCell ref="F3537:I3537"/>
    <mergeCell ref="A3538:E3538"/>
    <mergeCell ref="F3538:I3538"/>
    <mergeCell ref="G3540:I3540"/>
    <mergeCell ref="G3541:I3541"/>
    <mergeCell ref="G3542:I3542"/>
    <mergeCell ref="H3506:I3506"/>
    <mergeCell ref="A3516:E3516"/>
    <mergeCell ref="F3516:I3516"/>
    <mergeCell ref="F3493:I3493"/>
    <mergeCell ref="G3500:I3500"/>
    <mergeCell ref="G3501:I3501"/>
    <mergeCell ref="A3502:E3502"/>
    <mergeCell ref="F3502:I3502"/>
    <mergeCell ref="H3503:I3503"/>
    <mergeCell ref="H3504:I3504"/>
    <mergeCell ref="H3505:I3505"/>
    <mergeCell ref="H3507:I3507"/>
    <mergeCell ref="A3508:E3508"/>
    <mergeCell ref="F3508:I3508"/>
    <mergeCell ref="F3509:I3509"/>
    <mergeCell ref="H15:I15"/>
    <mergeCell ref="E17:F17"/>
    <mergeCell ref="E18:F18"/>
    <mergeCell ref="E19:F19"/>
    <mergeCell ref="E25:F25"/>
    <mergeCell ref="H27:I27"/>
    <mergeCell ref="E29:F29"/>
    <mergeCell ref="E30:F30"/>
    <mergeCell ref="A38:E38"/>
    <mergeCell ref="A39:E39"/>
    <mergeCell ref="F39:I39"/>
    <mergeCell ref="A42:E42"/>
    <mergeCell ref="F42:I42"/>
    <mergeCell ref="A43:E43"/>
    <mergeCell ref="F43:I43"/>
    <mergeCell ref="H45:I45"/>
    <mergeCell ref="E47:F47"/>
    <mergeCell ref="F31:I31"/>
    <mergeCell ref="E23:F23"/>
    <mergeCell ref="E24:F24"/>
    <mergeCell ref="H21:I21"/>
    <mergeCell ref="J49:J50"/>
    <mergeCell ref="A57:E57"/>
    <mergeCell ref="F57:I57"/>
    <mergeCell ref="A58:E58"/>
    <mergeCell ref="F58:I58"/>
    <mergeCell ref="A60:E60"/>
    <mergeCell ref="F60:I60"/>
    <mergeCell ref="A61:E61"/>
    <mergeCell ref="F61:I61"/>
    <mergeCell ref="A64:E64"/>
    <mergeCell ref="F64:I64"/>
    <mergeCell ref="A65:E65"/>
    <mergeCell ref="F65:I65"/>
    <mergeCell ref="H67:I67"/>
    <mergeCell ref="E69:F69"/>
    <mergeCell ref="E70:F70"/>
    <mergeCell ref="F71:I71"/>
    <mergeCell ref="A52:E52"/>
    <mergeCell ref="F52:I52"/>
    <mergeCell ref="F53:I53"/>
    <mergeCell ref="A80:E80"/>
    <mergeCell ref="F80:I80"/>
    <mergeCell ref="G82:I82"/>
    <mergeCell ref="H84:I84"/>
    <mergeCell ref="H85:I85"/>
    <mergeCell ref="A91:E91"/>
    <mergeCell ref="H93:I93"/>
    <mergeCell ref="E95:F95"/>
    <mergeCell ref="E96:F96"/>
    <mergeCell ref="A97:A98"/>
    <mergeCell ref="B97:B98"/>
    <mergeCell ref="C97:C98"/>
    <mergeCell ref="D97:D98"/>
    <mergeCell ref="E97:E98"/>
    <mergeCell ref="F97:G97"/>
    <mergeCell ref="H97:I97"/>
    <mergeCell ref="J97:J98"/>
    <mergeCell ref="H120:I120"/>
    <mergeCell ref="E123:F123"/>
    <mergeCell ref="A124:A125"/>
    <mergeCell ref="B124:B125"/>
    <mergeCell ref="C124:C125"/>
    <mergeCell ref="D124:D125"/>
    <mergeCell ref="E124:E125"/>
    <mergeCell ref="F124:G124"/>
    <mergeCell ref="H124:I124"/>
    <mergeCell ref="J124:J125"/>
    <mergeCell ref="F138:I138"/>
    <mergeCell ref="A141:E141"/>
    <mergeCell ref="H143:I143"/>
    <mergeCell ref="E145:F145"/>
    <mergeCell ref="E146:F146"/>
    <mergeCell ref="A147:A148"/>
    <mergeCell ref="B147:B148"/>
    <mergeCell ref="C147:C148"/>
    <mergeCell ref="D147:D148"/>
    <mergeCell ref="E147:E148"/>
    <mergeCell ref="F147:G147"/>
    <mergeCell ref="H147:I147"/>
    <mergeCell ref="J147:J148"/>
    <mergeCell ref="A132:E132"/>
    <mergeCell ref="F132:I132"/>
    <mergeCell ref="A133:E133"/>
    <mergeCell ref="F133:I133"/>
    <mergeCell ref="A134:E134"/>
    <mergeCell ref="F134:I134"/>
    <mergeCell ref="A128:E128"/>
    <mergeCell ref="F128:I128"/>
    <mergeCell ref="F129:I129"/>
    <mergeCell ref="G163:I163"/>
    <mergeCell ref="A164:E164"/>
    <mergeCell ref="F164:I164"/>
    <mergeCell ref="F165:I165"/>
    <mergeCell ref="A167:E167"/>
    <mergeCell ref="F167:I167"/>
    <mergeCell ref="A168:E168"/>
    <mergeCell ref="H170:I170"/>
    <mergeCell ref="E172:F172"/>
    <mergeCell ref="E173:F173"/>
    <mergeCell ref="A178:E178"/>
    <mergeCell ref="F178:I178"/>
    <mergeCell ref="A179:E179"/>
    <mergeCell ref="F179:I179"/>
    <mergeCell ref="A180:E180"/>
    <mergeCell ref="F180:I180"/>
    <mergeCell ref="A182:E182"/>
    <mergeCell ref="F182:I182"/>
    <mergeCell ref="A181:E181"/>
    <mergeCell ref="F181:I181"/>
    <mergeCell ref="F221:G221"/>
    <mergeCell ref="H221:I221"/>
    <mergeCell ref="J221:J222"/>
    <mergeCell ref="A225:E225"/>
    <mergeCell ref="F225:I225"/>
    <mergeCell ref="F226:I226"/>
    <mergeCell ref="A229:E229"/>
    <mergeCell ref="F229:I229"/>
    <mergeCell ref="A230:E230"/>
    <mergeCell ref="F230:I230"/>
    <mergeCell ref="A231:E231"/>
    <mergeCell ref="F231:I231"/>
    <mergeCell ref="A233:E233"/>
    <mergeCell ref="A234:E234"/>
    <mergeCell ref="F234:I234"/>
    <mergeCell ref="G237:I237"/>
    <mergeCell ref="H239:I239"/>
    <mergeCell ref="A238:E238"/>
    <mergeCell ref="F238:I238"/>
    <mergeCell ref="A235:E235"/>
    <mergeCell ref="F235:I235"/>
    <mergeCell ref="A232:E232"/>
    <mergeCell ref="F232:I232"/>
    <mergeCell ref="F233:I233"/>
    <mergeCell ref="J252:J253"/>
    <mergeCell ref="A261:E261"/>
    <mergeCell ref="F261:I261"/>
    <mergeCell ref="A262:E262"/>
    <mergeCell ref="F262:I262"/>
    <mergeCell ref="A264:E264"/>
    <mergeCell ref="F264:I264"/>
    <mergeCell ref="A265:E265"/>
    <mergeCell ref="F265:I265"/>
    <mergeCell ref="A268:E268"/>
    <mergeCell ref="F268:I268"/>
    <mergeCell ref="A269:E269"/>
    <mergeCell ref="F269:I269"/>
    <mergeCell ref="H271:I271"/>
    <mergeCell ref="E273:F273"/>
    <mergeCell ref="E274:F274"/>
    <mergeCell ref="F275:I275"/>
    <mergeCell ref="A259:E259"/>
    <mergeCell ref="F259:I259"/>
    <mergeCell ref="A260:E260"/>
    <mergeCell ref="F260:I260"/>
    <mergeCell ref="A256:E256"/>
    <mergeCell ref="F256:I256"/>
    <mergeCell ref="F257:I257"/>
    <mergeCell ref="G286:I286"/>
    <mergeCell ref="H288:I288"/>
    <mergeCell ref="H289:I289"/>
    <mergeCell ref="A294:E294"/>
    <mergeCell ref="F294:I294"/>
    <mergeCell ref="A295:E295"/>
    <mergeCell ref="F295:I295"/>
    <mergeCell ref="H297:I297"/>
    <mergeCell ref="E299:F299"/>
    <mergeCell ref="E300:F300"/>
    <mergeCell ref="A301:A302"/>
    <mergeCell ref="B301:B302"/>
    <mergeCell ref="C301:C302"/>
    <mergeCell ref="D301:D302"/>
    <mergeCell ref="E301:E302"/>
    <mergeCell ref="F301:G301"/>
    <mergeCell ref="J301:J302"/>
    <mergeCell ref="H301:I301"/>
    <mergeCell ref="A290:E290"/>
    <mergeCell ref="F290:I290"/>
    <mergeCell ref="F291:I291"/>
    <mergeCell ref="A287:E287"/>
    <mergeCell ref="F287:I287"/>
    <mergeCell ref="F314:I314"/>
    <mergeCell ref="A315:E315"/>
    <mergeCell ref="F315:I315"/>
    <mergeCell ref="G317:I317"/>
    <mergeCell ref="G318:I318"/>
    <mergeCell ref="G319:I319"/>
    <mergeCell ref="G320:I320"/>
    <mergeCell ref="G321:I321"/>
    <mergeCell ref="G322:I322"/>
    <mergeCell ref="G323:I323"/>
    <mergeCell ref="A324:E324"/>
    <mergeCell ref="F324:I324"/>
    <mergeCell ref="H325:I325"/>
    <mergeCell ref="H327:I327"/>
    <mergeCell ref="H328:I328"/>
    <mergeCell ref="H329:I329"/>
    <mergeCell ref="H330:I330"/>
    <mergeCell ref="H326:I326"/>
    <mergeCell ref="J350:J351"/>
    <mergeCell ref="A355:E355"/>
    <mergeCell ref="F355:I355"/>
    <mergeCell ref="F356:I356"/>
    <mergeCell ref="A359:E359"/>
    <mergeCell ref="F359:I359"/>
    <mergeCell ref="A360:E360"/>
    <mergeCell ref="F360:I360"/>
    <mergeCell ref="A361:E361"/>
    <mergeCell ref="F361:I361"/>
    <mergeCell ref="A362:E362"/>
    <mergeCell ref="F362:I362"/>
    <mergeCell ref="A363:E363"/>
    <mergeCell ref="F363:I363"/>
    <mergeCell ref="A364:E364"/>
    <mergeCell ref="F364:I364"/>
    <mergeCell ref="A365:E365"/>
    <mergeCell ref="F365:I365"/>
    <mergeCell ref="J388:J389"/>
    <mergeCell ref="A394:E394"/>
    <mergeCell ref="F394:I394"/>
    <mergeCell ref="A398:E398"/>
    <mergeCell ref="F398:I398"/>
    <mergeCell ref="A399:E399"/>
    <mergeCell ref="F399:I399"/>
    <mergeCell ref="A400:E400"/>
    <mergeCell ref="F400:I400"/>
    <mergeCell ref="A401:E401"/>
    <mergeCell ref="F401:I401"/>
    <mergeCell ref="A404:E404"/>
    <mergeCell ref="F404:I404"/>
    <mergeCell ref="G406:I406"/>
    <mergeCell ref="G407:I407"/>
    <mergeCell ref="G408:I408"/>
    <mergeCell ref="G409:I409"/>
    <mergeCell ref="H416:I416"/>
    <mergeCell ref="H417:I417"/>
    <mergeCell ref="H418:I418"/>
    <mergeCell ref="A426:E426"/>
    <mergeCell ref="F426:I426"/>
    <mergeCell ref="A427:E427"/>
    <mergeCell ref="F427:I427"/>
    <mergeCell ref="H429:I429"/>
    <mergeCell ref="E431:F431"/>
    <mergeCell ref="E432:F432"/>
    <mergeCell ref="A433:A434"/>
    <mergeCell ref="B433:B434"/>
    <mergeCell ref="C433:C434"/>
    <mergeCell ref="D433:D434"/>
    <mergeCell ref="E433:E434"/>
    <mergeCell ref="F433:G433"/>
    <mergeCell ref="J433:J434"/>
    <mergeCell ref="H433:I433"/>
    <mergeCell ref="F446:I446"/>
    <mergeCell ref="A447:E447"/>
    <mergeCell ref="F447:I447"/>
    <mergeCell ref="G449:I449"/>
    <mergeCell ref="G450:I450"/>
    <mergeCell ref="G451:I451"/>
    <mergeCell ref="G452:I452"/>
    <mergeCell ref="A453:E453"/>
    <mergeCell ref="H454:I454"/>
    <mergeCell ref="H455:I455"/>
    <mergeCell ref="H456:I456"/>
    <mergeCell ref="H457:I457"/>
    <mergeCell ref="H458:I458"/>
    <mergeCell ref="A466:E466"/>
    <mergeCell ref="F466:I466"/>
    <mergeCell ref="A467:E467"/>
    <mergeCell ref="F467:I467"/>
    <mergeCell ref="J473:J474"/>
    <mergeCell ref="A476:E476"/>
    <mergeCell ref="F476:I476"/>
    <mergeCell ref="F477:I477"/>
    <mergeCell ref="A480:E480"/>
    <mergeCell ref="F480:I480"/>
    <mergeCell ref="A481:E481"/>
    <mergeCell ref="F481:I481"/>
    <mergeCell ref="A483:E483"/>
    <mergeCell ref="A484:E484"/>
    <mergeCell ref="F484:I484"/>
    <mergeCell ref="G488:I488"/>
    <mergeCell ref="H490:I490"/>
    <mergeCell ref="H491:I491"/>
    <mergeCell ref="A492:E492"/>
    <mergeCell ref="F493:I493"/>
    <mergeCell ref="A496:E496"/>
    <mergeCell ref="F496:I496"/>
    <mergeCell ref="A489:E489"/>
    <mergeCell ref="F489:I489"/>
    <mergeCell ref="A485:E485"/>
    <mergeCell ref="F485:I485"/>
    <mergeCell ref="A486:E486"/>
    <mergeCell ref="F486:I486"/>
    <mergeCell ref="A482:E482"/>
    <mergeCell ref="F482:I482"/>
    <mergeCell ref="F483:I483"/>
    <mergeCell ref="F516:I516"/>
    <mergeCell ref="A518:E518"/>
    <mergeCell ref="F518:I518"/>
    <mergeCell ref="A519:E519"/>
    <mergeCell ref="F519:I519"/>
    <mergeCell ref="H521:I521"/>
    <mergeCell ref="E523:F523"/>
    <mergeCell ref="E524:F524"/>
    <mergeCell ref="A525:A526"/>
    <mergeCell ref="B525:B526"/>
    <mergeCell ref="C525:C526"/>
    <mergeCell ref="D525:D526"/>
    <mergeCell ref="E525:E526"/>
    <mergeCell ref="F525:G525"/>
    <mergeCell ref="J525:J526"/>
    <mergeCell ref="A530:E530"/>
    <mergeCell ref="F530:I530"/>
    <mergeCell ref="H525:I525"/>
    <mergeCell ref="A538:E538"/>
    <mergeCell ref="F538:I538"/>
    <mergeCell ref="A539:E539"/>
    <mergeCell ref="F539:I539"/>
    <mergeCell ref="G541:I541"/>
    <mergeCell ref="G542:I542"/>
    <mergeCell ref="G543:I543"/>
    <mergeCell ref="G544:I544"/>
    <mergeCell ref="H546:I546"/>
    <mergeCell ref="H547:I547"/>
    <mergeCell ref="H548:I548"/>
    <mergeCell ref="H549:I549"/>
    <mergeCell ref="H550:I550"/>
    <mergeCell ref="A551:E551"/>
    <mergeCell ref="F551:I551"/>
    <mergeCell ref="A559:E559"/>
    <mergeCell ref="H561:I561"/>
    <mergeCell ref="F559:I559"/>
    <mergeCell ref="A558:E558"/>
    <mergeCell ref="F558:I558"/>
    <mergeCell ref="A600:E600"/>
    <mergeCell ref="F600:I600"/>
    <mergeCell ref="G603:I603"/>
    <mergeCell ref="H605:I605"/>
    <mergeCell ref="H606:I606"/>
    <mergeCell ref="F608:I608"/>
    <mergeCell ref="A611:E611"/>
    <mergeCell ref="A612:E612"/>
    <mergeCell ref="F612:I612"/>
    <mergeCell ref="H614:I614"/>
    <mergeCell ref="E616:F616"/>
    <mergeCell ref="E617:F617"/>
    <mergeCell ref="A618:A619"/>
    <mergeCell ref="B618:B619"/>
    <mergeCell ref="C618:C619"/>
    <mergeCell ref="D618:D619"/>
    <mergeCell ref="E618:E619"/>
    <mergeCell ref="F618:G618"/>
    <mergeCell ref="H618:I618"/>
    <mergeCell ref="A604:E604"/>
    <mergeCell ref="F604:I604"/>
    <mergeCell ref="A601:E601"/>
    <mergeCell ref="F601:I601"/>
    <mergeCell ref="C644:C645"/>
    <mergeCell ref="D644:D645"/>
    <mergeCell ref="E644:E645"/>
    <mergeCell ref="F644:G644"/>
    <mergeCell ref="H644:I644"/>
    <mergeCell ref="J644:J645"/>
    <mergeCell ref="A648:E648"/>
    <mergeCell ref="F648:I648"/>
    <mergeCell ref="F649:I649"/>
    <mergeCell ref="A651:E651"/>
    <mergeCell ref="F651:I651"/>
    <mergeCell ref="A652:E652"/>
    <mergeCell ref="F652:I652"/>
    <mergeCell ref="A653:E653"/>
    <mergeCell ref="F653:I653"/>
    <mergeCell ref="A654:E654"/>
    <mergeCell ref="F654:I654"/>
    <mergeCell ref="F674:G674"/>
    <mergeCell ref="J674:J675"/>
    <mergeCell ref="A679:E679"/>
    <mergeCell ref="F679:I679"/>
    <mergeCell ref="F680:I680"/>
    <mergeCell ref="A682:E682"/>
    <mergeCell ref="F682:I682"/>
    <mergeCell ref="A685:E685"/>
    <mergeCell ref="F685:I685"/>
    <mergeCell ref="A686:E686"/>
    <mergeCell ref="F686:I686"/>
    <mergeCell ref="A687:E687"/>
    <mergeCell ref="F687:I687"/>
    <mergeCell ref="A688:E688"/>
    <mergeCell ref="F688:I688"/>
    <mergeCell ref="G690:I690"/>
    <mergeCell ref="G691:I691"/>
    <mergeCell ref="F718:I718"/>
    <mergeCell ref="F719:I719"/>
    <mergeCell ref="A722:E722"/>
    <mergeCell ref="F722:I722"/>
    <mergeCell ref="A723:E723"/>
    <mergeCell ref="F723:I723"/>
    <mergeCell ref="A725:E725"/>
    <mergeCell ref="A726:E726"/>
    <mergeCell ref="F726:I726"/>
    <mergeCell ref="G730:I730"/>
    <mergeCell ref="H732:I732"/>
    <mergeCell ref="H733:I733"/>
    <mergeCell ref="A734:E734"/>
    <mergeCell ref="F735:I735"/>
    <mergeCell ref="A738:E738"/>
    <mergeCell ref="F738:I738"/>
    <mergeCell ref="A739:E739"/>
    <mergeCell ref="F739:I739"/>
    <mergeCell ref="J745:J746"/>
    <mergeCell ref="A752:E752"/>
    <mergeCell ref="F752:I752"/>
    <mergeCell ref="A753:E753"/>
    <mergeCell ref="F753:I753"/>
    <mergeCell ref="A754:E754"/>
    <mergeCell ref="F754:I754"/>
    <mergeCell ref="A756:E756"/>
    <mergeCell ref="F756:I756"/>
    <mergeCell ref="A757:E757"/>
    <mergeCell ref="F757:I757"/>
    <mergeCell ref="F758:I758"/>
    <mergeCell ref="A760:E760"/>
    <mergeCell ref="A761:E761"/>
    <mergeCell ref="F761:I761"/>
    <mergeCell ref="H763:I763"/>
    <mergeCell ref="E765:F765"/>
    <mergeCell ref="A751:E751"/>
    <mergeCell ref="F751:I751"/>
    <mergeCell ref="A748:E748"/>
    <mergeCell ref="F748:I748"/>
    <mergeCell ref="F749:I749"/>
    <mergeCell ref="E795:E796"/>
    <mergeCell ref="F795:G795"/>
    <mergeCell ref="H795:I795"/>
    <mergeCell ref="J795:J796"/>
    <mergeCell ref="A799:E799"/>
    <mergeCell ref="F799:I799"/>
    <mergeCell ref="F800:I800"/>
    <mergeCell ref="A803:E803"/>
    <mergeCell ref="A804:E804"/>
    <mergeCell ref="F804:I804"/>
    <mergeCell ref="A805:E805"/>
    <mergeCell ref="F805:I805"/>
    <mergeCell ref="G810:I810"/>
    <mergeCell ref="A814:E814"/>
    <mergeCell ref="F814:I814"/>
    <mergeCell ref="A815:E815"/>
    <mergeCell ref="F815:I815"/>
    <mergeCell ref="A802:E802"/>
    <mergeCell ref="F802:I802"/>
    <mergeCell ref="F803:I803"/>
    <mergeCell ref="J821:J822"/>
    <mergeCell ref="A826:E826"/>
    <mergeCell ref="F826:I826"/>
    <mergeCell ref="A830:E830"/>
    <mergeCell ref="F830:I830"/>
    <mergeCell ref="A831:E831"/>
    <mergeCell ref="F831:I831"/>
    <mergeCell ref="A832:E832"/>
    <mergeCell ref="F832:I832"/>
    <mergeCell ref="A833:E833"/>
    <mergeCell ref="F833:I833"/>
    <mergeCell ref="A836:E836"/>
    <mergeCell ref="F836:I836"/>
    <mergeCell ref="G838:I838"/>
    <mergeCell ref="G839:I839"/>
    <mergeCell ref="G840:I840"/>
    <mergeCell ref="G841:I841"/>
    <mergeCell ref="F827:I827"/>
    <mergeCell ref="J865:J866"/>
    <mergeCell ref="A874:E874"/>
    <mergeCell ref="F874:I874"/>
    <mergeCell ref="A875:E875"/>
    <mergeCell ref="F875:I875"/>
    <mergeCell ref="A878:E878"/>
    <mergeCell ref="F878:I878"/>
    <mergeCell ref="A879:E879"/>
    <mergeCell ref="F879:I879"/>
    <mergeCell ref="A880:E880"/>
    <mergeCell ref="F880:I880"/>
    <mergeCell ref="G882:I882"/>
    <mergeCell ref="G883:I883"/>
    <mergeCell ref="G884:I884"/>
    <mergeCell ref="A885:E885"/>
    <mergeCell ref="F885:I885"/>
    <mergeCell ref="G887:I887"/>
    <mergeCell ref="H891:I891"/>
    <mergeCell ref="H892:I892"/>
    <mergeCell ref="H893:I893"/>
    <mergeCell ref="A900:E900"/>
    <mergeCell ref="F900:I900"/>
    <mergeCell ref="A901:E901"/>
    <mergeCell ref="F901:I901"/>
    <mergeCell ref="H903:I903"/>
    <mergeCell ref="E905:F905"/>
    <mergeCell ref="E906:F906"/>
    <mergeCell ref="A907:A908"/>
    <mergeCell ref="B907:B908"/>
    <mergeCell ref="C907:C908"/>
    <mergeCell ref="D907:D908"/>
    <mergeCell ref="E907:E908"/>
    <mergeCell ref="F907:G907"/>
    <mergeCell ref="H907:I907"/>
    <mergeCell ref="J907:J908"/>
    <mergeCell ref="A913:E913"/>
    <mergeCell ref="F913:I913"/>
    <mergeCell ref="A917:E917"/>
    <mergeCell ref="F917:I917"/>
    <mergeCell ref="A918:E918"/>
    <mergeCell ref="F918:I918"/>
    <mergeCell ref="A919:E919"/>
    <mergeCell ref="F919:I919"/>
    <mergeCell ref="A920:E920"/>
    <mergeCell ref="F920:I920"/>
    <mergeCell ref="A923:E923"/>
    <mergeCell ref="F923:I923"/>
    <mergeCell ref="G925:I925"/>
    <mergeCell ref="G926:I926"/>
    <mergeCell ref="G927:I927"/>
    <mergeCell ref="G928:I928"/>
    <mergeCell ref="A958:E958"/>
    <mergeCell ref="A959:E959"/>
    <mergeCell ref="F959:I959"/>
    <mergeCell ref="A960:E960"/>
    <mergeCell ref="F960:I960"/>
    <mergeCell ref="A961:E961"/>
    <mergeCell ref="F961:I961"/>
    <mergeCell ref="A962:E962"/>
    <mergeCell ref="F962:I962"/>
    <mergeCell ref="H970:I970"/>
    <mergeCell ref="E972:F972"/>
    <mergeCell ref="E973:F973"/>
    <mergeCell ref="A974:A975"/>
    <mergeCell ref="B974:B975"/>
    <mergeCell ref="C974:C975"/>
    <mergeCell ref="D974:D975"/>
    <mergeCell ref="E974:E975"/>
    <mergeCell ref="F974:G974"/>
    <mergeCell ref="H974:I974"/>
    <mergeCell ref="A964:E964"/>
    <mergeCell ref="F964:I964"/>
    <mergeCell ref="F965:I965"/>
    <mergeCell ref="F958:I958"/>
    <mergeCell ref="A963:E963"/>
    <mergeCell ref="F963:I963"/>
    <mergeCell ref="J974:J975"/>
    <mergeCell ref="A981:E981"/>
    <mergeCell ref="F981:I981"/>
    <mergeCell ref="A987:E987"/>
    <mergeCell ref="F987:I987"/>
    <mergeCell ref="A988:E988"/>
    <mergeCell ref="F988:I988"/>
    <mergeCell ref="A989:E989"/>
    <mergeCell ref="F989:I989"/>
    <mergeCell ref="A990:E990"/>
    <mergeCell ref="F990:I990"/>
    <mergeCell ref="A992:E992"/>
    <mergeCell ref="A993:E993"/>
    <mergeCell ref="F993:I993"/>
    <mergeCell ref="G995:I995"/>
    <mergeCell ref="G996:I996"/>
    <mergeCell ref="G997:I997"/>
    <mergeCell ref="F1032:G1032"/>
    <mergeCell ref="H1032:I1032"/>
    <mergeCell ref="J1032:J1033"/>
    <mergeCell ref="A1039:E1039"/>
    <mergeCell ref="F1039:I1039"/>
    <mergeCell ref="A1048:E1048"/>
    <mergeCell ref="F1048:I1048"/>
    <mergeCell ref="A1049:E1049"/>
    <mergeCell ref="F1049:I1049"/>
    <mergeCell ref="H1051:I1051"/>
    <mergeCell ref="E1053:F1053"/>
    <mergeCell ref="E1054:F1054"/>
    <mergeCell ref="A1055:A1056"/>
    <mergeCell ref="B1055:B1056"/>
    <mergeCell ref="C1055:C1056"/>
    <mergeCell ref="D1055:D1056"/>
    <mergeCell ref="E1055:E1056"/>
    <mergeCell ref="F1055:G1055"/>
    <mergeCell ref="H1055:I1055"/>
    <mergeCell ref="J1055:J1056"/>
    <mergeCell ref="A1041:E1041"/>
    <mergeCell ref="F1041:I1041"/>
    <mergeCell ref="A1042:E1042"/>
    <mergeCell ref="F1042:I1042"/>
    <mergeCell ref="A1043:E1043"/>
    <mergeCell ref="F1043:I1043"/>
    <mergeCell ref="A1036:E1036"/>
    <mergeCell ref="F1036:I1036"/>
    <mergeCell ref="F1037:I1037"/>
    <mergeCell ref="A1040:E1040"/>
    <mergeCell ref="F1040:I1040"/>
    <mergeCell ref="A1184:E1184"/>
    <mergeCell ref="F1184:I1184"/>
    <mergeCell ref="A1185:E1185"/>
    <mergeCell ref="F1185:I1185"/>
    <mergeCell ref="A1186:E1186"/>
    <mergeCell ref="F1186:I1186"/>
    <mergeCell ref="A1187:E1187"/>
    <mergeCell ref="F1187:I1187"/>
    <mergeCell ref="A1188:E1188"/>
    <mergeCell ref="F1188:I1188"/>
    <mergeCell ref="A1189:E1189"/>
    <mergeCell ref="F1189:I1189"/>
    <mergeCell ref="A1190:E1190"/>
    <mergeCell ref="F1190:I1190"/>
    <mergeCell ref="G1192:I1192"/>
    <mergeCell ref="G1193:I1193"/>
    <mergeCell ref="A1194:E1194"/>
    <mergeCell ref="F1194:I1194"/>
    <mergeCell ref="J1211:J1212"/>
    <mergeCell ref="A1220:E1220"/>
    <mergeCell ref="F1220:I1220"/>
    <mergeCell ref="A1221:E1221"/>
    <mergeCell ref="F1221:I1221"/>
    <mergeCell ref="A1222:E1222"/>
    <mergeCell ref="F1222:I1222"/>
    <mergeCell ref="A1223:E1223"/>
    <mergeCell ref="F1223:I1223"/>
    <mergeCell ref="A1224:E1224"/>
    <mergeCell ref="F1224:I1224"/>
    <mergeCell ref="A1225:E1225"/>
    <mergeCell ref="F1225:I1225"/>
    <mergeCell ref="A1226:E1226"/>
    <mergeCell ref="F1226:I1226"/>
    <mergeCell ref="G1228:I1228"/>
    <mergeCell ref="A1229:E1229"/>
    <mergeCell ref="F1229:I1229"/>
    <mergeCell ref="H1211:I1211"/>
    <mergeCell ref="J1248:J1249"/>
    <mergeCell ref="A1255:E1255"/>
    <mergeCell ref="F1255:I1255"/>
    <mergeCell ref="A1256:E1256"/>
    <mergeCell ref="F1256:I1256"/>
    <mergeCell ref="A1257:E1257"/>
    <mergeCell ref="F1257:I1257"/>
    <mergeCell ref="A1258:E1258"/>
    <mergeCell ref="F1258:I1258"/>
    <mergeCell ref="A1259:E1259"/>
    <mergeCell ref="F1259:I1259"/>
    <mergeCell ref="A1260:E1260"/>
    <mergeCell ref="F1260:I1260"/>
    <mergeCell ref="G1263:I1263"/>
    <mergeCell ref="G1264:I1264"/>
    <mergeCell ref="G1265:I1265"/>
    <mergeCell ref="H1267:I1267"/>
    <mergeCell ref="A1276:E1276"/>
    <mergeCell ref="F1276:I1276"/>
    <mergeCell ref="H1278:I1278"/>
    <mergeCell ref="E1280:F1280"/>
    <mergeCell ref="E1281:F1281"/>
    <mergeCell ref="A1282:A1283"/>
    <mergeCell ref="B1282:B1283"/>
    <mergeCell ref="C1282:C1283"/>
    <mergeCell ref="D1282:D1283"/>
    <mergeCell ref="E1282:E1283"/>
    <mergeCell ref="F1282:G1282"/>
    <mergeCell ref="H1282:I1282"/>
    <mergeCell ref="J1282:J1283"/>
    <mergeCell ref="A1285:E1285"/>
    <mergeCell ref="F1286:I1286"/>
    <mergeCell ref="A1294:E1294"/>
    <mergeCell ref="A1295:E1295"/>
    <mergeCell ref="F1295:I1295"/>
    <mergeCell ref="F1285:I1285"/>
    <mergeCell ref="H1323:I1323"/>
    <mergeCell ref="E1325:F1325"/>
    <mergeCell ref="E1326:F1326"/>
    <mergeCell ref="F1327:I1327"/>
    <mergeCell ref="A1329:E1329"/>
    <mergeCell ref="F1329:I1329"/>
    <mergeCell ref="A1330:E1330"/>
    <mergeCell ref="F1330:I1330"/>
    <mergeCell ref="A1331:E1331"/>
    <mergeCell ref="F1331:I1331"/>
    <mergeCell ref="A1332:E1332"/>
    <mergeCell ref="F1332:I1332"/>
    <mergeCell ref="A1333:E1333"/>
    <mergeCell ref="F1333:I1333"/>
    <mergeCell ref="A1334:E1334"/>
    <mergeCell ref="F1334:I1334"/>
    <mergeCell ref="A1335:E1335"/>
    <mergeCell ref="F1335:I1335"/>
    <mergeCell ref="A1360:E1360"/>
    <mergeCell ref="F1360:I1360"/>
    <mergeCell ref="F1361:I1361"/>
    <mergeCell ref="A1363:E1363"/>
    <mergeCell ref="F1363:I1363"/>
    <mergeCell ref="A1364:E1364"/>
    <mergeCell ref="F1364:I1364"/>
    <mergeCell ref="A1365:E1365"/>
    <mergeCell ref="F1365:I1365"/>
    <mergeCell ref="A1366:E1366"/>
    <mergeCell ref="F1366:I1366"/>
    <mergeCell ref="A1367:E1367"/>
    <mergeCell ref="F1367:I1367"/>
    <mergeCell ref="A1369:E1369"/>
    <mergeCell ref="G1371:I1371"/>
    <mergeCell ref="G1372:I1372"/>
    <mergeCell ref="H1374:I1374"/>
    <mergeCell ref="A1368:E1368"/>
    <mergeCell ref="F1368:I1368"/>
    <mergeCell ref="F1369:I1369"/>
    <mergeCell ref="J1389:J1390"/>
    <mergeCell ref="A1392:E1392"/>
    <mergeCell ref="F1392:I1392"/>
    <mergeCell ref="F1393:I1393"/>
    <mergeCell ref="A1395:E1395"/>
    <mergeCell ref="F1395:I1395"/>
    <mergeCell ref="G1403:I1403"/>
    <mergeCell ref="A1404:E1404"/>
    <mergeCell ref="F1404:I1404"/>
    <mergeCell ref="H1405:I1405"/>
    <mergeCell ref="H1406:I1406"/>
    <mergeCell ref="A1407:E1407"/>
    <mergeCell ref="F1407:I1407"/>
    <mergeCell ref="F1408:I1408"/>
    <mergeCell ref="A1411:E1411"/>
    <mergeCell ref="F1411:I1411"/>
    <mergeCell ref="A1412:E1412"/>
    <mergeCell ref="F1412:I1412"/>
    <mergeCell ref="A1423:E1423"/>
    <mergeCell ref="F1423:I1423"/>
    <mergeCell ref="A1425:E1425"/>
    <mergeCell ref="A1426:E1426"/>
    <mergeCell ref="F1426:I1426"/>
    <mergeCell ref="G1428:I1428"/>
    <mergeCell ref="G1429:I1429"/>
    <mergeCell ref="H1431:I1431"/>
    <mergeCell ref="H1432:I1432"/>
    <mergeCell ref="F1434:I1434"/>
    <mergeCell ref="A1437:E1437"/>
    <mergeCell ref="F1437:I1437"/>
    <mergeCell ref="A1438:E1438"/>
    <mergeCell ref="F1438:I1438"/>
    <mergeCell ref="E1442:F1442"/>
    <mergeCell ref="E1443:F1443"/>
    <mergeCell ref="A1444:A1445"/>
    <mergeCell ref="B1444:B1445"/>
    <mergeCell ref="C1444:C1445"/>
    <mergeCell ref="D1444:D1445"/>
    <mergeCell ref="E1444:E1445"/>
    <mergeCell ref="F1444:G1444"/>
    <mergeCell ref="H1444:I1444"/>
    <mergeCell ref="H1440:I1440"/>
    <mergeCell ref="A1433:E1433"/>
    <mergeCell ref="F1433:I1433"/>
    <mergeCell ref="A1430:E1430"/>
    <mergeCell ref="F1430:I1430"/>
    <mergeCell ref="A1424:E1424"/>
    <mergeCell ref="F1424:I1424"/>
    <mergeCell ref="F1425:I1425"/>
    <mergeCell ref="J1444:J1445"/>
    <mergeCell ref="A1448:E1448"/>
    <mergeCell ref="F1448:I1448"/>
    <mergeCell ref="F1449:I1449"/>
    <mergeCell ref="A1451:E1451"/>
    <mergeCell ref="F1451:I1451"/>
    <mergeCell ref="A1452:E1452"/>
    <mergeCell ref="F1452:I1452"/>
    <mergeCell ref="A1453:E1453"/>
    <mergeCell ref="A1454:E1454"/>
    <mergeCell ref="F1454:I1454"/>
    <mergeCell ref="A1455:E1455"/>
    <mergeCell ref="F1455:I1455"/>
    <mergeCell ref="G1459:I1459"/>
    <mergeCell ref="G1462:I1462"/>
    <mergeCell ref="A1463:E1463"/>
    <mergeCell ref="F1463:I1463"/>
    <mergeCell ref="A1460:E1460"/>
    <mergeCell ref="F1460:I1460"/>
    <mergeCell ref="F1453:I1453"/>
    <mergeCell ref="A1456:E1456"/>
    <mergeCell ref="F1456:I1456"/>
    <mergeCell ref="A1457:E1457"/>
    <mergeCell ref="F1457:I1457"/>
    <mergeCell ref="F1477:I1477"/>
    <mergeCell ref="A1480:E1480"/>
    <mergeCell ref="F1480:I1480"/>
    <mergeCell ref="A1481:E1481"/>
    <mergeCell ref="F1481:I1481"/>
    <mergeCell ref="G1488:I1488"/>
    <mergeCell ref="A1489:E1489"/>
    <mergeCell ref="F1489:I1489"/>
    <mergeCell ref="H1490:I1490"/>
    <mergeCell ref="H1491:I1491"/>
    <mergeCell ref="A1492:E1492"/>
    <mergeCell ref="F1492:I1492"/>
    <mergeCell ref="F1493:I1493"/>
    <mergeCell ref="A1496:E1496"/>
    <mergeCell ref="F1496:I1496"/>
    <mergeCell ref="A1497:E1497"/>
    <mergeCell ref="F1497:I1497"/>
    <mergeCell ref="G1515:I1515"/>
    <mergeCell ref="G1516:I1516"/>
    <mergeCell ref="G1517:I1517"/>
    <mergeCell ref="H1519:I1519"/>
    <mergeCell ref="H1520:I1520"/>
    <mergeCell ref="H1521:I1521"/>
    <mergeCell ref="H1522:I1522"/>
    <mergeCell ref="H1523:I1523"/>
    <mergeCell ref="F1525:I1525"/>
    <mergeCell ref="A1531:E1531"/>
    <mergeCell ref="F1531:I1531"/>
    <mergeCell ref="A1532:E1532"/>
    <mergeCell ref="F1532:I1532"/>
    <mergeCell ref="H1534:I1534"/>
    <mergeCell ref="E1536:F1536"/>
    <mergeCell ref="E1537:F1537"/>
    <mergeCell ref="F1538:I1538"/>
    <mergeCell ref="F1559:I1559"/>
    <mergeCell ref="G1561:I1561"/>
    <mergeCell ref="G1562:I1562"/>
    <mergeCell ref="A1563:E1563"/>
    <mergeCell ref="F1563:I1563"/>
    <mergeCell ref="H1564:I1564"/>
    <mergeCell ref="H1565:I1565"/>
    <mergeCell ref="H1566:I1566"/>
    <mergeCell ref="H1567:I1567"/>
    <mergeCell ref="H1568:I1568"/>
    <mergeCell ref="H1569:I1569"/>
    <mergeCell ref="F1571:I1571"/>
    <mergeCell ref="A1578:E1578"/>
    <mergeCell ref="F1578:I1578"/>
    <mergeCell ref="A1579:E1579"/>
    <mergeCell ref="F1579:I1579"/>
    <mergeCell ref="H1581:I1581"/>
    <mergeCell ref="A1570:E1570"/>
    <mergeCell ref="F1570:I1570"/>
    <mergeCell ref="G1598:I1598"/>
    <mergeCell ref="G1599:I1599"/>
    <mergeCell ref="G1600:I1600"/>
    <mergeCell ref="G1601:I1601"/>
    <mergeCell ref="G1602:I1602"/>
    <mergeCell ref="G1603:I1603"/>
    <mergeCell ref="G1604:I1604"/>
    <mergeCell ref="G1605:I1605"/>
    <mergeCell ref="G1606:I1606"/>
    <mergeCell ref="G1607:I1607"/>
    <mergeCell ref="G1608:I1608"/>
    <mergeCell ref="G1609:I1609"/>
    <mergeCell ref="G1610:I1610"/>
    <mergeCell ref="G1611:I1611"/>
    <mergeCell ref="A1612:E1612"/>
    <mergeCell ref="F1612:I1612"/>
    <mergeCell ref="H1613:I1613"/>
    <mergeCell ref="H1625:I1625"/>
    <mergeCell ref="H1626:I1626"/>
    <mergeCell ref="H1627:I1627"/>
    <mergeCell ref="A1628:E1628"/>
    <mergeCell ref="F1628:I1628"/>
    <mergeCell ref="F1629:I1629"/>
    <mergeCell ref="A1645:E1645"/>
    <mergeCell ref="F1645:I1645"/>
    <mergeCell ref="A1646:E1646"/>
    <mergeCell ref="F1646:I1646"/>
    <mergeCell ref="H1648:I1648"/>
    <mergeCell ref="E1650:F1650"/>
    <mergeCell ref="E1651:F1651"/>
    <mergeCell ref="A1652:A1653"/>
    <mergeCell ref="B1652:B1653"/>
    <mergeCell ref="C1652:C1653"/>
    <mergeCell ref="D1652:D1653"/>
    <mergeCell ref="E1652:E1653"/>
    <mergeCell ref="F1652:G1652"/>
    <mergeCell ref="H1652:I1652"/>
    <mergeCell ref="A1678:E1678"/>
    <mergeCell ref="A1679:E1679"/>
    <mergeCell ref="F1679:I1679"/>
    <mergeCell ref="H1688:I1688"/>
    <mergeCell ref="E1690:F1690"/>
    <mergeCell ref="E1691:F1691"/>
    <mergeCell ref="A1692:A1693"/>
    <mergeCell ref="B1692:B1693"/>
    <mergeCell ref="C1692:C1693"/>
    <mergeCell ref="D1692:D1693"/>
    <mergeCell ref="E1692:E1693"/>
    <mergeCell ref="F1692:G1692"/>
    <mergeCell ref="J1692:J1693"/>
    <mergeCell ref="A1701:E1701"/>
    <mergeCell ref="F1701:I1701"/>
    <mergeCell ref="F1702:I1702"/>
    <mergeCell ref="A1704:E1704"/>
    <mergeCell ref="F1704:I1704"/>
    <mergeCell ref="H1692:I1692"/>
    <mergeCell ref="A1685:E1685"/>
    <mergeCell ref="F1685:I1685"/>
    <mergeCell ref="A1686:E1686"/>
    <mergeCell ref="F1686:I1686"/>
    <mergeCell ref="A1681:E1681"/>
    <mergeCell ref="F1681:I1681"/>
    <mergeCell ref="A1682:E1682"/>
    <mergeCell ref="F1682:I1682"/>
    <mergeCell ref="F1683:I1683"/>
    <mergeCell ref="G1714:I1714"/>
    <mergeCell ref="H1716:I1716"/>
    <mergeCell ref="H1717:I1717"/>
    <mergeCell ref="A1722:E1722"/>
    <mergeCell ref="F1722:I1722"/>
    <mergeCell ref="H1725:I1725"/>
    <mergeCell ref="E1727:F1727"/>
    <mergeCell ref="E1728:F1728"/>
    <mergeCell ref="A1729:A1730"/>
    <mergeCell ref="B1729:B1730"/>
    <mergeCell ref="C1729:C1730"/>
    <mergeCell ref="D1729:D1730"/>
    <mergeCell ref="E1729:E1730"/>
    <mergeCell ref="F1729:G1729"/>
    <mergeCell ref="H1729:I1729"/>
    <mergeCell ref="J1729:J1730"/>
    <mergeCell ref="A1739:E1739"/>
    <mergeCell ref="F1739:I1739"/>
    <mergeCell ref="F1752:I1752"/>
    <mergeCell ref="H1754:I1754"/>
    <mergeCell ref="E1756:F1756"/>
    <mergeCell ref="E1757:F1757"/>
    <mergeCell ref="A1758:E1758"/>
    <mergeCell ref="F1758:I1758"/>
    <mergeCell ref="A1759:E1759"/>
    <mergeCell ref="F1759:I1759"/>
    <mergeCell ref="G1764:I1764"/>
    <mergeCell ref="H1766:I1766"/>
    <mergeCell ref="H1767:I1767"/>
    <mergeCell ref="A1772:E1772"/>
    <mergeCell ref="F1772:I1772"/>
    <mergeCell ref="H1774:I1774"/>
    <mergeCell ref="E1776:F1776"/>
    <mergeCell ref="E1777:F1777"/>
    <mergeCell ref="A1778:A1779"/>
    <mergeCell ref="B1778:B1779"/>
    <mergeCell ref="C1778:C1779"/>
    <mergeCell ref="D1778:D1779"/>
    <mergeCell ref="E1778:E1779"/>
    <mergeCell ref="F1778:G1778"/>
    <mergeCell ref="H1778:I1778"/>
    <mergeCell ref="F1797:G1797"/>
    <mergeCell ref="J1797:J1798"/>
    <mergeCell ref="A1801:E1801"/>
    <mergeCell ref="F1801:I1801"/>
    <mergeCell ref="F1802:I1802"/>
    <mergeCell ref="A1804:E1804"/>
    <mergeCell ref="F1804:I1804"/>
    <mergeCell ref="A1806:E1806"/>
    <mergeCell ref="A1807:E1807"/>
    <mergeCell ref="F1807:I1807"/>
    <mergeCell ref="G1812:I1812"/>
    <mergeCell ref="A1816:E1816"/>
    <mergeCell ref="F1816:I1816"/>
    <mergeCell ref="H1819:I1819"/>
    <mergeCell ref="E1821:F1821"/>
    <mergeCell ref="E1822:F1822"/>
    <mergeCell ref="A1823:A1824"/>
    <mergeCell ref="B1823:B1824"/>
    <mergeCell ref="C1823:C1824"/>
    <mergeCell ref="D1823:D1824"/>
    <mergeCell ref="E1823:E1824"/>
    <mergeCell ref="F1823:G1823"/>
    <mergeCell ref="J1823:J1824"/>
    <mergeCell ref="A1813:E1813"/>
    <mergeCell ref="F1813:I1813"/>
    <mergeCell ref="A1808:E1808"/>
    <mergeCell ref="F1808:I1808"/>
    <mergeCell ref="A1809:E1809"/>
    <mergeCell ref="F1809:I1809"/>
    <mergeCell ref="A1810:E1810"/>
    <mergeCell ref="F1810:I1810"/>
    <mergeCell ref="A1805:E1805"/>
    <mergeCell ref="F1855:I1855"/>
    <mergeCell ref="A1857:E1857"/>
    <mergeCell ref="F1857:I1857"/>
    <mergeCell ref="A1858:E1858"/>
    <mergeCell ref="F1858:I1858"/>
    <mergeCell ref="A1859:E1859"/>
    <mergeCell ref="F1859:I1859"/>
    <mergeCell ref="A1860:E1860"/>
    <mergeCell ref="F1860:I1860"/>
    <mergeCell ref="A1861:E1861"/>
    <mergeCell ref="F1861:I1861"/>
    <mergeCell ref="A1862:E1862"/>
    <mergeCell ref="F1862:I1862"/>
    <mergeCell ref="A1863:E1863"/>
    <mergeCell ref="F1863:I1863"/>
    <mergeCell ref="G1865:I1865"/>
    <mergeCell ref="A1866:E1866"/>
    <mergeCell ref="F1866:I1866"/>
    <mergeCell ref="H1867:I1867"/>
    <mergeCell ref="H1868:I1868"/>
    <mergeCell ref="A1874:E1874"/>
    <mergeCell ref="F1874:I1874"/>
    <mergeCell ref="H1876:I1876"/>
    <mergeCell ref="E1878:F1878"/>
    <mergeCell ref="E1879:F1879"/>
    <mergeCell ref="A1880:A1881"/>
    <mergeCell ref="B1880:B1881"/>
    <mergeCell ref="C1880:C1881"/>
    <mergeCell ref="D1880:D1881"/>
    <mergeCell ref="E1880:E1881"/>
    <mergeCell ref="F1880:G1880"/>
    <mergeCell ref="J1880:J1881"/>
    <mergeCell ref="A1886:E1886"/>
    <mergeCell ref="F1886:I1886"/>
    <mergeCell ref="A1889:E1889"/>
    <mergeCell ref="F1889:I1889"/>
    <mergeCell ref="A1873:E1873"/>
    <mergeCell ref="F1873:I1873"/>
    <mergeCell ref="A1869:E1869"/>
    <mergeCell ref="F1869:I1869"/>
    <mergeCell ref="F1870:I1870"/>
    <mergeCell ref="H1916:I1916"/>
    <mergeCell ref="J1916:J1917"/>
    <mergeCell ref="A1924:E1924"/>
    <mergeCell ref="F1924:I1924"/>
    <mergeCell ref="A1925:E1925"/>
    <mergeCell ref="F1925:I1925"/>
    <mergeCell ref="A1926:E1926"/>
    <mergeCell ref="F1926:I1926"/>
    <mergeCell ref="A1927:E1927"/>
    <mergeCell ref="F1927:I1927"/>
    <mergeCell ref="A1928:E1928"/>
    <mergeCell ref="F1928:I1928"/>
    <mergeCell ref="A1929:E1929"/>
    <mergeCell ref="F1929:I1929"/>
    <mergeCell ref="G1931:I1931"/>
    <mergeCell ref="G1932:I1932"/>
    <mergeCell ref="G1933:I1933"/>
    <mergeCell ref="F1955:I1955"/>
    <mergeCell ref="G1957:I1957"/>
    <mergeCell ref="G1958:I1958"/>
    <mergeCell ref="G1959:I1959"/>
    <mergeCell ref="G1960:I1960"/>
    <mergeCell ref="H1967:I1967"/>
    <mergeCell ref="E1969:F1969"/>
    <mergeCell ref="E1970:F1970"/>
    <mergeCell ref="A1971:A1972"/>
    <mergeCell ref="B1971:B1972"/>
    <mergeCell ref="C1971:C1972"/>
    <mergeCell ref="D1971:D1972"/>
    <mergeCell ref="E1971:E1972"/>
    <mergeCell ref="F1971:G1971"/>
    <mergeCell ref="H1971:I1971"/>
    <mergeCell ref="J1971:J1972"/>
    <mergeCell ref="A1978:E1978"/>
    <mergeCell ref="F1978:I1978"/>
    <mergeCell ref="A1961:E1961"/>
    <mergeCell ref="F1961:I1961"/>
    <mergeCell ref="F1987:I1987"/>
    <mergeCell ref="F1988:I1988"/>
    <mergeCell ref="H1993:I1993"/>
    <mergeCell ref="E1995:F1995"/>
    <mergeCell ref="E1996:F1996"/>
    <mergeCell ref="E1997:F1997"/>
    <mergeCell ref="H1999:I1999"/>
    <mergeCell ref="E2001:F2001"/>
    <mergeCell ref="E2002:F2002"/>
    <mergeCell ref="E2003:F2003"/>
    <mergeCell ref="H2005:I2005"/>
    <mergeCell ref="E2008:F2008"/>
    <mergeCell ref="A2009:E2009"/>
    <mergeCell ref="F2009:I2009"/>
    <mergeCell ref="A2010:E2010"/>
    <mergeCell ref="F2010:I2010"/>
    <mergeCell ref="A2011:E2011"/>
    <mergeCell ref="F2011:I2011"/>
    <mergeCell ref="A2047:E2047"/>
    <mergeCell ref="F2047:I2047"/>
    <mergeCell ref="G2049:I2049"/>
    <mergeCell ref="A2050:E2050"/>
    <mergeCell ref="F2050:I2050"/>
    <mergeCell ref="F2051:I2051"/>
    <mergeCell ref="A2053:E2053"/>
    <mergeCell ref="F2053:I2053"/>
    <mergeCell ref="H2055:I2055"/>
    <mergeCell ref="E2057:F2057"/>
    <mergeCell ref="E2058:F2058"/>
    <mergeCell ref="E2059:F2059"/>
    <mergeCell ref="H2061:I2061"/>
    <mergeCell ref="A2063:J2063"/>
    <mergeCell ref="E2064:F2064"/>
    <mergeCell ref="E2065:F2065"/>
    <mergeCell ref="A2066:A2067"/>
    <mergeCell ref="B2066:B2067"/>
    <mergeCell ref="C2066:C2067"/>
    <mergeCell ref="D2066:D2067"/>
    <mergeCell ref="E2066:E2067"/>
    <mergeCell ref="F2066:G2066"/>
    <mergeCell ref="H2066:I2066"/>
    <mergeCell ref="J2066:J2067"/>
    <mergeCell ref="F2080:I2080"/>
    <mergeCell ref="A2081:E2081"/>
    <mergeCell ref="F2081:I2081"/>
    <mergeCell ref="G2083:I2083"/>
    <mergeCell ref="G2084:I2084"/>
    <mergeCell ref="A2085:E2085"/>
    <mergeCell ref="F2085:I2085"/>
    <mergeCell ref="H2086:I2086"/>
    <mergeCell ref="H2087:I2087"/>
    <mergeCell ref="H2088:I2088"/>
    <mergeCell ref="A2094:E2094"/>
    <mergeCell ref="A2095:E2095"/>
    <mergeCell ref="F2095:I2095"/>
    <mergeCell ref="H2097:I2097"/>
    <mergeCell ref="E2099:F2099"/>
    <mergeCell ref="E2100:F2100"/>
    <mergeCell ref="A2101:A2102"/>
    <mergeCell ref="B2101:B2102"/>
    <mergeCell ref="C2101:C2102"/>
    <mergeCell ref="D2101:D2102"/>
    <mergeCell ref="E2101:E2102"/>
    <mergeCell ref="F2101:G2101"/>
    <mergeCell ref="H2101:I2101"/>
    <mergeCell ref="H2119:I2119"/>
    <mergeCell ref="J2119:J2120"/>
    <mergeCell ref="A2122:E2122"/>
    <mergeCell ref="F2122:I2122"/>
    <mergeCell ref="A2123:E2123"/>
    <mergeCell ref="F2123:I2123"/>
    <mergeCell ref="A2130:E2130"/>
    <mergeCell ref="A2131:E2131"/>
    <mergeCell ref="F2131:I2131"/>
    <mergeCell ref="H2133:I2133"/>
    <mergeCell ref="E2135:F2135"/>
    <mergeCell ref="E2136:F2136"/>
    <mergeCell ref="A2137:A2138"/>
    <mergeCell ref="B2137:B2138"/>
    <mergeCell ref="C2137:C2138"/>
    <mergeCell ref="D2137:D2138"/>
    <mergeCell ref="E2137:E2138"/>
    <mergeCell ref="F2137:G2137"/>
    <mergeCell ref="H2137:I2137"/>
    <mergeCell ref="J2137:J2138"/>
    <mergeCell ref="H2155:I2155"/>
    <mergeCell ref="J2155:J2156"/>
    <mergeCell ref="A2158:E2158"/>
    <mergeCell ref="F2158:I2158"/>
    <mergeCell ref="A2159:E2159"/>
    <mergeCell ref="F2159:I2159"/>
    <mergeCell ref="A2166:E2166"/>
    <mergeCell ref="A2167:E2167"/>
    <mergeCell ref="F2167:I2167"/>
    <mergeCell ref="H2169:I2169"/>
    <mergeCell ref="E2171:F2171"/>
    <mergeCell ref="E2172:F2172"/>
    <mergeCell ref="A2173:A2174"/>
    <mergeCell ref="B2173:B2174"/>
    <mergeCell ref="C2173:C2174"/>
    <mergeCell ref="D2173:D2174"/>
    <mergeCell ref="E2173:E2174"/>
    <mergeCell ref="F2173:G2173"/>
    <mergeCell ref="H2173:I2173"/>
    <mergeCell ref="J2173:J2174"/>
    <mergeCell ref="F2191:G2191"/>
    <mergeCell ref="H2191:I2191"/>
    <mergeCell ref="J2191:J2192"/>
    <mergeCell ref="A2194:E2194"/>
    <mergeCell ref="F2194:I2194"/>
    <mergeCell ref="A2195:E2195"/>
    <mergeCell ref="F2195:I2195"/>
    <mergeCell ref="A2197:E2197"/>
    <mergeCell ref="A2198:E2198"/>
    <mergeCell ref="F2198:I2198"/>
    <mergeCell ref="H2205:I2205"/>
    <mergeCell ref="E2207:F2207"/>
    <mergeCell ref="E2208:F2208"/>
    <mergeCell ref="A2209:A2210"/>
    <mergeCell ref="B2209:B2210"/>
    <mergeCell ref="C2209:C2210"/>
    <mergeCell ref="D2209:D2210"/>
    <mergeCell ref="E2209:E2210"/>
    <mergeCell ref="F2209:G2209"/>
    <mergeCell ref="H2209:I2209"/>
    <mergeCell ref="J2209:J2210"/>
    <mergeCell ref="A2203:E2203"/>
    <mergeCell ref="F2203:I2203"/>
    <mergeCell ref="F2200:I2200"/>
    <mergeCell ref="A2202:E2202"/>
    <mergeCell ref="F2202:I2202"/>
    <mergeCell ref="A2196:E2196"/>
    <mergeCell ref="F2196:I2196"/>
    <mergeCell ref="F2197:I2197"/>
    <mergeCell ref="A2199:E2199"/>
    <mergeCell ref="F2199:I2199"/>
    <mergeCell ref="A2212:E2212"/>
    <mergeCell ref="F2212:I2212"/>
    <mergeCell ref="F2213:I2213"/>
    <mergeCell ref="A2215:E2215"/>
    <mergeCell ref="F2215:I2215"/>
    <mergeCell ref="A2216:E2216"/>
    <mergeCell ref="F2216:I2216"/>
    <mergeCell ref="A2217:E2217"/>
    <mergeCell ref="F2217:I2217"/>
    <mergeCell ref="A2219:E2219"/>
    <mergeCell ref="A2220:E2220"/>
    <mergeCell ref="F2220:I2220"/>
    <mergeCell ref="H2227:I2227"/>
    <mergeCell ref="E2229:F2229"/>
    <mergeCell ref="E2230:F2230"/>
    <mergeCell ref="A2231:A2232"/>
    <mergeCell ref="B2231:B2232"/>
    <mergeCell ref="C2231:C2232"/>
    <mergeCell ref="D2231:D2232"/>
    <mergeCell ref="E2231:E2232"/>
    <mergeCell ref="F2231:G2231"/>
    <mergeCell ref="H2231:I2231"/>
    <mergeCell ref="A2225:E2225"/>
    <mergeCell ref="F2225:I2225"/>
    <mergeCell ref="F2222:I2222"/>
    <mergeCell ref="A2224:E2224"/>
    <mergeCell ref="F2224:I2224"/>
    <mergeCell ref="A2218:E2218"/>
    <mergeCell ref="F2218:I2218"/>
    <mergeCell ref="F2219:I2219"/>
    <mergeCell ref="A2221:E2221"/>
    <mergeCell ref="F2221:I2221"/>
    <mergeCell ref="J2231:J2232"/>
    <mergeCell ref="A2234:E2234"/>
    <mergeCell ref="F2234:I2234"/>
    <mergeCell ref="F2235:I2235"/>
    <mergeCell ref="A2237:E2237"/>
    <mergeCell ref="F2237:I2237"/>
    <mergeCell ref="A2238:E2238"/>
    <mergeCell ref="F2238:I2238"/>
    <mergeCell ref="A2239:E2239"/>
    <mergeCell ref="F2239:I2239"/>
    <mergeCell ref="A2240:E2240"/>
    <mergeCell ref="F2240:I2240"/>
    <mergeCell ref="A2242:E2242"/>
    <mergeCell ref="A2243:E2243"/>
    <mergeCell ref="F2243:I2243"/>
    <mergeCell ref="H2249:I2249"/>
    <mergeCell ref="E2251:F2251"/>
    <mergeCell ref="F2258:I2258"/>
    <mergeCell ref="A2260:E2260"/>
    <mergeCell ref="F2260:I2260"/>
    <mergeCell ref="A2261:E2261"/>
    <mergeCell ref="F2261:I2261"/>
    <mergeCell ref="A2262:E2262"/>
    <mergeCell ref="F2262:I2262"/>
    <mergeCell ref="A2264:E2264"/>
    <mergeCell ref="A2265:E2265"/>
    <mergeCell ref="F2265:I2265"/>
    <mergeCell ref="H2272:I2272"/>
    <mergeCell ref="E2274:F2274"/>
    <mergeCell ref="E2275:F2275"/>
    <mergeCell ref="A2276:A2277"/>
    <mergeCell ref="B2276:B2277"/>
    <mergeCell ref="C2276:C2277"/>
    <mergeCell ref="D2276:D2277"/>
    <mergeCell ref="E2276:E2277"/>
    <mergeCell ref="F2276:G2276"/>
    <mergeCell ref="H2276:I2276"/>
    <mergeCell ref="A2270:E2270"/>
    <mergeCell ref="F2270:I2270"/>
    <mergeCell ref="F2267:I2267"/>
    <mergeCell ref="A2269:E2269"/>
    <mergeCell ref="F2269:I2269"/>
    <mergeCell ref="A2263:E2263"/>
    <mergeCell ref="F2263:I2263"/>
    <mergeCell ref="F2264:I2264"/>
    <mergeCell ref="A2266:E2266"/>
    <mergeCell ref="F2266:I2266"/>
    <mergeCell ref="J2276:J2277"/>
    <mergeCell ref="A2279:E2279"/>
    <mergeCell ref="F2279:I2279"/>
    <mergeCell ref="F2280:I2280"/>
    <mergeCell ref="A2282:E2282"/>
    <mergeCell ref="F2282:I2282"/>
    <mergeCell ref="A2283:E2283"/>
    <mergeCell ref="F2283:I2283"/>
    <mergeCell ref="A2284:E2284"/>
    <mergeCell ref="F2284:I2284"/>
    <mergeCell ref="A2286:E2286"/>
    <mergeCell ref="A2287:E2287"/>
    <mergeCell ref="F2287:I2287"/>
    <mergeCell ref="H2294:I2294"/>
    <mergeCell ref="E2296:F2296"/>
    <mergeCell ref="E2297:F2297"/>
    <mergeCell ref="A2298:A2299"/>
    <mergeCell ref="B2298:B2299"/>
    <mergeCell ref="C2298:C2299"/>
    <mergeCell ref="D2298:D2299"/>
    <mergeCell ref="E2298:E2299"/>
    <mergeCell ref="F2298:G2298"/>
    <mergeCell ref="H2298:I2298"/>
    <mergeCell ref="J2298:J2299"/>
    <mergeCell ref="A2285:E2285"/>
    <mergeCell ref="F2285:I2285"/>
    <mergeCell ref="F2286:I2286"/>
    <mergeCell ref="A2288:E2288"/>
    <mergeCell ref="F2288:I2288"/>
    <mergeCell ref="A2323:E2323"/>
    <mergeCell ref="F2323:I2323"/>
    <mergeCell ref="A2324:E2324"/>
    <mergeCell ref="F2324:I2324"/>
    <mergeCell ref="A2325:E2325"/>
    <mergeCell ref="F2325:I2325"/>
    <mergeCell ref="A2327:E2327"/>
    <mergeCell ref="A2328:E2328"/>
    <mergeCell ref="F2328:I2328"/>
    <mergeCell ref="H2334:I2334"/>
    <mergeCell ref="E2336:F2336"/>
    <mergeCell ref="E2337:F2337"/>
    <mergeCell ref="A2338:A2339"/>
    <mergeCell ref="B2338:B2339"/>
    <mergeCell ref="C2338:C2339"/>
    <mergeCell ref="D2338:D2339"/>
    <mergeCell ref="E2338:E2339"/>
    <mergeCell ref="F2338:G2338"/>
    <mergeCell ref="H2338:I2338"/>
    <mergeCell ref="A2326:E2326"/>
    <mergeCell ref="F2326:I2326"/>
    <mergeCell ref="F2327:I2327"/>
    <mergeCell ref="F2329:I2329"/>
    <mergeCell ref="J2338:J2339"/>
    <mergeCell ref="A2345:E2345"/>
    <mergeCell ref="F2345:I2345"/>
    <mergeCell ref="A2348:E2348"/>
    <mergeCell ref="F2348:I2348"/>
    <mergeCell ref="A2349:E2349"/>
    <mergeCell ref="F2349:I2349"/>
    <mergeCell ref="A2350:E2350"/>
    <mergeCell ref="F2350:I2350"/>
    <mergeCell ref="A2351:E2351"/>
    <mergeCell ref="F2351:I2351"/>
    <mergeCell ref="G2353:I2353"/>
    <mergeCell ref="G2354:I2354"/>
    <mergeCell ref="H2356:I2356"/>
    <mergeCell ref="H2357:I2357"/>
    <mergeCell ref="A2358:E2358"/>
    <mergeCell ref="F2358:I2358"/>
    <mergeCell ref="A2373:E2373"/>
    <mergeCell ref="F2373:I2373"/>
    <mergeCell ref="G2375:I2375"/>
    <mergeCell ref="A2379:E2379"/>
    <mergeCell ref="F2379:I2379"/>
    <mergeCell ref="H2382:I2382"/>
    <mergeCell ref="E2384:F2384"/>
    <mergeCell ref="E2385:F2385"/>
    <mergeCell ref="A2386:A2387"/>
    <mergeCell ref="B2386:B2387"/>
    <mergeCell ref="C2386:C2387"/>
    <mergeCell ref="D2386:D2387"/>
    <mergeCell ref="E2386:E2387"/>
    <mergeCell ref="F2386:G2386"/>
    <mergeCell ref="H2386:I2386"/>
    <mergeCell ref="J2386:J2387"/>
    <mergeCell ref="A2392:E2392"/>
    <mergeCell ref="F2392:I2392"/>
    <mergeCell ref="G2408:I2408"/>
    <mergeCell ref="H2410:I2410"/>
    <mergeCell ref="H2412:I2412"/>
    <mergeCell ref="H2413:I2413"/>
    <mergeCell ref="H2414:I2414"/>
    <mergeCell ref="A2416:E2416"/>
    <mergeCell ref="F2416:I2416"/>
    <mergeCell ref="F2417:I2417"/>
    <mergeCell ref="A2424:E2424"/>
    <mergeCell ref="F2424:I2424"/>
    <mergeCell ref="H2427:I2427"/>
    <mergeCell ref="E2429:F2429"/>
    <mergeCell ref="E2430:F2430"/>
    <mergeCell ref="A2431:A2432"/>
    <mergeCell ref="B2431:B2432"/>
    <mergeCell ref="C2431:C2432"/>
    <mergeCell ref="D2431:D2432"/>
    <mergeCell ref="E2431:E2432"/>
    <mergeCell ref="F2431:G2431"/>
    <mergeCell ref="H2431:I2431"/>
    <mergeCell ref="H2415:I2415"/>
    <mergeCell ref="A2425:E2425"/>
    <mergeCell ref="F2425:I2425"/>
    <mergeCell ref="F2447:I2447"/>
    <mergeCell ref="G2449:I2449"/>
    <mergeCell ref="G2450:I2450"/>
    <mergeCell ref="G2451:I2451"/>
    <mergeCell ref="G2452:I2452"/>
    <mergeCell ref="G2453:I2453"/>
    <mergeCell ref="H2455:I2455"/>
    <mergeCell ref="H2457:I2457"/>
    <mergeCell ref="H2458:I2458"/>
    <mergeCell ref="H2459:I2459"/>
    <mergeCell ref="A2461:E2461"/>
    <mergeCell ref="F2461:I2461"/>
    <mergeCell ref="F2462:I2462"/>
    <mergeCell ref="H2472:I2472"/>
    <mergeCell ref="E2474:F2474"/>
    <mergeCell ref="E2475:F2475"/>
    <mergeCell ref="A2476:A2477"/>
    <mergeCell ref="B2476:B2477"/>
    <mergeCell ref="C2476:C2477"/>
    <mergeCell ref="D2476:D2477"/>
    <mergeCell ref="E2476:E2477"/>
    <mergeCell ref="F2476:G2476"/>
    <mergeCell ref="H2476:I2476"/>
    <mergeCell ref="A2469:E2469"/>
    <mergeCell ref="F2469:I2469"/>
    <mergeCell ref="A2470:E2470"/>
    <mergeCell ref="F2470:I2470"/>
    <mergeCell ref="H2456:I2456"/>
    <mergeCell ref="H2460:I2460"/>
    <mergeCell ref="J2476:J2477"/>
    <mergeCell ref="F2482:I2482"/>
    <mergeCell ref="A2484:E2484"/>
    <mergeCell ref="F2484:I2484"/>
    <mergeCell ref="A2485:E2485"/>
    <mergeCell ref="F2485:I2485"/>
    <mergeCell ref="A2486:E2486"/>
    <mergeCell ref="F2486:I2486"/>
    <mergeCell ref="A2487:E2487"/>
    <mergeCell ref="F2487:I2487"/>
    <mergeCell ref="A2489:E2489"/>
    <mergeCell ref="A2490:E2490"/>
    <mergeCell ref="F2490:I2490"/>
    <mergeCell ref="G2492:I2492"/>
    <mergeCell ref="G2493:I2493"/>
    <mergeCell ref="G2494:I2494"/>
    <mergeCell ref="G2495:I2495"/>
    <mergeCell ref="A2481:E2481"/>
    <mergeCell ref="F2481:I2481"/>
    <mergeCell ref="E2518:F2518"/>
    <mergeCell ref="A2519:A2520"/>
    <mergeCell ref="B2519:B2520"/>
    <mergeCell ref="C2519:C2520"/>
    <mergeCell ref="D2519:D2520"/>
    <mergeCell ref="E2519:E2520"/>
    <mergeCell ref="F2519:G2519"/>
    <mergeCell ref="H2519:I2519"/>
    <mergeCell ref="J2519:J2520"/>
    <mergeCell ref="A2524:E2524"/>
    <mergeCell ref="F2524:I2524"/>
    <mergeCell ref="A2527:E2527"/>
    <mergeCell ref="F2527:I2527"/>
    <mergeCell ref="A2528:E2528"/>
    <mergeCell ref="F2528:I2528"/>
    <mergeCell ref="A2529:E2529"/>
    <mergeCell ref="F2529:I2529"/>
    <mergeCell ref="F2525:I2525"/>
    <mergeCell ref="J2548:J2549"/>
    <mergeCell ref="A2554:E2554"/>
    <mergeCell ref="F2554:I2554"/>
    <mergeCell ref="A2555:E2555"/>
    <mergeCell ref="F2555:I2555"/>
    <mergeCell ref="A2556:E2556"/>
    <mergeCell ref="F2556:I2556"/>
    <mergeCell ref="A2557:E2557"/>
    <mergeCell ref="F2557:I2557"/>
    <mergeCell ref="A2558:E2558"/>
    <mergeCell ref="F2558:I2558"/>
    <mergeCell ref="A2559:E2559"/>
    <mergeCell ref="F2559:I2559"/>
    <mergeCell ref="A2560:E2560"/>
    <mergeCell ref="F2560:I2560"/>
    <mergeCell ref="G2562:I2562"/>
    <mergeCell ref="G2563:I2563"/>
    <mergeCell ref="F2581:I2581"/>
    <mergeCell ref="A2582:E2582"/>
    <mergeCell ref="F2582:I2582"/>
    <mergeCell ref="A2583:E2583"/>
    <mergeCell ref="F2583:I2583"/>
    <mergeCell ref="A2584:E2584"/>
    <mergeCell ref="F2584:I2584"/>
    <mergeCell ref="A2585:E2585"/>
    <mergeCell ref="F2585:I2585"/>
    <mergeCell ref="A2586:E2586"/>
    <mergeCell ref="F2586:I2586"/>
    <mergeCell ref="G2588:I2588"/>
    <mergeCell ref="G2589:I2589"/>
    <mergeCell ref="A2590:E2590"/>
    <mergeCell ref="F2590:I2590"/>
    <mergeCell ref="H2596:I2596"/>
    <mergeCell ref="E2598:F2598"/>
    <mergeCell ref="A2593:E2593"/>
    <mergeCell ref="F2593:I2593"/>
    <mergeCell ref="A2594:E2594"/>
    <mergeCell ref="F2594:I2594"/>
    <mergeCell ref="J2600:J2601"/>
    <mergeCell ref="F2605:I2605"/>
    <mergeCell ref="A2607:E2607"/>
    <mergeCell ref="F2607:I2607"/>
    <mergeCell ref="A2608:E2608"/>
    <mergeCell ref="F2608:I2608"/>
    <mergeCell ref="A2609:E2609"/>
    <mergeCell ref="F2609:I2609"/>
    <mergeCell ref="A2610:E2610"/>
    <mergeCell ref="F2610:I2610"/>
    <mergeCell ref="A2611:E2611"/>
    <mergeCell ref="F2611:I2611"/>
    <mergeCell ref="A2612:E2612"/>
    <mergeCell ref="F2612:I2612"/>
    <mergeCell ref="G2615:I2615"/>
    <mergeCell ref="H2622:I2622"/>
    <mergeCell ref="E2624:F2624"/>
    <mergeCell ref="A2616:E2616"/>
    <mergeCell ref="F2616:I2616"/>
    <mergeCell ref="F2617:I2617"/>
    <mergeCell ref="A2613:E2613"/>
    <mergeCell ref="F2613:I2613"/>
    <mergeCell ref="A2604:E2604"/>
    <mergeCell ref="F2604:I2604"/>
    <mergeCell ref="J2626:J2627"/>
    <mergeCell ref="A2632:E2632"/>
    <mergeCell ref="F2632:I2632"/>
    <mergeCell ref="A2633:E2633"/>
    <mergeCell ref="F2633:I2633"/>
    <mergeCell ref="A2634:E2634"/>
    <mergeCell ref="F2634:I2634"/>
    <mergeCell ref="A2635:E2635"/>
    <mergeCell ref="F2635:I2635"/>
    <mergeCell ref="A2636:E2636"/>
    <mergeCell ref="F2636:I2636"/>
    <mergeCell ref="A2637:E2637"/>
    <mergeCell ref="F2637:I2637"/>
    <mergeCell ref="A2638:E2638"/>
    <mergeCell ref="F2638:I2638"/>
    <mergeCell ref="G2640:I2640"/>
    <mergeCell ref="G2641:I2641"/>
    <mergeCell ref="J2652:J2653"/>
    <mergeCell ref="A2657:E2657"/>
    <mergeCell ref="F2657:I2657"/>
    <mergeCell ref="F2658:I2658"/>
    <mergeCell ref="A2660:E2660"/>
    <mergeCell ref="A2661:E2661"/>
    <mergeCell ref="F2661:I2661"/>
    <mergeCell ref="A2662:E2662"/>
    <mergeCell ref="F2662:I2662"/>
    <mergeCell ref="A2665:E2665"/>
    <mergeCell ref="F2665:I2665"/>
    <mergeCell ref="A2666:E2666"/>
    <mergeCell ref="F2666:I2666"/>
    <mergeCell ref="G2668:I2668"/>
    <mergeCell ref="A2669:E2669"/>
    <mergeCell ref="F2669:I2669"/>
    <mergeCell ref="G2671:I2671"/>
    <mergeCell ref="A2664:E2664"/>
    <mergeCell ref="F2664:I2664"/>
    <mergeCell ref="J2686:J2687"/>
    <mergeCell ref="A2691:E2691"/>
    <mergeCell ref="F2692:I2692"/>
    <mergeCell ref="A2696:E2696"/>
    <mergeCell ref="F2696:I2696"/>
    <mergeCell ref="A2697:E2697"/>
    <mergeCell ref="F2697:I2697"/>
    <mergeCell ref="A2698:E2698"/>
    <mergeCell ref="F2698:I2698"/>
    <mergeCell ref="A2699:E2699"/>
    <mergeCell ref="F2699:I2699"/>
    <mergeCell ref="A2700:E2700"/>
    <mergeCell ref="F2700:I2700"/>
    <mergeCell ref="G2702:I2702"/>
    <mergeCell ref="H2704:I2704"/>
    <mergeCell ref="H2705:I2705"/>
    <mergeCell ref="A2710:E2710"/>
    <mergeCell ref="F2710:I2710"/>
    <mergeCell ref="F2720:I2720"/>
    <mergeCell ref="A2721:E2721"/>
    <mergeCell ref="F2721:I2721"/>
    <mergeCell ref="A2722:E2722"/>
    <mergeCell ref="F2722:I2722"/>
    <mergeCell ref="A2724:E2724"/>
    <mergeCell ref="A2725:E2725"/>
    <mergeCell ref="F2725:I2725"/>
    <mergeCell ref="F2726:I2726"/>
    <mergeCell ref="H2731:I2731"/>
    <mergeCell ref="E2733:F2733"/>
    <mergeCell ref="E2734:F2734"/>
    <mergeCell ref="A2735:A2736"/>
    <mergeCell ref="B2735:B2736"/>
    <mergeCell ref="C2735:C2736"/>
    <mergeCell ref="D2735:D2736"/>
    <mergeCell ref="E2735:E2736"/>
    <mergeCell ref="F2735:G2735"/>
    <mergeCell ref="H2735:I2735"/>
    <mergeCell ref="J2735:J2736"/>
    <mergeCell ref="A2739:E2739"/>
    <mergeCell ref="F2739:I2739"/>
    <mergeCell ref="A2743:E2743"/>
    <mergeCell ref="F2743:I2743"/>
    <mergeCell ref="A2744:E2744"/>
    <mergeCell ref="F2744:I2744"/>
    <mergeCell ref="A2745:E2745"/>
    <mergeCell ref="F2745:I2745"/>
    <mergeCell ref="A2747:E2747"/>
    <mergeCell ref="F2747:I2747"/>
    <mergeCell ref="A2748:E2748"/>
    <mergeCell ref="F2748:I2748"/>
    <mergeCell ref="A2749:E2749"/>
    <mergeCell ref="F2749:I2749"/>
    <mergeCell ref="G2751:I2751"/>
    <mergeCell ref="G2752:I2752"/>
    <mergeCell ref="A2746:E2746"/>
    <mergeCell ref="F2746:I2746"/>
    <mergeCell ref="H2763:I2763"/>
    <mergeCell ref="H2764:I2764"/>
    <mergeCell ref="H2765:I2765"/>
    <mergeCell ref="H2766:I2766"/>
    <mergeCell ref="H2767:I2767"/>
    <mergeCell ref="A2775:E2775"/>
    <mergeCell ref="F2775:I2775"/>
    <mergeCell ref="A2776:E2776"/>
    <mergeCell ref="F2776:I2776"/>
    <mergeCell ref="H2778:I2778"/>
    <mergeCell ref="E2780:F2780"/>
    <mergeCell ref="E2781:F2781"/>
    <mergeCell ref="F2782:I2782"/>
    <mergeCell ref="A2785:E2785"/>
    <mergeCell ref="F2785:I2785"/>
    <mergeCell ref="A2786:E2786"/>
    <mergeCell ref="F2786:I2786"/>
    <mergeCell ref="G2797:I2797"/>
    <mergeCell ref="G2798:I2798"/>
    <mergeCell ref="G2799:I2799"/>
    <mergeCell ref="A2800:E2800"/>
    <mergeCell ref="F2800:I2800"/>
    <mergeCell ref="H2801:I2801"/>
    <mergeCell ref="H2802:I2802"/>
    <mergeCell ref="H2803:I2803"/>
    <mergeCell ref="H2804:I2804"/>
    <mergeCell ref="A2811:E2811"/>
    <mergeCell ref="F2811:I2811"/>
    <mergeCell ref="A2812:E2812"/>
    <mergeCell ref="F2812:I2812"/>
    <mergeCell ref="E2816:F2816"/>
    <mergeCell ref="E2817:F2817"/>
    <mergeCell ref="A2818:E2818"/>
    <mergeCell ref="F2818:I2818"/>
    <mergeCell ref="A2805:E2805"/>
    <mergeCell ref="F2805:I2805"/>
    <mergeCell ref="F2806:I2806"/>
    <mergeCell ref="A2829:E2829"/>
    <mergeCell ref="F2829:I2829"/>
    <mergeCell ref="H2830:I2830"/>
    <mergeCell ref="H2831:I2831"/>
    <mergeCell ref="A2832:E2832"/>
    <mergeCell ref="F2833:I2833"/>
    <mergeCell ref="H2839:I2839"/>
    <mergeCell ref="E2841:F2841"/>
    <mergeCell ref="E2842:F2842"/>
    <mergeCell ref="A2843:A2844"/>
    <mergeCell ref="B2843:B2844"/>
    <mergeCell ref="C2843:C2844"/>
    <mergeCell ref="D2843:D2844"/>
    <mergeCell ref="E2843:E2844"/>
    <mergeCell ref="F2843:G2843"/>
    <mergeCell ref="H2843:I2843"/>
    <mergeCell ref="J2843:J2844"/>
    <mergeCell ref="G2860:I2860"/>
    <mergeCell ref="G2861:I2861"/>
    <mergeCell ref="G2862:I2862"/>
    <mergeCell ref="A2863:E2863"/>
    <mergeCell ref="F2863:I2863"/>
    <mergeCell ref="H2864:I2864"/>
    <mergeCell ref="H2865:I2865"/>
    <mergeCell ref="H2866:I2866"/>
    <mergeCell ref="H2867:I2867"/>
    <mergeCell ref="H2868:I2868"/>
    <mergeCell ref="A2876:E2876"/>
    <mergeCell ref="F2876:I2876"/>
    <mergeCell ref="H2879:I2879"/>
    <mergeCell ref="E2881:F2881"/>
    <mergeCell ref="A2883:E2883"/>
    <mergeCell ref="F2883:I2883"/>
    <mergeCell ref="A2884:E2884"/>
    <mergeCell ref="F2884:I2884"/>
    <mergeCell ref="A2877:E2877"/>
    <mergeCell ref="F2877:I2877"/>
    <mergeCell ref="E2882:F2882"/>
    <mergeCell ref="A2869:E2869"/>
    <mergeCell ref="F2869:I2869"/>
    <mergeCell ref="F2870:I2870"/>
    <mergeCell ref="J2900:J2901"/>
    <mergeCell ref="A2905:E2905"/>
    <mergeCell ref="F2905:I2905"/>
    <mergeCell ref="F2906:I2906"/>
    <mergeCell ref="A2909:E2909"/>
    <mergeCell ref="F2909:I2909"/>
    <mergeCell ref="A2910:E2910"/>
    <mergeCell ref="F2910:I2910"/>
    <mergeCell ref="A2911:E2911"/>
    <mergeCell ref="F2911:I2911"/>
    <mergeCell ref="A2914:E2914"/>
    <mergeCell ref="F2914:I2914"/>
    <mergeCell ref="A2915:E2915"/>
    <mergeCell ref="F2915:I2915"/>
    <mergeCell ref="G2917:I2917"/>
    <mergeCell ref="G2918:I2918"/>
    <mergeCell ref="A2919:E2919"/>
    <mergeCell ref="F2919:I2919"/>
    <mergeCell ref="A2912:E2912"/>
    <mergeCell ref="F2912:I2912"/>
    <mergeCell ref="E2936:F2936"/>
    <mergeCell ref="H2938:I2938"/>
    <mergeCell ref="E2942:F2942"/>
    <mergeCell ref="E2943:F2943"/>
    <mergeCell ref="E2944:F2944"/>
    <mergeCell ref="H2947:I2947"/>
    <mergeCell ref="E2949:F2949"/>
    <mergeCell ref="E2950:F2950"/>
    <mergeCell ref="H2953:I2953"/>
    <mergeCell ref="E2955:F2955"/>
    <mergeCell ref="E2956:F2956"/>
    <mergeCell ref="E2961:F2961"/>
    <mergeCell ref="E2962:F2962"/>
    <mergeCell ref="E2963:F2963"/>
    <mergeCell ref="H2965:I2965"/>
    <mergeCell ref="E2967:F2967"/>
    <mergeCell ref="E2968:F2968"/>
    <mergeCell ref="E2974:F2974"/>
    <mergeCell ref="A2975:A2976"/>
    <mergeCell ref="B2975:B2976"/>
    <mergeCell ref="C2975:C2976"/>
    <mergeCell ref="D2975:D2976"/>
    <mergeCell ref="E2975:E2976"/>
    <mergeCell ref="F2975:G2975"/>
    <mergeCell ref="H2975:I2975"/>
    <mergeCell ref="J2975:J2976"/>
    <mergeCell ref="A2985:E2985"/>
    <mergeCell ref="F2985:I2985"/>
    <mergeCell ref="A2986:E2986"/>
    <mergeCell ref="F2986:I2986"/>
    <mergeCell ref="A2987:E2987"/>
    <mergeCell ref="F2987:I2987"/>
    <mergeCell ref="A2988:E2988"/>
    <mergeCell ref="F2988:I2988"/>
    <mergeCell ref="A2979:E2979"/>
    <mergeCell ref="F2979:I2979"/>
    <mergeCell ref="E3005:F3005"/>
    <mergeCell ref="A3006:A3007"/>
    <mergeCell ref="B3006:B3007"/>
    <mergeCell ref="C3006:C3007"/>
    <mergeCell ref="D3006:D3007"/>
    <mergeCell ref="E3006:E3007"/>
    <mergeCell ref="F3006:G3006"/>
    <mergeCell ref="H3006:I3006"/>
    <mergeCell ref="J3006:J3007"/>
    <mergeCell ref="A3016:E3016"/>
    <mergeCell ref="F3016:I3016"/>
    <mergeCell ref="A3017:E3017"/>
    <mergeCell ref="F3017:I3017"/>
    <mergeCell ref="A3018:E3018"/>
    <mergeCell ref="F3018:I3018"/>
    <mergeCell ref="A3019:E3019"/>
    <mergeCell ref="F3019:I3019"/>
    <mergeCell ref="A3010:E3010"/>
    <mergeCell ref="F3010:I3010"/>
    <mergeCell ref="E3036:F3036"/>
    <mergeCell ref="A3037:A3038"/>
    <mergeCell ref="B3037:B3038"/>
    <mergeCell ref="C3037:C3038"/>
    <mergeCell ref="D3037:D3038"/>
    <mergeCell ref="E3037:E3038"/>
    <mergeCell ref="F3037:G3037"/>
    <mergeCell ref="H3037:I3037"/>
    <mergeCell ref="J3037:J3038"/>
    <mergeCell ref="A3047:E3047"/>
    <mergeCell ref="F3047:I3047"/>
    <mergeCell ref="A3048:E3048"/>
    <mergeCell ref="F3048:I3048"/>
    <mergeCell ref="A3049:E3049"/>
    <mergeCell ref="F3049:I3049"/>
    <mergeCell ref="A3050:E3050"/>
    <mergeCell ref="F3050:I3050"/>
    <mergeCell ref="H3086:I3086"/>
    <mergeCell ref="J3086:J3087"/>
    <mergeCell ref="A3089:E3089"/>
    <mergeCell ref="F3089:I3089"/>
    <mergeCell ref="A3090:E3090"/>
    <mergeCell ref="F3090:I3090"/>
    <mergeCell ref="A3097:E3097"/>
    <mergeCell ref="A3098:E3098"/>
    <mergeCell ref="F3098:I3098"/>
    <mergeCell ref="H3100:I3100"/>
    <mergeCell ref="E3102:F3102"/>
    <mergeCell ref="E3103:F3103"/>
    <mergeCell ref="A3104:A3105"/>
    <mergeCell ref="B3104:B3105"/>
    <mergeCell ref="C3104:C3105"/>
    <mergeCell ref="D3104:D3105"/>
    <mergeCell ref="E3104:E3105"/>
    <mergeCell ref="F3104:G3104"/>
    <mergeCell ref="H3104:I3104"/>
    <mergeCell ref="J3104:J3105"/>
    <mergeCell ref="H3122:I3122"/>
    <mergeCell ref="J3122:J3123"/>
    <mergeCell ref="A3125:E3125"/>
    <mergeCell ref="F3125:I3125"/>
    <mergeCell ref="A3126:E3126"/>
    <mergeCell ref="F3126:I3126"/>
    <mergeCell ref="A3133:E3133"/>
    <mergeCell ref="A3134:E3134"/>
    <mergeCell ref="F3134:I3134"/>
    <mergeCell ref="H3136:I3136"/>
    <mergeCell ref="E3138:F3138"/>
    <mergeCell ref="E3139:F3139"/>
    <mergeCell ref="A3140:A3141"/>
    <mergeCell ref="B3140:B3141"/>
    <mergeCell ref="C3140:C3141"/>
    <mergeCell ref="D3140:D3141"/>
    <mergeCell ref="E3140:E3141"/>
    <mergeCell ref="F3140:G3140"/>
    <mergeCell ref="H3140:I3140"/>
    <mergeCell ref="J3140:J3141"/>
    <mergeCell ref="H3158:I3158"/>
    <mergeCell ref="J3158:J3159"/>
    <mergeCell ref="A3161:E3161"/>
    <mergeCell ref="F3161:I3161"/>
    <mergeCell ref="A3162:E3162"/>
    <mergeCell ref="F3162:I3162"/>
    <mergeCell ref="A3169:E3169"/>
    <mergeCell ref="A3170:E3170"/>
    <mergeCell ref="F3170:I3170"/>
    <mergeCell ref="H3172:I3172"/>
    <mergeCell ref="E3174:F3174"/>
    <mergeCell ref="E3175:F3175"/>
    <mergeCell ref="A3176:A3177"/>
    <mergeCell ref="B3176:B3177"/>
    <mergeCell ref="C3176:C3177"/>
    <mergeCell ref="D3176:D3177"/>
    <mergeCell ref="E3176:E3177"/>
    <mergeCell ref="F3176:G3176"/>
    <mergeCell ref="H3176:I3176"/>
    <mergeCell ref="J3176:J3177"/>
    <mergeCell ref="H3194:I3194"/>
    <mergeCell ref="J3194:J3195"/>
    <mergeCell ref="A3197:E3197"/>
    <mergeCell ref="F3197:I3197"/>
    <mergeCell ref="A3198:E3198"/>
    <mergeCell ref="F3198:I3198"/>
    <mergeCell ref="A3205:E3205"/>
    <mergeCell ref="A3206:E3206"/>
    <mergeCell ref="F3206:I3206"/>
    <mergeCell ref="H3208:I3208"/>
    <mergeCell ref="E3210:F3210"/>
    <mergeCell ref="E3211:F3211"/>
    <mergeCell ref="A3212:A3213"/>
    <mergeCell ref="B3212:B3213"/>
    <mergeCell ref="C3212:C3213"/>
    <mergeCell ref="D3212:D3213"/>
    <mergeCell ref="E3212:E3213"/>
    <mergeCell ref="F3212:G3212"/>
    <mergeCell ref="H3212:I3212"/>
    <mergeCell ref="J3212:J3213"/>
    <mergeCell ref="H3230:I3230"/>
    <mergeCell ref="J3230:J3231"/>
    <mergeCell ref="A3233:E3233"/>
    <mergeCell ref="F3233:I3233"/>
    <mergeCell ref="A3234:E3234"/>
    <mergeCell ref="F3234:I3234"/>
    <mergeCell ref="A3241:E3241"/>
    <mergeCell ref="A3242:E3242"/>
    <mergeCell ref="F3242:I3242"/>
    <mergeCell ref="H3244:I3244"/>
    <mergeCell ref="E3246:F3246"/>
    <mergeCell ref="E3247:F3247"/>
    <mergeCell ref="A3248:A3249"/>
    <mergeCell ref="B3248:B3249"/>
    <mergeCell ref="C3248:C3249"/>
    <mergeCell ref="D3248:D3249"/>
    <mergeCell ref="E3248:E3249"/>
    <mergeCell ref="F3248:G3248"/>
    <mergeCell ref="H3248:I3248"/>
    <mergeCell ref="J3248:J3249"/>
    <mergeCell ref="H3266:I3266"/>
    <mergeCell ref="J3266:J3267"/>
    <mergeCell ref="A3269:E3269"/>
    <mergeCell ref="F3269:I3269"/>
    <mergeCell ref="A3270:E3270"/>
    <mergeCell ref="F3270:I3270"/>
    <mergeCell ref="A3277:E3277"/>
    <mergeCell ref="A3278:E3278"/>
    <mergeCell ref="F3278:I3278"/>
    <mergeCell ref="H3280:I3280"/>
    <mergeCell ref="E3282:F3282"/>
    <mergeCell ref="E3283:F3283"/>
    <mergeCell ref="A3284:A3285"/>
    <mergeCell ref="B3284:B3285"/>
    <mergeCell ref="C3284:C3285"/>
    <mergeCell ref="D3284:D3285"/>
    <mergeCell ref="E3284:E3285"/>
    <mergeCell ref="F3284:G3284"/>
    <mergeCell ref="H3284:I3284"/>
    <mergeCell ref="J3284:J3285"/>
    <mergeCell ref="H3302:I3302"/>
    <mergeCell ref="J3302:J3303"/>
    <mergeCell ref="A3305:E3305"/>
    <mergeCell ref="F3305:I3305"/>
    <mergeCell ref="A3306:E3306"/>
    <mergeCell ref="F3306:I3306"/>
    <mergeCell ref="A3313:E3313"/>
    <mergeCell ref="A3314:E3314"/>
    <mergeCell ref="F3314:I3314"/>
    <mergeCell ref="H3316:I3316"/>
    <mergeCell ref="E3318:F3318"/>
    <mergeCell ref="E3319:F3319"/>
    <mergeCell ref="A3320:A3321"/>
    <mergeCell ref="B3320:B3321"/>
    <mergeCell ref="C3320:C3321"/>
    <mergeCell ref="D3320:D3321"/>
    <mergeCell ref="E3320:E3321"/>
    <mergeCell ref="F3320:G3320"/>
    <mergeCell ref="H3320:I3320"/>
    <mergeCell ref="J3320:J3321"/>
    <mergeCell ref="H3338:I3338"/>
    <mergeCell ref="J3338:J3339"/>
    <mergeCell ref="A3341:E3341"/>
    <mergeCell ref="F3341:I3341"/>
    <mergeCell ref="A3342:E3342"/>
    <mergeCell ref="F3342:I3342"/>
    <mergeCell ref="A3349:E3349"/>
    <mergeCell ref="A3350:E3350"/>
    <mergeCell ref="F3350:I3350"/>
    <mergeCell ref="H3352:I3352"/>
    <mergeCell ref="E3354:F3354"/>
    <mergeCell ref="E3355:F3355"/>
    <mergeCell ref="A3356:A3357"/>
    <mergeCell ref="B3356:B3357"/>
    <mergeCell ref="C3356:C3357"/>
    <mergeCell ref="D3356:D3357"/>
    <mergeCell ref="E3356:E3357"/>
    <mergeCell ref="F3356:G3356"/>
    <mergeCell ref="H3356:I3356"/>
    <mergeCell ref="J3356:J3357"/>
    <mergeCell ref="H3374:I3374"/>
    <mergeCell ref="J3374:J3375"/>
    <mergeCell ref="A3377:E3377"/>
    <mergeCell ref="F3377:I3377"/>
    <mergeCell ref="A3378:E3378"/>
    <mergeCell ref="F3378:I3378"/>
    <mergeCell ref="A3385:E3385"/>
    <mergeCell ref="A3386:E3386"/>
    <mergeCell ref="F3386:I3386"/>
    <mergeCell ref="H3388:I3388"/>
    <mergeCell ref="E3390:F3390"/>
    <mergeCell ref="E3391:F3391"/>
    <mergeCell ref="A3392:A3393"/>
    <mergeCell ref="B3392:B3393"/>
    <mergeCell ref="C3392:C3393"/>
    <mergeCell ref="D3392:D3393"/>
    <mergeCell ref="E3392:E3393"/>
    <mergeCell ref="F3392:G3392"/>
    <mergeCell ref="H3392:I3392"/>
    <mergeCell ref="J3392:J3393"/>
    <mergeCell ref="H3410:I3410"/>
    <mergeCell ref="J3410:J3411"/>
    <mergeCell ref="A3413:E3413"/>
    <mergeCell ref="F3413:I3413"/>
    <mergeCell ref="A3414:E3414"/>
    <mergeCell ref="F3414:I3414"/>
    <mergeCell ref="A3421:E3421"/>
    <mergeCell ref="A3422:E3422"/>
    <mergeCell ref="F3422:I3422"/>
    <mergeCell ref="H3424:I3424"/>
    <mergeCell ref="E3426:F3426"/>
    <mergeCell ref="E3427:F3427"/>
    <mergeCell ref="A3428:A3429"/>
    <mergeCell ref="B3428:B3429"/>
    <mergeCell ref="C3428:C3429"/>
    <mergeCell ref="D3428:D3429"/>
    <mergeCell ref="E3428:E3429"/>
    <mergeCell ref="F3428:G3428"/>
    <mergeCell ref="H3428:I3428"/>
    <mergeCell ref="J3428:J3429"/>
    <mergeCell ref="H3446:I3446"/>
    <mergeCell ref="J3446:J3447"/>
    <mergeCell ref="A3449:E3449"/>
    <mergeCell ref="F3449:I3449"/>
    <mergeCell ref="A3450:E3450"/>
    <mergeCell ref="F3450:I3450"/>
    <mergeCell ref="A3457:E3457"/>
    <mergeCell ref="A3458:E3458"/>
    <mergeCell ref="F3458:I3458"/>
    <mergeCell ref="H3460:I3460"/>
    <mergeCell ref="E3462:F3462"/>
    <mergeCell ref="E3463:F3463"/>
    <mergeCell ref="A3464:A3465"/>
    <mergeCell ref="B3464:B3465"/>
    <mergeCell ref="C3464:C3465"/>
    <mergeCell ref="D3464:D3465"/>
    <mergeCell ref="E3464:E3465"/>
    <mergeCell ref="F3464:G3464"/>
    <mergeCell ref="H3464:I3464"/>
    <mergeCell ref="J3464:J3465"/>
    <mergeCell ref="J3482:J3483"/>
    <mergeCell ref="A3487:E3487"/>
    <mergeCell ref="F3487:I3487"/>
    <mergeCell ref="F3488:I3488"/>
    <mergeCell ref="A3490:E3490"/>
    <mergeCell ref="F3490:I3490"/>
    <mergeCell ref="A3491:E3491"/>
    <mergeCell ref="F3491:I3491"/>
    <mergeCell ref="A3493:E3493"/>
    <mergeCell ref="A3494:E3494"/>
    <mergeCell ref="F3494:I3494"/>
    <mergeCell ref="A3495:E3495"/>
    <mergeCell ref="F3495:I3495"/>
    <mergeCell ref="A3496:E3496"/>
    <mergeCell ref="F3496:I3496"/>
    <mergeCell ref="G3498:I3498"/>
    <mergeCell ref="G3499:I3499"/>
    <mergeCell ref="A3492:E3492"/>
    <mergeCell ref="F3492:I3492"/>
    <mergeCell ref="A3515:E3515"/>
    <mergeCell ref="F3515:I3515"/>
    <mergeCell ref="H3518:I3518"/>
    <mergeCell ref="E3520:F3520"/>
    <mergeCell ref="E3521:F3521"/>
    <mergeCell ref="A3522:A3523"/>
    <mergeCell ref="B3522:B3523"/>
    <mergeCell ref="C3522:C3523"/>
    <mergeCell ref="D3522:D3523"/>
    <mergeCell ref="E3522:E3523"/>
    <mergeCell ref="F3522:G3522"/>
    <mergeCell ref="H3522:I3522"/>
    <mergeCell ref="J3522:J3523"/>
    <mergeCell ref="A3529:E3529"/>
    <mergeCell ref="F3529:I3529"/>
    <mergeCell ref="F3530:I3530"/>
    <mergeCell ref="A3533:E3533"/>
    <mergeCell ref="F3533:I3533"/>
    <mergeCell ref="A3532:E3532"/>
    <mergeCell ref="F3532:I3532"/>
    <mergeCell ref="A3566:E3566"/>
    <mergeCell ref="F3566:I3566"/>
    <mergeCell ref="H3568:I3568"/>
    <mergeCell ref="A3571:C3571"/>
    <mergeCell ref="F3571:G3571"/>
    <mergeCell ref="H3571:J3571"/>
    <mergeCell ref="A3572:C3572"/>
    <mergeCell ref="F3572:G3572"/>
    <mergeCell ref="H3572:J3572"/>
    <mergeCell ref="A3573:C3573"/>
    <mergeCell ref="F3573:G3573"/>
    <mergeCell ref="H3573:J3573"/>
    <mergeCell ref="A3575:J3575"/>
    <mergeCell ref="G3543:I3543"/>
    <mergeCell ref="G3544:I3544"/>
    <mergeCell ref="G3545:I3545"/>
    <mergeCell ref="G3546:I3546"/>
    <mergeCell ref="G3547:I3547"/>
    <mergeCell ref="A3548:E3548"/>
    <mergeCell ref="F3548:I3548"/>
    <mergeCell ref="H3549:I3549"/>
    <mergeCell ref="H3550:I3550"/>
    <mergeCell ref="H3551:I3551"/>
    <mergeCell ref="H3553:I3553"/>
    <mergeCell ref="H3554:I3554"/>
    <mergeCell ref="H3555:I3555"/>
    <mergeCell ref="A3556:E3556"/>
    <mergeCell ref="F3556:I3556"/>
    <mergeCell ref="F3557:I3557"/>
    <mergeCell ref="A3565:E3565"/>
    <mergeCell ref="F3565:I3565"/>
    <mergeCell ref="H3552:I3552"/>
  </mergeCells>
  <pageMargins left="0.51181102362204722" right="0.51181102362204722" top="0.78740157480314965" bottom="0.78740157480314965" header="0.31496062992125984" footer="0.31496062992125984"/>
  <pageSetup paperSize="9" scale="46"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67"/>
  <sheetViews>
    <sheetView topLeftCell="A26" zoomScale="85" zoomScaleNormal="85" workbookViewId="0">
      <selection activeCell="H62" sqref="H62"/>
    </sheetView>
  </sheetViews>
  <sheetFormatPr defaultColWidth="9.140625" defaultRowHeight="12.75" x14ac:dyDescent="0.25"/>
  <cols>
    <col min="1" max="1" width="11.7109375" style="16" customWidth="1"/>
    <col min="2" max="2" width="37.28515625" style="17" bestFit="1" customWidth="1"/>
    <col min="3" max="3" width="17.7109375" style="16" bestFit="1" customWidth="1"/>
    <col min="4" max="4" width="17.85546875" style="1" customWidth="1"/>
    <col min="5" max="13" width="16.85546875" style="1" bestFit="1" customWidth="1"/>
    <col min="14" max="15" width="18.140625" style="1" bestFit="1" customWidth="1"/>
    <col min="16" max="18" width="16" style="1" bestFit="1" customWidth="1"/>
    <col min="19" max="19" width="14.7109375" style="1" bestFit="1" customWidth="1"/>
    <col min="20" max="20" width="9.140625" style="1"/>
    <col min="21" max="21" width="12.85546875" style="1" bestFit="1" customWidth="1"/>
    <col min="22" max="22" width="9.140625" style="1"/>
    <col min="23" max="23" width="6.140625" style="1" bestFit="1" customWidth="1"/>
    <col min="24" max="16384" width="9.140625" style="1"/>
  </cols>
  <sheetData>
    <row r="1" spans="1:15" x14ac:dyDescent="0.25">
      <c r="A1" s="1005"/>
      <c r="B1" s="960" t="s">
        <v>1271</v>
      </c>
      <c r="C1" s="1037"/>
      <c r="D1" s="1037"/>
      <c r="E1" s="1037"/>
      <c r="F1" s="1037"/>
      <c r="G1" s="1037"/>
      <c r="H1" s="1037"/>
      <c r="I1" s="1037"/>
      <c r="J1" s="1037"/>
      <c r="K1" s="1037"/>
      <c r="L1" s="1037"/>
      <c r="M1" s="1037"/>
      <c r="N1" s="1037"/>
      <c r="O1" s="1038"/>
    </row>
    <row r="2" spans="1:15" x14ac:dyDescent="0.25">
      <c r="A2" s="1006"/>
      <c r="B2" s="1039"/>
      <c r="C2" s="1039"/>
      <c r="D2" s="1039"/>
      <c r="E2" s="1039"/>
      <c r="F2" s="1039"/>
      <c r="G2" s="1039"/>
      <c r="H2" s="1039"/>
      <c r="I2" s="1039"/>
      <c r="J2" s="1039"/>
      <c r="K2" s="1039"/>
      <c r="L2" s="1039"/>
      <c r="M2" s="1039"/>
      <c r="N2" s="1039"/>
      <c r="O2" s="1040"/>
    </row>
    <row r="3" spans="1:15" x14ac:dyDescent="0.25">
      <c r="A3" s="1006"/>
      <c r="B3" s="1039"/>
      <c r="C3" s="1039"/>
      <c r="D3" s="1039"/>
      <c r="E3" s="1039"/>
      <c r="F3" s="1039"/>
      <c r="G3" s="1039"/>
      <c r="H3" s="1039"/>
      <c r="I3" s="1039"/>
      <c r="J3" s="1039"/>
      <c r="K3" s="1039"/>
      <c r="L3" s="1039"/>
      <c r="M3" s="1039"/>
      <c r="N3" s="1039"/>
      <c r="O3" s="1040"/>
    </row>
    <row r="4" spans="1:15" x14ac:dyDescent="0.25">
      <c r="A4" s="1006"/>
      <c r="B4" s="1041" t="s">
        <v>1272</v>
      </c>
      <c r="C4" s="1041"/>
      <c r="D4" s="1041"/>
      <c r="E4" s="1041"/>
      <c r="F4" s="1041"/>
      <c r="G4" s="1041"/>
      <c r="H4" s="1041"/>
      <c r="I4" s="1041"/>
      <c r="J4" s="1041"/>
      <c r="K4" s="1041"/>
      <c r="L4" s="1041"/>
      <c r="M4" s="1041"/>
      <c r="N4" s="1041"/>
      <c r="O4" s="1042"/>
    </row>
    <row r="5" spans="1:15" ht="4.9000000000000004" customHeight="1" x14ac:dyDescent="0.25">
      <c r="A5" s="1031"/>
      <c r="B5" s="273"/>
      <c r="C5" s="273"/>
      <c r="D5" s="273"/>
      <c r="E5" s="273"/>
      <c r="F5" s="273"/>
      <c r="G5" s="273"/>
      <c r="H5" s="273"/>
      <c r="I5" s="273"/>
      <c r="J5" s="274"/>
      <c r="K5" s="275"/>
      <c r="L5" s="275"/>
      <c r="M5" s="275"/>
      <c r="N5" s="275"/>
      <c r="O5" s="276"/>
    </row>
    <row r="6" spans="1:15" x14ac:dyDescent="0.25">
      <c r="A6" s="1049" t="s">
        <v>1274</v>
      </c>
      <c r="B6" s="1050"/>
      <c r="C6" s="1050"/>
      <c r="D6" s="1050"/>
      <c r="E6" s="1050"/>
      <c r="F6" s="1050"/>
      <c r="G6" s="1050"/>
      <c r="H6" s="1050"/>
      <c r="I6" s="1050"/>
      <c r="J6" s="1050"/>
      <c r="K6" s="1050"/>
      <c r="L6" s="1050"/>
      <c r="M6" s="1051"/>
      <c r="N6" s="1032" t="s">
        <v>5884</v>
      </c>
      <c r="O6" s="1033"/>
    </row>
    <row r="7" spans="1:15" ht="13.15" customHeight="1" x14ac:dyDescent="0.25">
      <c r="A7" s="1043" t="s">
        <v>1273</v>
      </c>
      <c r="B7" s="1044"/>
      <c r="C7" s="1044"/>
      <c r="D7" s="1044"/>
      <c r="E7" s="1044"/>
      <c r="F7" s="1044"/>
      <c r="G7" s="1044"/>
      <c r="H7" s="1044"/>
      <c r="I7" s="1044"/>
      <c r="J7" s="1044"/>
      <c r="K7" s="1044"/>
      <c r="L7" s="1044"/>
      <c r="M7" s="1045"/>
      <c r="N7" s="977" t="s">
        <v>1276</v>
      </c>
      <c r="O7" s="978"/>
    </row>
    <row r="8" spans="1:15" ht="13.15" customHeight="1" x14ac:dyDescent="0.25">
      <c r="A8" s="1043" t="s">
        <v>1277</v>
      </c>
      <c r="B8" s="1044"/>
      <c r="C8" s="1044"/>
      <c r="D8" s="1044"/>
      <c r="E8" s="1044"/>
      <c r="F8" s="1044"/>
      <c r="G8" s="1044"/>
      <c r="H8" s="1044"/>
      <c r="I8" s="1044"/>
      <c r="J8" s="1044"/>
      <c r="K8" s="1044"/>
      <c r="L8" s="1044"/>
      <c r="M8" s="1045"/>
      <c r="N8" s="1034" t="s">
        <v>1275</v>
      </c>
      <c r="O8" s="1035"/>
    </row>
    <row r="9" spans="1:15" x14ac:dyDescent="0.25">
      <c r="A9" s="1046" t="str">
        <f>'ORÇAMENTO_SEM DESONERAÇÃO'!A9</f>
        <v>BDI: 23,89 % (Geral) e 17,51% (Diferenciado)</v>
      </c>
      <c r="B9" s="1047"/>
      <c r="C9" s="1047"/>
      <c r="D9" s="1047"/>
      <c r="E9" s="1047"/>
      <c r="F9" s="1047"/>
      <c r="G9" s="1047"/>
      <c r="H9" s="1047"/>
      <c r="I9" s="1047"/>
      <c r="J9" s="1048"/>
      <c r="K9" s="1036" t="s">
        <v>5886</v>
      </c>
      <c r="L9" s="1036"/>
      <c r="M9" s="1036"/>
      <c r="N9" s="272" t="s">
        <v>1270</v>
      </c>
      <c r="O9" s="277">
        <f>VALOR_TOTAL</f>
        <v>118047079.05000001</v>
      </c>
    </row>
    <row r="10" spans="1:15" ht="4.9000000000000004" customHeight="1" x14ac:dyDescent="0.25">
      <c r="A10" s="278"/>
      <c r="O10" s="271"/>
    </row>
    <row r="11" spans="1:15" x14ac:dyDescent="0.25">
      <c r="A11" s="1028" t="s">
        <v>151</v>
      </c>
      <c r="B11" s="1029"/>
      <c r="C11" s="1029"/>
      <c r="D11" s="1029"/>
      <c r="E11" s="1029"/>
      <c r="F11" s="1029"/>
      <c r="G11" s="1029"/>
      <c r="H11" s="1029"/>
      <c r="I11" s="1029"/>
      <c r="J11" s="1029"/>
      <c r="K11" s="1029"/>
      <c r="L11" s="1029"/>
      <c r="M11" s="1029"/>
      <c r="N11" s="1029"/>
      <c r="O11" s="1030"/>
    </row>
    <row r="12" spans="1:15" ht="33" customHeight="1" x14ac:dyDescent="0.25">
      <c r="A12" s="1052" t="s">
        <v>1</v>
      </c>
      <c r="B12" s="1052" t="s">
        <v>152</v>
      </c>
      <c r="C12" s="1053" t="s">
        <v>153</v>
      </c>
      <c r="D12" s="1053" t="s">
        <v>154</v>
      </c>
      <c r="E12" s="1053"/>
      <c r="F12" s="1053"/>
      <c r="G12" s="1053"/>
      <c r="H12" s="1053"/>
      <c r="I12" s="1053"/>
      <c r="J12" s="1053"/>
      <c r="K12" s="1053"/>
      <c r="L12" s="1053"/>
      <c r="M12" s="1053"/>
      <c r="N12" s="1053"/>
      <c r="O12" s="1053"/>
    </row>
    <row r="13" spans="1:15" s="3" customFormat="1" x14ac:dyDescent="0.25">
      <c r="A13" s="1052"/>
      <c r="B13" s="1052"/>
      <c r="C13" s="1053"/>
      <c r="D13" s="2">
        <v>1</v>
      </c>
      <c r="E13" s="2">
        <v>2</v>
      </c>
      <c r="F13" s="2">
        <v>3</v>
      </c>
      <c r="G13" s="2">
        <v>4</v>
      </c>
      <c r="H13" s="2">
        <v>5</v>
      </c>
      <c r="I13" s="2">
        <v>6</v>
      </c>
      <c r="J13" s="2">
        <v>7</v>
      </c>
      <c r="K13" s="2">
        <v>8</v>
      </c>
      <c r="L13" s="2">
        <v>9</v>
      </c>
      <c r="M13" s="2">
        <v>10</v>
      </c>
      <c r="N13" s="2">
        <v>11</v>
      </c>
      <c r="O13" s="2">
        <v>12</v>
      </c>
    </row>
    <row r="14" spans="1:15" ht="23.1" customHeight="1" x14ac:dyDescent="0.25">
      <c r="A14" s="1054">
        <v>1</v>
      </c>
      <c r="B14" s="1055" t="str">
        <f>VLOOKUP(A14,'ORÇAMENTO_SEM DESONERAÇÃO'!$A$12:$J$128,3,0)</f>
        <v>INSTALAÇÃO DO CANTEIRO DA OBRAS</v>
      </c>
      <c r="C14" s="1056">
        <f>VLOOKUP(A14,'ORÇAMENTO_SEM DESONERAÇÃO'!$A$12:$J$128,10,0)</f>
        <v>1527958.0899999999</v>
      </c>
      <c r="D14" s="4">
        <f>1/12</f>
        <v>8.3333333333333329E-2</v>
      </c>
      <c r="E14" s="4">
        <f t="shared" ref="E14:N14" si="0">1/12</f>
        <v>8.3333333333333329E-2</v>
      </c>
      <c r="F14" s="4">
        <f t="shared" si="0"/>
        <v>8.3333333333333329E-2</v>
      </c>
      <c r="G14" s="4">
        <f t="shared" si="0"/>
        <v>8.3333333333333329E-2</v>
      </c>
      <c r="H14" s="4">
        <f t="shared" si="0"/>
        <v>8.3333333333333329E-2</v>
      </c>
      <c r="I14" s="4">
        <f t="shared" si="0"/>
        <v>8.3333333333333329E-2</v>
      </c>
      <c r="J14" s="4">
        <f t="shared" si="0"/>
        <v>8.3333333333333329E-2</v>
      </c>
      <c r="K14" s="4">
        <f t="shared" si="0"/>
        <v>8.3333333333333329E-2</v>
      </c>
      <c r="L14" s="4">
        <f t="shared" si="0"/>
        <v>8.3333333333333329E-2</v>
      </c>
      <c r="M14" s="4">
        <f t="shared" si="0"/>
        <v>8.3333333333333329E-2</v>
      </c>
      <c r="N14" s="4">
        <f t="shared" si="0"/>
        <v>8.3333333333333329E-2</v>
      </c>
      <c r="O14" s="10">
        <f>1/12</f>
        <v>8.3333333333333329E-2</v>
      </c>
    </row>
    <row r="15" spans="1:15" ht="11.25" customHeight="1" x14ac:dyDescent="0.25">
      <c r="A15" s="1054"/>
      <c r="B15" s="1055"/>
      <c r="C15" s="1056"/>
      <c r="D15" s="5"/>
      <c r="E15" s="6"/>
      <c r="F15" s="6"/>
      <c r="G15" s="6"/>
      <c r="H15" s="6"/>
      <c r="I15" s="6"/>
      <c r="J15" s="7"/>
      <c r="K15" s="11"/>
      <c r="L15" s="11"/>
      <c r="M15" s="11"/>
      <c r="N15" s="11"/>
      <c r="O15" s="8"/>
    </row>
    <row r="16" spans="1:15" ht="23.1" customHeight="1" x14ac:dyDescent="0.25">
      <c r="A16" s="1054"/>
      <c r="B16" s="1055"/>
      <c r="C16" s="1056"/>
      <c r="D16" s="9">
        <f>D14*$C$14</f>
        <v>127329.84083333332</v>
      </c>
      <c r="E16" s="9">
        <f t="shared" ref="E16:O16" si="1">E14*$C$14</f>
        <v>127329.84083333332</v>
      </c>
      <c r="F16" s="9">
        <f t="shared" si="1"/>
        <v>127329.84083333332</v>
      </c>
      <c r="G16" s="9">
        <f t="shared" si="1"/>
        <v>127329.84083333332</v>
      </c>
      <c r="H16" s="9">
        <f t="shared" si="1"/>
        <v>127329.84083333332</v>
      </c>
      <c r="I16" s="9">
        <f t="shared" si="1"/>
        <v>127329.84083333332</v>
      </c>
      <c r="J16" s="9">
        <f t="shared" si="1"/>
        <v>127329.84083333332</v>
      </c>
      <c r="K16" s="9">
        <f t="shared" si="1"/>
        <v>127329.84083333332</v>
      </c>
      <c r="L16" s="9">
        <f t="shared" si="1"/>
        <v>127329.84083333332</v>
      </c>
      <c r="M16" s="9">
        <f t="shared" si="1"/>
        <v>127329.84083333332</v>
      </c>
      <c r="N16" s="9">
        <f t="shared" si="1"/>
        <v>127329.84083333332</v>
      </c>
      <c r="O16" s="12">
        <f t="shared" si="1"/>
        <v>127329.84083333332</v>
      </c>
    </row>
    <row r="17" spans="1:15" ht="23.1" customHeight="1" x14ac:dyDescent="0.25">
      <c r="A17" s="1054">
        <v>2</v>
      </c>
      <c r="B17" s="1055" t="str">
        <f>VLOOKUP(A17,'ORÇAMENTO_SEM DESONERAÇÃO'!$A$12:$J$128,3,0)</f>
        <v>ADMINISTRAÇÃO LOCAL DA OBRA</v>
      </c>
      <c r="C17" s="1056">
        <f>VLOOKUP(A17,'ORÇAMENTO_SEM DESONERAÇÃO'!$A$12:$J$128,10,0)</f>
        <v>3354057.79</v>
      </c>
      <c r="D17" s="4">
        <f>1/12</f>
        <v>8.3333333333333329E-2</v>
      </c>
      <c r="E17" s="4">
        <f t="shared" ref="E17:N17" si="2">1/12</f>
        <v>8.3333333333333329E-2</v>
      </c>
      <c r="F17" s="4">
        <f t="shared" si="2"/>
        <v>8.3333333333333329E-2</v>
      </c>
      <c r="G17" s="4">
        <f t="shared" si="2"/>
        <v>8.3333333333333329E-2</v>
      </c>
      <c r="H17" s="4">
        <f t="shared" si="2"/>
        <v>8.3333333333333329E-2</v>
      </c>
      <c r="I17" s="4">
        <f t="shared" si="2"/>
        <v>8.3333333333333329E-2</v>
      </c>
      <c r="J17" s="4">
        <f t="shared" si="2"/>
        <v>8.3333333333333329E-2</v>
      </c>
      <c r="K17" s="4">
        <f t="shared" si="2"/>
        <v>8.3333333333333329E-2</v>
      </c>
      <c r="L17" s="4">
        <f t="shared" si="2"/>
        <v>8.3333333333333329E-2</v>
      </c>
      <c r="M17" s="4">
        <f t="shared" si="2"/>
        <v>8.3333333333333329E-2</v>
      </c>
      <c r="N17" s="4">
        <f t="shared" si="2"/>
        <v>8.3333333333333329E-2</v>
      </c>
      <c r="O17" s="10">
        <f>1/12</f>
        <v>8.3333333333333329E-2</v>
      </c>
    </row>
    <row r="18" spans="1:15" ht="11.25" customHeight="1" x14ac:dyDescent="0.25">
      <c r="A18" s="1054"/>
      <c r="B18" s="1055"/>
      <c r="C18" s="1056"/>
      <c r="D18" s="5"/>
      <c r="E18" s="6"/>
      <c r="F18" s="6"/>
      <c r="G18" s="6"/>
      <c r="H18" s="6"/>
      <c r="I18" s="6"/>
      <c r="J18" s="7"/>
      <c r="K18" s="11"/>
      <c r="L18" s="11"/>
      <c r="M18" s="11"/>
      <c r="N18" s="11"/>
      <c r="O18" s="8"/>
    </row>
    <row r="19" spans="1:15" ht="23.1" customHeight="1" x14ac:dyDescent="0.25">
      <c r="A19" s="1054"/>
      <c r="B19" s="1055"/>
      <c r="C19" s="1056"/>
      <c r="D19" s="9">
        <f>D17*$C$17</f>
        <v>279504.8158333333</v>
      </c>
      <c r="E19" s="9">
        <f t="shared" ref="E19:O19" si="3">E17*$C$17</f>
        <v>279504.8158333333</v>
      </c>
      <c r="F19" s="9">
        <f t="shared" si="3"/>
        <v>279504.8158333333</v>
      </c>
      <c r="G19" s="9">
        <f t="shared" si="3"/>
        <v>279504.8158333333</v>
      </c>
      <c r="H19" s="9">
        <f t="shared" si="3"/>
        <v>279504.8158333333</v>
      </c>
      <c r="I19" s="9">
        <f t="shared" si="3"/>
        <v>279504.8158333333</v>
      </c>
      <c r="J19" s="9">
        <f t="shared" si="3"/>
        <v>279504.8158333333</v>
      </c>
      <c r="K19" s="9">
        <f t="shared" si="3"/>
        <v>279504.8158333333</v>
      </c>
      <c r="L19" s="9">
        <f t="shared" si="3"/>
        <v>279504.8158333333</v>
      </c>
      <c r="M19" s="9">
        <f t="shared" si="3"/>
        <v>279504.8158333333</v>
      </c>
      <c r="N19" s="9">
        <f t="shared" si="3"/>
        <v>279504.8158333333</v>
      </c>
      <c r="O19" s="12">
        <f t="shared" si="3"/>
        <v>279504.8158333333</v>
      </c>
    </row>
    <row r="20" spans="1:15" ht="23.1" customHeight="1" x14ac:dyDescent="0.25">
      <c r="A20" s="1054">
        <v>3</v>
      </c>
      <c r="B20" s="1055" t="str">
        <f>VLOOKUP(A20,'ORÇAMENTO_SEM DESONERAÇÃO'!$A$12:$J$128,3,0)</f>
        <v>MOBILIZAÇÃO E DESMOBILIZAÇÃO</v>
      </c>
      <c r="C20" s="1056">
        <f>VLOOKUP(A20,'ORÇAMENTO_SEM DESONERAÇÃO'!$A$12:$J$128,10,0)</f>
        <v>100419.5</v>
      </c>
      <c r="D20" s="4">
        <f>1/12</f>
        <v>8.3333333333333329E-2</v>
      </c>
      <c r="E20" s="4">
        <f t="shared" ref="E20:N20" si="4">1/12</f>
        <v>8.3333333333333329E-2</v>
      </c>
      <c r="F20" s="4">
        <f t="shared" si="4"/>
        <v>8.3333333333333329E-2</v>
      </c>
      <c r="G20" s="4">
        <f t="shared" si="4"/>
        <v>8.3333333333333329E-2</v>
      </c>
      <c r="H20" s="4">
        <f t="shared" si="4"/>
        <v>8.3333333333333329E-2</v>
      </c>
      <c r="I20" s="4">
        <f t="shared" si="4"/>
        <v>8.3333333333333329E-2</v>
      </c>
      <c r="J20" s="4">
        <f t="shared" si="4"/>
        <v>8.3333333333333329E-2</v>
      </c>
      <c r="K20" s="4">
        <f t="shared" si="4"/>
        <v>8.3333333333333329E-2</v>
      </c>
      <c r="L20" s="4">
        <f t="shared" si="4"/>
        <v>8.3333333333333329E-2</v>
      </c>
      <c r="M20" s="4">
        <f t="shared" si="4"/>
        <v>8.3333333333333329E-2</v>
      </c>
      <c r="N20" s="4">
        <f t="shared" si="4"/>
        <v>8.3333333333333329E-2</v>
      </c>
      <c r="O20" s="10">
        <f>1/12</f>
        <v>8.3333333333333329E-2</v>
      </c>
    </row>
    <row r="21" spans="1:15" ht="11.25" customHeight="1" x14ac:dyDescent="0.25">
      <c r="A21" s="1054"/>
      <c r="B21" s="1055"/>
      <c r="C21" s="1056"/>
      <c r="D21" s="5"/>
      <c r="E21" s="6"/>
      <c r="F21" s="6"/>
      <c r="G21" s="6"/>
      <c r="H21" s="6"/>
      <c r="I21" s="6"/>
      <c r="J21" s="7"/>
      <c r="K21" s="11"/>
      <c r="L21" s="11"/>
      <c r="M21" s="11"/>
      <c r="N21" s="11"/>
      <c r="O21" s="8"/>
    </row>
    <row r="22" spans="1:15" ht="23.1" customHeight="1" x14ac:dyDescent="0.25">
      <c r="A22" s="1054"/>
      <c r="B22" s="1055"/>
      <c r="C22" s="1056"/>
      <c r="D22" s="13">
        <f>D20*$C$20</f>
        <v>8368.2916666666661</v>
      </c>
      <c r="E22" s="13">
        <f t="shared" ref="E22:O22" si="5">E20*$C$20</f>
        <v>8368.2916666666661</v>
      </c>
      <c r="F22" s="13">
        <f t="shared" si="5"/>
        <v>8368.2916666666661</v>
      </c>
      <c r="G22" s="13">
        <f t="shared" si="5"/>
        <v>8368.2916666666661</v>
      </c>
      <c r="H22" s="13">
        <f t="shared" si="5"/>
        <v>8368.2916666666661</v>
      </c>
      <c r="I22" s="13">
        <f t="shared" si="5"/>
        <v>8368.2916666666661</v>
      </c>
      <c r="J22" s="13">
        <f t="shared" si="5"/>
        <v>8368.2916666666661</v>
      </c>
      <c r="K22" s="13">
        <f t="shared" si="5"/>
        <v>8368.2916666666661</v>
      </c>
      <c r="L22" s="13">
        <f t="shared" si="5"/>
        <v>8368.2916666666661</v>
      </c>
      <c r="M22" s="13">
        <f t="shared" si="5"/>
        <v>8368.2916666666661</v>
      </c>
      <c r="N22" s="13">
        <f t="shared" si="5"/>
        <v>8368.2916666666661</v>
      </c>
      <c r="O22" s="14">
        <f t="shared" si="5"/>
        <v>8368.2916666666661</v>
      </c>
    </row>
    <row r="23" spans="1:15" ht="23.1" customHeight="1" x14ac:dyDescent="0.25">
      <c r="A23" s="1054">
        <v>4</v>
      </c>
      <c r="B23" s="1055" t="str">
        <f>VLOOKUP(A23,'ORÇAMENTO_SEM DESONERAÇÃO'!$A$12:$J$128,3,0)</f>
        <v>INFRAESTRUTURA</v>
      </c>
      <c r="C23" s="1056">
        <f>VLOOKUP(A23,'ORÇAMENTO_SEM DESONERAÇÃO'!$A$12:$J$128,10,0)</f>
        <v>31402266.75</v>
      </c>
      <c r="D23" s="4">
        <f>1/12</f>
        <v>8.3333333333333329E-2</v>
      </c>
      <c r="E23" s="4">
        <f t="shared" ref="E23:N23" si="6">1/12</f>
        <v>8.3333333333333329E-2</v>
      </c>
      <c r="F23" s="4">
        <f t="shared" si="6"/>
        <v>8.3333333333333329E-2</v>
      </c>
      <c r="G23" s="4">
        <f t="shared" si="6"/>
        <v>8.3333333333333329E-2</v>
      </c>
      <c r="H23" s="4">
        <f t="shared" si="6"/>
        <v>8.3333333333333329E-2</v>
      </c>
      <c r="I23" s="4">
        <f t="shared" si="6"/>
        <v>8.3333333333333329E-2</v>
      </c>
      <c r="J23" s="4">
        <f t="shared" si="6"/>
        <v>8.3333333333333329E-2</v>
      </c>
      <c r="K23" s="4">
        <f t="shared" si="6"/>
        <v>8.3333333333333329E-2</v>
      </c>
      <c r="L23" s="4">
        <f t="shared" si="6"/>
        <v>8.3333333333333329E-2</v>
      </c>
      <c r="M23" s="4">
        <f t="shared" si="6"/>
        <v>8.3333333333333329E-2</v>
      </c>
      <c r="N23" s="4">
        <f t="shared" si="6"/>
        <v>8.3333333333333329E-2</v>
      </c>
      <c r="O23" s="10">
        <f>1/12</f>
        <v>8.3333333333333329E-2</v>
      </c>
    </row>
    <row r="24" spans="1:15" ht="11.25" customHeight="1" x14ac:dyDescent="0.25">
      <c r="A24" s="1054"/>
      <c r="B24" s="1055"/>
      <c r="C24" s="1056"/>
      <c r="D24" s="5"/>
      <c r="E24" s="6"/>
      <c r="F24" s="6"/>
      <c r="G24" s="6"/>
      <c r="H24" s="6"/>
      <c r="I24" s="6"/>
      <c r="J24" s="7"/>
      <c r="K24" s="11"/>
      <c r="L24" s="11"/>
      <c r="M24" s="11"/>
      <c r="N24" s="11"/>
      <c r="O24" s="8"/>
    </row>
    <row r="25" spans="1:15" ht="22.5" customHeight="1" x14ac:dyDescent="0.25">
      <c r="A25" s="1054"/>
      <c r="B25" s="1055"/>
      <c r="C25" s="1056"/>
      <c r="D25" s="13">
        <f>D23*$C$23</f>
        <v>2616855.5625</v>
      </c>
      <c r="E25" s="13">
        <f t="shared" ref="E25:O25" si="7">E23*$C$23</f>
        <v>2616855.5625</v>
      </c>
      <c r="F25" s="13">
        <f t="shared" si="7"/>
        <v>2616855.5625</v>
      </c>
      <c r="G25" s="13">
        <f t="shared" si="7"/>
        <v>2616855.5625</v>
      </c>
      <c r="H25" s="13">
        <f t="shared" si="7"/>
        <v>2616855.5625</v>
      </c>
      <c r="I25" s="13">
        <f t="shared" si="7"/>
        <v>2616855.5625</v>
      </c>
      <c r="J25" s="13">
        <f t="shared" si="7"/>
        <v>2616855.5625</v>
      </c>
      <c r="K25" s="13">
        <f t="shared" si="7"/>
        <v>2616855.5625</v>
      </c>
      <c r="L25" s="13">
        <f t="shared" si="7"/>
        <v>2616855.5625</v>
      </c>
      <c r="M25" s="13">
        <f t="shared" si="7"/>
        <v>2616855.5625</v>
      </c>
      <c r="N25" s="13">
        <f t="shared" si="7"/>
        <v>2616855.5625</v>
      </c>
      <c r="O25" s="14">
        <f t="shared" si="7"/>
        <v>2616855.5625</v>
      </c>
    </row>
    <row r="26" spans="1:15" ht="23.1" customHeight="1" x14ac:dyDescent="0.25">
      <c r="A26" s="1054">
        <v>5</v>
      </c>
      <c r="B26" s="1055" t="str">
        <f>VLOOKUP(A26,'ORÇAMENTO_SEM DESONERAÇÃO'!$A$12:$J$128,3,0)</f>
        <v>MESOESTRUTURA</v>
      </c>
      <c r="C26" s="1056">
        <f>VLOOKUP(A26,'ORÇAMENTO_SEM DESONERAÇÃO'!$A$12:$J$128,10,0)</f>
        <v>24742461.960000001</v>
      </c>
      <c r="D26" s="4">
        <f>1/12</f>
        <v>8.3333333333333329E-2</v>
      </c>
      <c r="E26" s="4">
        <f t="shared" ref="E26:N26" si="8">1/12</f>
        <v>8.3333333333333329E-2</v>
      </c>
      <c r="F26" s="4">
        <f t="shared" si="8"/>
        <v>8.3333333333333329E-2</v>
      </c>
      <c r="G26" s="4">
        <f t="shared" si="8"/>
        <v>8.3333333333333329E-2</v>
      </c>
      <c r="H26" s="4">
        <f t="shared" si="8"/>
        <v>8.3333333333333329E-2</v>
      </c>
      <c r="I26" s="4">
        <f t="shared" si="8"/>
        <v>8.3333333333333329E-2</v>
      </c>
      <c r="J26" s="4">
        <f t="shared" si="8"/>
        <v>8.3333333333333329E-2</v>
      </c>
      <c r="K26" s="4">
        <f t="shared" si="8"/>
        <v>8.3333333333333329E-2</v>
      </c>
      <c r="L26" s="4">
        <f t="shared" si="8"/>
        <v>8.3333333333333329E-2</v>
      </c>
      <c r="M26" s="4">
        <f t="shared" si="8"/>
        <v>8.3333333333333329E-2</v>
      </c>
      <c r="N26" s="4">
        <f t="shared" si="8"/>
        <v>8.3333333333333329E-2</v>
      </c>
      <c r="O26" s="10">
        <f>1/12</f>
        <v>8.3333333333333329E-2</v>
      </c>
    </row>
    <row r="27" spans="1:15" ht="11.25" customHeight="1" x14ac:dyDescent="0.25">
      <c r="A27" s="1054"/>
      <c r="B27" s="1055"/>
      <c r="C27" s="1056"/>
      <c r="D27" s="5"/>
      <c r="E27" s="6"/>
      <c r="F27" s="6"/>
      <c r="G27" s="6"/>
      <c r="H27" s="6"/>
      <c r="I27" s="6"/>
      <c r="J27" s="7"/>
      <c r="K27" s="11"/>
      <c r="L27" s="11"/>
      <c r="M27" s="11"/>
      <c r="N27" s="11"/>
      <c r="O27" s="8"/>
    </row>
    <row r="28" spans="1:15" ht="23.1" customHeight="1" x14ac:dyDescent="0.25">
      <c r="A28" s="1054"/>
      <c r="B28" s="1055"/>
      <c r="C28" s="1056"/>
      <c r="D28" s="13">
        <f>D26*$C$26</f>
        <v>2061871.83</v>
      </c>
      <c r="E28" s="13">
        <f t="shared" ref="E28:O28" si="9">E26*$C$26</f>
        <v>2061871.83</v>
      </c>
      <c r="F28" s="13">
        <f t="shared" si="9"/>
        <v>2061871.83</v>
      </c>
      <c r="G28" s="13">
        <f t="shared" si="9"/>
        <v>2061871.83</v>
      </c>
      <c r="H28" s="13">
        <f t="shared" si="9"/>
        <v>2061871.83</v>
      </c>
      <c r="I28" s="13">
        <f t="shared" si="9"/>
        <v>2061871.83</v>
      </c>
      <c r="J28" s="13">
        <f t="shared" si="9"/>
        <v>2061871.83</v>
      </c>
      <c r="K28" s="13">
        <f t="shared" si="9"/>
        <v>2061871.83</v>
      </c>
      <c r="L28" s="13">
        <f t="shared" si="9"/>
        <v>2061871.83</v>
      </c>
      <c r="M28" s="13">
        <f t="shared" si="9"/>
        <v>2061871.83</v>
      </c>
      <c r="N28" s="13">
        <f t="shared" si="9"/>
        <v>2061871.83</v>
      </c>
      <c r="O28" s="14">
        <f t="shared" si="9"/>
        <v>2061871.83</v>
      </c>
    </row>
    <row r="29" spans="1:15" ht="23.1" customHeight="1" x14ac:dyDescent="0.25">
      <c r="A29" s="1054">
        <v>6</v>
      </c>
      <c r="B29" s="1055" t="str">
        <f>VLOOKUP(A29,'ORÇAMENTO_SEM DESONERAÇÃO'!$A$12:$J$128,3,0)</f>
        <v>TABULEIRO</v>
      </c>
      <c r="C29" s="1056">
        <f>VLOOKUP(A29,'ORÇAMENTO_SEM DESONERAÇÃO'!$A$12:$J$128,10,0)</f>
        <v>32381288.48</v>
      </c>
      <c r="D29" s="4">
        <f>1/12</f>
        <v>8.3333333333333329E-2</v>
      </c>
      <c r="E29" s="4">
        <f t="shared" ref="E29:N29" si="10">1/12</f>
        <v>8.3333333333333329E-2</v>
      </c>
      <c r="F29" s="4">
        <f t="shared" si="10"/>
        <v>8.3333333333333329E-2</v>
      </c>
      <c r="G29" s="4">
        <f t="shared" si="10"/>
        <v>8.3333333333333329E-2</v>
      </c>
      <c r="H29" s="4">
        <f t="shared" si="10"/>
        <v>8.3333333333333329E-2</v>
      </c>
      <c r="I29" s="4">
        <f t="shared" si="10"/>
        <v>8.3333333333333329E-2</v>
      </c>
      <c r="J29" s="4">
        <f t="shared" si="10"/>
        <v>8.3333333333333329E-2</v>
      </c>
      <c r="K29" s="4">
        <f t="shared" si="10"/>
        <v>8.3333333333333329E-2</v>
      </c>
      <c r="L29" s="4">
        <f t="shared" si="10"/>
        <v>8.3333333333333329E-2</v>
      </c>
      <c r="M29" s="4">
        <f t="shared" si="10"/>
        <v>8.3333333333333329E-2</v>
      </c>
      <c r="N29" s="4">
        <f t="shared" si="10"/>
        <v>8.3333333333333329E-2</v>
      </c>
      <c r="O29" s="10">
        <f>1/12</f>
        <v>8.3333333333333329E-2</v>
      </c>
    </row>
    <row r="30" spans="1:15" ht="11.25" customHeight="1" x14ac:dyDescent="0.25">
      <c r="A30" s="1054"/>
      <c r="B30" s="1055"/>
      <c r="C30" s="1056"/>
      <c r="D30" s="5"/>
      <c r="E30" s="6"/>
      <c r="F30" s="6"/>
      <c r="G30" s="6"/>
      <c r="H30" s="6"/>
      <c r="I30" s="6"/>
      <c r="J30" s="7"/>
      <c r="K30" s="11"/>
      <c r="L30" s="11"/>
      <c r="M30" s="11"/>
      <c r="N30" s="11"/>
      <c r="O30" s="8"/>
    </row>
    <row r="31" spans="1:15" ht="23.1" customHeight="1" x14ac:dyDescent="0.25">
      <c r="A31" s="1054"/>
      <c r="B31" s="1055"/>
      <c r="C31" s="1056"/>
      <c r="D31" s="13">
        <f>D29*$C$29</f>
        <v>2698440.7066666665</v>
      </c>
      <c r="E31" s="13">
        <f t="shared" ref="E31:O31" si="11">E29*$C$29</f>
        <v>2698440.7066666665</v>
      </c>
      <c r="F31" s="13">
        <f t="shared" si="11"/>
        <v>2698440.7066666665</v>
      </c>
      <c r="G31" s="13">
        <f t="shared" si="11"/>
        <v>2698440.7066666665</v>
      </c>
      <c r="H31" s="13">
        <f t="shared" si="11"/>
        <v>2698440.7066666665</v>
      </c>
      <c r="I31" s="13">
        <f t="shared" si="11"/>
        <v>2698440.7066666665</v>
      </c>
      <c r="J31" s="13">
        <f t="shared" si="11"/>
        <v>2698440.7066666665</v>
      </c>
      <c r="K31" s="13">
        <f t="shared" si="11"/>
        <v>2698440.7066666665</v>
      </c>
      <c r="L31" s="13">
        <f t="shared" si="11"/>
        <v>2698440.7066666665</v>
      </c>
      <c r="M31" s="13">
        <f t="shared" si="11"/>
        <v>2698440.7066666665</v>
      </c>
      <c r="N31" s="13">
        <f t="shared" si="11"/>
        <v>2698440.7066666665</v>
      </c>
      <c r="O31" s="14">
        <f t="shared" si="11"/>
        <v>2698440.7066666665</v>
      </c>
    </row>
    <row r="32" spans="1:15" ht="23.1" customHeight="1" x14ac:dyDescent="0.25">
      <c r="A32" s="1054">
        <v>7</v>
      </c>
      <c r="B32" s="1055" t="str">
        <f>VLOOKUP(A32,'ORÇAMENTO_SEM DESONERAÇÃO'!$A$12:$J$128,3,0)</f>
        <v>JUNTA DE DILATAÇÃO</v>
      </c>
      <c r="C32" s="1056">
        <f>VLOOKUP(A32,'ORÇAMENTO_SEM DESONERAÇÃO'!$A$12:$J$128,10,0)</f>
        <v>1903177</v>
      </c>
      <c r="D32" s="4">
        <f>1/12</f>
        <v>8.3333333333333329E-2</v>
      </c>
      <c r="E32" s="4">
        <f t="shared" ref="E32:N32" si="12">1/12</f>
        <v>8.3333333333333329E-2</v>
      </c>
      <c r="F32" s="4">
        <f t="shared" si="12"/>
        <v>8.3333333333333329E-2</v>
      </c>
      <c r="G32" s="4">
        <f t="shared" si="12"/>
        <v>8.3333333333333329E-2</v>
      </c>
      <c r="H32" s="4">
        <f t="shared" si="12"/>
        <v>8.3333333333333329E-2</v>
      </c>
      <c r="I32" s="4">
        <f t="shared" si="12"/>
        <v>8.3333333333333329E-2</v>
      </c>
      <c r="J32" s="4">
        <f t="shared" si="12"/>
        <v>8.3333333333333329E-2</v>
      </c>
      <c r="K32" s="4">
        <f t="shared" si="12"/>
        <v>8.3333333333333329E-2</v>
      </c>
      <c r="L32" s="4">
        <f t="shared" si="12"/>
        <v>8.3333333333333329E-2</v>
      </c>
      <c r="M32" s="4">
        <f t="shared" si="12"/>
        <v>8.3333333333333329E-2</v>
      </c>
      <c r="N32" s="4">
        <f t="shared" si="12"/>
        <v>8.3333333333333329E-2</v>
      </c>
      <c r="O32" s="10">
        <f>1/12</f>
        <v>8.3333333333333329E-2</v>
      </c>
    </row>
    <row r="33" spans="1:15" ht="11.25" customHeight="1" x14ac:dyDescent="0.25">
      <c r="A33" s="1054"/>
      <c r="B33" s="1055"/>
      <c r="C33" s="1056"/>
      <c r="D33" s="5"/>
      <c r="E33" s="6"/>
      <c r="F33" s="6"/>
      <c r="G33" s="6"/>
      <c r="H33" s="6"/>
      <c r="I33" s="6"/>
      <c r="J33" s="7"/>
      <c r="K33" s="11"/>
      <c r="L33" s="11"/>
      <c r="M33" s="11"/>
      <c r="N33" s="11"/>
      <c r="O33" s="8"/>
    </row>
    <row r="34" spans="1:15" ht="23.1" customHeight="1" x14ac:dyDescent="0.25">
      <c r="A34" s="1054"/>
      <c r="B34" s="1055"/>
      <c r="C34" s="1056"/>
      <c r="D34" s="13">
        <f>D32*$C$32</f>
        <v>158598.08333333331</v>
      </c>
      <c r="E34" s="13">
        <f t="shared" ref="E34:O34" si="13">E32*$C$32</f>
        <v>158598.08333333331</v>
      </c>
      <c r="F34" s="13">
        <f t="shared" si="13"/>
        <v>158598.08333333331</v>
      </c>
      <c r="G34" s="13">
        <f t="shared" si="13"/>
        <v>158598.08333333331</v>
      </c>
      <c r="H34" s="13">
        <f t="shared" si="13"/>
        <v>158598.08333333331</v>
      </c>
      <c r="I34" s="13">
        <f t="shared" si="13"/>
        <v>158598.08333333331</v>
      </c>
      <c r="J34" s="13">
        <f t="shared" si="13"/>
        <v>158598.08333333331</v>
      </c>
      <c r="K34" s="13">
        <f t="shared" si="13"/>
        <v>158598.08333333331</v>
      </c>
      <c r="L34" s="13">
        <f t="shared" si="13"/>
        <v>158598.08333333331</v>
      </c>
      <c r="M34" s="13">
        <f t="shared" si="13"/>
        <v>158598.08333333331</v>
      </c>
      <c r="N34" s="13">
        <f t="shared" si="13"/>
        <v>158598.08333333331</v>
      </c>
      <c r="O34" s="14">
        <f t="shared" si="13"/>
        <v>158598.08333333331</v>
      </c>
    </row>
    <row r="35" spans="1:15" ht="23.1" customHeight="1" x14ac:dyDescent="0.25">
      <c r="A35" s="1054">
        <v>8</v>
      </c>
      <c r="B35" s="1055" t="str">
        <f>VLOOKUP(A35,'ORÇAMENTO_SEM DESONERAÇÃO'!$A$12:$J$128,3,0)</f>
        <v>ELEMENTOS DIVERSOS</v>
      </c>
      <c r="C35" s="1056">
        <f>VLOOKUP(A35,'ORÇAMENTO_SEM DESONERAÇÃO'!$A$12:$J$128,10,0)</f>
        <v>2245887.2000000002</v>
      </c>
      <c r="D35" s="4">
        <f>1/12</f>
        <v>8.3333333333333329E-2</v>
      </c>
      <c r="E35" s="4">
        <f t="shared" ref="E35:N35" si="14">1/12</f>
        <v>8.3333333333333329E-2</v>
      </c>
      <c r="F35" s="4">
        <f t="shared" si="14"/>
        <v>8.3333333333333329E-2</v>
      </c>
      <c r="G35" s="4">
        <f t="shared" si="14"/>
        <v>8.3333333333333329E-2</v>
      </c>
      <c r="H35" s="4">
        <f t="shared" si="14"/>
        <v>8.3333333333333329E-2</v>
      </c>
      <c r="I35" s="4">
        <f t="shared" si="14"/>
        <v>8.3333333333333329E-2</v>
      </c>
      <c r="J35" s="4">
        <f t="shared" si="14"/>
        <v>8.3333333333333329E-2</v>
      </c>
      <c r="K35" s="4">
        <f t="shared" si="14"/>
        <v>8.3333333333333329E-2</v>
      </c>
      <c r="L35" s="4">
        <f t="shared" si="14"/>
        <v>8.3333333333333329E-2</v>
      </c>
      <c r="M35" s="4">
        <f t="shared" si="14"/>
        <v>8.3333333333333329E-2</v>
      </c>
      <c r="N35" s="4">
        <f t="shared" si="14"/>
        <v>8.3333333333333329E-2</v>
      </c>
      <c r="O35" s="10">
        <f>1/12</f>
        <v>8.3333333333333329E-2</v>
      </c>
    </row>
    <row r="36" spans="1:15" ht="11.25" customHeight="1" x14ac:dyDescent="0.25">
      <c r="A36" s="1054"/>
      <c r="B36" s="1055"/>
      <c r="C36" s="1056"/>
      <c r="D36" s="5"/>
      <c r="E36" s="6"/>
      <c r="F36" s="6"/>
      <c r="G36" s="6"/>
      <c r="H36" s="6"/>
      <c r="I36" s="6"/>
      <c r="J36" s="7"/>
      <c r="K36" s="11"/>
      <c r="L36" s="11"/>
      <c r="M36" s="11"/>
      <c r="N36" s="11"/>
      <c r="O36" s="8"/>
    </row>
    <row r="37" spans="1:15" ht="22.5" customHeight="1" x14ac:dyDescent="0.25">
      <c r="A37" s="1054"/>
      <c r="B37" s="1055"/>
      <c r="C37" s="1056"/>
      <c r="D37" s="13">
        <f>D35*$C$35</f>
        <v>187157.26666666666</v>
      </c>
      <c r="E37" s="13">
        <f t="shared" ref="E37:O37" si="15">E35*$C$35</f>
        <v>187157.26666666666</v>
      </c>
      <c r="F37" s="13">
        <f t="shared" si="15"/>
        <v>187157.26666666666</v>
      </c>
      <c r="G37" s="13">
        <f t="shared" si="15"/>
        <v>187157.26666666666</v>
      </c>
      <c r="H37" s="13">
        <f t="shared" si="15"/>
        <v>187157.26666666666</v>
      </c>
      <c r="I37" s="13">
        <f t="shared" si="15"/>
        <v>187157.26666666666</v>
      </c>
      <c r="J37" s="13">
        <f t="shared" si="15"/>
        <v>187157.26666666666</v>
      </c>
      <c r="K37" s="13">
        <f t="shared" si="15"/>
        <v>187157.26666666666</v>
      </c>
      <c r="L37" s="13">
        <f t="shared" si="15"/>
        <v>187157.26666666666</v>
      </c>
      <c r="M37" s="13">
        <f t="shared" si="15"/>
        <v>187157.26666666666</v>
      </c>
      <c r="N37" s="13">
        <f t="shared" si="15"/>
        <v>187157.26666666666</v>
      </c>
      <c r="O37" s="14">
        <f t="shared" si="15"/>
        <v>187157.26666666666</v>
      </c>
    </row>
    <row r="38" spans="1:15" ht="23.1" customHeight="1" x14ac:dyDescent="0.25">
      <c r="A38" s="1054">
        <v>9</v>
      </c>
      <c r="B38" s="1055" t="str">
        <f>VLOOKUP(A38,'ORÇAMENTO_SEM DESONERAÇÃO'!$A$12:$J$128,3,0)</f>
        <v>TRATAMENTO DE FISSURAS</v>
      </c>
      <c r="C38" s="1056">
        <f>VLOOKUP(A38,'ORÇAMENTO_SEM DESONERAÇÃO'!$A$12:$J$128,10,0)</f>
        <v>479605</v>
      </c>
      <c r="D38" s="4">
        <f>1/12</f>
        <v>8.3333333333333329E-2</v>
      </c>
      <c r="E38" s="4">
        <f t="shared" ref="E38:N38" si="16">1/12</f>
        <v>8.3333333333333329E-2</v>
      </c>
      <c r="F38" s="4">
        <f t="shared" si="16"/>
        <v>8.3333333333333329E-2</v>
      </c>
      <c r="G38" s="4">
        <f t="shared" si="16"/>
        <v>8.3333333333333329E-2</v>
      </c>
      <c r="H38" s="4">
        <f t="shared" si="16"/>
        <v>8.3333333333333329E-2</v>
      </c>
      <c r="I38" s="4">
        <f t="shared" si="16"/>
        <v>8.3333333333333329E-2</v>
      </c>
      <c r="J38" s="4">
        <f t="shared" si="16"/>
        <v>8.3333333333333329E-2</v>
      </c>
      <c r="K38" s="4">
        <f t="shared" si="16"/>
        <v>8.3333333333333329E-2</v>
      </c>
      <c r="L38" s="4">
        <f t="shared" si="16"/>
        <v>8.3333333333333329E-2</v>
      </c>
      <c r="M38" s="4">
        <f t="shared" si="16"/>
        <v>8.3333333333333329E-2</v>
      </c>
      <c r="N38" s="4">
        <f t="shared" si="16"/>
        <v>8.3333333333333329E-2</v>
      </c>
      <c r="O38" s="10">
        <f>1/12</f>
        <v>8.3333333333333329E-2</v>
      </c>
    </row>
    <row r="39" spans="1:15" ht="11.25" customHeight="1" x14ac:dyDescent="0.25">
      <c r="A39" s="1054"/>
      <c r="B39" s="1055"/>
      <c r="C39" s="1056"/>
      <c r="D39" s="5"/>
      <c r="E39" s="6"/>
      <c r="F39" s="6"/>
      <c r="G39" s="6"/>
      <c r="H39" s="6"/>
      <c r="I39" s="6"/>
      <c r="J39" s="7"/>
      <c r="K39" s="11"/>
      <c r="L39" s="11"/>
      <c r="M39" s="11"/>
      <c r="N39" s="11"/>
      <c r="O39" s="8"/>
    </row>
    <row r="40" spans="1:15" ht="22.5" customHeight="1" x14ac:dyDescent="0.25">
      <c r="A40" s="1054"/>
      <c r="B40" s="1055"/>
      <c r="C40" s="1056"/>
      <c r="D40" s="13">
        <f>D38*$C$38</f>
        <v>39967.083333333328</v>
      </c>
      <c r="E40" s="13">
        <f t="shared" ref="E40:O40" si="17">E38*$C$38</f>
        <v>39967.083333333328</v>
      </c>
      <c r="F40" s="13">
        <f t="shared" si="17"/>
        <v>39967.083333333328</v>
      </c>
      <c r="G40" s="13">
        <f t="shared" si="17"/>
        <v>39967.083333333328</v>
      </c>
      <c r="H40" s="13">
        <f t="shared" si="17"/>
        <v>39967.083333333328</v>
      </c>
      <c r="I40" s="13">
        <f t="shared" si="17"/>
        <v>39967.083333333328</v>
      </c>
      <c r="J40" s="13">
        <f t="shared" si="17"/>
        <v>39967.083333333328</v>
      </c>
      <c r="K40" s="13">
        <f t="shared" si="17"/>
        <v>39967.083333333328</v>
      </c>
      <c r="L40" s="13">
        <f t="shared" si="17"/>
        <v>39967.083333333328</v>
      </c>
      <c r="M40" s="13">
        <f t="shared" si="17"/>
        <v>39967.083333333328</v>
      </c>
      <c r="N40" s="13">
        <f t="shared" si="17"/>
        <v>39967.083333333328</v>
      </c>
      <c r="O40" s="14">
        <f t="shared" si="17"/>
        <v>39967.083333333328</v>
      </c>
    </row>
    <row r="41" spans="1:15" ht="22.5" customHeight="1" x14ac:dyDescent="0.25">
      <c r="A41" s="1054">
        <v>10</v>
      </c>
      <c r="B41" s="1055" t="str">
        <f>VLOOKUP(A41,'ORÇAMENTO_SEM DESONERAÇÃO'!$A$12:$J$128,3,0)</f>
        <v>PLATAFORMA DE TRABALHO</v>
      </c>
      <c r="C41" s="1056">
        <f>VLOOKUP(A41,'ORÇAMENTO_SEM DESONERAÇÃO'!$A$12:$J$128,10,0)</f>
        <v>8636052</v>
      </c>
      <c r="D41" s="4">
        <f>1/12</f>
        <v>8.3333333333333329E-2</v>
      </c>
      <c r="E41" s="4">
        <f t="shared" ref="E41:N41" si="18">1/12</f>
        <v>8.3333333333333329E-2</v>
      </c>
      <c r="F41" s="4">
        <f t="shared" si="18"/>
        <v>8.3333333333333329E-2</v>
      </c>
      <c r="G41" s="4">
        <f t="shared" si="18"/>
        <v>8.3333333333333329E-2</v>
      </c>
      <c r="H41" s="4">
        <f t="shared" si="18"/>
        <v>8.3333333333333329E-2</v>
      </c>
      <c r="I41" s="4">
        <f t="shared" si="18"/>
        <v>8.3333333333333329E-2</v>
      </c>
      <c r="J41" s="4">
        <f t="shared" si="18"/>
        <v>8.3333333333333329E-2</v>
      </c>
      <c r="K41" s="4">
        <f t="shared" si="18"/>
        <v>8.3333333333333329E-2</v>
      </c>
      <c r="L41" s="4">
        <f t="shared" si="18"/>
        <v>8.3333333333333329E-2</v>
      </c>
      <c r="M41" s="4">
        <f t="shared" si="18"/>
        <v>8.3333333333333329E-2</v>
      </c>
      <c r="N41" s="4">
        <f t="shared" si="18"/>
        <v>8.3333333333333329E-2</v>
      </c>
      <c r="O41" s="10">
        <f>1/12</f>
        <v>8.3333333333333329E-2</v>
      </c>
    </row>
    <row r="42" spans="1:15" ht="11.25" customHeight="1" x14ac:dyDescent="0.25">
      <c r="A42" s="1054"/>
      <c r="B42" s="1055"/>
      <c r="C42" s="1056"/>
      <c r="D42" s="5"/>
      <c r="E42" s="6"/>
      <c r="F42" s="6"/>
      <c r="G42" s="6"/>
      <c r="H42" s="6"/>
      <c r="I42" s="6"/>
      <c r="J42" s="7"/>
      <c r="K42" s="11"/>
      <c r="L42" s="11"/>
      <c r="M42" s="11"/>
      <c r="N42" s="11"/>
      <c r="O42" s="8"/>
    </row>
    <row r="43" spans="1:15" ht="23.1" customHeight="1" x14ac:dyDescent="0.25">
      <c r="A43" s="1054"/>
      <c r="B43" s="1055"/>
      <c r="C43" s="1056"/>
      <c r="D43" s="13">
        <f>D41*$C$41</f>
        <v>719671</v>
      </c>
      <c r="E43" s="13">
        <f t="shared" ref="E43:O43" si="19">E41*$C$41</f>
        <v>719671</v>
      </c>
      <c r="F43" s="13">
        <f t="shared" si="19"/>
        <v>719671</v>
      </c>
      <c r="G43" s="13">
        <f t="shared" si="19"/>
        <v>719671</v>
      </c>
      <c r="H43" s="13">
        <f t="shared" si="19"/>
        <v>719671</v>
      </c>
      <c r="I43" s="13">
        <f t="shared" si="19"/>
        <v>719671</v>
      </c>
      <c r="J43" s="13">
        <f t="shared" si="19"/>
        <v>719671</v>
      </c>
      <c r="K43" s="13">
        <f t="shared" si="19"/>
        <v>719671</v>
      </c>
      <c r="L43" s="13">
        <f t="shared" si="19"/>
        <v>719671</v>
      </c>
      <c r="M43" s="13">
        <f t="shared" si="19"/>
        <v>719671</v>
      </c>
      <c r="N43" s="13">
        <f t="shared" si="19"/>
        <v>719671</v>
      </c>
      <c r="O43" s="14">
        <f t="shared" si="19"/>
        <v>719671</v>
      </c>
    </row>
    <row r="44" spans="1:15" ht="22.5" customHeight="1" x14ac:dyDescent="0.25">
      <c r="A44" s="1054">
        <v>11</v>
      </c>
      <c r="B44" s="1055" t="str">
        <f>VLOOKUP(A44,'ORÇAMENTO_SEM DESONERAÇÃO'!$A$12:$J$128,3,0)</f>
        <v>TRANSPORTES</v>
      </c>
      <c r="C44" s="1056">
        <f>VLOOKUP(A44,'ORÇAMENTO_SEM DESONERAÇÃO'!$A$12:$J$128,10,0)</f>
        <v>2829956.06</v>
      </c>
      <c r="D44" s="4">
        <f>1/12</f>
        <v>8.3333333333333329E-2</v>
      </c>
      <c r="E44" s="4">
        <f t="shared" ref="E44:N44" si="20">1/12</f>
        <v>8.3333333333333329E-2</v>
      </c>
      <c r="F44" s="4">
        <f t="shared" si="20"/>
        <v>8.3333333333333329E-2</v>
      </c>
      <c r="G44" s="4">
        <f t="shared" si="20"/>
        <v>8.3333333333333329E-2</v>
      </c>
      <c r="H44" s="4">
        <f t="shared" si="20"/>
        <v>8.3333333333333329E-2</v>
      </c>
      <c r="I44" s="4">
        <f t="shared" si="20"/>
        <v>8.3333333333333329E-2</v>
      </c>
      <c r="J44" s="4">
        <f t="shared" si="20"/>
        <v>8.3333333333333329E-2</v>
      </c>
      <c r="K44" s="4">
        <f t="shared" si="20"/>
        <v>8.3333333333333329E-2</v>
      </c>
      <c r="L44" s="4">
        <f t="shared" si="20"/>
        <v>8.3333333333333329E-2</v>
      </c>
      <c r="M44" s="4">
        <f t="shared" si="20"/>
        <v>8.3333333333333329E-2</v>
      </c>
      <c r="N44" s="4">
        <f t="shared" si="20"/>
        <v>8.3333333333333329E-2</v>
      </c>
      <c r="O44" s="10">
        <f>1/12</f>
        <v>8.3333333333333329E-2</v>
      </c>
    </row>
    <row r="45" spans="1:15" ht="11.25" customHeight="1" x14ac:dyDescent="0.25">
      <c r="A45" s="1054"/>
      <c r="B45" s="1055"/>
      <c r="C45" s="1056"/>
      <c r="D45" s="5"/>
      <c r="E45" s="6"/>
      <c r="F45" s="6"/>
      <c r="G45" s="6"/>
      <c r="H45" s="6"/>
      <c r="I45" s="6"/>
      <c r="J45" s="7"/>
      <c r="K45" s="11"/>
      <c r="L45" s="11"/>
      <c r="M45" s="11"/>
      <c r="N45" s="11"/>
      <c r="O45" s="8"/>
    </row>
    <row r="46" spans="1:15" ht="23.1" customHeight="1" x14ac:dyDescent="0.25">
      <c r="A46" s="1054"/>
      <c r="B46" s="1055"/>
      <c r="C46" s="1056"/>
      <c r="D46" s="13">
        <f>D44*$C$44</f>
        <v>235829.67166666666</v>
      </c>
      <c r="E46" s="13">
        <f t="shared" ref="E46:O46" si="21">E44*$C$44</f>
        <v>235829.67166666666</v>
      </c>
      <c r="F46" s="13">
        <f t="shared" si="21"/>
        <v>235829.67166666666</v>
      </c>
      <c r="G46" s="13">
        <f t="shared" si="21"/>
        <v>235829.67166666666</v>
      </c>
      <c r="H46" s="13">
        <f t="shared" si="21"/>
        <v>235829.67166666666</v>
      </c>
      <c r="I46" s="13">
        <f t="shared" si="21"/>
        <v>235829.67166666666</v>
      </c>
      <c r="J46" s="13">
        <f t="shared" si="21"/>
        <v>235829.67166666666</v>
      </c>
      <c r="K46" s="13">
        <f t="shared" si="21"/>
        <v>235829.67166666666</v>
      </c>
      <c r="L46" s="13">
        <f t="shared" si="21"/>
        <v>235829.67166666666</v>
      </c>
      <c r="M46" s="13">
        <f t="shared" si="21"/>
        <v>235829.67166666666</v>
      </c>
      <c r="N46" s="13">
        <f t="shared" si="21"/>
        <v>235829.67166666666</v>
      </c>
      <c r="O46" s="14">
        <f t="shared" si="21"/>
        <v>235829.67166666666</v>
      </c>
    </row>
    <row r="47" spans="1:15" ht="23.1" customHeight="1" x14ac:dyDescent="0.25">
      <c r="A47" s="1054">
        <v>12</v>
      </c>
      <c r="B47" s="1055" t="str">
        <f>VLOOKUP(A47,'ORÇAMENTO_SEM DESONERAÇÃO'!$A$12:$J$128,3,0)</f>
        <v>PAVIMENTAÇÃO</v>
      </c>
      <c r="C47" s="1056">
        <f>VLOOKUP(A47,'ORÇAMENTO_SEM DESONERAÇÃO'!$A$12:$J$128,10,0)</f>
        <v>8443949.2200000007</v>
      </c>
      <c r="D47" s="4">
        <f>1/12</f>
        <v>8.3333333333333329E-2</v>
      </c>
      <c r="E47" s="4">
        <f t="shared" ref="E47:N47" si="22">1/12</f>
        <v>8.3333333333333329E-2</v>
      </c>
      <c r="F47" s="4">
        <f t="shared" si="22"/>
        <v>8.3333333333333329E-2</v>
      </c>
      <c r="G47" s="4">
        <f t="shared" si="22"/>
        <v>8.3333333333333329E-2</v>
      </c>
      <c r="H47" s="4">
        <f t="shared" si="22"/>
        <v>8.3333333333333329E-2</v>
      </c>
      <c r="I47" s="4">
        <f t="shared" si="22"/>
        <v>8.3333333333333329E-2</v>
      </c>
      <c r="J47" s="4">
        <f t="shared" si="22"/>
        <v>8.3333333333333329E-2</v>
      </c>
      <c r="K47" s="4">
        <f t="shared" si="22"/>
        <v>8.3333333333333329E-2</v>
      </c>
      <c r="L47" s="4">
        <f t="shared" si="22"/>
        <v>8.3333333333333329E-2</v>
      </c>
      <c r="M47" s="4">
        <f t="shared" si="22"/>
        <v>8.3333333333333329E-2</v>
      </c>
      <c r="N47" s="4">
        <f t="shared" si="22"/>
        <v>8.3333333333333329E-2</v>
      </c>
      <c r="O47" s="10">
        <f>1/12</f>
        <v>8.3333333333333329E-2</v>
      </c>
    </row>
    <row r="48" spans="1:15" ht="11.25" customHeight="1" x14ac:dyDescent="0.25">
      <c r="A48" s="1054"/>
      <c r="B48" s="1055"/>
      <c r="C48" s="1056"/>
      <c r="D48" s="5"/>
      <c r="E48" s="6"/>
      <c r="F48" s="6"/>
      <c r="G48" s="6"/>
      <c r="H48" s="6"/>
      <c r="I48" s="6"/>
      <c r="J48" s="7"/>
      <c r="K48" s="11"/>
      <c r="L48" s="11"/>
      <c r="M48" s="11"/>
      <c r="N48" s="11"/>
      <c r="O48" s="8"/>
    </row>
    <row r="49" spans="1:15" ht="23.1" customHeight="1" x14ac:dyDescent="0.25">
      <c r="A49" s="1054"/>
      <c r="B49" s="1055"/>
      <c r="C49" s="1056"/>
      <c r="D49" s="13">
        <f>D47*$C$47</f>
        <v>703662.43500000006</v>
      </c>
      <c r="E49" s="13">
        <f t="shared" ref="E49:O49" si="23">E47*$C$47</f>
        <v>703662.43500000006</v>
      </c>
      <c r="F49" s="13">
        <f t="shared" si="23"/>
        <v>703662.43500000006</v>
      </c>
      <c r="G49" s="13">
        <f t="shared" si="23"/>
        <v>703662.43500000006</v>
      </c>
      <c r="H49" s="13">
        <f t="shared" si="23"/>
        <v>703662.43500000006</v>
      </c>
      <c r="I49" s="13">
        <f t="shared" si="23"/>
        <v>703662.43500000006</v>
      </c>
      <c r="J49" s="13">
        <f t="shared" si="23"/>
        <v>703662.43500000006</v>
      </c>
      <c r="K49" s="13">
        <f t="shared" si="23"/>
        <v>703662.43500000006</v>
      </c>
      <c r="L49" s="13">
        <f t="shared" si="23"/>
        <v>703662.43500000006</v>
      </c>
      <c r="M49" s="13">
        <f t="shared" si="23"/>
        <v>703662.43500000006</v>
      </c>
      <c r="N49" s="13">
        <f t="shared" si="23"/>
        <v>703662.43500000006</v>
      </c>
      <c r="O49" s="14">
        <f t="shared" si="23"/>
        <v>703662.43500000006</v>
      </c>
    </row>
    <row r="50" spans="1:15" ht="15.75" customHeight="1" x14ac:dyDescent="0.25">
      <c r="A50" s="1057" t="s">
        <v>1590</v>
      </c>
      <c r="B50" s="1058"/>
      <c r="C50" s="593" t="s">
        <v>1591</v>
      </c>
      <c r="D50" s="15">
        <f>D16+D19+D22+D25+D28+D31+D34+D37+D40+D43+D46+D49</f>
        <v>9837256.5875000004</v>
      </c>
      <c r="E50" s="15">
        <f t="shared" ref="E50:O50" si="24">E16+E19+E22+E25+E28+E31+E34+E37+E40+E43+E46+E49</f>
        <v>9837256.5875000004</v>
      </c>
      <c r="F50" s="15">
        <f t="shared" si="24"/>
        <v>9837256.5875000004</v>
      </c>
      <c r="G50" s="15">
        <f t="shared" si="24"/>
        <v>9837256.5875000004</v>
      </c>
      <c r="H50" s="15">
        <f t="shared" si="24"/>
        <v>9837256.5875000004</v>
      </c>
      <c r="I50" s="15">
        <f t="shared" si="24"/>
        <v>9837256.5875000004</v>
      </c>
      <c r="J50" s="15">
        <f t="shared" si="24"/>
        <v>9837256.5875000004</v>
      </c>
      <c r="K50" s="15">
        <f t="shared" si="24"/>
        <v>9837256.5875000004</v>
      </c>
      <c r="L50" s="15">
        <f t="shared" si="24"/>
        <v>9837256.5875000004</v>
      </c>
      <c r="M50" s="15">
        <f t="shared" si="24"/>
        <v>9837256.5875000004</v>
      </c>
      <c r="N50" s="15">
        <f t="shared" si="24"/>
        <v>9837256.5875000004</v>
      </c>
      <c r="O50" s="15">
        <f t="shared" si="24"/>
        <v>9837256.5875000004</v>
      </c>
    </row>
    <row r="51" spans="1:15" ht="15.75" customHeight="1" x14ac:dyDescent="0.25">
      <c r="A51" s="1059"/>
      <c r="B51" s="1060"/>
      <c r="C51" s="276" t="s">
        <v>1592</v>
      </c>
      <c r="D51" s="594">
        <f>D50</f>
        <v>9837256.5875000004</v>
      </c>
      <c r="E51" s="595">
        <f>E50+D51</f>
        <v>19674513.175000001</v>
      </c>
      <c r="F51" s="595">
        <f t="shared" ref="F51:O51" si="25">F50+E51</f>
        <v>29511769.762500003</v>
      </c>
      <c r="G51" s="595">
        <f t="shared" si="25"/>
        <v>39349026.350000001</v>
      </c>
      <c r="H51" s="595">
        <f t="shared" si="25"/>
        <v>49186282.9375</v>
      </c>
      <c r="I51" s="595">
        <f t="shared" si="25"/>
        <v>59023539.524999999</v>
      </c>
      <c r="J51" s="595">
        <f t="shared" si="25"/>
        <v>68860796.112499997</v>
      </c>
      <c r="K51" s="595">
        <f t="shared" si="25"/>
        <v>78698052.700000003</v>
      </c>
      <c r="L51" s="595">
        <f t="shared" si="25"/>
        <v>88535309.287500009</v>
      </c>
      <c r="M51" s="595">
        <f t="shared" si="25"/>
        <v>98372565.875000015</v>
      </c>
      <c r="N51" s="595">
        <f t="shared" si="25"/>
        <v>108209822.46250002</v>
      </c>
      <c r="O51" s="595">
        <f t="shared" si="25"/>
        <v>118047079.05000003</v>
      </c>
    </row>
    <row r="52" spans="1:15" ht="15" customHeight="1" x14ac:dyDescent="0.25">
      <c r="A52" s="1057" t="s">
        <v>1593</v>
      </c>
      <c r="B52" s="1058"/>
      <c r="C52" s="593" t="s">
        <v>1591</v>
      </c>
      <c r="D52" s="596">
        <f>D50/$O$9</f>
        <v>8.3333333333333329E-2</v>
      </c>
      <c r="E52" s="596">
        <f t="shared" ref="E52:O52" si="26">E50/$O$9</f>
        <v>8.3333333333333329E-2</v>
      </c>
      <c r="F52" s="596">
        <f t="shared" si="26"/>
        <v>8.3333333333333329E-2</v>
      </c>
      <c r="G52" s="596">
        <f t="shared" si="26"/>
        <v>8.3333333333333329E-2</v>
      </c>
      <c r="H52" s="596">
        <f t="shared" si="26"/>
        <v>8.3333333333333329E-2</v>
      </c>
      <c r="I52" s="596">
        <f t="shared" si="26"/>
        <v>8.3333333333333329E-2</v>
      </c>
      <c r="J52" s="596">
        <f t="shared" si="26"/>
        <v>8.3333333333333329E-2</v>
      </c>
      <c r="K52" s="596">
        <f t="shared" si="26"/>
        <v>8.3333333333333329E-2</v>
      </c>
      <c r="L52" s="596">
        <f t="shared" si="26"/>
        <v>8.3333333333333329E-2</v>
      </c>
      <c r="M52" s="596">
        <f t="shared" si="26"/>
        <v>8.3333333333333329E-2</v>
      </c>
      <c r="N52" s="596">
        <f t="shared" si="26"/>
        <v>8.3333333333333329E-2</v>
      </c>
      <c r="O52" s="596">
        <f t="shared" si="26"/>
        <v>8.3333333333333329E-2</v>
      </c>
    </row>
    <row r="53" spans="1:15" ht="15.75" customHeight="1" x14ac:dyDescent="0.25">
      <c r="A53" s="1059"/>
      <c r="B53" s="1060"/>
      <c r="C53" s="276" t="s">
        <v>1592</v>
      </c>
      <c r="D53" s="597">
        <f>D52</f>
        <v>8.3333333333333329E-2</v>
      </c>
      <c r="E53" s="598">
        <f>E52+D53</f>
        <v>0.16666666666666666</v>
      </c>
      <c r="F53" s="598">
        <f t="shared" ref="F53:O53" si="27">F52+E53</f>
        <v>0.25</v>
      </c>
      <c r="G53" s="598">
        <f t="shared" si="27"/>
        <v>0.33333333333333331</v>
      </c>
      <c r="H53" s="598">
        <f t="shared" si="27"/>
        <v>0.41666666666666663</v>
      </c>
      <c r="I53" s="598">
        <f t="shared" si="27"/>
        <v>0.49999999999999994</v>
      </c>
      <c r="J53" s="598">
        <f t="shared" si="27"/>
        <v>0.58333333333333326</v>
      </c>
      <c r="K53" s="598">
        <f t="shared" si="27"/>
        <v>0.66666666666666663</v>
      </c>
      <c r="L53" s="598">
        <f t="shared" si="27"/>
        <v>0.75</v>
      </c>
      <c r="M53" s="598">
        <f t="shared" si="27"/>
        <v>0.83333333333333337</v>
      </c>
      <c r="N53" s="598">
        <f t="shared" si="27"/>
        <v>0.91666666666666674</v>
      </c>
      <c r="O53" s="598">
        <f t="shared" si="27"/>
        <v>1</v>
      </c>
    </row>
    <row r="54" spans="1:15" x14ac:dyDescent="0.25">
      <c r="N54" s="18"/>
    </row>
    <row r="55" spans="1:15" x14ac:dyDescent="0.25">
      <c r="N55" s="18"/>
    </row>
    <row r="56" spans="1:15" x14ac:dyDescent="0.25">
      <c r="N56" s="18"/>
    </row>
    <row r="57" spans="1:15" x14ac:dyDescent="0.25">
      <c r="N57" s="18"/>
    </row>
    <row r="58" spans="1:15" x14ac:dyDescent="0.25">
      <c r="N58" s="18"/>
    </row>
    <row r="59" spans="1:15" x14ac:dyDescent="0.25">
      <c r="N59" s="18"/>
    </row>
    <row r="60" spans="1:15" x14ac:dyDescent="0.25">
      <c r="N60" s="18"/>
    </row>
    <row r="61" spans="1:15" x14ac:dyDescent="0.25">
      <c r="N61" s="18"/>
    </row>
    <row r="62" spans="1:15" x14ac:dyDescent="0.25">
      <c r="N62" s="18"/>
    </row>
    <row r="63" spans="1:15" x14ac:dyDescent="0.25">
      <c r="N63" s="18"/>
    </row>
    <row r="64" spans="1:15" x14ac:dyDescent="0.25">
      <c r="N64" s="18"/>
    </row>
    <row r="65" spans="14:14" x14ac:dyDescent="0.25">
      <c r="N65" s="18"/>
    </row>
    <row r="66" spans="14:14" x14ac:dyDescent="0.25">
      <c r="N66" s="18"/>
    </row>
    <row r="67" spans="14:14" x14ac:dyDescent="0.25">
      <c r="N67" s="18"/>
    </row>
  </sheetData>
  <mergeCells count="54">
    <mergeCell ref="A38:A40"/>
    <mergeCell ref="B38:B40"/>
    <mergeCell ref="C38:C40"/>
    <mergeCell ref="A52:B53"/>
    <mergeCell ref="A41:A43"/>
    <mergeCell ref="B41:B43"/>
    <mergeCell ref="C41:C43"/>
    <mergeCell ref="A44:A46"/>
    <mergeCell ref="B44:B46"/>
    <mergeCell ref="C44:C46"/>
    <mergeCell ref="A47:A49"/>
    <mergeCell ref="B47:B49"/>
    <mergeCell ref="C47:C49"/>
    <mergeCell ref="A50:B51"/>
    <mergeCell ref="A32:A34"/>
    <mergeCell ref="B32:B34"/>
    <mergeCell ref="C32:C34"/>
    <mergeCell ref="A35:A37"/>
    <mergeCell ref="B35:B37"/>
    <mergeCell ref="C35:C37"/>
    <mergeCell ref="A26:A28"/>
    <mergeCell ref="B26:B28"/>
    <mergeCell ref="C26:C28"/>
    <mergeCell ref="A29:A31"/>
    <mergeCell ref="B29:B31"/>
    <mergeCell ref="C29:C31"/>
    <mergeCell ref="A17:A19"/>
    <mergeCell ref="B17:B19"/>
    <mergeCell ref="C17:C19"/>
    <mergeCell ref="A23:A25"/>
    <mergeCell ref="B23:B25"/>
    <mergeCell ref="C23:C25"/>
    <mergeCell ref="A20:A22"/>
    <mergeCell ref="B20:B22"/>
    <mergeCell ref="C20:C22"/>
    <mergeCell ref="A12:A13"/>
    <mergeCell ref="B12:B13"/>
    <mergeCell ref="C12:C13"/>
    <mergeCell ref="D12:O12"/>
    <mergeCell ref="A14:A16"/>
    <mergeCell ref="B14:B16"/>
    <mergeCell ref="C14:C16"/>
    <mergeCell ref="A11:O11"/>
    <mergeCell ref="A1:A5"/>
    <mergeCell ref="N6:O6"/>
    <mergeCell ref="N7:O7"/>
    <mergeCell ref="N8:O8"/>
    <mergeCell ref="K9:M9"/>
    <mergeCell ref="B1:O3"/>
    <mergeCell ref="B4:O4"/>
    <mergeCell ref="A7:M7"/>
    <mergeCell ref="A8:M8"/>
    <mergeCell ref="A9:J9"/>
    <mergeCell ref="A6:M6"/>
  </mergeCells>
  <printOptions horizontalCentered="1"/>
  <pageMargins left="0.23622047244094491" right="0.23622047244094491" top="0.39370078740157483" bottom="0.19685039370078741" header="0.31496062992125984" footer="0.15748031496062992"/>
  <pageSetup paperSize="9" scale="50" fitToWidth="0" fitToHeight="0" orientation="landscape" r:id="rId1"/>
  <ignoredErrors>
    <ignoredError sqref="D53:O53 D52:O52"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96"/>
  <sheetViews>
    <sheetView workbookViewId="0">
      <selection activeCell="C16" sqref="C16"/>
    </sheetView>
  </sheetViews>
  <sheetFormatPr defaultColWidth="8.85546875" defaultRowHeight="12.75" x14ac:dyDescent="0.2"/>
  <cols>
    <col min="1" max="1" width="12.5703125" style="283" bestFit="1" customWidth="1"/>
    <col min="2" max="2" width="74.7109375" style="169" customWidth="1"/>
    <col min="3" max="3" width="19.42578125" style="281" bestFit="1" customWidth="1"/>
    <col min="4" max="4" width="10" style="281" bestFit="1" customWidth="1"/>
    <col min="5" max="5" width="12.42578125" style="281" customWidth="1"/>
    <col min="6" max="6" width="17.7109375" style="281" customWidth="1"/>
    <col min="7" max="7" width="8.5703125" style="257" customWidth="1"/>
    <col min="8" max="8" width="18.140625" style="281" customWidth="1"/>
    <col min="9" max="9" width="22.28515625" style="281" bestFit="1" customWidth="1"/>
    <col min="10" max="10" width="8.85546875" style="169"/>
    <col min="11" max="11" width="22.42578125" style="169" customWidth="1"/>
    <col min="12" max="16384" width="8.85546875" style="169"/>
  </cols>
  <sheetData>
    <row r="1" spans="1:11" ht="13.15" customHeight="1" x14ac:dyDescent="0.2">
      <c r="A1" s="921"/>
      <c r="B1" s="1065" t="s">
        <v>1271</v>
      </c>
      <c r="C1" s="1065"/>
      <c r="D1" s="1065"/>
      <c r="E1" s="1065"/>
      <c r="F1" s="1065"/>
      <c r="G1" s="1065"/>
      <c r="H1" s="1065"/>
      <c r="I1" s="1065"/>
      <c r="J1" s="922"/>
      <c r="K1" s="923"/>
    </row>
    <row r="2" spans="1:11" x14ac:dyDescent="0.2">
      <c r="A2" s="924"/>
      <c r="B2" s="1003"/>
      <c r="C2" s="1003"/>
      <c r="D2" s="1003"/>
      <c r="E2" s="1003"/>
      <c r="F2" s="1003"/>
      <c r="G2" s="1003"/>
      <c r="H2" s="1003"/>
      <c r="I2" s="1003"/>
      <c r="J2" s="279"/>
      <c r="K2" s="925"/>
    </row>
    <row r="3" spans="1:11" x14ac:dyDescent="0.2">
      <c r="A3" s="924"/>
      <c r="B3" s="1003"/>
      <c r="C3" s="1003"/>
      <c r="D3" s="1003"/>
      <c r="E3" s="1003"/>
      <c r="F3" s="1003"/>
      <c r="G3" s="1003"/>
      <c r="H3" s="1003"/>
      <c r="I3" s="1003"/>
      <c r="J3" s="279"/>
      <c r="K3" s="925"/>
    </row>
    <row r="4" spans="1:11" ht="13.15" customHeight="1" x14ac:dyDescent="0.2">
      <c r="A4" s="924"/>
      <c r="B4" s="1009" t="s">
        <v>1272</v>
      </c>
      <c r="C4" s="1009"/>
      <c r="D4" s="1009"/>
      <c r="E4" s="1009"/>
      <c r="F4" s="1009"/>
      <c r="G4" s="1009"/>
      <c r="H4" s="1009"/>
      <c r="I4" s="1009"/>
      <c r="J4" s="279"/>
      <c r="K4" s="925"/>
    </row>
    <row r="5" spans="1:11" ht="4.9000000000000004" customHeight="1" x14ac:dyDescent="0.2">
      <c r="A5" s="926"/>
      <c r="B5" s="601"/>
      <c r="C5" s="602"/>
      <c r="D5" s="602"/>
      <c r="E5" s="602"/>
      <c r="F5" s="602"/>
      <c r="G5" s="602"/>
      <c r="H5" s="602"/>
      <c r="I5" s="604"/>
      <c r="J5" s="603"/>
      <c r="K5" s="927"/>
    </row>
    <row r="6" spans="1:11" s="258" customFormat="1" ht="15" customHeight="1" x14ac:dyDescent="0.25">
      <c r="A6" s="1075" t="s">
        <v>1274</v>
      </c>
      <c r="B6" s="1050"/>
      <c r="C6" s="1050"/>
      <c r="D6" s="1050"/>
      <c r="E6" s="1050"/>
      <c r="F6" s="1050"/>
      <c r="G6" s="1050"/>
      <c r="H6" s="1050"/>
      <c r="I6" s="1051"/>
      <c r="J6" s="959" t="s">
        <v>5884</v>
      </c>
      <c r="K6" s="1070"/>
    </row>
    <row r="7" spans="1:11" s="258" customFormat="1" ht="14.45" customHeight="1" x14ac:dyDescent="0.25">
      <c r="A7" s="1076" t="s">
        <v>1273</v>
      </c>
      <c r="B7" s="1077"/>
      <c r="C7" s="1077"/>
      <c r="D7" s="1077"/>
      <c r="E7" s="1077"/>
      <c r="F7" s="1077"/>
      <c r="G7" s="1077"/>
      <c r="H7" s="1077"/>
      <c r="I7" s="1078"/>
      <c r="J7" s="976" t="s">
        <v>1276</v>
      </c>
      <c r="K7" s="1073"/>
    </row>
    <row r="8" spans="1:11" s="258" customFormat="1" ht="15" customHeight="1" x14ac:dyDescent="0.25">
      <c r="A8" s="1079" t="s">
        <v>1277</v>
      </c>
      <c r="B8" s="977"/>
      <c r="C8" s="977"/>
      <c r="D8" s="977"/>
      <c r="E8" s="977"/>
      <c r="F8" s="977"/>
      <c r="G8" s="977"/>
      <c r="H8" s="1080"/>
      <c r="I8" s="1081"/>
      <c r="J8" s="1007" t="s">
        <v>1275</v>
      </c>
      <c r="K8" s="1074"/>
    </row>
    <row r="9" spans="1:11" s="258" customFormat="1" ht="15" customHeight="1" x14ac:dyDescent="0.25">
      <c r="A9" s="1068" t="str">
        <f>'ORÇAMENTO_SEM DESONERAÇÃO'!A9</f>
        <v>BDI: 23,89 % (Geral) e 17,51% (Diferenciado)</v>
      </c>
      <c r="B9" s="1069"/>
      <c r="C9" s="1069"/>
      <c r="D9" s="1069"/>
      <c r="E9" s="1069"/>
      <c r="F9" s="1069"/>
      <c r="G9" s="1069"/>
      <c r="H9" s="1066" t="s">
        <v>5885</v>
      </c>
      <c r="I9" s="1067"/>
      <c r="J9" s="919" t="s">
        <v>1270</v>
      </c>
      <c r="K9" s="928">
        <f>VALOR_TOTAL</f>
        <v>118047079.05000001</v>
      </c>
    </row>
    <row r="10" spans="1:11" s="258" customFormat="1" ht="5.85" customHeight="1" x14ac:dyDescent="0.25">
      <c r="A10" s="1071"/>
      <c r="B10" s="1072"/>
      <c r="C10" s="1072"/>
      <c r="D10" s="1072"/>
      <c r="E10" s="1072"/>
      <c r="F10" s="1072"/>
      <c r="G10" s="1072"/>
      <c r="H10" s="1072"/>
      <c r="I10" s="1072"/>
      <c r="J10" s="605"/>
      <c r="K10" s="929"/>
    </row>
    <row r="11" spans="1:11" ht="27" customHeight="1" x14ac:dyDescent="0.2">
      <c r="A11" s="930" t="s">
        <v>2</v>
      </c>
      <c r="B11" s="267" t="s">
        <v>4</v>
      </c>
      <c r="C11" s="267" t="s">
        <v>3</v>
      </c>
      <c r="D11" s="267" t="s">
        <v>1267</v>
      </c>
      <c r="E11" s="267" t="s">
        <v>1266</v>
      </c>
      <c r="F11" s="267" t="s">
        <v>222</v>
      </c>
      <c r="G11" s="268" t="s">
        <v>220</v>
      </c>
      <c r="H11" s="267" t="s">
        <v>221</v>
      </c>
      <c r="I11" s="599" t="s">
        <v>7</v>
      </c>
      <c r="J11" s="280" t="s">
        <v>1278</v>
      </c>
      <c r="K11" s="931" t="s">
        <v>1279</v>
      </c>
    </row>
    <row r="12" spans="1:11" ht="25.5" x14ac:dyDescent="0.2">
      <c r="A12" s="932">
        <v>1505879</v>
      </c>
      <c r="B12" s="850" t="s">
        <v>42</v>
      </c>
      <c r="C12" s="842" t="s">
        <v>1285</v>
      </c>
      <c r="D12" s="840" t="s">
        <v>38</v>
      </c>
      <c r="E12" s="843">
        <v>62989.24</v>
      </c>
      <c r="F12" s="937">
        <v>272.35000000000002</v>
      </c>
      <c r="G12" s="858">
        <v>0.2389</v>
      </c>
      <c r="H12" s="859">
        <f>ROUND(F12*(1+G12),2)</f>
        <v>337.41</v>
      </c>
      <c r="I12" s="950">
        <f>TRUNC(H12*E12)</f>
        <v>21253199</v>
      </c>
      <c r="J12" s="933">
        <f t="shared" ref="J12:J43" si="0">I12/$I$90</f>
        <v>0.18004002446344308</v>
      </c>
      <c r="K12" s="934">
        <f>J12</f>
        <v>0.18004002446344308</v>
      </c>
    </row>
    <row r="13" spans="1:11" ht="25.5" x14ac:dyDescent="0.2">
      <c r="A13" s="932">
        <v>3108015</v>
      </c>
      <c r="B13" s="850" t="s">
        <v>54</v>
      </c>
      <c r="C13" s="842" t="s">
        <v>1285</v>
      </c>
      <c r="D13" s="840" t="s">
        <v>47</v>
      </c>
      <c r="E13" s="843">
        <v>66880</v>
      </c>
      <c r="F13" s="937">
        <v>178.74</v>
      </c>
      <c r="G13" s="858">
        <v>0.2389</v>
      </c>
      <c r="H13" s="859">
        <f t="shared" ref="H13:H76" si="1">ROUND(F13*(1+G13),2)</f>
        <v>221.44</v>
      </c>
      <c r="I13" s="951">
        <f t="shared" ref="I13:I43" si="2">TRUNC(H13*E13)</f>
        <v>14809907</v>
      </c>
      <c r="J13" s="935">
        <f t="shared" si="0"/>
        <v>0.12545763198195797</v>
      </c>
      <c r="K13" s="936">
        <f>K12+J13</f>
        <v>0.30549765644540106</v>
      </c>
    </row>
    <row r="14" spans="1:11" ht="20.100000000000001" customHeight="1" x14ac:dyDescent="0.2">
      <c r="A14" s="932">
        <v>2407972</v>
      </c>
      <c r="B14" s="850" t="s">
        <v>53</v>
      </c>
      <c r="C14" s="842" t="s">
        <v>1285</v>
      </c>
      <c r="D14" s="840" t="s">
        <v>50</v>
      </c>
      <c r="E14" s="843">
        <v>122761.60000000001</v>
      </c>
      <c r="F14" s="937">
        <v>70.739999999999995</v>
      </c>
      <c r="G14" s="858">
        <v>0.2389</v>
      </c>
      <c r="H14" s="859">
        <f t="shared" si="1"/>
        <v>87.64</v>
      </c>
      <c r="I14" s="951">
        <f t="shared" si="2"/>
        <v>10758826</v>
      </c>
      <c r="J14" s="935">
        <f t="shared" si="0"/>
        <v>9.114012889249884E-2</v>
      </c>
      <c r="K14" s="936">
        <f t="shared" ref="K14:K77" si="3">K13+J14</f>
        <v>0.3966377853378999</v>
      </c>
    </row>
    <row r="15" spans="1:11" x14ac:dyDescent="0.2">
      <c r="A15" s="932">
        <v>407819</v>
      </c>
      <c r="B15" s="850" t="s">
        <v>49</v>
      </c>
      <c r="C15" s="842" t="s">
        <v>1285</v>
      </c>
      <c r="D15" s="840" t="s">
        <v>50</v>
      </c>
      <c r="E15" s="843">
        <v>608000</v>
      </c>
      <c r="F15" s="937">
        <v>12.59</v>
      </c>
      <c r="G15" s="858">
        <v>0.2389</v>
      </c>
      <c r="H15" s="859">
        <f t="shared" si="1"/>
        <v>15.6</v>
      </c>
      <c r="I15" s="951">
        <f t="shared" si="2"/>
        <v>9484800</v>
      </c>
      <c r="J15" s="935">
        <f t="shared" si="0"/>
        <v>8.0347604331510988E-2</v>
      </c>
      <c r="K15" s="936">
        <f t="shared" si="3"/>
        <v>0.4769853896694109</v>
      </c>
    </row>
    <row r="16" spans="1:11" ht="20.100000000000001" customHeight="1" x14ac:dyDescent="0.2">
      <c r="A16" s="932">
        <v>1207723</v>
      </c>
      <c r="B16" s="850" t="s">
        <v>56</v>
      </c>
      <c r="C16" s="842" t="s">
        <v>1285</v>
      </c>
      <c r="D16" s="840" t="s">
        <v>38</v>
      </c>
      <c r="E16" s="843">
        <v>3744</v>
      </c>
      <c r="F16" s="938">
        <v>1437.15</v>
      </c>
      <c r="G16" s="858">
        <v>0.2389</v>
      </c>
      <c r="H16" s="859">
        <f t="shared" si="1"/>
        <v>1780.49</v>
      </c>
      <c r="I16" s="951">
        <f t="shared" si="2"/>
        <v>6666154</v>
      </c>
      <c r="J16" s="935">
        <f t="shared" si="0"/>
        <v>5.6470300270424184E-2</v>
      </c>
      <c r="K16" s="936">
        <f t="shared" si="3"/>
        <v>0.53345568993983505</v>
      </c>
    </row>
    <row r="17" spans="1:11" x14ac:dyDescent="0.2">
      <c r="A17" s="932">
        <v>3806415</v>
      </c>
      <c r="B17" s="850" t="s">
        <v>44</v>
      </c>
      <c r="C17" s="842" t="s">
        <v>1285</v>
      </c>
      <c r="D17" s="840" t="s">
        <v>38</v>
      </c>
      <c r="E17" s="843">
        <v>6080</v>
      </c>
      <c r="F17" s="937">
        <v>723.71</v>
      </c>
      <c r="G17" s="858">
        <v>0.2389</v>
      </c>
      <c r="H17" s="859">
        <f t="shared" si="1"/>
        <v>896.6</v>
      </c>
      <c r="I17" s="951">
        <f t="shared" si="2"/>
        <v>5451328</v>
      </c>
      <c r="J17" s="935">
        <f t="shared" si="0"/>
        <v>4.6179270540790227E-2</v>
      </c>
      <c r="K17" s="936">
        <f t="shared" si="3"/>
        <v>0.57963496048062524</v>
      </c>
    </row>
    <row r="18" spans="1:11" ht="20.100000000000001" customHeight="1" x14ac:dyDescent="0.2">
      <c r="A18" s="932">
        <v>3816197</v>
      </c>
      <c r="B18" s="850" t="s">
        <v>102</v>
      </c>
      <c r="C18" s="842" t="s">
        <v>1285</v>
      </c>
      <c r="D18" s="840" t="s">
        <v>38</v>
      </c>
      <c r="E18" s="843">
        <v>57600</v>
      </c>
      <c r="F18" s="937">
        <v>74.19</v>
      </c>
      <c r="G18" s="858">
        <v>0.2389</v>
      </c>
      <c r="H18" s="859">
        <f t="shared" si="1"/>
        <v>91.91</v>
      </c>
      <c r="I18" s="951">
        <f t="shared" si="2"/>
        <v>5294016</v>
      </c>
      <c r="J18" s="935">
        <f t="shared" si="0"/>
        <v>4.4846649680824947E-2</v>
      </c>
      <c r="K18" s="936">
        <f t="shared" si="3"/>
        <v>0.62448161016145021</v>
      </c>
    </row>
    <row r="19" spans="1:11" ht="20.100000000000001" customHeight="1" x14ac:dyDescent="0.2">
      <c r="A19" s="932" t="s">
        <v>7035</v>
      </c>
      <c r="B19" s="850" t="s">
        <v>10</v>
      </c>
      <c r="C19" s="842" t="s">
        <v>6627</v>
      </c>
      <c r="D19" s="840" t="s">
        <v>70</v>
      </c>
      <c r="E19" s="840">
        <v>1</v>
      </c>
      <c r="F19" s="938">
        <v>2707286.94</v>
      </c>
      <c r="G19" s="858">
        <v>0.2389</v>
      </c>
      <c r="H19" s="859">
        <f t="shared" si="1"/>
        <v>3354057.79</v>
      </c>
      <c r="I19" s="951">
        <f t="shared" si="2"/>
        <v>3354057</v>
      </c>
      <c r="J19" s="935">
        <f t="shared" si="0"/>
        <v>2.8412875837269605E-2</v>
      </c>
      <c r="K19" s="936">
        <f t="shared" si="3"/>
        <v>0.6528944859987198</v>
      </c>
    </row>
    <row r="20" spans="1:11" ht="20.100000000000001" customHeight="1" x14ac:dyDescent="0.2">
      <c r="A20" s="932">
        <v>3806414</v>
      </c>
      <c r="B20" s="841" t="s">
        <v>45</v>
      </c>
      <c r="C20" s="842" t="s">
        <v>1285</v>
      </c>
      <c r="D20" s="840" t="s">
        <v>38</v>
      </c>
      <c r="E20" s="843">
        <v>3040</v>
      </c>
      <c r="F20" s="937">
        <v>882.27</v>
      </c>
      <c r="G20" s="858">
        <v>0.2389</v>
      </c>
      <c r="H20" s="859">
        <f t="shared" si="1"/>
        <v>1093.04</v>
      </c>
      <c r="I20" s="951">
        <f t="shared" si="2"/>
        <v>3322841</v>
      </c>
      <c r="J20" s="935">
        <f t="shared" si="0"/>
        <v>2.8148438968088132E-2</v>
      </c>
      <c r="K20" s="936">
        <f t="shared" si="3"/>
        <v>0.68104292496680796</v>
      </c>
    </row>
    <row r="21" spans="1:11" ht="20.100000000000001" customHeight="1" x14ac:dyDescent="0.2">
      <c r="A21" s="932">
        <v>3806410</v>
      </c>
      <c r="B21" s="850" t="s">
        <v>103</v>
      </c>
      <c r="C21" s="842" t="s">
        <v>1285</v>
      </c>
      <c r="D21" s="840" t="s">
        <v>47</v>
      </c>
      <c r="E21" s="843">
        <v>32000</v>
      </c>
      <c r="F21" s="937">
        <v>67.75</v>
      </c>
      <c r="G21" s="858">
        <v>0.2389</v>
      </c>
      <c r="H21" s="859">
        <f t="shared" si="1"/>
        <v>83.94</v>
      </c>
      <c r="I21" s="951">
        <f t="shared" si="2"/>
        <v>2686080</v>
      </c>
      <c r="J21" s="935">
        <f t="shared" si="0"/>
        <v>2.2754311429106049E-2</v>
      </c>
      <c r="K21" s="936">
        <f t="shared" si="3"/>
        <v>0.70379723639591396</v>
      </c>
    </row>
    <row r="22" spans="1:11" ht="20.100000000000001" customHeight="1" x14ac:dyDescent="0.2">
      <c r="A22" s="932" t="s">
        <v>6717</v>
      </c>
      <c r="B22" s="850" t="s">
        <v>6718</v>
      </c>
      <c r="C22" s="842" t="s">
        <v>6627</v>
      </c>
      <c r="D22" s="840" t="s">
        <v>122</v>
      </c>
      <c r="E22" s="840">
        <v>212.928</v>
      </c>
      <c r="F22" s="938">
        <v>9971.66</v>
      </c>
      <c r="G22" s="858">
        <v>0.2389</v>
      </c>
      <c r="H22" s="859">
        <f t="shared" si="1"/>
        <v>12353.89</v>
      </c>
      <c r="I22" s="951">
        <f t="shared" si="2"/>
        <v>2630489</v>
      </c>
      <c r="J22" s="935">
        <f t="shared" si="0"/>
        <v>2.2283389145832493E-2</v>
      </c>
      <c r="K22" s="936">
        <f t="shared" si="3"/>
        <v>0.72608062554174646</v>
      </c>
    </row>
    <row r="23" spans="1:11" x14ac:dyDescent="0.2">
      <c r="A23" s="932">
        <v>1207725</v>
      </c>
      <c r="B23" s="850" t="s">
        <v>78</v>
      </c>
      <c r="C23" s="842" t="s">
        <v>1285</v>
      </c>
      <c r="D23" s="840" t="s">
        <v>38</v>
      </c>
      <c r="E23" s="840">
        <v>960</v>
      </c>
      <c r="F23" s="938">
        <v>2156.66</v>
      </c>
      <c r="G23" s="858">
        <v>0.2389</v>
      </c>
      <c r="H23" s="859">
        <f t="shared" si="1"/>
        <v>2671.89</v>
      </c>
      <c r="I23" s="951">
        <f t="shared" si="2"/>
        <v>2565014</v>
      </c>
      <c r="J23" s="935">
        <f t="shared" si="0"/>
        <v>2.1728737556594376E-2</v>
      </c>
      <c r="K23" s="936">
        <f t="shared" si="3"/>
        <v>0.74780936309834078</v>
      </c>
    </row>
    <row r="24" spans="1:11" ht="20.100000000000001" customHeight="1" x14ac:dyDescent="0.2">
      <c r="A24" s="932">
        <v>1109680</v>
      </c>
      <c r="B24" s="850" t="s">
        <v>68</v>
      </c>
      <c r="C24" s="842" t="s">
        <v>1285</v>
      </c>
      <c r="D24" s="840" t="s">
        <v>38</v>
      </c>
      <c r="E24" s="840">
        <v>384</v>
      </c>
      <c r="F24" s="952">
        <v>3996.55</v>
      </c>
      <c r="G24" s="858">
        <v>0.2389</v>
      </c>
      <c r="H24" s="859">
        <f t="shared" si="1"/>
        <v>4951.33</v>
      </c>
      <c r="I24" s="951">
        <f t="shared" si="2"/>
        <v>1901310</v>
      </c>
      <c r="J24" s="935">
        <f t="shared" si="0"/>
        <v>1.6106370570970939E-2</v>
      </c>
      <c r="K24" s="936">
        <f t="shared" si="3"/>
        <v>0.76391573366931176</v>
      </c>
    </row>
    <row r="25" spans="1:11" ht="20.100000000000001" customHeight="1" x14ac:dyDescent="0.2">
      <c r="A25" s="932">
        <v>3806413</v>
      </c>
      <c r="B25" s="850" t="s">
        <v>46</v>
      </c>
      <c r="C25" s="842" t="s">
        <v>1285</v>
      </c>
      <c r="D25" s="840" t="s">
        <v>47</v>
      </c>
      <c r="E25" s="843">
        <v>60800</v>
      </c>
      <c r="F25" s="937">
        <v>24.87</v>
      </c>
      <c r="G25" s="858">
        <v>0.2389</v>
      </c>
      <c r="H25" s="859">
        <f t="shared" si="1"/>
        <v>30.81</v>
      </c>
      <c r="I25" s="951">
        <f t="shared" si="2"/>
        <v>1873248</v>
      </c>
      <c r="J25" s="935">
        <f t="shared" si="0"/>
        <v>1.5868651855473422E-2</v>
      </c>
      <c r="K25" s="936">
        <f t="shared" si="3"/>
        <v>0.77978438552478513</v>
      </c>
    </row>
    <row r="26" spans="1:11" ht="38.25" x14ac:dyDescent="0.2">
      <c r="A26" s="932">
        <v>5605945</v>
      </c>
      <c r="B26" s="850" t="s">
        <v>75</v>
      </c>
      <c r="C26" s="842" t="s">
        <v>1285</v>
      </c>
      <c r="D26" s="840" t="s">
        <v>70</v>
      </c>
      <c r="E26" s="843">
        <v>2400</v>
      </c>
      <c r="F26" s="937">
        <v>594.20000000000005</v>
      </c>
      <c r="G26" s="858">
        <v>0.2389</v>
      </c>
      <c r="H26" s="859">
        <f t="shared" si="1"/>
        <v>736.15</v>
      </c>
      <c r="I26" s="951">
        <f t="shared" si="2"/>
        <v>1766760</v>
      </c>
      <c r="J26" s="935">
        <f t="shared" si="0"/>
        <v>1.4966571085182645E-2</v>
      </c>
      <c r="K26" s="936">
        <f t="shared" si="3"/>
        <v>0.79475095660996775</v>
      </c>
    </row>
    <row r="27" spans="1:11" ht="20.100000000000001" customHeight="1" x14ac:dyDescent="0.2">
      <c r="A27" s="932">
        <v>5605882</v>
      </c>
      <c r="B27" s="850" t="s">
        <v>74</v>
      </c>
      <c r="C27" s="842" t="s">
        <v>1285</v>
      </c>
      <c r="D27" s="840" t="s">
        <v>66</v>
      </c>
      <c r="E27" s="843">
        <v>3600</v>
      </c>
      <c r="F27" s="937">
        <v>392.39</v>
      </c>
      <c r="G27" s="858">
        <v>0.2389</v>
      </c>
      <c r="H27" s="859">
        <f t="shared" si="1"/>
        <v>486.13</v>
      </c>
      <c r="I27" s="951">
        <f t="shared" si="2"/>
        <v>1750068</v>
      </c>
      <c r="J27" s="935">
        <f t="shared" si="0"/>
        <v>1.4825169873612388E-2</v>
      </c>
      <c r="K27" s="936">
        <f t="shared" si="3"/>
        <v>0.80957612648358013</v>
      </c>
    </row>
    <row r="28" spans="1:11" x14ac:dyDescent="0.2">
      <c r="A28" s="932">
        <v>5914344</v>
      </c>
      <c r="B28" s="850" t="s">
        <v>109</v>
      </c>
      <c r="C28" s="842" t="s">
        <v>1285</v>
      </c>
      <c r="D28" s="840" t="s">
        <v>110</v>
      </c>
      <c r="E28" s="843">
        <v>1363440</v>
      </c>
      <c r="F28" s="937">
        <v>0.91</v>
      </c>
      <c r="G28" s="858">
        <v>0.2389</v>
      </c>
      <c r="H28" s="859">
        <f t="shared" si="1"/>
        <v>1.1299999999999999</v>
      </c>
      <c r="I28" s="951">
        <f t="shared" si="2"/>
        <v>1540687</v>
      </c>
      <c r="J28" s="935">
        <f t="shared" si="0"/>
        <v>1.3051462284360521E-2</v>
      </c>
      <c r="K28" s="936">
        <f t="shared" si="3"/>
        <v>0.82262758876794062</v>
      </c>
    </row>
    <row r="29" spans="1:11" x14ac:dyDescent="0.2">
      <c r="A29" s="932">
        <v>3815706</v>
      </c>
      <c r="B29" s="850" t="s">
        <v>90</v>
      </c>
      <c r="C29" s="842" t="s">
        <v>1285</v>
      </c>
      <c r="D29" s="840" t="s">
        <v>66</v>
      </c>
      <c r="E29" s="843">
        <v>8800</v>
      </c>
      <c r="F29" s="937">
        <v>134.47</v>
      </c>
      <c r="G29" s="858">
        <v>0.2389</v>
      </c>
      <c r="H29" s="859">
        <f t="shared" si="1"/>
        <v>166.59</v>
      </c>
      <c r="I29" s="951">
        <f t="shared" si="2"/>
        <v>1465992</v>
      </c>
      <c r="J29" s="935">
        <f t="shared" si="0"/>
        <v>1.2418706263617626E-2</v>
      </c>
      <c r="K29" s="936">
        <f t="shared" si="3"/>
        <v>0.83504629503155825</v>
      </c>
    </row>
    <row r="30" spans="1:11" x14ac:dyDescent="0.2">
      <c r="A30" s="932" t="s">
        <v>6712</v>
      </c>
      <c r="B30" s="850" t="s">
        <v>6713</v>
      </c>
      <c r="C30" s="842" t="s">
        <v>6627</v>
      </c>
      <c r="D30" s="840" t="s">
        <v>122</v>
      </c>
      <c r="E30" s="840">
        <v>292.83269999999999</v>
      </c>
      <c r="F30" s="938">
        <v>3854.77</v>
      </c>
      <c r="G30" s="858">
        <v>0.2389</v>
      </c>
      <c r="H30" s="859">
        <f t="shared" si="1"/>
        <v>4775.67</v>
      </c>
      <c r="I30" s="951">
        <f t="shared" si="2"/>
        <v>1398472</v>
      </c>
      <c r="J30" s="935">
        <f t="shared" si="0"/>
        <v>1.1846731077586964E-2</v>
      </c>
      <c r="K30" s="936">
        <f t="shared" si="3"/>
        <v>0.84689302610914519</v>
      </c>
    </row>
    <row r="31" spans="1:11" ht="20.100000000000001" customHeight="1" x14ac:dyDescent="0.2">
      <c r="A31" s="932">
        <v>5915433</v>
      </c>
      <c r="B31" s="850" t="s">
        <v>107</v>
      </c>
      <c r="C31" s="842" t="s">
        <v>1285</v>
      </c>
      <c r="D31" s="840" t="s">
        <v>108</v>
      </c>
      <c r="E31" s="843">
        <v>27268.799999999999</v>
      </c>
      <c r="F31" s="937">
        <v>38.159999999999997</v>
      </c>
      <c r="G31" s="858">
        <v>0.2389</v>
      </c>
      <c r="H31" s="859">
        <f t="shared" si="1"/>
        <v>47.28</v>
      </c>
      <c r="I31" s="951">
        <f t="shared" si="2"/>
        <v>1289268</v>
      </c>
      <c r="J31" s="935">
        <f t="shared" si="0"/>
        <v>1.0921642537668533E-2</v>
      </c>
      <c r="K31" s="936">
        <f t="shared" si="3"/>
        <v>0.85781466864681377</v>
      </c>
    </row>
    <row r="32" spans="1:11" ht="20.100000000000001" customHeight="1" x14ac:dyDescent="0.2">
      <c r="A32" s="932">
        <v>4011463</v>
      </c>
      <c r="B32" s="850" t="s">
        <v>6045</v>
      </c>
      <c r="C32" s="842" t="s">
        <v>1285</v>
      </c>
      <c r="D32" s="840" t="s">
        <v>108</v>
      </c>
      <c r="E32" s="843">
        <v>5177.38</v>
      </c>
      <c r="F32" s="937">
        <v>190.68</v>
      </c>
      <c r="G32" s="858">
        <v>0.2389</v>
      </c>
      <c r="H32" s="859">
        <f t="shared" si="1"/>
        <v>236.23</v>
      </c>
      <c r="I32" s="951">
        <f t="shared" si="2"/>
        <v>1223052</v>
      </c>
      <c r="J32" s="935">
        <f t="shared" si="0"/>
        <v>1.036071379184202E-2</v>
      </c>
      <c r="K32" s="936">
        <f t="shared" si="3"/>
        <v>0.86817538243865577</v>
      </c>
    </row>
    <row r="33" spans="1:11" ht="20.100000000000001" customHeight="1" x14ac:dyDescent="0.2">
      <c r="A33" s="932" t="s">
        <v>7036</v>
      </c>
      <c r="B33" s="850" t="s">
        <v>1281</v>
      </c>
      <c r="C33" s="842" t="s">
        <v>6627</v>
      </c>
      <c r="D33" s="840" t="s">
        <v>70</v>
      </c>
      <c r="E33" s="840">
        <v>7</v>
      </c>
      <c r="F33" s="938">
        <v>130033.23</v>
      </c>
      <c r="G33" s="858">
        <v>0.2389</v>
      </c>
      <c r="H33" s="859">
        <f t="shared" si="1"/>
        <v>161098.17000000001</v>
      </c>
      <c r="I33" s="951">
        <f t="shared" si="2"/>
        <v>1127687</v>
      </c>
      <c r="J33" s="935">
        <f t="shared" si="0"/>
        <v>9.5528581399490376E-3</v>
      </c>
      <c r="K33" s="936">
        <f t="shared" si="3"/>
        <v>0.87772824057860477</v>
      </c>
    </row>
    <row r="34" spans="1:11" ht="20.100000000000001" customHeight="1" x14ac:dyDescent="0.2">
      <c r="A34" s="932">
        <v>2419703</v>
      </c>
      <c r="B34" s="850" t="s">
        <v>51</v>
      </c>
      <c r="C34" s="842" t="s">
        <v>1285</v>
      </c>
      <c r="D34" s="840" t="s">
        <v>47</v>
      </c>
      <c r="E34" s="843">
        <v>60800</v>
      </c>
      <c r="F34" s="937">
        <v>14.69</v>
      </c>
      <c r="G34" s="858">
        <v>0.2389</v>
      </c>
      <c r="H34" s="859">
        <f t="shared" si="1"/>
        <v>18.2</v>
      </c>
      <c r="I34" s="951">
        <f t="shared" si="2"/>
        <v>1106560</v>
      </c>
      <c r="J34" s="935">
        <f t="shared" si="0"/>
        <v>9.3738871720096158E-3</v>
      </c>
      <c r="K34" s="936">
        <f t="shared" si="3"/>
        <v>0.88710212775061437</v>
      </c>
    </row>
    <row r="35" spans="1:11" ht="20.100000000000001" customHeight="1" x14ac:dyDescent="0.2">
      <c r="A35" s="932">
        <v>4011484</v>
      </c>
      <c r="B35" s="850" t="s">
        <v>6602</v>
      </c>
      <c r="C35" s="842" t="s">
        <v>1285</v>
      </c>
      <c r="D35" s="840" t="s">
        <v>38</v>
      </c>
      <c r="E35" s="843">
        <v>8158.08</v>
      </c>
      <c r="F35" s="937">
        <v>94.87</v>
      </c>
      <c r="G35" s="858">
        <v>0.2389</v>
      </c>
      <c r="H35" s="859">
        <f t="shared" si="1"/>
        <v>117.53</v>
      </c>
      <c r="I35" s="951">
        <f t="shared" si="2"/>
        <v>958819</v>
      </c>
      <c r="J35" s="935">
        <f t="shared" si="0"/>
        <v>8.1223441335120435E-3</v>
      </c>
      <c r="K35" s="936">
        <f t="shared" si="3"/>
        <v>0.89522447188412646</v>
      </c>
    </row>
    <row r="36" spans="1:11" ht="20.100000000000001" customHeight="1" x14ac:dyDescent="0.2">
      <c r="A36" s="932">
        <v>1608144</v>
      </c>
      <c r="B36" s="850" t="s">
        <v>73</v>
      </c>
      <c r="C36" s="842" t="s">
        <v>1285</v>
      </c>
      <c r="D36" s="840" t="s">
        <v>66</v>
      </c>
      <c r="E36" s="843">
        <v>7200</v>
      </c>
      <c r="F36" s="937">
        <v>103.7</v>
      </c>
      <c r="G36" s="858">
        <v>0.2389</v>
      </c>
      <c r="H36" s="859">
        <f t="shared" si="1"/>
        <v>128.47</v>
      </c>
      <c r="I36" s="951">
        <f t="shared" si="2"/>
        <v>924984</v>
      </c>
      <c r="J36" s="935">
        <f t="shared" si="0"/>
        <v>7.8357212007610453E-3</v>
      </c>
      <c r="K36" s="936">
        <f t="shared" si="3"/>
        <v>0.9030601930848875</v>
      </c>
    </row>
    <row r="37" spans="1:11" ht="20.100000000000001" customHeight="1" x14ac:dyDescent="0.2">
      <c r="A37" s="932">
        <v>1608025</v>
      </c>
      <c r="B37" s="850" t="s">
        <v>67</v>
      </c>
      <c r="C37" s="842" t="s">
        <v>1285</v>
      </c>
      <c r="D37" s="840" t="s">
        <v>66</v>
      </c>
      <c r="E37" s="843">
        <v>16640</v>
      </c>
      <c r="F37" s="953">
        <v>40.299999999999997</v>
      </c>
      <c r="G37" s="858">
        <v>0.2389</v>
      </c>
      <c r="H37" s="859">
        <f t="shared" si="1"/>
        <v>49.93</v>
      </c>
      <c r="I37" s="951">
        <f t="shared" si="2"/>
        <v>830835</v>
      </c>
      <c r="J37" s="935">
        <f t="shared" si="0"/>
        <v>7.0381665237823606E-3</v>
      </c>
      <c r="K37" s="936">
        <f t="shared" si="3"/>
        <v>0.9100983596086698</v>
      </c>
    </row>
    <row r="38" spans="1:11" ht="38.25" x14ac:dyDescent="0.2">
      <c r="A38" s="939" t="s">
        <v>6666</v>
      </c>
      <c r="B38" s="850" t="s">
        <v>6667</v>
      </c>
      <c r="C38" s="842" t="s">
        <v>6627</v>
      </c>
      <c r="D38" s="840" t="s">
        <v>47</v>
      </c>
      <c r="E38" s="843">
        <v>7765.82</v>
      </c>
      <c r="F38" s="937">
        <v>83.72</v>
      </c>
      <c r="G38" s="858">
        <v>0.2389</v>
      </c>
      <c r="H38" s="859">
        <f t="shared" si="1"/>
        <v>103.72</v>
      </c>
      <c r="I38" s="951">
        <f t="shared" si="2"/>
        <v>805470</v>
      </c>
      <c r="J38" s="935">
        <f t="shared" si="0"/>
        <v>6.8232946251794617E-3</v>
      </c>
      <c r="K38" s="936">
        <f t="shared" si="3"/>
        <v>0.9169216542338493</v>
      </c>
    </row>
    <row r="39" spans="1:11" ht="20.100000000000001" customHeight="1" x14ac:dyDescent="0.2">
      <c r="A39" s="932">
        <v>307733</v>
      </c>
      <c r="B39" s="850" t="s">
        <v>85</v>
      </c>
      <c r="C39" s="842" t="s">
        <v>1285</v>
      </c>
      <c r="D39" s="840" t="s">
        <v>66</v>
      </c>
      <c r="E39" s="843">
        <v>2000</v>
      </c>
      <c r="F39" s="937">
        <v>299.22000000000003</v>
      </c>
      <c r="G39" s="858">
        <v>0.2389</v>
      </c>
      <c r="H39" s="859">
        <f t="shared" si="1"/>
        <v>370.7</v>
      </c>
      <c r="I39" s="951">
        <f t="shared" si="2"/>
        <v>741400</v>
      </c>
      <c r="J39" s="935">
        <f t="shared" si="0"/>
        <v>6.2805450669895253E-3</v>
      </c>
      <c r="K39" s="936">
        <f t="shared" si="3"/>
        <v>0.9232021993008388</v>
      </c>
    </row>
    <row r="40" spans="1:11" ht="20.100000000000001" customHeight="1" x14ac:dyDescent="0.2">
      <c r="A40" s="932">
        <v>307731</v>
      </c>
      <c r="B40" s="850" t="s">
        <v>71</v>
      </c>
      <c r="C40" s="842" t="s">
        <v>1285</v>
      </c>
      <c r="D40" s="840" t="s">
        <v>72</v>
      </c>
      <c r="E40" s="843">
        <v>3600</v>
      </c>
      <c r="F40" s="937">
        <v>153.25</v>
      </c>
      <c r="G40" s="858">
        <v>0.2389</v>
      </c>
      <c r="H40" s="859">
        <f t="shared" si="1"/>
        <v>189.86</v>
      </c>
      <c r="I40" s="951">
        <f t="shared" si="2"/>
        <v>683496</v>
      </c>
      <c r="J40" s="935">
        <f t="shared" si="0"/>
        <v>5.7900289062679695E-3</v>
      </c>
      <c r="K40" s="936">
        <f t="shared" si="3"/>
        <v>0.92899222820710681</v>
      </c>
    </row>
    <row r="41" spans="1:11" ht="20.100000000000001" customHeight="1" x14ac:dyDescent="0.2">
      <c r="A41" s="932">
        <v>4805767</v>
      </c>
      <c r="B41" s="841" t="s">
        <v>37</v>
      </c>
      <c r="C41" s="842" t="s">
        <v>1285</v>
      </c>
      <c r="D41" s="840" t="s">
        <v>38</v>
      </c>
      <c r="E41" s="843">
        <v>5760</v>
      </c>
      <c r="F41" s="937">
        <v>83.28</v>
      </c>
      <c r="G41" s="858">
        <v>0.2389</v>
      </c>
      <c r="H41" s="859">
        <f t="shared" si="1"/>
        <v>103.18</v>
      </c>
      <c r="I41" s="951">
        <f t="shared" si="2"/>
        <v>594316</v>
      </c>
      <c r="J41" s="935">
        <f t="shared" si="0"/>
        <v>5.0345676045764048E-3</v>
      </c>
      <c r="K41" s="936">
        <f t="shared" si="3"/>
        <v>0.93402679581168324</v>
      </c>
    </row>
    <row r="42" spans="1:11" ht="20.100000000000001" customHeight="1" x14ac:dyDescent="0.2">
      <c r="A42" s="932">
        <v>5213424</v>
      </c>
      <c r="B42" s="850" t="s">
        <v>81</v>
      </c>
      <c r="C42" s="842" t="s">
        <v>1285</v>
      </c>
      <c r="D42" s="840" t="s">
        <v>47</v>
      </c>
      <c r="E42" s="840">
        <v>681.25</v>
      </c>
      <c r="F42" s="937">
        <v>629.33000000000004</v>
      </c>
      <c r="G42" s="858">
        <v>0.2389</v>
      </c>
      <c r="H42" s="859">
        <f t="shared" si="1"/>
        <v>779.68</v>
      </c>
      <c r="I42" s="951">
        <f t="shared" si="2"/>
        <v>531157</v>
      </c>
      <c r="J42" s="935">
        <f t="shared" si="0"/>
        <v>4.4995353063757154E-3</v>
      </c>
      <c r="K42" s="936">
        <f t="shared" si="3"/>
        <v>0.93852633111805894</v>
      </c>
    </row>
    <row r="43" spans="1:11" ht="20.100000000000001" customHeight="1" x14ac:dyDescent="0.2">
      <c r="A43" s="932">
        <v>1106165</v>
      </c>
      <c r="B43" s="850" t="s">
        <v>61</v>
      </c>
      <c r="C43" s="842" t="s">
        <v>1285</v>
      </c>
      <c r="D43" s="840" t="s">
        <v>38</v>
      </c>
      <c r="E43" s="840">
        <v>960</v>
      </c>
      <c r="F43" s="937">
        <v>399.22</v>
      </c>
      <c r="G43" s="858">
        <v>0.2389</v>
      </c>
      <c r="H43" s="859">
        <f t="shared" si="1"/>
        <v>494.59</v>
      </c>
      <c r="I43" s="951">
        <f t="shared" si="2"/>
        <v>474806</v>
      </c>
      <c r="J43" s="935">
        <f t="shared" si="0"/>
        <v>4.0221749137807237E-3</v>
      </c>
      <c r="K43" s="936">
        <f t="shared" si="3"/>
        <v>0.94254850603183971</v>
      </c>
    </row>
    <row r="44" spans="1:11" ht="20.100000000000001" customHeight="1" x14ac:dyDescent="0.2">
      <c r="A44" s="932">
        <v>3806420</v>
      </c>
      <c r="B44" s="850" t="s">
        <v>79</v>
      </c>
      <c r="C44" s="842" t="s">
        <v>1285</v>
      </c>
      <c r="D44" s="840" t="s">
        <v>70</v>
      </c>
      <c r="E44" s="840">
        <v>80</v>
      </c>
      <c r="F44" s="938">
        <v>4155.66</v>
      </c>
      <c r="G44" s="858">
        <v>0.2389</v>
      </c>
      <c r="H44" s="859">
        <f t="shared" si="1"/>
        <v>5148.45</v>
      </c>
      <c r="I44" s="951">
        <f t="shared" ref="I44:I75" si="4">TRUNC(H44*E44)</f>
        <v>411876</v>
      </c>
      <c r="J44" s="935">
        <f t="shared" ref="J44:J75" si="5">I44/$I$90</f>
        <v>3.4890825195729399E-3</v>
      </c>
      <c r="K44" s="936">
        <f t="shared" si="3"/>
        <v>0.94603758855141262</v>
      </c>
    </row>
    <row r="45" spans="1:11" ht="20.100000000000001" customHeight="1" x14ac:dyDescent="0.2">
      <c r="A45" s="932">
        <v>2106235</v>
      </c>
      <c r="B45" s="850" t="s">
        <v>101</v>
      </c>
      <c r="C45" s="842" t="s">
        <v>1285</v>
      </c>
      <c r="D45" s="840" t="s">
        <v>38</v>
      </c>
      <c r="E45" s="843">
        <v>96000</v>
      </c>
      <c r="F45" s="937">
        <v>3.42</v>
      </c>
      <c r="G45" s="858">
        <v>0.2389</v>
      </c>
      <c r="H45" s="859">
        <f t="shared" si="1"/>
        <v>4.24</v>
      </c>
      <c r="I45" s="951">
        <f t="shared" si="4"/>
        <v>407040</v>
      </c>
      <c r="J45" s="935">
        <f t="shared" si="5"/>
        <v>3.448115813417071E-3</v>
      </c>
      <c r="K45" s="936">
        <f t="shared" si="3"/>
        <v>0.94948570436482971</v>
      </c>
    </row>
    <row r="46" spans="1:11" ht="20.100000000000001" customHeight="1" x14ac:dyDescent="0.2">
      <c r="A46" s="932" t="s">
        <v>7037</v>
      </c>
      <c r="B46" s="850" t="s">
        <v>1588</v>
      </c>
      <c r="C46" s="842" t="s">
        <v>6627</v>
      </c>
      <c r="D46" s="840" t="s">
        <v>70</v>
      </c>
      <c r="E46" s="840">
        <v>10</v>
      </c>
      <c r="F46" s="938">
        <v>32308.57</v>
      </c>
      <c r="G46" s="858">
        <v>0.2389</v>
      </c>
      <c r="H46" s="859">
        <f t="shared" si="1"/>
        <v>40027.089999999997</v>
      </c>
      <c r="I46" s="951">
        <f t="shared" si="4"/>
        <v>400270</v>
      </c>
      <c r="J46" s="935">
        <f t="shared" si="5"/>
        <v>3.3907658132774445E-3</v>
      </c>
      <c r="K46" s="936">
        <f t="shared" si="3"/>
        <v>0.95287647017810717</v>
      </c>
    </row>
    <row r="47" spans="1:11" x14ac:dyDescent="0.2">
      <c r="A47" s="932">
        <v>3808043</v>
      </c>
      <c r="B47" s="850" t="s">
        <v>62</v>
      </c>
      <c r="C47" s="842" t="s">
        <v>1285</v>
      </c>
      <c r="D47" s="840" t="s">
        <v>47</v>
      </c>
      <c r="E47" s="843">
        <v>60800</v>
      </c>
      <c r="F47" s="937">
        <v>4.76</v>
      </c>
      <c r="G47" s="858">
        <v>0.2389</v>
      </c>
      <c r="H47" s="859">
        <f t="shared" si="1"/>
        <v>5.9</v>
      </c>
      <c r="I47" s="951">
        <f t="shared" si="4"/>
        <v>358720</v>
      </c>
      <c r="J47" s="935">
        <f t="shared" si="5"/>
        <v>3.0387875997174027E-3</v>
      </c>
      <c r="K47" s="936">
        <f t="shared" si="3"/>
        <v>0.9559152577778246</v>
      </c>
    </row>
    <row r="48" spans="1:11" x14ac:dyDescent="0.2">
      <c r="A48" s="932">
        <v>4915639</v>
      </c>
      <c r="B48" s="850" t="s">
        <v>48</v>
      </c>
      <c r="C48" s="842" t="s">
        <v>1285</v>
      </c>
      <c r="D48" s="840" t="s">
        <v>47</v>
      </c>
      <c r="E48" s="843">
        <v>60800</v>
      </c>
      <c r="F48" s="937">
        <v>4.75</v>
      </c>
      <c r="G48" s="858">
        <v>0.2389</v>
      </c>
      <c r="H48" s="859">
        <f t="shared" si="1"/>
        <v>5.88</v>
      </c>
      <c r="I48" s="951">
        <f t="shared" si="4"/>
        <v>357504</v>
      </c>
      <c r="J48" s="935">
        <f t="shared" si="5"/>
        <v>3.0284866248031068E-3</v>
      </c>
      <c r="K48" s="936">
        <f t="shared" si="3"/>
        <v>0.95894374440262775</v>
      </c>
    </row>
    <row r="49" spans="1:11" x14ac:dyDescent="0.2">
      <c r="A49" s="932">
        <v>4011372</v>
      </c>
      <c r="B49" s="850" t="s">
        <v>6046</v>
      </c>
      <c r="C49" s="842" t="s">
        <v>1285</v>
      </c>
      <c r="D49" s="840" t="s">
        <v>47</v>
      </c>
      <c r="E49" s="843">
        <v>40790.400000000001</v>
      </c>
      <c r="F49" s="937">
        <v>6.76</v>
      </c>
      <c r="G49" s="858">
        <v>0.2389</v>
      </c>
      <c r="H49" s="859">
        <f t="shared" si="1"/>
        <v>8.3699999999999992</v>
      </c>
      <c r="I49" s="951">
        <f t="shared" si="4"/>
        <v>341415</v>
      </c>
      <c r="J49" s="935">
        <f t="shared" si="5"/>
        <v>2.8921935447076188E-3</v>
      </c>
      <c r="K49" s="936">
        <f t="shared" si="3"/>
        <v>0.96183593794733535</v>
      </c>
    </row>
    <row r="50" spans="1:11" ht="20.100000000000001" customHeight="1" x14ac:dyDescent="0.2">
      <c r="A50" s="932">
        <v>3806409</v>
      </c>
      <c r="B50" s="850" t="s">
        <v>84</v>
      </c>
      <c r="C50" s="842" t="s">
        <v>1285</v>
      </c>
      <c r="D50" s="840" t="s">
        <v>66</v>
      </c>
      <c r="E50" s="843">
        <v>4000</v>
      </c>
      <c r="F50" s="937">
        <v>68.260000000000005</v>
      </c>
      <c r="G50" s="858">
        <v>0.2389</v>
      </c>
      <c r="H50" s="859">
        <f t="shared" si="1"/>
        <v>84.57</v>
      </c>
      <c r="I50" s="951">
        <f t="shared" si="4"/>
        <v>338280</v>
      </c>
      <c r="J50" s="935">
        <f t="shared" si="5"/>
        <v>2.8656363437566989E-3</v>
      </c>
      <c r="K50" s="936">
        <f t="shared" si="3"/>
        <v>0.96470157429109205</v>
      </c>
    </row>
    <row r="51" spans="1:11" ht="20.100000000000001" customHeight="1" x14ac:dyDescent="0.2">
      <c r="A51" s="932">
        <v>3816118</v>
      </c>
      <c r="B51" s="850" t="s">
        <v>1690</v>
      </c>
      <c r="C51" s="842" t="s">
        <v>1285</v>
      </c>
      <c r="D51" s="840" t="s">
        <v>66</v>
      </c>
      <c r="E51" s="843">
        <v>2640</v>
      </c>
      <c r="F51" s="937">
        <v>97.69</v>
      </c>
      <c r="G51" s="858">
        <v>0.2389</v>
      </c>
      <c r="H51" s="859">
        <f t="shared" si="1"/>
        <v>121.03</v>
      </c>
      <c r="I51" s="951">
        <f t="shared" si="4"/>
        <v>319519</v>
      </c>
      <c r="J51" s="935">
        <f t="shared" si="5"/>
        <v>2.7067082266784815E-3</v>
      </c>
      <c r="K51" s="936">
        <f t="shared" si="3"/>
        <v>0.96740828251777056</v>
      </c>
    </row>
    <row r="52" spans="1:11" ht="20.100000000000001" customHeight="1" x14ac:dyDescent="0.2">
      <c r="A52" s="932">
        <v>1106280</v>
      </c>
      <c r="B52" s="850" t="s">
        <v>57</v>
      </c>
      <c r="C52" s="842" t="s">
        <v>1285</v>
      </c>
      <c r="D52" s="840" t="s">
        <v>38</v>
      </c>
      <c r="E52" s="840">
        <v>512</v>
      </c>
      <c r="F52" s="937">
        <v>472.39</v>
      </c>
      <c r="G52" s="858">
        <v>0.2389</v>
      </c>
      <c r="H52" s="859">
        <f t="shared" si="1"/>
        <v>585.24</v>
      </c>
      <c r="I52" s="951">
        <f t="shared" si="4"/>
        <v>299642</v>
      </c>
      <c r="J52" s="935">
        <f t="shared" si="5"/>
        <v>2.5383262543335248E-3</v>
      </c>
      <c r="K52" s="936">
        <f t="shared" si="3"/>
        <v>0.96994660877210404</v>
      </c>
    </row>
    <row r="53" spans="1:11" x14ac:dyDescent="0.2">
      <c r="A53" s="932" t="s">
        <v>6626</v>
      </c>
      <c r="B53" s="850" t="s">
        <v>6628</v>
      </c>
      <c r="C53" s="842" t="s">
        <v>6627</v>
      </c>
      <c r="D53" s="840" t="s">
        <v>38</v>
      </c>
      <c r="E53" s="840">
        <v>423.79</v>
      </c>
      <c r="F53" s="937">
        <v>519.04</v>
      </c>
      <c r="G53" s="858">
        <v>0.2389</v>
      </c>
      <c r="H53" s="859">
        <f t="shared" si="1"/>
        <v>643.04</v>
      </c>
      <c r="I53" s="951">
        <f t="shared" si="4"/>
        <v>272513</v>
      </c>
      <c r="J53" s="935">
        <f t="shared" si="5"/>
        <v>2.3085111651477159E-3</v>
      </c>
      <c r="K53" s="936">
        <f t="shared" si="3"/>
        <v>0.97225511993725178</v>
      </c>
    </row>
    <row r="54" spans="1:11" x14ac:dyDescent="0.2">
      <c r="A54" s="932">
        <v>2003379</v>
      </c>
      <c r="B54" s="850" t="s">
        <v>6689</v>
      </c>
      <c r="C54" s="842" t="s">
        <v>1285</v>
      </c>
      <c r="D54" s="840" t="s">
        <v>66</v>
      </c>
      <c r="E54" s="843">
        <v>6212.7</v>
      </c>
      <c r="F54" s="937">
        <v>34.54</v>
      </c>
      <c r="G54" s="858">
        <v>0.2389</v>
      </c>
      <c r="H54" s="859">
        <f t="shared" si="1"/>
        <v>42.79</v>
      </c>
      <c r="I54" s="951">
        <f t="shared" si="4"/>
        <v>265841</v>
      </c>
      <c r="J54" s="935">
        <f t="shared" si="5"/>
        <v>2.2519913422626952E-3</v>
      </c>
      <c r="K54" s="936">
        <f t="shared" si="3"/>
        <v>0.9745071112795145</v>
      </c>
    </row>
    <row r="55" spans="1:11" ht="20.100000000000001" customHeight="1" x14ac:dyDescent="0.2">
      <c r="A55" s="932">
        <v>1106282</v>
      </c>
      <c r="B55" s="850" t="s">
        <v>1689</v>
      </c>
      <c r="C55" s="842" t="s">
        <v>1285</v>
      </c>
      <c r="D55" s="840" t="s">
        <v>38</v>
      </c>
      <c r="E55" s="840">
        <v>384</v>
      </c>
      <c r="F55" s="937">
        <v>537.02</v>
      </c>
      <c r="G55" s="858">
        <v>0.2389</v>
      </c>
      <c r="H55" s="859">
        <f t="shared" si="1"/>
        <v>665.31</v>
      </c>
      <c r="I55" s="951">
        <f t="shared" si="4"/>
        <v>255479</v>
      </c>
      <c r="J55" s="935">
        <f t="shared" si="5"/>
        <v>2.1642128043828121E-3</v>
      </c>
      <c r="K55" s="936">
        <f t="shared" si="3"/>
        <v>0.97667132408389734</v>
      </c>
    </row>
    <row r="56" spans="1:11" ht="25.5" x14ac:dyDescent="0.2">
      <c r="A56" s="932">
        <v>3808207</v>
      </c>
      <c r="B56" s="850" t="s">
        <v>104</v>
      </c>
      <c r="C56" s="842" t="s">
        <v>1285</v>
      </c>
      <c r="D56" s="840" t="s">
        <v>66</v>
      </c>
      <c r="E56" s="843">
        <v>1200</v>
      </c>
      <c r="F56" s="937">
        <v>167.43</v>
      </c>
      <c r="G56" s="858">
        <v>0.2389</v>
      </c>
      <c r="H56" s="859">
        <f t="shared" si="1"/>
        <v>207.43</v>
      </c>
      <c r="I56" s="951">
        <f t="shared" si="4"/>
        <v>248916</v>
      </c>
      <c r="J56" s="935">
        <f t="shared" si="5"/>
        <v>2.1086163419136291E-3</v>
      </c>
      <c r="K56" s="936">
        <f t="shared" si="3"/>
        <v>0.97877994042581096</v>
      </c>
    </row>
    <row r="57" spans="1:11" ht="20.100000000000001" customHeight="1" x14ac:dyDescent="0.2">
      <c r="A57" s="932" t="s">
        <v>6728</v>
      </c>
      <c r="B57" s="850" t="s">
        <v>6729</v>
      </c>
      <c r="C57" s="842" t="s">
        <v>6627</v>
      </c>
      <c r="D57" s="840" t="s">
        <v>122</v>
      </c>
      <c r="E57" s="840">
        <v>292.83269999999999</v>
      </c>
      <c r="F57" s="937">
        <v>617.82000000000005</v>
      </c>
      <c r="G57" s="858">
        <v>0.17510000000000001</v>
      </c>
      <c r="H57" s="859">
        <f t="shared" si="1"/>
        <v>726</v>
      </c>
      <c r="I57" s="951">
        <f t="shared" si="4"/>
        <v>212596</v>
      </c>
      <c r="J57" s="935">
        <f t="shared" si="5"/>
        <v>1.8009424859208323E-3</v>
      </c>
      <c r="K57" s="936">
        <f t="shared" si="3"/>
        <v>0.98058088291173184</v>
      </c>
    </row>
    <row r="58" spans="1:11" ht="25.5" x14ac:dyDescent="0.2">
      <c r="A58" s="932">
        <v>3713828</v>
      </c>
      <c r="B58" s="850" t="s">
        <v>91</v>
      </c>
      <c r="C58" s="842" t="s">
        <v>1285</v>
      </c>
      <c r="D58" s="840" t="s">
        <v>66</v>
      </c>
      <c r="E58" s="840">
        <v>750</v>
      </c>
      <c r="F58" s="937">
        <v>237.89</v>
      </c>
      <c r="G58" s="858">
        <v>0.2389</v>
      </c>
      <c r="H58" s="859">
        <f t="shared" si="1"/>
        <v>294.72000000000003</v>
      </c>
      <c r="I58" s="951">
        <f t="shared" si="4"/>
        <v>221040</v>
      </c>
      <c r="J58" s="935">
        <f t="shared" si="5"/>
        <v>1.8724732689605673E-3</v>
      </c>
      <c r="K58" s="936">
        <f t="shared" si="3"/>
        <v>0.98245335618069241</v>
      </c>
    </row>
    <row r="59" spans="1:11" ht="20.100000000000001" customHeight="1" x14ac:dyDescent="0.2">
      <c r="A59" s="932">
        <v>3806402</v>
      </c>
      <c r="B59" s="841" t="s">
        <v>52</v>
      </c>
      <c r="C59" s="842" t="s">
        <v>1285</v>
      </c>
      <c r="D59" s="840" t="s">
        <v>47</v>
      </c>
      <c r="E59" s="843">
        <v>60800</v>
      </c>
      <c r="F59" s="937">
        <v>2.87</v>
      </c>
      <c r="G59" s="858">
        <v>0.2389</v>
      </c>
      <c r="H59" s="859">
        <f t="shared" si="1"/>
        <v>3.56</v>
      </c>
      <c r="I59" s="951">
        <f t="shared" si="4"/>
        <v>216448</v>
      </c>
      <c r="J59" s="935">
        <f t="shared" si="5"/>
        <v>1.8335735347447379E-3</v>
      </c>
      <c r="K59" s="936">
        <f t="shared" si="3"/>
        <v>0.98428692971543719</v>
      </c>
    </row>
    <row r="60" spans="1:11" ht="25.5" x14ac:dyDescent="0.2">
      <c r="A60" s="932">
        <v>4915650</v>
      </c>
      <c r="B60" s="850" t="s">
        <v>94</v>
      </c>
      <c r="C60" s="842" t="s">
        <v>1285</v>
      </c>
      <c r="D60" s="840" t="s">
        <v>50</v>
      </c>
      <c r="E60" s="840">
        <v>500</v>
      </c>
      <c r="F60" s="937">
        <v>283.83</v>
      </c>
      <c r="G60" s="858">
        <v>0.2389</v>
      </c>
      <c r="H60" s="859">
        <f t="shared" si="1"/>
        <v>351.64</v>
      </c>
      <c r="I60" s="951">
        <f t="shared" si="4"/>
        <v>175820</v>
      </c>
      <c r="J60" s="935">
        <f t="shared" si="5"/>
        <v>1.4894057643351744E-3</v>
      </c>
      <c r="K60" s="936">
        <f t="shared" si="3"/>
        <v>0.98577633547977239</v>
      </c>
    </row>
    <row r="61" spans="1:11" ht="20.100000000000001" customHeight="1" x14ac:dyDescent="0.2">
      <c r="A61" s="932">
        <v>307084</v>
      </c>
      <c r="B61" s="850" t="s">
        <v>83</v>
      </c>
      <c r="C61" s="842" t="s">
        <v>1285</v>
      </c>
      <c r="D61" s="840" t="s">
        <v>66</v>
      </c>
      <c r="E61" s="843">
        <v>4000</v>
      </c>
      <c r="F61" s="937">
        <v>34.54</v>
      </c>
      <c r="G61" s="858">
        <v>0.2389</v>
      </c>
      <c r="H61" s="859">
        <f t="shared" si="1"/>
        <v>42.79</v>
      </c>
      <c r="I61" s="951">
        <f t="shared" si="4"/>
        <v>171160</v>
      </c>
      <c r="J61" s="935">
        <f t="shared" si="5"/>
        <v>1.4499299887590061E-3</v>
      </c>
      <c r="K61" s="936">
        <f t="shared" si="3"/>
        <v>0.98722626546853143</v>
      </c>
    </row>
    <row r="62" spans="1:11" ht="20.100000000000001" customHeight="1" x14ac:dyDescent="0.2">
      <c r="A62" s="932" t="s">
        <v>6734</v>
      </c>
      <c r="B62" s="850" t="s">
        <v>6735</v>
      </c>
      <c r="C62" s="842" t="s">
        <v>6627</v>
      </c>
      <c r="D62" s="840" t="s">
        <v>122</v>
      </c>
      <c r="E62" s="840">
        <v>212.928</v>
      </c>
      <c r="F62" s="937">
        <v>617.82000000000005</v>
      </c>
      <c r="G62" s="858">
        <v>0.17510000000000001</v>
      </c>
      <c r="H62" s="859">
        <f t="shared" si="1"/>
        <v>726</v>
      </c>
      <c r="I62" s="951">
        <f t="shared" si="4"/>
        <v>154585</v>
      </c>
      <c r="J62" s="935">
        <f t="shared" si="5"/>
        <v>1.3095199071763903E-3</v>
      </c>
      <c r="K62" s="936">
        <f t="shared" si="3"/>
        <v>0.98853578537570785</v>
      </c>
    </row>
    <row r="63" spans="1:11" ht="20.100000000000001" customHeight="1" x14ac:dyDescent="0.2">
      <c r="A63" s="932">
        <v>2015642</v>
      </c>
      <c r="B63" s="850" t="s">
        <v>88</v>
      </c>
      <c r="C63" s="842" t="s">
        <v>1285</v>
      </c>
      <c r="D63" s="840" t="s">
        <v>66</v>
      </c>
      <c r="E63" s="840">
        <v>800</v>
      </c>
      <c r="F63" s="937">
        <v>139.58000000000001</v>
      </c>
      <c r="G63" s="858">
        <v>0.2389</v>
      </c>
      <c r="H63" s="859">
        <f t="shared" si="1"/>
        <v>172.93</v>
      </c>
      <c r="I63" s="951">
        <f t="shared" si="4"/>
        <v>138344</v>
      </c>
      <c r="J63" s="935">
        <f t="shared" si="5"/>
        <v>1.1719392052166157E-3</v>
      </c>
      <c r="K63" s="936">
        <f t="shared" si="3"/>
        <v>0.98970772458092449</v>
      </c>
    </row>
    <row r="64" spans="1:11" ht="20.100000000000001" customHeight="1" x14ac:dyDescent="0.2">
      <c r="A64" s="932">
        <v>4815671</v>
      </c>
      <c r="B64" s="850" t="s">
        <v>40</v>
      </c>
      <c r="C64" s="842" t="s">
        <v>1285</v>
      </c>
      <c r="D64" s="840" t="s">
        <v>38</v>
      </c>
      <c r="E64" s="843">
        <v>5760</v>
      </c>
      <c r="F64" s="937">
        <v>19.34</v>
      </c>
      <c r="G64" s="858">
        <v>0.2389</v>
      </c>
      <c r="H64" s="859">
        <f t="shared" si="1"/>
        <v>23.96</v>
      </c>
      <c r="I64" s="951">
        <f t="shared" si="4"/>
        <v>138009</v>
      </c>
      <c r="J64" s="935">
        <f t="shared" si="5"/>
        <v>1.1691013543972989E-3</v>
      </c>
      <c r="K64" s="936">
        <f t="shared" si="3"/>
        <v>0.99087682593532178</v>
      </c>
    </row>
    <row r="65" spans="1:11" ht="20.100000000000001" customHeight="1" x14ac:dyDescent="0.2">
      <c r="A65" s="932">
        <v>4915645</v>
      </c>
      <c r="B65" s="850" t="s">
        <v>95</v>
      </c>
      <c r="C65" s="842" t="s">
        <v>1285</v>
      </c>
      <c r="D65" s="840" t="s">
        <v>50</v>
      </c>
      <c r="E65" s="840">
        <v>500</v>
      </c>
      <c r="F65" s="937">
        <v>201.09</v>
      </c>
      <c r="G65" s="858">
        <v>0.2389</v>
      </c>
      <c r="H65" s="859">
        <f t="shared" si="1"/>
        <v>249.13</v>
      </c>
      <c r="I65" s="951">
        <f t="shared" si="4"/>
        <v>124565</v>
      </c>
      <c r="J65" s="935">
        <f t="shared" si="5"/>
        <v>1.0552145889797008E-3</v>
      </c>
      <c r="K65" s="936">
        <f t="shared" si="3"/>
        <v>0.99193204052430151</v>
      </c>
    </row>
    <row r="66" spans="1:11" ht="20.100000000000001" customHeight="1" x14ac:dyDescent="0.2">
      <c r="A66" s="932" t="s">
        <v>7038</v>
      </c>
      <c r="B66" s="850" t="s">
        <v>7034</v>
      </c>
      <c r="C66" s="842" t="s">
        <v>6627</v>
      </c>
      <c r="D66" s="840" t="s">
        <v>70</v>
      </c>
      <c r="E66" s="840">
        <v>1</v>
      </c>
      <c r="F66" s="938">
        <v>81055.37</v>
      </c>
      <c r="G66" s="858">
        <v>0.2389</v>
      </c>
      <c r="H66" s="859">
        <f t="shared" si="1"/>
        <v>100419.5</v>
      </c>
      <c r="I66" s="951">
        <f t="shared" si="4"/>
        <v>100419</v>
      </c>
      <c r="J66" s="935">
        <f t="shared" si="5"/>
        <v>8.506690788805248E-4</v>
      </c>
      <c r="K66" s="936">
        <f t="shared" si="3"/>
        <v>0.99278270960318205</v>
      </c>
    </row>
    <row r="67" spans="1:11" x14ac:dyDescent="0.2">
      <c r="A67" s="932">
        <v>1608019</v>
      </c>
      <c r="B67" s="850" t="s">
        <v>65</v>
      </c>
      <c r="C67" s="842" t="s">
        <v>1285</v>
      </c>
      <c r="D67" s="840" t="s">
        <v>66</v>
      </c>
      <c r="E67" s="843">
        <v>3840</v>
      </c>
      <c r="F67" s="937">
        <v>20.99</v>
      </c>
      <c r="G67" s="858">
        <v>0.2389</v>
      </c>
      <c r="H67" s="859">
        <f t="shared" si="1"/>
        <v>26</v>
      </c>
      <c r="I67" s="951">
        <f t="shared" si="4"/>
        <v>99840</v>
      </c>
      <c r="J67" s="935">
        <f t="shared" si="5"/>
        <v>8.4576425612116826E-4</v>
      </c>
      <c r="K67" s="936">
        <f t="shared" si="3"/>
        <v>0.9936284738593032</v>
      </c>
    </row>
    <row r="68" spans="1:11" ht="25.5" x14ac:dyDescent="0.2">
      <c r="A68" s="932">
        <v>3815644</v>
      </c>
      <c r="B68" s="850" t="s">
        <v>89</v>
      </c>
      <c r="C68" s="842" t="s">
        <v>1285</v>
      </c>
      <c r="D68" s="840" t="s">
        <v>70</v>
      </c>
      <c r="E68" s="840">
        <v>800</v>
      </c>
      <c r="F68" s="937">
        <v>97.94</v>
      </c>
      <c r="G68" s="858">
        <v>0.2389</v>
      </c>
      <c r="H68" s="859">
        <f t="shared" si="1"/>
        <v>121.34</v>
      </c>
      <c r="I68" s="951">
        <f t="shared" si="4"/>
        <v>97072</v>
      </c>
      <c r="J68" s="935">
        <f t="shared" si="5"/>
        <v>8.2231598427678335E-4</v>
      </c>
      <c r="K68" s="936">
        <f t="shared" si="3"/>
        <v>0.99445078984357993</v>
      </c>
    </row>
    <row r="69" spans="1:11" x14ac:dyDescent="0.2">
      <c r="A69" s="932" t="s">
        <v>6708</v>
      </c>
      <c r="B69" s="850" t="s">
        <v>6709</v>
      </c>
      <c r="C69" s="842" t="s">
        <v>6627</v>
      </c>
      <c r="D69" s="840" t="s">
        <v>122</v>
      </c>
      <c r="E69" s="840">
        <v>19.413</v>
      </c>
      <c r="F69" s="938">
        <v>3588.71</v>
      </c>
      <c r="G69" s="858">
        <v>0.2389</v>
      </c>
      <c r="H69" s="859">
        <f t="shared" si="1"/>
        <v>4446.05</v>
      </c>
      <c r="I69" s="951">
        <f t="shared" si="4"/>
        <v>86311</v>
      </c>
      <c r="J69" s="935">
        <f t="shared" si="5"/>
        <v>7.3115743900314663E-4</v>
      </c>
      <c r="K69" s="936">
        <f t="shared" si="3"/>
        <v>0.99518194728258302</v>
      </c>
    </row>
    <row r="70" spans="1:11" ht="20.100000000000001" customHeight="1" x14ac:dyDescent="0.2">
      <c r="A70" s="932">
        <v>3815602</v>
      </c>
      <c r="B70" s="850" t="s">
        <v>86</v>
      </c>
      <c r="C70" s="842" t="s">
        <v>1285</v>
      </c>
      <c r="D70" s="840" t="s">
        <v>66</v>
      </c>
      <c r="E70" s="843">
        <v>2000</v>
      </c>
      <c r="F70" s="953">
        <v>34.54</v>
      </c>
      <c r="G70" s="858">
        <v>0.2389</v>
      </c>
      <c r="H70" s="859">
        <f t="shared" si="1"/>
        <v>42.79</v>
      </c>
      <c r="I70" s="951">
        <f t="shared" si="4"/>
        <v>85580</v>
      </c>
      <c r="J70" s="935">
        <f t="shared" si="5"/>
        <v>7.2496499437950303E-4</v>
      </c>
      <c r="K70" s="936">
        <f t="shared" si="3"/>
        <v>0.99590691227696249</v>
      </c>
    </row>
    <row r="71" spans="1:11" ht="20.100000000000001" customHeight="1" x14ac:dyDescent="0.2">
      <c r="A71" s="932">
        <v>4915653</v>
      </c>
      <c r="B71" s="850" t="s">
        <v>96</v>
      </c>
      <c r="C71" s="842" t="s">
        <v>1285</v>
      </c>
      <c r="D71" s="840" t="s">
        <v>50</v>
      </c>
      <c r="E71" s="843">
        <v>1000</v>
      </c>
      <c r="F71" s="937">
        <v>68.72</v>
      </c>
      <c r="G71" s="858">
        <v>0.2389</v>
      </c>
      <c r="H71" s="859">
        <f t="shared" si="1"/>
        <v>85.14</v>
      </c>
      <c r="I71" s="951">
        <f t="shared" si="4"/>
        <v>85140</v>
      </c>
      <c r="J71" s="935">
        <f t="shared" si="5"/>
        <v>7.2123766793025115E-4</v>
      </c>
      <c r="K71" s="936">
        <f t="shared" si="3"/>
        <v>0.99662814994489268</v>
      </c>
    </row>
    <row r="72" spans="1:11" ht="20.100000000000001" customHeight="1" x14ac:dyDescent="0.2">
      <c r="A72" s="932">
        <v>1106061</v>
      </c>
      <c r="B72" s="850" t="s">
        <v>58</v>
      </c>
      <c r="C72" s="842" t="s">
        <v>1285</v>
      </c>
      <c r="D72" s="840" t="s">
        <v>38</v>
      </c>
      <c r="E72" s="840">
        <v>896</v>
      </c>
      <c r="F72" s="937">
        <v>66.400000000000006</v>
      </c>
      <c r="G72" s="858">
        <v>0.2389</v>
      </c>
      <c r="H72" s="859">
        <f t="shared" si="1"/>
        <v>82.26</v>
      </c>
      <c r="I72" s="951">
        <f t="shared" si="4"/>
        <v>73704</v>
      </c>
      <c r="J72" s="935">
        <f t="shared" si="5"/>
        <v>6.2436106503560281E-4</v>
      </c>
      <c r="K72" s="936">
        <f t="shared" si="3"/>
        <v>0.99725251100992829</v>
      </c>
    </row>
    <row r="73" spans="1:11" ht="20.100000000000001" customHeight="1" x14ac:dyDescent="0.2">
      <c r="A73" s="932">
        <v>1108118</v>
      </c>
      <c r="B73" s="850" t="s">
        <v>60</v>
      </c>
      <c r="C73" s="842" t="s">
        <v>1285</v>
      </c>
      <c r="D73" s="840" t="s">
        <v>38</v>
      </c>
      <c r="E73" s="840">
        <v>96</v>
      </c>
      <c r="F73" s="937">
        <v>504.76</v>
      </c>
      <c r="G73" s="858">
        <v>0.2389</v>
      </c>
      <c r="H73" s="859">
        <f t="shared" si="1"/>
        <v>625.35</v>
      </c>
      <c r="I73" s="951">
        <f t="shared" si="4"/>
        <v>60033</v>
      </c>
      <c r="J73" s="935">
        <f t="shared" si="5"/>
        <v>5.0855133801804985E-4</v>
      </c>
      <c r="K73" s="936">
        <f t="shared" si="3"/>
        <v>0.99776106234794637</v>
      </c>
    </row>
    <row r="74" spans="1:11" ht="25.5" x14ac:dyDescent="0.2">
      <c r="A74" s="932">
        <v>4915651</v>
      </c>
      <c r="B74" s="850" t="s">
        <v>98</v>
      </c>
      <c r="C74" s="842" t="s">
        <v>1285</v>
      </c>
      <c r="D74" s="840" t="s">
        <v>70</v>
      </c>
      <c r="E74" s="843">
        <v>4000</v>
      </c>
      <c r="F74" s="937">
        <v>10.85</v>
      </c>
      <c r="G74" s="858">
        <v>0.2389</v>
      </c>
      <c r="H74" s="859">
        <f t="shared" si="1"/>
        <v>13.44</v>
      </c>
      <c r="I74" s="951">
        <f t="shared" si="4"/>
        <v>53760</v>
      </c>
      <c r="J74" s="935">
        <f t="shared" si="5"/>
        <v>4.5541152252678293E-4</v>
      </c>
      <c r="K74" s="936">
        <f t="shared" si="3"/>
        <v>0.99821647387047319</v>
      </c>
    </row>
    <row r="75" spans="1:11" x14ac:dyDescent="0.2">
      <c r="A75" s="932">
        <v>4011353</v>
      </c>
      <c r="B75" s="850" t="s">
        <v>120</v>
      </c>
      <c r="C75" s="842" t="s">
        <v>1285</v>
      </c>
      <c r="D75" s="840" t="s">
        <v>47</v>
      </c>
      <c r="E75" s="843">
        <v>81580.800000000003</v>
      </c>
      <c r="F75" s="937">
        <v>0.42</v>
      </c>
      <c r="G75" s="858">
        <v>0.2389</v>
      </c>
      <c r="H75" s="859">
        <f t="shared" si="1"/>
        <v>0.52</v>
      </c>
      <c r="I75" s="951">
        <f t="shared" si="4"/>
        <v>42422</v>
      </c>
      <c r="J75" s="935">
        <f t="shared" si="5"/>
        <v>3.5936509688674082E-4</v>
      </c>
      <c r="K75" s="936">
        <f t="shared" si="3"/>
        <v>0.99857583896735991</v>
      </c>
    </row>
    <row r="76" spans="1:11" ht="25.5" x14ac:dyDescent="0.2">
      <c r="A76" s="932">
        <v>4915652</v>
      </c>
      <c r="B76" s="850" t="s">
        <v>97</v>
      </c>
      <c r="C76" s="842" t="s">
        <v>1285</v>
      </c>
      <c r="D76" s="840" t="s">
        <v>70</v>
      </c>
      <c r="E76" s="843">
        <v>4000</v>
      </c>
      <c r="F76" s="937">
        <v>8.14</v>
      </c>
      <c r="G76" s="858">
        <v>0.2389</v>
      </c>
      <c r="H76" s="859">
        <f t="shared" si="1"/>
        <v>10.08</v>
      </c>
      <c r="I76" s="951">
        <f t="shared" ref="I76:I88" si="6">TRUNC(H76*E76)</f>
        <v>40320</v>
      </c>
      <c r="J76" s="935">
        <f t="shared" ref="J76:J88" si="7">I76/$I$90</f>
        <v>3.4155864189508721E-4</v>
      </c>
      <c r="K76" s="936">
        <f t="shared" si="3"/>
        <v>0.99891739760925502</v>
      </c>
    </row>
    <row r="77" spans="1:11" x14ac:dyDescent="0.2">
      <c r="A77" s="932">
        <v>3806406</v>
      </c>
      <c r="B77" s="850" t="s">
        <v>82</v>
      </c>
      <c r="C77" s="842" t="s">
        <v>1285</v>
      </c>
      <c r="D77" s="840" t="s">
        <v>66</v>
      </c>
      <c r="E77" s="843">
        <v>4000</v>
      </c>
      <c r="F77" s="937">
        <v>7.18</v>
      </c>
      <c r="G77" s="858">
        <v>0.2389</v>
      </c>
      <c r="H77" s="859">
        <f t="shared" ref="H77:H88" si="8">ROUND(F77*(1+G77),2)</f>
        <v>8.9</v>
      </c>
      <c r="I77" s="951">
        <f t="shared" si="6"/>
        <v>35600</v>
      </c>
      <c r="J77" s="935">
        <f t="shared" si="7"/>
        <v>3.0157459453038454E-4</v>
      </c>
      <c r="K77" s="936">
        <f t="shared" si="3"/>
        <v>0.99921897220378542</v>
      </c>
    </row>
    <row r="78" spans="1:11" ht="20.100000000000001" customHeight="1" x14ac:dyDescent="0.2">
      <c r="A78" s="932">
        <v>1106057</v>
      </c>
      <c r="B78" s="850" t="s">
        <v>55</v>
      </c>
      <c r="C78" s="842" t="s">
        <v>1285</v>
      </c>
      <c r="D78" s="840" t="s">
        <v>38</v>
      </c>
      <c r="E78" s="840">
        <v>48</v>
      </c>
      <c r="F78" s="953">
        <v>453.59</v>
      </c>
      <c r="G78" s="858">
        <v>0.2389</v>
      </c>
      <c r="H78" s="859">
        <f t="shared" si="8"/>
        <v>561.95000000000005</v>
      </c>
      <c r="I78" s="951">
        <f t="shared" si="6"/>
        <v>26973</v>
      </c>
      <c r="J78" s="935">
        <f t="shared" si="7"/>
        <v>2.2849358253561973E-4</v>
      </c>
      <c r="K78" s="936">
        <f t="shared" ref="K78:K88" si="9">K77+J78</f>
        <v>0.99944746578632104</v>
      </c>
    </row>
    <row r="79" spans="1:11" ht="20.100000000000001" customHeight="1" x14ac:dyDescent="0.2">
      <c r="A79" s="932" t="s">
        <v>6725</v>
      </c>
      <c r="B79" s="850" t="s">
        <v>6726</v>
      </c>
      <c r="C79" s="842" t="s">
        <v>6627</v>
      </c>
      <c r="D79" s="840" t="s">
        <v>122</v>
      </c>
      <c r="E79" s="840">
        <v>19.413</v>
      </c>
      <c r="F79" s="937">
        <v>617.82000000000005</v>
      </c>
      <c r="G79" s="858">
        <v>0.17510000000000001</v>
      </c>
      <c r="H79" s="859">
        <f t="shared" si="8"/>
        <v>726</v>
      </c>
      <c r="I79" s="951">
        <f t="shared" si="6"/>
        <v>14093</v>
      </c>
      <c r="J79" s="935">
        <f t="shared" si="7"/>
        <v>1.1938457193024464E-4</v>
      </c>
      <c r="K79" s="936">
        <f t="shared" si="9"/>
        <v>0.99956685035825132</v>
      </c>
    </row>
    <row r="80" spans="1:11" ht="20.100000000000001" customHeight="1" x14ac:dyDescent="0.2">
      <c r="A80" s="932">
        <v>5502978</v>
      </c>
      <c r="B80" s="850" t="s">
        <v>129</v>
      </c>
      <c r="C80" s="842" t="s">
        <v>1285</v>
      </c>
      <c r="D80" s="840" t="s">
        <v>38</v>
      </c>
      <c r="E80" s="843">
        <v>1553.1</v>
      </c>
      <c r="F80" s="937">
        <v>5.72</v>
      </c>
      <c r="G80" s="858">
        <v>0.2389</v>
      </c>
      <c r="H80" s="859">
        <f t="shared" si="8"/>
        <v>7.09</v>
      </c>
      <c r="I80" s="951">
        <f t="shared" si="6"/>
        <v>11011</v>
      </c>
      <c r="J80" s="935">
        <f t="shared" si="7"/>
        <v>9.3276344392529895E-5</v>
      </c>
      <c r="K80" s="936">
        <f t="shared" si="9"/>
        <v>0.99966012670264381</v>
      </c>
    </row>
    <row r="81" spans="1:12" ht="29.25" customHeight="1" x14ac:dyDescent="0.2">
      <c r="A81" s="932">
        <v>4011276</v>
      </c>
      <c r="B81" s="850" t="s">
        <v>6044</v>
      </c>
      <c r="C81" s="842" t="s">
        <v>1285</v>
      </c>
      <c r="D81" s="840" t="s">
        <v>38</v>
      </c>
      <c r="E81" s="840">
        <v>423.79</v>
      </c>
      <c r="F81" s="937">
        <v>18.23</v>
      </c>
      <c r="G81" s="858">
        <v>0.2389</v>
      </c>
      <c r="H81" s="859">
        <f t="shared" si="8"/>
        <v>22.59</v>
      </c>
      <c r="I81" s="951">
        <f t="shared" si="6"/>
        <v>9573</v>
      </c>
      <c r="J81" s="935">
        <f t="shared" si="7"/>
        <v>8.1094763860656497E-5</v>
      </c>
      <c r="K81" s="936">
        <f t="shared" si="9"/>
        <v>0.99974122146650446</v>
      </c>
    </row>
    <row r="82" spans="1:12" ht="20.100000000000001" customHeight="1" x14ac:dyDescent="0.2">
      <c r="A82" s="939" t="s">
        <v>6703</v>
      </c>
      <c r="B82" s="850" t="s">
        <v>6704</v>
      </c>
      <c r="C82" s="842" t="s">
        <v>6627</v>
      </c>
      <c r="D82" s="840" t="s">
        <v>108</v>
      </c>
      <c r="E82" s="840">
        <v>2.8140000000000001</v>
      </c>
      <c r="F82" s="938">
        <v>2619.87</v>
      </c>
      <c r="G82" s="858">
        <v>0.2389</v>
      </c>
      <c r="H82" s="859">
        <f t="shared" si="8"/>
        <v>3245.76</v>
      </c>
      <c r="I82" s="951">
        <f t="shared" si="6"/>
        <v>9133</v>
      </c>
      <c r="J82" s="935">
        <f t="shared" si="7"/>
        <v>7.7367437411404548E-5</v>
      </c>
      <c r="K82" s="936">
        <f t="shared" si="9"/>
        <v>0.99981858890391584</v>
      </c>
    </row>
    <row r="83" spans="1:12" ht="20.100000000000001" customHeight="1" x14ac:dyDescent="0.2">
      <c r="A83" s="932">
        <v>3806418</v>
      </c>
      <c r="B83" s="850" t="s">
        <v>69</v>
      </c>
      <c r="C83" s="842" t="s">
        <v>1285</v>
      </c>
      <c r="D83" s="840" t="s">
        <v>70</v>
      </c>
      <c r="E83" s="840">
        <v>40</v>
      </c>
      <c r="F83" s="937">
        <v>107.6</v>
      </c>
      <c r="G83" s="858">
        <v>0.2389</v>
      </c>
      <c r="H83" s="859">
        <f t="shared" si="8"/>
        <v>133.31</v>
      </c>
      <c r="I83" s="951">
        <f t="shared" si="6"/>
        <v>5332</v>
      </c>
      <c r="J83" s="935">
        <f t="shared" si="7"/>
        <v>4.5168419607753097E-5</v>
      </c>
      <c r="K83" s="936">
        <f t="shared" si="9"/>
        <v>0.99986375732352362</v>
      </c>
    </row>
    <row r="84" spans="1:12" ht="20.100000000000001" customHeight="1" x14ac:dyDescent="0.2">
      <c r="A84" s="932">
        <v>4011212</v>
      </c>
      <c r="B84" s="850" t="s">
        <v>118</v>
      </c>
      <c r="C84" s="842" t="s">
        <v>1285</v>
      </c>
      <c r="D84" s="840" t="s">
        <v>47</v>
      </c>
      <c r="E84" s="843">
        <v>43144.800000000003</v>
      </c>
      <c r="F84" s="937">
        <v>0.08</v>
      </c>
      <c r="G84" s="858">
        <v>0.2389</v>
      </c>
      <c r="H84" s="859">
        <f t="shared" si="8"/>
        <v>0.1</v>
      </c>
      <c r="I84" s="951">
        <f t="shared" si="6"/>
        <v>4314</v>
      </c>
      <c r="J84" s="935">
        <f t="shared" si="7"/>
        <v>3.6544741595620194E-5</v>
      </c>
      <c r="K84" s="936">
        <f t="shared" si="9"/>
        <v>0.99990030206511926</v>
      </c>
    </row>
    <row r="85" spans="1:12" x14ac:dyDescent="0.2">
      <c r="A85" s="932">
        <v>1100657</v>
      </c>
      <c r="B85" s="850" t="s">
        <v>59</v>
      </c>
      <c r="C85" s="842" t="s">
        <v>1285</v>
      </c>
      <c r="D85" s="840" t="s">
        <v>38</v>
      </c>
      <c r="E85" s="840">
        <v>896</v>
      </c>
      <c r="F85" s="937">
        <v>3.6</v>
      </c>
      <c r="G85" s="858">
        <v>0.2389</v>
      </c>
      <c r="H85" s="859">
        <f t="shared" si="8"/>
        <v>4.46</v>
      </c>
      <c r="I85" s="951">
        <f t="shared" si="6"/>
        <v>3996</v>
      </c>
      <c r="J85" s="935">
        <f t="shared" si="7"/>
        <v>3.3850901116388108E-5</v>
      </c>
      <c r="K85" s="936">
        <f t="shared" si="9"/>
        <v>0.99993415296623567</v>
      </c>
    </row>
    <row r="86" spans="1:12" ht="20.100000000000001" customHeight="1" x14ac:dyDescent="0.2">
      <c r="A86" s="932">
        <v>4915744</v>
      </c>
      <c r="B86" s="850" t="s">
        <v>92</v>
      </c>
      <c r="C86" s="842" t="s">
        <v>1285</v>
      </c>
      <c r="D86" s="840" t="s">
        <v>47</v>
      </c>
      <c r="E86" s="843">
        <v>4000</v>
      </c>
      <c r="F86" s="937">
        <v>0.79</v>
      </c>
      <c r="G86" s="858">
        <v>0.2389</v>
      </c>
      <c r="H86" s="859">
        <f t="shared" si="8"/>
        <v>0.98</v>
      </c>
      <c r="I86" s="951">
        <f t="shared" si="6"/>
        <v>3920</v>
      </c>
      <c r="J86" s="935">
        <f t="shared" si="7"/>
        <v>3.3207090184244589E-5</v>
      </c>
      <c r="K86" s="936">
        <f t="shared" si="9"/>
        <v>0.99996736005641995</v>
      </c>
    </row>
    <row r="87" spans="1:12" ht="20.100000000000001" customHeight="1" x14ac:dyDescent="0.2">
      <c r="A87" s="939" t="s">
        <v>6721</v>
      </c>
      <c r="B87" s="850" t="s">
        <v>6722</v>
      </c>
      <c r="C87" s="842" t="s">
        <v>6627</v>
      </c>
      <c r="D87" s="840" t="s">
        <v>108</v>
      </c>
      <c r="E87" s="840">
        <v>2.8140000000000001</v>
      </c>
      <c r="F87" s="937">
        <v>617.82000000000005</v>
      </c>
      <c r="G87" s="858">
        <v>0.17510000000000001</v>
      </c>
      <c r="H87" s="859">
        <f t="shared" si="8"/>
        <v>726</v>
      </c>
      <c r="I87" s="951">
        <f t="shared" si="6"/>
        <v>2042</v>
      </c>
      <c r="J87" s="935">
        <f t="shared" si="7"/>
        <v>1.7298183203119246E-5</v>
      </c>
      <c r="K87" s="936">
        <f t="shared" si="9"/>
        <v>0.99998465823962313</v>
      </c>
    </row>
    <row r="88" spans="1:12" x14ac:dyDescent="0.2">
      <c r="A88" s="932">
        <v>4011352</v>
      </c>
      <c r="B88" s="850" t="s">
        <v>5891</v>
      </c>
      <c r="C88" s="842" t="s">
        <v>1285</v>
      </c>
      <c r="D88" s="840" t="s">
        <v>47</v>
      </c>
      <c r="E88" s="843">
        <v>2354.4</v>
      </c>
      <c r="F88" s="937">
        <v>0.61</v>
      </c>
      <c r="G88" s="858">
        <v>0.2389</v>
      </c>
      <c r="H88" s="859">
        <f t="shared" si="8"/>
        <v>0.76</v>
      </c>
      <c r="I88" s="951">
        <f t="shared" si="6"/>
        <v>1789</v>
      </c>
      <c r="J88" s="935">
        <f t="shared" si="7"/>
        <v>1.5154970494799379E-5</v>
      </c>
      <c r="K88" s="936">
        <f t="shared" si="9"/>
        <v>0.99999981321011788</v>
      </c>
    </row>
    <row r="89" spans="1:12" ht="20.100000000000001" customHeight="1" x14ac:dyDescent="0.2">
      <c r="A89" s="940"/>
      <c r="B89" s="941"/>
      <c r="C89" s="942"/>
      <c r="D89" s="943"/>
      <c r="E89" s="944"/>
      <c r="F89" s="945"/>
      <c r="G89" s="946"/>
      <c r="H89" s="945"/>
      <c r="I89" s="947"/>
      <c r="J89" s="948"/>
      <c r="K89" s="949"/>
    </row>
    <row r="90" spans="1:12" ht="26.25" customHeight="1" thickBot="1" x14ac:dyDescent="0.25">
      <c r="A90" s="1061" t="s">
        <v>146</v>
      </c>
      <c r="B90" s="1062"/>
      <c r="C90" s="1062"/>
      <c r="D90" s="1062"/>
      <c r="E90" s="1062"/>
      <c r="F90" s="1062"/>
      <c r="G90" s="1062"/>
      <c r="H90" s="1062"/>
      <c r="I90" s="1063">
        <f>SUM(I12:I89)+22.05</f>
        <v>118047079.05</v>
      </c>
      <c r="J90" s="1063"/>
      <c r="K90" s="1064"/>
    </row>
    <row r="94" spans="1:12" x14ac:dyDescent="0.2">
      <c r="K94" s="703" cm="1">
        <f t="array" ref="K94:L94">'RESUMO DO ORÇAMENTO'!K26:L26</f>
        <v>118047079.05000001</v>
      </c>
      <c r="L94" s="169">
        <v>0</v>
      </c>
    </row>
    <row r="96" spans="1:12" x14ac:dyDescent="0.2">
      <c r="K96" s="703">
        <f>I90-K94</f>
        <v>0</v>
      </c>
    </row>
  </sheetData>
  <autoFilter ref="A11:K88" xr:uid="{00000000-0009-0000-0000-000004000000}">
    <sortState xmlns:xlrd2="http://schemas.microsoft.com/office/spreadsheetml/2017/richdata2" ref="A12:K116">
      <sortCondition descending="1" ref="I11:I80"/>
    </sortState>
  </autoFilter>
  <sortState xmlns:xlrd2="http://schemas.microsoft.com/office/spreadsheetml/2017/richdata2" ref="A12:K88">
    <sortCondition descending="1" ref="I12:I88"/>
  </sortState>
  <mergeCells count="13">
    <mergeCell ref="A90:H90"/>
    <mergeCell ref="I90:K90"/>
    <mergeCell ref="B4:I4"/>
    <mergeCell ref="B1:I3"/>
    <mergeCell ref="H9:I9"/>
    <mergeCell ref="A9:G9"/>
    <mergeCell ref="J6:K6"/>
    <mergeCell ref="A10:I10"/>
    <mergeCell ref="J7:K7"/>
    <mergeCell ref="J8:K8"/>
    <mergeCell ref="A6:I6"/>
    <mergeCell ref="A7:I7"/>
    <mergeCell ref="A8:I8"/>
  </mergeCells>
  <conditionalFormatting sqref="A12:H89">
    <cfRule type="expression" dxfId="4" priority="1">
      <formula>$B12=""</formula>
    </cfRule>
  </conditionalFormatting>
  <printOptions horizontalCentered="1"/>
  <pageMargins left="0.51181102362204722" right="0.51181102362204722" top="0.78740157480314965" bottom="0.78740157480314965" header="0.31496062992125984" footer="0.31496062992125984"/>
  <pageSetup paperSize="9" scale="5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97"/>
  <sheetViews>
    <sheetView workbookViewId="0">
      <selection sqref="A1:A5"/>
    </sheetView>
  </sheetViews>
  <sheetFormatPr defaultColWidth="8.85546875" defaultRowHeight="12.75" x14ac:dyDescent="0.2"/>
  <cols>
    <col min="1" max="1" width="16.7109375" style="283" bestFit="1" customWidth="1"/>
    <col min="2" max="2" width="13.7109375" style="283" bestFit="1" customWidth="1"/>
    <col min="3" max="3" width="74.7109375" style="169" customWidth="1"/>
    <col min="4" max="4" width="19.7109375" style="281" bestFit="1" customWidth="1"/>
    <col min="5" max="5" width="10" style="281" bestFit="1" customWidth="1"/>
    <col min="6" max="6" width="12.42578125" style="281" customWidth="1"/>
    <col min="7" max="7" width="17.7109375" style="281" customWidth="1"/>
    <col min="8" max="8" width="8.5703125" style="257" customWidth="1"/>
    <col min="9" max="9" width="18.140625" style="281" customWidth="1"/>
    <col min="10" max="10" width="17.28515625" style="281" bestFit="1" customWidth="1"/>
    <col min="11" max="11" width="8.85546875" style="169"/>
    <col min="12" max="12" width="11.7109375" style="169" bestFit="1" customWidth="1"/>
    <col min="13" max="16384" width="8.85546875" style="169"/>
  </cols>
  <sheetData>
    <row r="1" spans="1:12" ht="13.15" customHeight="1" x14ac:dyDescent="0.2">
      <c r="A1" s="1005"/>
      <c r="B1" s="960" t="s">
        <v>1271</v>
      </c>
      <c r="C1" s="960"/>
      <c r="D1" s="960"/>
      <c r="E1" s="960"/>
      <c r="F1" s="960"/>
      <c r="G1" s="960"/>
      <c r="H1" s="960"/>
      <c r="I1" s="960"/>
      <c r="J1" s="1002"/>
    </row>
    <row r="2" spans="1:12" x14ac:dyDescent="0.2">
      <c r="A2" s="1006"/>
      <c r="B2" s="1003"/>
      <c r="C2" s="1003"/>
      <c r="D2" s="1003"/>
      <c r="E2" s="1003"/>
      <c r="F2" s="1003"/>
      <c r="G2" s="1003"/>
      <c r="H2" s="1003"/>
      <c r="I2" s="1003"/>
      <c r="J2" s="1004"/>
    </row>
    <row r="3" spans="1:12" x14ac:dyDescent="0.2">
      <c r="A3" s="1006"/>
      <c r="B3" s="1003"/>
      <c r="C3" s="1003"/>
      <c r="D3" s="1003"/>
      <c r="E3" s="1003"/>
      <c r="F3" s="1003"/>
      <c r="G3" s="1003"/>
      <c r="H3" s="1003"/>
      <c r="I3" s="1003"/>
      <c r="J3" s="1004"/>
    </row>
    <row r="4" spans="1:12" ht="13.15" customHeight="1" x14ac:dyDescent="0.2">
      <c r="A4" s="1006"/>
      <c r="B4" s="1009" t="s">
        <v>1272</v>
      </c>
      <c r="C4" s="1009"/>
      <c r="D4" s="1009"/>
      <c r="E4" s="1009"/>
      <c r="F4" s="1009"/>
      <c r="G4" s="1009"/>
      <c r="H4" s="1009"/>
      <c r="I4" s="1009"/>
      <c r="J4" s="262"/>
    </row>
    <row r="5" spans="1:12" ht="13.15" customHeight="1" x14ac:dyDescent="0.2">
      <c r="A5" s="1006"/>
      <c r="B5" s="269"/>
      <c r="C5" s="263"/>
      <c r="D5" s="269"/>
      <c r="E5" s="269"/>
      <c r="F5" s="269"/>
      <c r="G5" s="269"/>
      <c r="H5" s="269"/>
      <c r="I5" s="269"/>
      <c r="J5" s="262"/>
    </row>
    <row r="6" spans="1:12" s="258" customFormat="1" ht="15" customHeight="1" x14ac:dyDescent="0.25">
      <c r="A6" s="972" t="s">
        <v>1274</v>
      </c>
      <c r="B6" s="973"/>
      <c r="C6" s="973"/>
      <c r="D6" s="973"/>
      <c r="E6" s="973"/>
      <c r="F6" s="973"/>
      <c r="G6" s="973"/>
      <c r="H6" s="266"/>
      <c r="I6" s="957" t="s">
        <v>1268</v>
      </c>
      <c r="J6" s="975"/>
    </row>
    <row r="7" spans="1:12" s="258" customFormat="1" ht="15" x14ac:dyDescent="0.25">
      <c r="A7" s="1010" t="s">
        <v>1273</v>
      </c>
      <c r="B7" s="1011"/>
      <c r="C7" s="1011"/>
      <c r="D7" s="1011"/>
      <c r="E7" s="1011"/>
      <c r="F7" s="1011"/>
      <c r="G7" s="1011"/>
      <c r="H7" s="264"/>
      <c r="I7" s="976" t="s">
        <v>1276</v>
      </c>
      <c r="J7" s="978"/>
      <c r="L7" s="259"/>
    </row>
    <row r="8" spans="1:12" s="258" customFormat="1" ht="15" customHeight="1" x14ac:dyDescent="0.25">
      <c r="A8" s="976" t="s">
        <v>1277</v>
      </c>
      <c r="B8" s="977"/>
      <c r="C8" s="977"/>
      <c r="D8" s="977"/>
      <c r="E8" s="977"/>
      <c r="F8" s="977"/>
      <c r="G8" s="977"/>
      <c r="H8" s="265"/>
      <c r="I8" s="1007" t="s">
        <v>1275</v>
      </c>
      <c r="J8" s="1008"/>
      <c r="L8" s="260"/>
    </row>
    <row r="9" spans="1:12" s="258" customFormat="1" ht="15" customHeight="1" x14ac:dyDescent="0.25">
      <c r="A9" s="972" t="s">
        <v>1269</v>
      </c>
      <c r="B9" s="973"/>
      <c r="C9" s="973"/>
      <c r="D9" s="973"/>
      <c r="E9" s="973"/>
      <c r="F9" s="1001"/>
      <c r="G9" s="270" t="s">
        <v>1589</v>
      </c>
      <c r="H9" s="266"/>
      <c r="I9" s="591" t="s">
        <v>1270</v>
      </c>
      <c r="J9" s="592">
        <f>VALOR_TOTAL</f>
        <v>118047079.05000001</v>
      </c>
      <c r="K9" s="261"/>
      <c r="L9" s="261"/>
    </row>
    <row r="10" spans="1:12" s="258" customFormat="1" ht="5.85" customHeight="1" x14ac:dyDescent="0.25">
      <c r="A10" s="982"/>
      <c r="B10" s="983"/>
      <c r="C10" s="983"/>
      <c r="D10" s="983"/>
      <c r="E10" s="983"/>
      <c r="F10" s="983"/>
      <c r="G10" s="983"/>
      <c r="H10" s="983"/>
      <c r="I10" s="984"/>
      <c r="J10" s="985"/>
    </row>
    <row r="11" spans="1:12" ht="27" customHeight="1" x14ac:dyDescent="0.2">
      <c r="A11" s="267" t="s">
        <v>1</v>
      </c>
      <c r="B11" s="267" t="s">
        <v>2</v>
      </c>
      <c r="C11" s="267" t="s">
        <v>4</v>
      </c>
      <c r="D11" s="267" t="s">
        <v>3</v>
      </c>
      <c r="E11" s="267" t="s">
        <v>1267</v>
      </c>
      <c r="F11" s="267" t="s">
        <v>1266</v>
      </c>
      <c r="G11" s="267" t="s">
        <v>222</v>
      </c>
      <c r="H11" s="268" t="s">
        <v>220</v>
      </c>
      <c r="I11" s="267" t="s">
        <v>221</v>
      </c>
      <c r="J11" s="267" t="s">
        <v>7</v>
      </c>
    </row>
    <row r="12" spans="1:12" x14ac:dyDescent="0.2">
      <c r="A12" s="286" t="s">
        <v>8</v>
      </c>
      <c r="B12" s="286" t="str">
        <f>VLOOKUP(A12,'ORÇAMENTO_SEM DESONERAÇÃO'!A12:J128,2,0)</f>
        <v>CANTEIRO</v>
      </c>
      <c r="C12" s="600" t="str">
        <f>VLOOKUP(A12,'ORÇAMENTO_SEM DESONERAÇÃO'!A12:J128,3,0)</f>
        <v>Canteiro de Obras - Principal</v>
      </c>
      <c r="D12" s="286" t="str">
        <f>VLOOKUP(A12,'ORÇAMENTO_SEM DESONERAÇÃO'!A12:J128,4,0)</f>
        <v>COMP</v>
      </c>
      <c r="E12" s="286" t="str">
        <f>VLOOKUP(A12,'ORÇAMENTO_SEM DESONERAÇÃO'!A12:J128,5,0)</f>
        <v>und</v>
      </c>
      <c r="F12" s="624">
        <f>VLOOKUP(A12,'ORÇAMENTO_SEM DESONERAÇÃO'!A12:J128,6,0)</f>
        <v>7</v>
      </c>
      <c r="G12" s="625">
        <f>VLOOKUP(A12,'ORÇAMENTO_SEM DESONERAÇÃO'!A12:J128,7,0)</f>
        <v>130033.23178200002</v>
      </c>
      <c r="H12" s="626">
        <f>VLOOKUP(A12,'ORÇAMENTO_SEM DESONERAÇÃO'!A12:J128,8,0)</f>
        <v>0.2389</v>
      </c>
      <c r="I12" s="625">
        <f t="shared" ref="I12:I75" si="0">IFERROR(ROUND(IF(G12="","",G12*(1+H12)),2),"")</f>
        <v>161098.17000000001</v>
      </c>
      <c r="J12" s="625">
        <f>TRUNC(F12*I12,2)</f>
        <v>1127687.19</v>
      </c>
    </row>
    <row r="13" spans="1:12" x14ac:dyDescent="0.2">
      <c r="A13" s="286" t="s">
        <v>9</v>
      </c>
      <c r="B13" s="286" t="str">
        <f>VLOOKUP(A13,'ORÇAMENTO_SEM DESONERAÇÃO'!A13:J129,2,0)</f>
        <v>CANTEIRO</v>
      </c>
      <c r="C13" s="600" t="str">
        <f>VLOOKUP(A13,'ORÇAMENTO_SEM DESONERAÇÃO'!A13:J129,3,0)</f>
        <v>Canteiro de Obras - Canteiros de apoio</v>
      </c>
      <c r="D13" s="286" t="str">
        <f>VLOOKUP(A13,'ORÇAMENTO_SEM DESONERAÇÃO'!A13:J129,4,0)</f>
        <v>COMP</v>
      </c>
      <c r="E13" s="286" t="str">
        <f>VLOOKUP(A13,'ORÇAMENTO_SEM DESONERAÇÃO'!A13:J129,5,0)</f>
        <v>und</v>
      </c>
      <c r="F13" s="624">
        <f>VLOOKUP(A13,'ORÇAMENTO_SEM DESONERAÇÃO'!A13:J129,6,0)</f>
        <v>10</v>
      </c>
      <c r="G13" s="625">
        <f>VLOOKUP(A13,'ORÇAMENTO_SEM DESONERAÇÃO'!A13:J129,7,0)</f>
        <v>32308.574508000005</v>
      </c>
      <c r="H13" s="626">
        <f>VLOOKUP(A13,'ORÇAMENTO_SEM DESONERAÇÃO'!A13:J129,8,0)</f>
        <v>0.2389</v>
      </c>
      <c r="I13" s="625">
        <f t="shared" si="0"/>
        <v>40027.089999999997</v>
      </c>
      <c r="J13" s="625">
        <f>TRUNC(F13*I13,2)</f>
        <v>400270.9</v>
      </c>
    </row>
    <row r="14" spans="1:12" x14ac:dyDescent="0.2">
      <c r="A14" s="286" t="s">
        <v>34</v>
      </c>
      <c r="B14" s="286" t="str">
        <f>VLOOKUP(A14,'ORÇAMENTO_SEM DESONERAÇÃO'!A14:J130,2,0)</f>
        <v>ADM</v>
      </c>
      <c r="C14" s="600" t="str">
        <f>VLOOKUP(A14,'ORÇAMENTO_SEM DESONERAÇÃO'!A14:J130,3,0)</f>
        <v>Administração Local da Obra</v>
      </c>
      <c r="D14" s="286" t="str">
        <f>VLOOKUP(A14,'ORÇAMENTO_SEM DESONERAÇÃO'!A14:J130,4,0)</f>
        <v>COMP</v>
      </c>
      <c r="E14" s="286" t="str">
        <f>VLOOKUP(A14,'ORÇAMENTO_SEM DESONERAÇÃO'!A14:J130,5,0)</f>
        <v>und</v>
      </c>
      <c r="F14" s="624">
        <f>VLOOKUP(A14,'ORÇAMENTO_SEM DESONERAÇÃO'!A14:J130,6,0)</f>
        <v>1</v>
      </c>
      <c r="G14" s="625">
        <f>VLOOKUP(A14,'ORÇAMENTO_SEM DESONERAÇÃO'!A14:J130,7,0)</f>
        <v>2707286.94</v>
      </c>
      <c r="H14" s="626">
        <f>VLOOKUP(A14,'ORÇAMENTO_SEM DESONERAÇÃO'!A14:J130,8,0)</f>
        <v>0.2389</v>
      </c>
      <c r="I14" s="625">
        <f t="shared" si="0"/>
        <v>3354057.79</v>
      </c>
      <c r="J14" s="625">
        <f>TRUNC(F14*I14,2)</f>
        <v>3354057.79</v>
      </c>
    </row>
    <row r="15" spans="1:12" x14ac:dyDescent="0.2">
      <c r="A15" s="286" t="s">
        <v>865</v>
      </c>
      <c r="B15" s="286" t="str">
        <f>VLOOKUP(A15,'ORÇAMENTO_SEM DESONERAÇÃO'!A15:J131,2,0)</f>
        <v>MOB/DESM</v>
      </c>
      <c r="C15" s="600" t="str">
        <f>VLOOKUP(A15,'ORÇAMENTO_SEM DESONERAÇÃO'!A15:J131,3,0)</f>
        <v>Mobilização e Mesmobilização</v>
      </c>
      <c r="D15" s="286" t="str">
        <f>VLOOKUP(A15,'ORÇAMENTO_SEM DESONERAÇÃO'!A15:J131,4,0)</f>
        <v>COMP</v>
      </c>
      <c r="E15" s="286" t="str">
        <f>VLOOKUP(A15,'ORÇAMENTO_SEM DESONERAÇÃO'!A15:J131,5,0)</f>
        <v>und</v>
      </c>
      <c r="F15" s="624">
        <f>VLOOKUP(A15,'ORÇAMENTO_SEM DESONERAÇÃO'!A15:J131,6,0)</f>
        <v>1</v>
      </c>
      <c r="G15" s="625">
        <f>VLOOKUP(A15,'ORÇAMENTO_SEM DESONERAÇÃO'!A15:J131,7,0)</f>
        <v>81055.369999999981</v>
      </c>
      <c r="H15" s="626">
        <f>VLOOKUP(A15,'ORÇAMENTO_SEM DESONERAÇÃO'!A15:J131,8,0)</f>
        <v>0.2389</v>
      </c>
      <c r="I15" s="625">
        <f t="shared" si="0"/>
        <v>100419.5</v>
      </c>
      <c r="J15" s="625">
        <f>TRUNC(F15*I15,2)</f>
        <v>100419.5</v>
      </c>
    </row>
    <row r="16" spans="1:12" x14ac:dyDescent="0.2">
      <c r="A16" s="290" t="s">
        <v>874</v>
      </c>
      <c r="B16" s="286">
        <f>VLOOKUP(A16,'ORÇAMENTO_SEM DESONERAÇÃO'!A16:J132,2,0)</f>
        <v>4805767</v>
      </c>
      <c r="C16" s="600" t="str">
        <f>VLOOKUP(A16,'ORÇAMENTO_SEM DESONERAÇÃO'!A16:J132,3,0)</f>
        <v>Escavação manual em material de 2ª categoria na profundidade de 1 a 2 m</v>
      </c>
      <c r="D16" s="286" t="str">
        <f>VLOOKUP(A16,'ORÇAMENTO_SEM DESONERAÇÃO'!A16:J132,4,0)</f>
        <v>SICRO</v>
      </c>
      <c r="E16" s="286" t="str">
        <f>VLOOKUP(A16,'ORÇAMENTO_SEM DESONERAÇÃO'!A16:J132,5,0)</f>
        <v>m³</v>
      </c>
      <c r="F16" s="624">
        <f>VLOOKUP(A16,'ORÇAMENTO_SEM DESONERAÇÃO'!A16:J132,6,0)</f>
        <v>5760</v>
      </c>
      <c r="G16" s="625">
        <f>VLOOKUP(A16,'ORÇAMENTO_SEM DESONERAÇÃO'!A16:J132,7,0)</f>
        <v>83.28</v>
      </c>
      <c r="H16" s="626">
        <f>VLOOKUP(A16,'ORÇAMENTO_SEM DESONERAÇÃO'!A16:J132,8,0)</f>
        <v>0.2389</v>
      </c>
      <c r="I16" s="625">
        <f t="shared" si="0"/>
        <v>103.18</v>
      </c>
      <c r="J16" s="625">
        <f>TRUNC(F16*I16,2)</f>
        <v>594316.80000000005</v>
      </c>
    </row>
    <row r="17" spans="1:10" x14ac:dyDescent="0.2">
      <c r="A17" s="290" t="s">
        <v>1288</v>
      </c>
      <c r="B17" s="286">
        <f>VLOOKUP(A17,'ORÇAMENTO_SEM DESONERAÇÃO'!A17:J133,2,0)</f>
        <v>4815671</v>
      </c>
      <c r="C17" s="600" t="str">
        <f>VLOOKUP(A17,'ORÇAMENTO_SEM DESONERAÇÃO'!A17:J133,3,0)</f>
        <v>Reaterro e compactação com soquete vibratório</v>
      </c>
      <c r="D17" s="286" t="str">
        <f>VLOOKUP(A17,'ORÇAMENTO_SEM DESONERAÇÃO'!A17:J133,4,0)</f>
        <v>SICRO</v>
      </c>
      <c r="E17" s="286" t="str">
        <f>VLOOKUP(A17,'ORÇAMENTO_SEM DESONERAÇÃO'!A17:J133,5,0)</f>
        <v>m³</v>
      </c>
      <c r="F17" s="624">
        <f>VLOOKUP(A17,'ORÇAMENTO_SEM DESONERAÇÃO'!A17:J133,6,0)</f>
        <v>5760</v>
      </c>
      <c r="G17" s="625">
        <f>VLOOKUP(A17,'ORÇAMENTO_SEM DESONERAÇÃO'!A17:J133,7,0)</f>
        <v>19.34</v>
      </c>
      <c r="H17" s="626">
        <f>VLOOKUP(A17,'ORÇAMENTO_SEM DESONERAÇÃO'!A17:J133,8,0)</f>
        <v>0.2389</v>
      </c>
      <c r="I17" s="625">
        <f t="shared" si="0"/>
        <v>23.96</v>
      </c>
      <c r="J17" s="625">
        <f t="shared" ref="J17:J80" si="1">TRUNC(F17*I17,2)</f>
        <v>138009.60000000001</v>
      </c>
    </row>
    <row r="18" spans="1:10" ht="25.5" x14ac:dyDescent="0.2">
      <c r="A18" s="290" t="s">
        <v>1289</v>
      </c>
      <c r="B18" s="286">
        <f>VLOOKUP(A18,'ORÇAMENTO_SEM DESONERAÇÃO'!A18:J134,2,0)</f>
        <v>1505879</v>
      </c>
      <c r="C18" s="600" t="str">
        <f>VLOOKUP(A18,'ORÇAMENTO_SEM DESONERAÇÃO'!A18:J134,3,0)</f>
        <v>Enrocamento de pedra arrumada manualmente - pedra de mão comercial - fornecimento e assentamento</v>
      </c>
      <c r="D18" s="286" t="str">
        <f>VLOOKUP(A18,'ORÇAMENTO_SEM DESONERAÇÃO'!A18:J134,4,0)</f>
        <v>SICRO</v>
      </c>
      <c r="E18" s="286" t="str">
        <f>VLOOKUP(A18,'ORÇAMENTO_SEM DESONERAÇÃO'!A18:J134,5,0)</f>
        <v>m³</v>
      </c>
      <c r="F18" s="624">
        <f>VLOOKUP(A18,'ORÇAMENTO_SEM DESONERAÇÃO'!A18:J134,6,0)</f>
        <v>62989.24</v>
      </c>
      <c r="G18" s="625">
        <f>VLOOKUP(A18,'ORÇAMENTO_SEM DESONERAÇÃO'!A18:J134,7,0)</f>
        <v>272.35000000000002</v>
      </c>
      <c r="H18" s="626">
        <f>VLOOKUP(A18,'ORÇAMENTO_SEM DESONERAÇÃO'!A18:J134,8,0)</f>
        <v>0.2389</v>
      </c>
      <c r="I18" s="625">
        <f t="shared" si="0"/>
        <v>337.41</v>
      </c>
      <c r="J18" s="625">
        <f t="shared" si="1"/>
        <v>21253199.460000001</v>
      </c>
    </row>
    <row r="19" spans="1:10" x14ac:dyDescent="0.2">
      <c r="A19" s="290" t="s">
        <v>1290</v>
      </c>
      <c r="B19" s="286">
        <f>VLOOKUP(A19,'ORÇAMENTO_SEM DESONERAÇÃO'!A19:J135,2,0)</f>
        <v>3806415</v>
      </c>
      <c r="C19" s="600" t="str">
        <f>VLOOKUP(A19,'ORÇAMENTO_SEM DESONERAÇÃO'!A19:J135,3,0)</f>
        <v>Demolição controlada de concreto com martelete</v>
      </c>
      <c r="D19" s="286" t="str">
        <f>VLOOKUP(A19,'ORÇAMENTO_SEM DESONERAÇÃO'!A19:J135,4,0)</f>
        <v>SICRO</v>
      </c>
      <c r="E19" s="286" t="str">
        <f>VLOOKUP(A19,'ORÇAMENTO_SEM DESONERAÇÃO'!A19:J135,5,0)</f>
        <v>m³</v>
      </c>
      <c r="F19" s="624">
        <f>VLOOKUP(A19,'ORÇAMENTO_SEM DESONERAÇÃO'!A19:J135,6,0)</f>
        <v>960</v>
      </c>
      <c r="G19" s="625">
        <f>VLOOKUP(A19,'ORÇAMENTO_SEM DESONERAÇÃO'!A19:J135,7,0)</f>
        <v>723.71</v>
      </c>
      <c r="H19" s="626">
        <f>VLOOKUP(A19,'ORÇAMENTO_SEM DESONERAÇÃO'!A19:J135,8,0)</f>
        <v>0.2389</v>
      </c>
      <c r="I19" s="625">
        <f t="shared" si="0"/>
        <v>896.6</v>
      </c>
      <c r="J19" s="625">
        <f t="shared" si="1"/>
        <v>860736</v>
      </c>
    </row>
    <row r="20" spans="1:10" x14ac:dyDescent="0.2">
      <c r="A20" s="290" t="s">
        <v>1291</v>
      </c>
      <c r="B20" s="286">
        <f>VLOOKUP(A20,'ORÇAMENTO_SEM DESONERAÇÃO'!A20:J136,2,0)</f>
        <v>3806414</v>
      </c>
      <c r="C20" s="600" t="str">
        <f>VLOOKUP(A20,'ORÇAMENTO_SEM DESONERAÇÃO'!A20:J136,3,0)</f>
        <v>Remoção de concreto com jateamento d'água sob alta pressão</v>
      </c>
      <c r="D20" s="286" t="str">
        <f>VLOOKUP(A20,'ORÇAMENTO_SEM DESONERAÇÃO'!A20:J136,4,0)</f>
        <v>SICRO</v>
      </c>
      <c r="E20" s="286" t="str">
        <f>VLOOKUP(A20,'ORÇAMENTO_SEM DESONERAÇÃO'!A20:J136,5,0)</f>
        <v>m³</v>
      </c>
      <c r="F20" s="624">
        <f>VLOOKUP(A20,'ORÇAMENTO_SEM DESONERAÇÃO'!A20:J136,6,0)</f>
        <v>480</v>
      </c>
      <c r="G20" s="625">
        <f>VLOOKUP(A20,'ORÇAMENTO_SEM DESONERAÇÃO'!A20:J136,7,0)</f>
        <v>882.27</v>
      </c>
      <c r="H20" s="626">
        <f>VLOOKUP(A20,'ORÇAMENTO_SEM DESONERAÇÃO'!A20:J136,8,0)</f>
        <v>0.2389</v>
      </c>
      <c r="I20" s="625">
        <f t="shared" si="0"/>
        <v>1093.04</v>
      </c>
      <c r="J20" s="625">
        <f t="shared" si="1"/>
        <v>524659.19999999995</v>
      </c>
    </row>
    <row r="21" spans="1:10" x14ac:dyDescent="0.2">
      <c r="A21" s="290" t="s">
        <v>1292</v>
      </c>
      <c r="B21" s="286">
        <f>VLOOKUP(A21,'ORÇAMENTO_SEM DESONERAÇÃO'!A21:J137,2,0)</f>
        <v>3806413</v>
      </c>
      <c r="C21" s="600" t="str">
        <f>VLOOKUP(A21,'ORÇAMENTO_SEM DESONERAÇÃO'!A21:J137,3,0)</f>
        <v>Apicoamento mecanizado de concreto</v>
      </c>
      <c r="D21" s="286" t="str">
        <f>VLOOKUP(A21,'ORÇAMENTO_SEM DESONERAÇÃO'!A21:J137,4,0)</f>
        <v>SICRO</v>
      </c>
      <c r="E21" s="286" t="str">
        <f>VLOOKUP(A21,'ORÇAMENTO_SEM DESONERAÇÃO'!A21:J137,5,0)</f>
        <v>m²</v>
      </c>
      <c r="F21" s="624">
        <f>VLOOKUP(A21,'ORÇAMENTO_SEM DESONERAÇÃO'!A21:J137,6,0)</f>
        <v>9600</v>
      </c>
      <c r="G21" s="625">
        <f>VLOOKUP(A21,'ORÇAMENTO_SEM DESONERAÇÃO'!A21:J137,7,0)</f>
        <v>24.87</v>
      </c>
      <c r="H21" s="626">
        <f>VLOOKUP(A21,'ORÇAMENTO_SEM DESONERAÇÃO'!A21:J137,8,0)</f>
        <v>0.2389</v>
      </c>
      <c r="I21" s="625">
        <f t="shared" si="0"/>
        <v>30.81</v>
      </c>
      <c r="J21" s="625">
        <f t="shared" si="1"/>
        <v>295776</v>
      </c>
    </row>
    <row r="22" spans="1:10" x14ac:dyDescent="0.2">
      <c r="A22" s="290" t="s">
        <v>1293</v>
      </c>
      <c r="B22" s="286">
        <f>VLOOKUP(A22,'ORÇAMENTO_SEM DESONERAÇÃO'!A22:J138,2,0)</f>
        <v>4915639</v>
      </c>
      <c r="C22" s="600" t="str">
        <f>VLOOKUP(A22,'ORÇAMENTO_SEM DESONERAÇÃO'!A22:J138,3,0)</f>
        <v>Limpeza em superfície de concreto com escova de aço</v>
      </c>
      <c r="D22" s="286" t="str">
        <f>VLOOKUP(A22,'ORÇAMENTO_SEM DESONERAÇÃO'!A22:J138,4,0)</f>
        <v>SICRO</v>
      </c>
      <c r="E22" s="286" t="str">
        <f>VLOOKUP(A22,'ORÇAMENTO_SEM DESONERAÇÃO'!A22:J138,5,0)</f>
        <v>m²</v>
      </c>
      <c r="F22" s="624">
        <f>VLOOKUP(A22,'ORÇAMENTO_SEM DESONERAÇÃO'!A22:J138,6,0)</f>
        <v>9600</v>
      </c>
      <c r="G22" s="625">
        <f>VLOOKUP(A22,'ORÇAMENTO_SEM DESONERAÇÃO'!A22:J138,7,0)</f>
        <v>4.75</v>
      </c>
      <c r="H22" s="626">
        <f>VLOOKUP(A22,'ORÇAMENTO_SEM DESONERAÇÃO'!A22:J138,8,0)</f>
        <v>0.2389</v>
      </c>
      <c r="I22" s="625">
        <f t="shared" si="0"/>
        <v>5.88</v>
      </c>
      <c r="J22" s="625">
        <f t="shared" si="1"/>
        <v>56448</v>
      </c>
    </row>
    <row r="23" spans="1:10" x14ac:dyDescent="0.2">
      <c r="A23" s="290" t="s">
        <v>1294</v>
      </c>
      <c r="B23" s="286">
        <f>VLOOKUP(A23,'ORÇAMENTO_SEM DESONERAÇÃO'!A23:J139,2,0)</f>
        <v>407819</v>
      </c>
      <c r="C23" s="600" t="str">
        <f>VLOOKUP(A23,'ORÇAMENTO_SEM DESONERAÇÃO'!A23:J139,3,0)</f>
        <v>Armação em aço CA-50 - fornecimento, preparo e colocação</v>
      </c>
      <c r="D23" s="286" t="str">
        <f>VLOOKUP(A23,'ORÇAMENTO_SEM DESONERAÇÃO'!A23:J139,4,0)</f>
        <v>SICRO</v>
      </c>
      <c r="E23" s="286" t="str">
        <f>VLOOKUP(A23,'ORÇAMENTO_SEM DESONERAÇÃO'!A23:J139,5,0)</f>
        <v>kg</v>
      </c>
      <c r="F23" s="624">
        <f>VLOOKUP(A23,'ORÇAMENTO_SEM DESONERAÇÃO'!A23:J139,6,0)</f>
        <v>96000</v>
      </c>
      <c r="G23" s="625">
        <f>VLOOKUP(A23,'ORÇAMENTO_SEM DESONERAÇÃO'!A23:J139,7,0)</f>
        <v>12.59</v>
      </c>
      <c r="H23" s="626">
        <f>VLOOKUP(A23,'ORÇAMENTO_SEM DESONERAÇÃO'!A23:J139,8,0)</f>
        <v>0.2389</v>
      </c>
      <c r="I23" s="625">
        <f t="shared" si="0"/>
        <v>15.6</v>
      </c>
      <c r="J23" s="625">
        <f t="shared" si="1"/>
        <v>1497600</v>
      </c>
    </row>
    <row r="24" spans="1:10" ht="25.5" x14ac:dyDescent="0.2">
      <c r="A24" s="290" t="s">
        <v>1295</v>
      </c>
      <c r="B24" s="286">
        <f>VLOOKUP(A24,'ORÇAMENTO_SEM DESONERAÇÃO'!A24:J140,2,0)</f>
        <v>2419703</v>
      </c>
      <c r="C24" s="600" t="str">
        <f>VLOOKUP(A24,'ORÇAMENTO_SEM DESONERAÇÃO'!A24:J140,3,0)</f>
        <v>Pintura com tinta anticorrosiva à base de epóxi poliamida de dois componentes com pistola a ar comprimido, uma demão, espessura de 150 µm</v>
      </c>
      <c r="D24" s="286" t="str">
        <f>VLOOKUP(A24,'ORÇAMENTO_SEM DESONERAÇÃO'!A24:J140,4,0)</f>
        <v>SICRO</v>
      </c>
      <c r="E24" s="286" t="str">
        <f>VLOOKUP(A24,'ORÇAMENTO_SEM DESONERAÇÃO'!A24:J140,5,0)</f>
        <v>m²</v>
      </c>
      <c r="F24" s="624">
        <f>VLOOKUP(A24,'ORÇAMENTO_SEM DESONERAÇÃO'!A24:J140,6,0)</f>
        <v>9600</v>
      </c>
      <c r="G24" s="625">
        <f>VLOOKUP(A24,'ORÇAMENTO_SEM DESONERAÇÃO'!A24:J140,7,0)</f>
        <v>14.69</v>
      </c>
      <c r="H24" s="626">
        <f>VLOOKUP(A24,'ORÇAMENTO_SEM DESONERAÇÃO'!A24:J140,8,0)</f>
        <v>0.2389</v>
      </c>
      <c r="I24" s="625">
        <f t="shared" si="0"/>
        <v>18.2</v>
      </c>
      <c r="J24" s="625">
        <f t="shared" si="1"/>
        <v>174720</v>
      </c>
    </row>
    <row r="25" spans="1:10" x14ac:dyDescent="0.2">
      <c r="A25" s="290" t="s">
        <v>1296</v>
      </c>
      <c r="B25" s="286">
        <f>VLOOKUP(A25,'ORÇAMENTO_SEM DESONERAÇÃO'!A25:J141,2,0)</f>
        <v>3806402</v>
      </c>
      <c r="C25" s="600" t="str">
        <f>VLOOKUP(A25,'ORÇAMENTO_SEM DESONERAÇÃO'!A25:J141,3,0)</f>
        <v>Limpeza em superfície de concreto com jateamento d'água sob pressão</v>
      </c>
      <c r="D25" s="286" t="str">
        <f>VLOOKUP(A25,'ORÇAMENTO_SEM DESONERAÇÃO'!A25:J141,4,0)</f>
        <v>SICRO</v>
      </c>
      <c r="E25" s="286" t="str">
        <f>VLOOKUP(A25,'ORÇAMENTO_SEM DESONERAÇÃO'!A25:J141,5,0)</f>
        <v>m²</v>
      </c>
      <c r="F25" s="624">
        <f>VLOOKUP(A25,'ORÇAMENTO_SEM DESONERAÇÃO'!A25:J141,6,0)</f>
        <v>9600</v>
      </c>
      <c r="G25" s="625">
        <f>VLOOKUP(A25,'ORÇAMENTO_SEM DESONERAÇÃO'!A25:J141,7,0)</f>
        <v>2.87</v>
      </c>
      <c r="H25" s="626">
        <f>VLOOKUP(A25,'ORÇAMENTO_SEM DESONERAÇÃO'!A25:J141,8,0)</f>
        <v>0.2389</v>
      </c>
      <c r="I25" s="625">
        <f t="shared" si="0"/>
        <v>3.56</v>
      </c>
      <c r="J25" s="625">
        <f t="shared" si="1"/>
        <v>34176</v>
      </c>
    </row>
    <row r="26" spans="1:10" x14ac:dyDescent="0.2">
      <c r="A26" s="290" t="s">
        <v>1297</v>
      </c>
      <c r="B26" s="286">
        <f>VLOOKUP(A26,'ORÇAMENTO_SEM DESONERAÇÃO'!A26:J142,2,0)</f>
        <v>2407972</v>
      </c>
      <c r="C26" s="600" t="str">
        <f>VLOOKUP(A26,'ORÇAMENTO_SEM DESONERAÇÃO'!A26:J142,3,0)</f>
        <v>Fornecimento e aplicação de adesivo estrutural à base de resina epóxi</v>
      </c>
      <c r="D26" s="286" t="str">
        <f>VLOOKUP(A26,'ORÇAMENTO_SEM DESONERAÇÃO'!A26:J142,4,0)</f>
        <v>SICRO</v>
      </c>
      <c r="E26" s="286" t="str">
        <f>VLOOKUP(A26,'ORÇAMENTO_SEM DESONERAÇÃO'!A26:J142,5,0)</f>
        <v>kg</v>
      </c>
      <c r="F26" s="624">
        <f>VLOOKUP(A26,'ORÇAMENTO_SEM DESONERAÇÃO'!A26:J142,6,0)</f>
        <v>19286.400000000001</v>
      </c>
      <c r="G26" s="625">
        <f>VLOOKUP(A26,'ORÇAMENTO_SEM DESONERAÇÃO'!A26:J142,7,0)</f>
        <v>70.739999999999995</v>
      </c>
      <c r="H26" s="626">
        <f>VLOOKUP(A26,'ORÇAMENTO_SEM DESONERAÇÃO'!A26:J142,8,0)</f>
        <v>0.2389</v>
      </c>
      <c r="I26" s="625">
        <f t="shared" si="0"/>
        <v>87.64</v>
      </c>
      <c r="J26" s="625">
        <f t="shared" si="1"/>
        <v>1690260.09</v>
      </c>
    </row>
    <row r="27" spans="1:10" ht="25.5" x14ac:dyDescent="0.2">
      <c r="A27" s="290" t="s">
        <v>1298</v>
      </c>
      <c r="B27" s="286">
        <f>VLOOKUP(A27,'ORÇAMENTO_SEM DESONERAÇÃO'!A27:J143,2,0)</f>
        <v>3108015</v>
      </c>
      <c r="C27" s="600" t="str">
        <f>VLOOKUP(A27,'ORÇAMENTO_SEM DESONERAÇÃO'!A27:J143,3,0)</f>
        <v>Fôrmas de compensado plastificado 14 mm - uso geral - utilização de 1 vez - confecção, instalação e retirada</v>
      </c>
      <c r="D27" s="286" t="str">
        <f>VLOOKUP(A27,'ORÇAMENTO_SEM DESONERAÇÃO'!A27:J143,4,0)</f>
        <v>SICRO</v>
      </c>
      <c r="E27" s="286" t="str">
        <f>VLOOKUP(A27,'ORÇAMENTO_SEM DESONERAÇÃO'!A27:J143,5,0)</f>
        <v>m²</v>
      </c>
      <c r="F27" s="624">
        <f>VLOOKUP(A27,'ORÇAMENTO_SEM DESONERAÇÃO'!A27:J143,6,0)</f>
        <v>10560</v>
      </c>
      <c r="G27" s="625">
        <f>VLOOKUP(A27,'ORÇAMENTO_SEM DESONERAÇÃO'!A27:J143,7,0)</f>
        <v>178.74</v>
      </c>
      <c r="H27" s="626">
        <f>VLOOKUP(A27,'ORÇAMENTO_SEM DESONERAÇÃO'!A27:J143,8,0)</f>
        <v>0.2389</v>
      </c>
      <c r="I27" s="625">
        <f t="shared" si="0"/>
        <v>221.44</v>
      </c>
      <c r="J27" s="625">
        <f t="shared" si="1"/>
        <v>2338406.3999999999</v>
      </c>
    </row>
    <row r="28" spans="1:10" ht="25.5" x14ac:dyDescent="0.2">
      <c r="A28" s="290" t="s">
        <v>1299</v>
      </c>
      <c r="B28" s="286">
        <f>VLOOKUP(A28,'ORÇAMENTO_SEM DESONERAÇÃO'!A28:J144,2,0)</f>
        <v>1106057</v>
      </c>
      <c r="C28" s="600" t="str">
        <f>VLOOKUP(A28,'ORÇAMENTO_SEM DESONERAÇÃO'!A28:J144,3,0)</f>
        <v>Concreto magro - confecção em betoneira e lançamento manual - areia e brita comerciais</v>
      </c>
      <c r="D28" s="286" t="str">
        <f>VLOOKUP(A28,'ORÇAMENTO_SEM DESONERAÇÃO'!A28:J144,4,0)</f>
        <v>SICRO</v>
      </c>
      <c r="E28" s="286" t="str">
        <f>VLOOKUP(A28,'ORÇAMENTO_SEM DESONERAÇÃO'!A28:J144,5,0)</f>
        <v>m³</v>
      </c>
      <c r="F28" s="624">
        <f>VLOOKUP(A28,'ORÇAMENTO_SEM DESONERAÇÃO'!A28:J144,6,0)</f>
        <v>48</v>
      </c>
      <c r="G28" s="625">
        <f>VLOOKUP(A28,'ORÇAMENTO_SEM DESONERAÇÃO'!A28:J144,7,0)</f>
        <v>453.59</v>
      </c>
      <c r="H28" s="626">
        <f>VLOOKUP(A28,'ORÇAMENTO_SEM DESONERAÇÃO'!A28:J144,8,0)</f>
        <v>0.2389</v>
      </c>
      <c r="I28" s="625">
        <f t="shared" si="0"/>
        <v>561.95000000000005</v>
      </c>
      <c r="J28" s="625">
        <f t="shared" si="1"/>
        <v>26973.599999999999</v>
      </c>
    </row>
    <row r="29" spans="1:10" ht="25.5" x14ac:dyDescent="0.2">
      <c r="A29" s="290" t="s">
        <v>1300</v>
      </c>
      <c r="B29" s="286">
        <f>VLOOKUP(A29,'ORÇAMENTO_SEM DESONERAÇÃO'!A29:J145,2,0)</f>
        <v>1207723</v>
      </c>
      <c r="C29" s="600" t="str">
        <f>VLOOKUP(A29,'ORÇAMENTO_SEM DESONERAÇÃO'!A29:J145,3,0)</f>
        <v>Concreto projetado via seca fck = 40 MPa aplicado em superfícies inclinadas e verticais</v>
      </c>
      <c r="D29" s="286" t="str">
        <f>VLOOKUP(A29,'ORÇAMENTO_SEM DESONERAÇÃO'!A29:J145,4,0)</f>
        <v>SICRO</v>
      </c>
      <c r="E29" s="286" t="str">
        <f>VLOOKUP(A29,'ORÇAMENTO_SEM DESONERAÇÃO'!A29:J145,5,0)</f>
        <v>m³</v>
      </c>
      <c r="F29" s="624">
        <f>VLOOKUP(A29,'ORÇAMENTO_SEM DESONERAÇÃO'!A29:J145,6,0)</f>
        <v>672</v>
      </c>
      <c r="G29" s="625">
        <f>VLOOKUP(A29,'ORÇAMENTO_SEM DESONERAÇÃO'!A29:J145,7,0)</f>
        <v>1437.15</v>
      </c>
      <c r="H29" s="626">
        <f>VLOOKUP(A29,'ORÇAMENTO_SEM DESONERAÇÃO'!A29:J145,8,0)</f>
        <v>0.2389</v>
      </c>
      <c r="I29" s="625">
        <f t="shared" si="0"/>
        <v>1780.49</v>
      </c>
      <c r="J29" s="625">
        <f t="shared" si="1"/>
        <v>1196489.28</v>
      </c>
    </row>
    <row r="30" spans="1:10" ht="25.5" x14ac:dyDescent="0.2">
      <c r="A30" s="290" t="s">
        <v>1301</v>
      </c>
      <c r="B30" s="286">
        <f>VLOOKUP(A30,'ORÇAMENTO_SEM DESONERAÇÃO'!A30:J146,2,0)</f>
        <v>1106280</v>
      </c>
      <c r="C30" s="600" t="str">
        <f>VLOOKUP(A30,'ORÇAMENTO_SEM DESONERAÇÃO'!A30:J146,3,0)</f>
        <v>Concreto para bombeamento fck = 30 MPa - confecção em central dosadora de 30 m³/h - areia e brita comerciais</v>
      </c>
      <c r="D30" s="286" t="str">
        <f>VLOOKUP(A30,'ORÇAMENTO_SEM DESONERAÇÃO'!A30:J146,4,0)</f>
        <v>SICRO</v>
      </c>
      <c r="E30" s="286" t="str">
        <f>VLOOKUP(A30,'ORÇAMENTO_SEM DESONERAÇÃO'!A30:J146,5,0)</f>
        <v>m³</v>
      </c>
      <c r="F30" s="624">
        <f>VLOOKUP(A30,'ORÇAMENTO_SEM DESONERAÇÃO'!A30:J146,6,0)</f>
        <v>192</v>
      </c>
      <c r="G30" s="625">
        <f>VLOOKUP(A30,'ORÇAMENTO_SEM DESONERAÇÃO'!A30:J146,7,0)</f>
        <v>472.39</v>
      </c>
      <c r="H30" s="626">
        <f>VLOOKUP(A30,'ORÇAMENTO_SEM DESONERAÇÃO'!A30:J146,8,0)</f>
        <v>0.2389</v>
      </c>
      <c r="I30" s="625">
        <f t="shared" si="0"/>
        <v>585.24</v>
      </c>
      <c r="J30" s="625">
        <f t="shared" si="1"/>
        <v>112366.08</v>
      </c>
    </row>
    <row r="31" spans="1:10" x14ac:dyDescent="0.2">
      <c r="A31" s="290" t="s">
        <v>1302</v>
      </c>
      <c r="B31" s="286">
        <f>VLOOKUP(A31,'ORÇAMENTO_SEM DESONERAÇÃO'!A31:J147,2,0)</f>
        <v>1106061</v>
      </c>
      <c r="C31" s="600" t="str">
        <f>VLOOKUP(A31,'ORÇAMENTO_SEM DESONERAÇÃO'!A31:J147,3,0)</f>
        <v>Lançamento manual de concreto usinado - confecção em central dosadora de 30 m³/h</v>
      </c>
      <c r="D31" s="286" t="str">
        <f>VLOOKUP(A31,'ORÇAMENTO_SEM DESONERAÇÃO'!A31:J147,4,0)</f>
        <v>SICRO</v>
      </c>
      <c r="E31" s="286" t="str">
        <f>VLOOKUP(A31,'ORÇAMENTO_SEM DESONERAÇÃO'!A31:J147,5,0)</f>
        <v>m³</v>
      </c>
      <c r="F31" s="624">
        <f>VLOOKUP(A31,'ORÇAMENTO_SEM DESONERAÇÃO'!A31:J147,6,0)</f>
        <v>192</v>
      </c>
      <c r="G31" s="625">
        <f>VLOOKUP(A31,'ORÇAMENTO_SEM DESONERAÇÃO'!A31:J147,7,0)</f>
        <v>66.400000000000006</v>
      </c>
      <c r="H31" s="626">
        <f>VLOOKUP(A31,'ORÇAMENTO_SEM DESONERAÇÃO'!A31:J147,8,0)</f>
        <v>0.2389</v>
      </c>
      <c r="I31" s="625">
        <f t="shared" si="0"/>
        <v>82.26</v>
      </c>
      <c r="J31" s="625">
        <f t="shared" si="1"/>
        <v>15793.92</v>
      </c>
    </row>
    <row r="32" spans="1:10" x14ac:dyDescent="0.2">
      <c r="A32" s="290" t="s">
        <v>1303</v>
      </c>
      <c r="B32" s="286">
        <f>VLOOKUP(A32,'ORÇAMENTO_SEM DESONERAÇÃO'!A32:J148,2,0)</f>
        <v>1100657</v>
      </c>
      <c r="C32" s="600" t="str">
        <f>VLOOKUP(A32,'ORÇAMENTO_SEM DESONERAÇÃO'!A32:J148,3,0)</f>
        <v>Adensamento de concreto por vibrador de imersão</v>
      </c>
      <c r="D32" s="286" t="str">
        <f>VLOOKUP(A32,'ORÇAMENTO_SEM DESONERAÇÃO'!A32:J148,4,0)</f>
        <v>SICRO</v>
      </c>
      <c r="E32" s="286" t="str">
        <f>VLOOKUP(A32,'ORÇAMENTO_SEM DESONERAÇÃO'!A32:J148,5,0)</f>
        <v>m³</v>
      </c>
      <c r="F32" s="624">
        <f>VLOOKUP(A32,'ORÇAMENTO_SEM DESONERAÇÃO'!A32:J148,6,0)</f>
        <v>192</v>
      </c>
      <c r="G32" s="625">
        <f>VLOOKUP(A32,'ORÇAMENTO_SEM DESONERAÇÃO'!A32:J148,7,0)</f>
        <v>3.6</v>
      </c>
      <c r="H32" s="626">
        <f>VLOOKUP(A32,'ORÇAMENTO_SEM DESONERAÇÃO'!A32:J148,8,0)</f>
        <v>0.2389</v>
      </c>
      <c r="I32" s="625">
        <f t="shared" si="0"/>
        <v>4.46</v>
      </c>
      <c r="J32" s="625">
        <f t="shared" si="1"/>
        <v>856.32</v>
      </c>
    </row>
    <row r="33" spans="1:10" ht="25.5" x14ac:dyDescent="0.2">
      <c r="A33" s="290" t="s">
        <v>1304</v>
      </c>
      <c r="B33" s="286">
        <f>VLOOKUP(A33,'ORÇAMENTO_SEM DESONERAÇÃO'!A33:J149,2,0)</f>
        <v>1108118</v>
      </c>
      <c r="C33" s="600" t="str">
        <f>VLOOKUP(A33,'ORÇAMENTO_SEM DESONERAÇÃO'!A33:J149,3,0)</f>
        <v>Concreto submerso fck = 30 MPa - confecção em central dosadora de 30 m³/h - areia e brita comerciais</v>
      </c>
      <c r="D33" s="286" t="str">
        <f>VLOOKUP(A33,'ORÇAMENTO_SEM DESONERAÇÃO'!A33:J149,4,0)</f>
        <v>SICRO</v>
      </c>
      <c r="E33" s="286" t="str">
        <f>VLOOKUP(A33,'ORÇAMENTO_SEM DESONERAÇÃO'!A33:J149,5,0)</f>
        <v>m³</v>
      </c>
      <c r="F33" s="624">
        <f>VLOOKUP(A33,'ORÇAMENTO_SEM DESONERAÇÃO'!A33:J149,6,0)</f>
        <v>96</v>
      </c>
      <c r="G33" s="625">
        <f>VLOOKUP(A33,'ORÇAMENTO_SEM DESONERAÇÃO'!A33:J149,7,0)</f>
        <v>504.76</v>
      </c>
      <c r="H33" s="626">
        <f>VLOOKUP(A33,'ORÇAMENTO_SEM DESONERAÇÃO'!A33:J149,8,0)</f>
        <v>0.2389</v>
      </c>
      <c r="I33" s="625">
        <f t="shared" si="0"/>
        <v>625.35</v>
      </c>
      <c r="J33" s="625">
        <f t="shared" si="1"/>
        <v>60033.599999999999</v>
      </c>
    </row>
    <row r="34" spans="1:10" ht="25.5" x14ac:dyDescent="0.2">
      <c r="A34" s="290" t="s">
        <v>1305</v>
      </c>
      <c r="B34" s="286">
        <f>VLOOKUP(A34,'ORÇAMENTO_SEM DESONERAÇÃO'!A34:J150,2,0)</f>
        <v>1106165</v>
      </c>
      <c r="C34" s="600" t="str">
        <f>VLOOKUP(A34,'ORÇAMENTO_SEM DESONERAÇÃO'!A34:J150,3,0)</f>
        <v>Concreto ciclópico fck = 20 MPa - confecção em betoneira e lançamento manual - areia, brita e pedra de mão comerciais</v>
      </c>
      <c r="D34" s="286" t="str">
        <f>VLOOKUP(A34,'ORÇAMENTO_SEM DESONERAÇÃO'!A34:J150,4,0)</f>
        <v>SICRO</v>
      </c>
      <c r="E34" s="286" t="str">
        <f>VLOOKUP(A34,'ORÇAMENTO_SEM DESONERAÇÃO'!A34:J150,5,0)</f>
        <v>m³</v>
      </c>
      <c r="F34" s="624">
        <f>VLOOKUP(A34,'ORÇAMENTO_SEM DESONERAÇÃO'!A34:J150,6,0)</f>
        <v>960</v>
      </c>
      <c r="G34" s="625">
        <f>VLOOKUP(A34,'ORÇAMENTO_SEM DESONERAÇÃO'!A34:J150,7,0)</f>
        <v>399.22</v>
      </c>
      <c r="H34" s="626">
        <f>VLOOKUP(A34,'ORÇAMENTO_SEM DESONERAÇÃO'!A34:J150,8,0)</f>
        <v>0.2389</v>
      </c>
      <c r="I34" s="625">
        <f t="shared" si="0"/>
        <v>494.59</v>
      </c>
      <c r="J34" s="625">
        <f t="shared" si="1"/>
        <v>474806.4</v>
      </c>
    </row>
    <row r="35" spans="1:10" x14ac:dyDescent="0.2">
      <c r="A35" s="290" t="s">
        <v>1306</v>
      </c>
      <c r="B35" s="286">
        <f>VLOOKUP(A35,'ORÇAMENTO_SEM DESONERAÇÃO'!A35:J151,2,0)</f>
        <v>3808043</v>
      </c>
      <c r="C35" s="600" t="str">
        <f>VLOOKUP(A35,'ORÇAMENTO_SEM DESONERAÇÃO'!A35:J151,3,0)</f>
        <v>Pintura manual com nata de cimento - 3 demãos</v>
      </c>
      <c r="D35" s="286" t="str">
        <f>VLOOKUP(A35,'ORÇAMENTO_SEM DESONERAÇÃO'!A35:J151,4,0)</f>
        <v>SICRO</v>
      </c>
      <c r="E35" s="286" t="str">
        <f>VLOOKUP(A35,'ORÇAMENTO_SEM DESONERAÇÃO'!A35:J151,5,0)</f>
        <v>m²</v>
      </c>
      <c r="F35" s="624">
        <f>VLOOKUP(A35,'ORÇAMENTO_SEM DESONERAÇÃO'!A35:J151,6,0)</f>
        <v>9600</v>
      </c>
      <c r="G35" s="625">
        <f>VLOOKUP(A35,'ORÇAMENTO_SEM DESONERAÇÃO'!A35:J151,7,0)</f>
        <v>4.76</v>
      </c>
      <c r="H35" s="626">
        <f>VLOOKUP(A35,'ORÇAMENTO_SEM DESONERAÇÃO'!A35:J151,8,0)</f>
        <v>0.2389</v>
      </c>
      <c r="I35" s="625">
        <f t="shared" si="0"/>
        <v>5.9</v>
      </c>
      <c r="J35" s="625">
        <f t="shared" si="1"/>
        <v>56640</v>
      </c>
    </row>
    <row r="36" spans="1:10" x14ac:dyDescent="0.2">
      <c r="A36" s="290" t="s">
        <v>1307</v>
      </c>
      <c r="B36" s="286">
        <f>VLOOKUP(A36,'ORÇAMENTO_SEM DESONERAÇÃO'!A36:J152,2,0)</f>
        <v>3806415</v>
      </c>
      <c r="C36" s="600" t="str">
        <f>VLOOKUP(A36,'ORÇAMENTO_SEM DESONERAÇÃO'!A36:J152,3,0)</f>
        <v>Demolição controlada de concreto com martelete</v>
      </c>
      <c r="D36" s="286" t="str">
        <f>VLOOKUP(A36,'ORÇAMENTO_SEM DESONERAÇÃO'!A36:J152,4,0)</f>
        <v>SICRO</v>
      </c>
      <c r="E36" s="286" t="str">
        <f>VLOOKUP(A36,'ORÇAMENTO_SEM DESONERAÇÃO'!A36:J152,5,0)</f>
        <v>m³</v>
      </c>
      <c r="F36" s="624">
        <f>VLOOKUP(A36,'ORÇAMENTO_SEM DESONERAÇÃO'!A36:J152,6,0)</f>
        <v>1920</v>
      </c>
      <c r="G36" s="625">
        <f>VLOOKUP(A36,'ORÇAMENTO_SEM DESONERAÇÃO'!A36:J152,7,0)</f>
        <v>723.71</v>
      </c>
      <c r="H36" s="626">
        <f>VLOOKUP(A36,'ORÇAMENTO_SEM DESONERAÇÃO'!A36:J152,8,0)</f>
        <v>0.2389</v>
      </c>
      <c r="I36" s="625">
        <f t="shared" si="0"/>
        <v>896.6</v>
      </c>
      <c r="J36" s="625">
        <f t="shared" si="1"/>
        <v>1721472</v>
      </c>
    </row>
    <row r="37" spans="1:10" x14ac:dyDescent="0.2">
      <c r="A37" s="290" t="s">
        <v>1308</v>
      </c>
      <c r="B37" s="286">
        <f>VLOOKUP(A37,'ORÇAMENTO_SEM DESONERAÇÃO'!A37:J153,2,0)</f>
        <v>3806414</v>
      </c>
      <c r="C37" s="600" t="str">
        <f>VLOOKUP(A37,'ORÇAMENTO_SEM DESONERAÇÃO'!A37:J153,3,0)</f>
        <v>Remoção de concreto com jateamento d'água sob alta pressão</v>
      </c>
      <c r="D37" s="286" t="str">
        <f>VLOOKUP(A37,'ORÇAMENTO_SEM DESONERAÇÃO'!A37:J153,4,0)</f>
        <v>SICRO</v>
      </c>
      <c r="E37" s="286" t="str">
        <f>VLOOKUP(A37,'ORÇAMENTO_SEM DESONERAÇÃO'!A37:J153,5,0)</f>
        <v>m³</v>
      </c>
      <c r="F37" s="624">
        <f>VLOOKUP(A37,'ORÇAMENTO_SEM DESONERAÇÃO'!A37:J153,6,0)</f>
        <v>960</v>
      </c>
      <c r="G37" s="625">
        <f>VLOOKUP(A37,'ORÇAMENTO_SEM DESONERAÇÃO'!A37:J153,7,0)</f>
        <v>882.27</v>
      </c>
      <c r="H37" s="626">
        <f>VLOOKUP(A37,'ORÇAMENTO_SEM DESONERAÇÃO'!A37:J153,8,0)</f>
        <v>0.2389</v>
      </c>
      <c r="I37" s="625">
        <f t="shared" si="0"/>
        <v>1093.04</v>
      </c>
      <c r="J37" s="625">
        <f t="shared" si="1"/>
        <v>1049318.3999999999</v>
      </c>
    </row>
    <row r="38" spans="1:10" x14ac:dyDescent="0.2">
      <c r="A38" s="290" t="s">
        <v>1309</v>
      </c>
      <c r="B38" s="286">
        <f>VLOOKUP(A38,'ORÇAMENTO_SEM DESONERAÇÃO'!A38:J154,2,0)</f>
        <v>3806413</v>
      </c>
      <c r="C38" s="600" t="str">
        <f>VLOOKUP(A38,'ORÇAMENTO_SEM DESONERAÇÃO'!A38:J154,3,0)</f>
        <v>Apicoamento mecanizado de concreto</v>
      </c>
      <c r="D38" s="286" t="str">
        <f>VLOOKUP(A38,'ORÇAMENTO_SEM DESONERAÇÃO'!A38:J154,4,0)</f>
        <v>SICRO</v>
      </c>
      <c r="E38" s="286" t="str">
        <f>VLOOKUP(A38,'ORÇAMENTO_SEM DESONERAÇÃO'!A38:J154,5,0)</f>
        <v>m²</v>
      </c>
      <c r="F38" s="624">
        <f>VLOOKUP(A38,'ORÇAMENTO_SEM DESONERAÇÃO'!A38:J154,6,0)</f>
        <v>19200</v>
      </c>
      <c r="G38" s="625">
        <f>VLOOKUP(A38,'ORÇAMENTO_SEM DESONERAÇÃO'!A38:J154,7,0)</f>
        <v>24.87</v>
      </c>
      <c r="H38" s="626">
        <f>VLOOKUP(A38,'ORÇAMENTO_SEM DESONERAÇÃO'!A38:J154,8,0)</f>
        <v>0.2389</v>
      </c>
      <c r="I38" s="625">
        <f t="shared" si="0"/>
        <v>30.81</v>
      </c>
      <c r="J38" s="625">
        <f t="shared" si="1"/>
        <v>591552</v>
      </c>
    </row>
    <row r="39" spans="1:10" x14ac:dyDescent="0.2">
      <c r="A39" s="290" t="s">
        <v>1310</v>
      </c>
      <c r="B39" s="286">
        <f>VLOOKUP(A39,'ORÇAMENTO_SEM DESONERAÇÃO'!A39:J155,2,0)</f>
        <v>4915639</v>
      </c>
      <c r="C39" s="600" t="str">
        <f>VLOOKUP(A39,'ORÇAMENTO_SEM DESONERAÇÃO'!A39:J155,3,0)</f>
        <v>Limpeza em superfície de concreto com escova de aço</v>
      </c>
      <c r="D39" s="286" t="str">
        <f>VLOOKUP(A39,'ORÇAMENTO_SEM DESONERAÇÃO'!A39:J155,4,0)</f>
        <v>SICRO</v>
      </c>
      <c r="E39" s="286" t="str">
        <f>VLOOKUP(A39,'ORÇAMENTO_SEM DESONERAÇÃO'!A39:J155,5,0)</f>
        <v>m²</v>
      </c>
      <c r="F39" s="624">
        <f>VLOOKUP(A39,'ORÇAMENTO_SEM DESONERAÇÃO'!A39:J155,6,0)</f>
        <v>19200</v>
      </c>
      <c r="G39" s="625">
        <f>VLOOKUP(A39,'ORÇAMENTO_SEM DESONERAÇÃO'!A39:J155,7,0)</f>
        <v>4.75</v>
      </c>
      <c r="H39" s="626">
        <f>VLOOKUP(A39,'ORÇAMENTO_SEM DESONERAÇÃO'!A39:J155,8,0)</f>
        <v>0.2389</v>
      </c>
      <c r="I39" s="625">
        <f t="shared" si="0"/>
        <v>5.88</v>
      </c>
      <c r="J39" s="625">
        <f t="shared" si="1"/>
        <v>112896</v>
      </c>
    </row>
    <row r="40" spans="1:10" x14ac:dyDescent="0.2">
      <c r="A40" s="290" t="s">
        <v>1311</v>
      </c>
      <c r="B40" s="286">
        <f>VLOOKUP(A40,'ORÇAMENTO_SEM DESONERAÇÃO'!A40:J156,2,0)</f>
        <v>407819</v>
      </c>
      <c r="C40" s="600" t="str">
        <f>VLOOKUP(A40,'ORÇAMENTO_SEM DESONERAÇÃO'!A40:J156,3,0)</f>
        <v>Armação em aço CA-50 - fornecimento, preparo e colocação</v>
      </c>
      <c r="D40" s="286" t="str">
        <f>VLOOKUP(A40,'ORÇAMENTO_SEM DESONERAÇÃO'!A40:J156,4,0)</f>
        <v>SICRO</v>
      </c>
      <c r="E40" s="286" t="str">
        <f>VLOOKUP(A40,'ORÇAMENTO_SEM DESONERAÇÃO'!A40:J156,5,0)</f>
        <v>kg</v>
      </c>
      <c r="F40" s="624">
        <f>VLOOKUP(A40,'ORÇAMENTO_SEM DESONERAÇÃO'!A40:J156,6,0)</f>
        <v>192000</v>
      </c>
      <c r="G40" s="625">
        <f>VLOOKUP(A40,'ORÇAMENTO_SEM DESONERAÇÃO'!A40:J156,7,0)</f>
        <v>12.59</v>
      </c>
      <c r="H40" s="626">
        <f>VLOOKUP(A40,'ORÇAMENTO_SEM DESONERAÇÃO'!A40:J156,8,0)</f>
        <v>0.2389</v>
      </c>
      <c r="I40" s="625">
        <f t="shared" si="0"/>
        <v>15.6</v>
      </c>
      <c r="J40" s="625">
        <f t="shared" si="1"/>
        <v>2995200</v>
      </c>
    </row>
    <row r="41" spans="1:10" x14ac:dyDescent="0.2">
      <c r="A41" s="290" t="s">
        <v>1312</v>
      </c>
      <c r="B41" s="286">
        <f>VLOOKUP(A41,'ORÇAMENTO_SEM DESONERAÇÃO'!A41:J157,2,0)</f>
        <v>1608019</v>
      </c>
      <c r="C41" s="600" t="str">
        <f>VLOOKUP(A41,'ORÇAMENTO_SEM DESONERAÇÃO'!A41:J157,3,0)</f>
        <v>Perfuração em concreto com martelete elétrico - D = 10 mm</v>
      </c>
      <c r="D41" s="286" t="str">
        <f>VLOOKUP(A41,'ORÇAMENTO_SEM DESONERAÇÃO'!A41:J157,4,0)</f>
        <v>SICRO</v>
      </c>
      <c r="E41" s="286" t="str">
        <f>VLOOKUP(A41,'ORÇAMENTO_SEM DESONERAÇÃO'!A41:J157,5,0)</f>
        <v>m</v>
      </c>
      <c r="F41" s="624">
        <f>VLOOKUP(A41,'ORÇAMENTO_SEM DESONERAÇÃO'!A41:J157,6,0)</f>
        <v>3840</v>
      </c>
      <c r="G41" s="625">
        <f>VLOOKUP(A41,'ORÇAMENTO_SEM DESONERAÇÃO'!A41:J157,7,0)</f>
        <v>20.99</v>
      </c>
      <c r="H41" s="626">
        <f>VLOOKUP(A41,'ORÇAMENTO_SEM DESONERAÇÃO'!A41:J157,8,0)</f>
        <v>0.2389</v>
      </c>
      <c r="I41" s="625">
        <f t="shared" si="0"/>
        <v>26</v>
      </c>
      <c r="J41" s="625">
        <f t="shared" si="1"/>
        <v>99840</v>
      </c>
    </row>
    <row r="42" spans="1:10" x14ac:dyDescent="0.2">
      <c r="A42" s="290" t="s">
        <v>1313</v>
      </c>
      <c r="B42" s="286">
        <f>VLOOKUP(A42,'ORÇAMENTO_SEM DESONERAÇÃO'!A42:J158,2,0)</f>
        <v>1608025</v>
      </c>
      <c r="C42" s="600" t="str">
        <f>VLOOKUP(A42,'ORÇAMENTO_SEM DESONERAÇÃO'!A42:J158,3,0)</f>
        <v>Perfuração em concreto com martelete elétrico - D = 14 mm</v>
      </c>
      <c r="D42" s="286" t="str">
        <f>VLOOKUP(A42,'ORÇAMENTO_SEM DESONERAÇÃO'!A42:J158,4,0)</f>
        <v>SICRO</v>
      </c>
      <c r="E42" s="286" t="str">
        <f>VLOOKUP(A42,'ORÇAMENTO_SEM DESONERAÇÃO'!A42:J158,5,0)</f>
        <v>m</v>
      </c>
      <c r="F42" s="624">
        <f>VLOOKUP(A42,'ORÇAMENTO_SEM DESONERAÇÃO'!A42:J158,6,0)</f>
        <v>3840</v>
      </c>
      <c r="G42" s="625">
        <f>VLOOKUP(A42,'ORÇAMENTO_SEM DESONERAÇÃO'!A42:J158,7,0)</f>
        <v>40.299999999999997</v>
      </c>
      <c r="H42" s="626">
        <f>VLOOKUP(A42,'ORÇAMENTO_SEM DESONERAÇÃO'!A42:J158,8,0)</f>
        <v>0.2389</v>
      </c>
      <c r="I42" s="625">
        <f t="shared" si="0"/>
        <v>49.93</v>
      </c>
      <c r="J42" s="625">
        <f t="shared" si="1"/>
        <v>191731.20000000001</v>
      </c>
    </row>
    <row r="43" spans="1:10" x14ac:dyDescent="0.2">
      <c r="A43" s="290" t="s">
        <v>1314</v>
      </c>
      <c r="B43" s="286">
        <f>VLOOKUP(A43,'ORÇAMENTO_SEM DESONERAÇÃO'!A43:J159,2,0)</f>
        <v>2407972</v>
      </c>
      <c r="C43" s="600" t="str">
        <f>VLOOKUP(A43,'ORÇAMENTO_SEM DESONERAÇÃO'!A43:J159,3,0)</f>
        <v>Fornecimento e aplicação de adesivo estrutural à base de resina epóxi</v>
      </c>
      <c r="D43" s="286" t="str">
        <f>VLOOKUP(A43,'ORÇAMENTO_SEM DESONERAÇÃO'!A43:J159,4,0)</f>
        <v>SICRO</v>
      </c>
      <c r="E43" s="286" t="str">
        <f>VLOOKUP(A43,'ORÇAMENTO_SEM DESONERAÇÃO'!A43:J159,5,0)</f>
        <v>kg</v>
      </c>
      <c r="F43" s="624">
        <f>VLOOKUP(A43,'ORÇAMENTO_SEM DESONERAÇÃO'!A43:J159,6,0)</f>
        <v>38803.199999999997</v>
      </c>
      <c r="G43" s="625">
        <f>VLOOKUP(A43,'ORÇAMENTO_SEM DESONERAÇÃO'!A43:J159,7,0)</f>
        <v>70.739999999999995</v>
      </c>
      <c r="H43" s="626">
        <f>VLOOKUP(A43,'ORÇAMENTO_SEM DESONERAÇÃO'!A43:J159,8,0)</f>
        <v>0.2389</v>
      </c>
      <c r="I43" s="625">
        <f t="shared" si="0"/>
        <v>87.64</v>
      </c>
      <c r="J43" s="625">
        <f t="shared" si="1"/>
        <v>3400712.44</v>
      </c>
    </row>
    <row r="44" spans="1:10" ht="25.5" x14ac:dyDescent="0.2">
      <c r="A44" s="290" t="s">
        <v>1315</v>
      </c>
      <c r="B44" s="286">
        <f>VLOOKUP(A44,'ORÇAMENTO_SEM DESONERAÇÃO'!A44:J160,2,0)</f>
        <v>2419703</v>
      </c>
      <c r="C44" s="600" t="str">
        <f>VLOOKUP(A44,'ORÇAMENTO_SEM DESONERAÇÃO'!A44:J160,3,0)</f>
        <v>Pintura com tinta anticorrosiva à base de epóxi poliamida de dois componentes com pistola a ar comprimido, uma demão, espessura de 150 µm</v>
      </c>
      <c r="D44" s="286" t="str">
        <f>VLOOKUP(A44,'ORÇAMENTO_SEM DESONERAÇÃO'!A44:J160,4,0)</f>
        <v>SICRO</v>
      </c>
      <c r="E44" s="286" t="str">
        <f>VLOOKUP(A44,'ORÇAMENTO_SEM DESONERAÇÃO'!A44:J160,5,0)</f>
        <v>m²</v>
      </c>
      <c r="F44" s="624">
        <f>VLOOKUP(A44,'ORÇAMENTO_SEM DESONERAÇÃO'!A44:J160,6,0)</f>
        <v>19200</v>
      </c>
      <c r="G44" s="625">
        <f>VLOOKUP(A44,'ORÇAMENTO_SEM DESONERAÇÃO'!A44:J160,7,0)</f>
        <v>14.69</v>
      </c>
      <c r="H44" s="626">
        <f>VLOOKUP(A44,'ORÇAMENTO_SEM DESONERAÇÃO'!A44:J160,8,0)</f>
        <v>0.2389</v>
      </c>
      <c r="I44" s="625">
        <f t="shared" si="0"/>
        <v>18.2</v>
      </c>
      <c r="J44" s="625">
        <f t="shared" si="1"/>
        <v>349440</v>
      </c>
    </row>
    <row r="45" spans="1:10" x14ac:dyDescent="0.2">
      <c r="A45" s="290" t="s">
        <v>1316</v>
      </c>
      <c r="B45" s="286">
        <f>VLOOKUP(A45,'ORÇAMENTO_SEM DESONERAÇÃO'!A45:J161,2,0)</f>
        <v>3806402</v>
      </c>
      <c r="C45" s="600" t="str">
        <f>VLOOKUP(A45,'ORÇAMENTO_SEM DESONERAÇÃO'!A45:J161,3,0)</f>
        <v>Limpeza em superfície de concreto com jateamento d'água sob pressão</v>
      </c>
      <c r="D45" s="286" t="str">
        <f>VLOOKUP(A45,'ORÇAMENTO_SEM DESONERAÇÃO'!A45:J161,4,0)</f>
        <v>SICRO</v>
      </c>
      <c r="E45" s="286" t="str">
        <f>VLOOKUP(A45,'ORÇAMENTO_SEM DESONERAÇÃO'!A45:J161,5,0)</f>
        <v>m²</v>
      </c>
      <c r="F45" s="624">
        <f>VLOOKUP(A45,'ORÇAMENTO_SEM DESONERAÇÃO'!A45:J161,6,0)</f>
        <v>19200</v>
      </c>
      <c r="G45" s="625">
        <f>VLOOKUP(A45,'ORÇAMENTO_SEM DESONERAÇÃO'!A45:J161,7,0)</f>
        <v>2.87</v>
      </c>
      <c r="H45" s="626">
        <f>VLOOKUP(A45,'ORÇAMENTO_SEM DESONERAÇÃO'!A45:J161,8,0)</f>
        <v>0.2389</v>
      </c>
      <c r="I45" s="625">
        <f t="shared" si="0"/>
        <v>3.56</v>
      </c>
      <c r="J45" s="625">
        <f t="shared" si="1"/>
        <v>68352</v>
      </c>
    </row>
    <row r="46" spans="1:10" ht="25.5" x14ac:dyDescent="0.2">
      <c r="A46" s="290" t="s">
        <v>1317</v>
      </c>
      <c r="B46" s="286">
        <f>VLOOKUP(A46,'ORÇAMENTO_SEM DESONERAÇÃO'!A46:J162,2,0)</f>
        <v>3108015</v>
      </c>
      <c r="C46" s="600" t="str">
        <f>VLOOKUP(A46,'ORÇAMENTO_SEM DESONERAÇÃO'!A46:J162,3,0)</f>
        <v>Fôrmas de compensado plastificado 14 mm - uso geral - utilização de 1 vez - confecção, instalação e retirada</v>
      </c>
      <c r="D46" s="286" t="str">
        <f>VLOOKUP(A46,'ORÇAMENTO_SEM DESONERAÇÃO'!A46:J162,4,0)</f>
        <v>SICRO</v>
      </c>
      <c r="E46" s="286" t="str">
        <f>VLOOKUP(A46,'ORÇAMENTO_SEM DESONERAÇÃO'!A46:J162,5,0)</f>
        <v>m²</v>
      </c>
      <c r="F46" s="624">
        <f>VLOOKUP(A46,'ORÇAMENTO_SEM DESONERAÇÃO'!A46:J162,6,0)</f>
        <v>21120</v>
      </c>
      <c r="G46" s="625">
        <f>VLOOKUP(A46,'ORÇAMENTO_SEM DESONERAÇÃO'!A46:J162,7,0)</f>
        <v>178.74</v>
      </c>
      <c r="H46" s="626">
        <f>VLOOKUP(A46,'ORÇAMENTO_SEM DESONERAÇÃO'!A46:J162,8,0)</f>
        <v>0.2389</v>
      </c>
      <c r="I46" s="625">
        <f t="shared" si="0"/>
        <v>221.44</v>
      </c>
      <c r="J46" s="625">
        <f t="shared" si="1"/>
        <v>4676812.7999999998</v>
      </c>
    </row>
    <row r="47" spans="1:10" ht="25.5" x14ac:dyDescent="0.2">
      <c r="A47" s="290" t="s">
        <v>1318</v>
      </c>
      <c r="B47" s="286">
        <f>VLOOKUP(A47,'ORÇAMENTO_SEM DESONERAÇÃO'!A47:J163,2,0)</f>
        <v>1207723</v>
      </c>
      <c r="C47" s="600" t="str">
        <f>VLOOKUP(A47,'ORÇAMENTO_SEM DESONERAÇÃO'!A47:J163,3,0)</f>
        <v>Concreto projetado via seca fck = 40 MPa aplicado em superfícies inclinadas e verticais</v>
      </c>
      <c r="D47" s="286" t="str">
        <f>VLOOKUP(A47,'ORÇAMENTO_SEM DESONERAÇÃO'!A47:J163,4,0)</f>
        <v>SICRO</v>
      </c>
      <c r="E47" s="286" t="str">
        <f>VLOOKUP(A47,'ORÇAMENTO_SEM DESONERAÇÃO'!A47:J163,5,0)</f>
        <v>m³</v>
      </c>
      <c r="F47" s="624">
        <f>VLOOKUP(A47,'ORÇAMENTO_SEM DESONERAÇÃO'!A47:J163,6,0)</f>
        <v>1152</v>
      </c>
      <c r="G47" s="625">
        <f>VLOOKUP(A47,'ORÇAMENTO_SEM DESONERAÇÃO'!A47:J163,7,0)</f>
        <v>1437.15</v>
      </c>
      <c r="H47" s="626">
        <f>VLOOKUP(A47,'ORÇAMENTO_SEM DESONERAÇÃO'!A47:J163,8,0)</f>
        <v>0.2389</v>
      </c>
      <c r="I47" s="625">
        <f t="shared" si="0"/>
        <v>1780.49</v>
      </c>
      <c r="J47" s="625">
        <f t="shared" si="1"/>
        <v>2051124.48</v>
      </c>
    </row>
    <row r="48" spans="1:10" ht="25.5" x14ac:dyDescent="0.2">
      <c r="A48" s="290" t="s">
        <v>1319</v>
      </c>
      <c r="B48" s="286">
        <f>VLOOKUP(A48,'ORÇAMENTO_SEM DESONERAÇÃO'!A48:J164,2,0)</f>
        <v>1106282</v>
      </c>
      <c r="C48" s="600" t="str">
        <f>VLOOKUP(A48,'ORÇAMENTO_SEM DESONERAÇÃO'!A48:J164,3,0)</f>
        <v>Concreto para bombeamento fck = 40 MPa - confecção em central dosadora de 30 m³/h - areia e brita comerciais - Caminhão betoneira 8 m³</v>
      </c>
      <c r="D48" s="286" t="str">
        <f>VLOOKUP(A48,'ORÇAMENTO_SEM DESONERAÇÃO'!A48:J164,4,0)</f>
        <v>SICRO</v>
      </c>
      <c r="E48" s="286" t="str">
        <f>VLOOKUP(A48,'ORÇAMENTO_SEM DESONERAÇÃO'!A48:J164,5,0)</f>
        <v>m³</v>
      </c>
      <c r="F48" s="624">
        <f>VLOOKUP(A48,'ORÇAMENTO_SEM DESONERAÇÃO'!A48:J164,6,0)</f>
        <v>384</v>
      </c>
      <c r="G48" s="625">
        <f>VLOOKUP(A48,'ORÇAMENTO_SEM DESONERAÇÃO'!A48:J164,7,0)</f>
        <v>537.02</v>
      </c>
      <c r="H48" s="626">
        <f>VLOOKUP(A48,'ORÇAMENTO_SEM DESONERAÇÃO'!A48:J164,8,0)</f>
        <v>0.2389</v>
      </c>
      <c r="I48" s="625">
        <f t="shared" si="0"/>
        <v>665.31</v>
      </c>
      <c r="J48" s="625">
        <f t="shared" si="1"/>
        <v>255479.04000000001</v>
      </c>
    </row>
    <row r="49" spans="1:10" x14ac:dyDescent="0.2">
      <c r="A49" s="290" t="s">
        <v>1320</v>
      </c>
      <c r="B49" s="286">
        <f>VLOOKUP(A49,'ORÇAMENTO_SEM DESONERAÇÃO'!A49:J165,2,0)</f>
        <v>1106061</v>
      </c>
      <c r="C49" s="600" t="str">
        <f>VLOOKUP(A49,'ORÇAMENTO_SEM DESONERAÇÃO'!A49:J165,3,0)</f>
        <v>Lançamento manual de concreto usinado - confecção em central dosadora de 30 m³/h</v>
      </c>
      <c r="D49" s="286" t="str">
        <f>VLOOKUP(A49,'ORÇAMENTO_SEM DESONERAÇÃO'!A49:J165,4,0)</f>
        <v>SICRO</v>
      </c>
      <c r="E49" s="286" t="str">
        <f>VLOOKUP(A49,'ORÇAMENTO_SEM DESONERAÇÃO'!A49:J165,5,0)</f>
        <v>m³</v>
      </c>
      <c r="F49" s="624">
        <f>VLOOKUP(A49,'ORÇAMENTO_SEM DESONERAÇÃO'!A49:J165,6,0)</f>
        <v>384</v>
      </c>
      <c r="G49" s="625">
        <f>VLOOKUP(A49,'ORÇAMENTO_SEM DESONERAÇÃO'!A49:J165,7,0)</f>
        <v>66.400000000000006</v>
      </c>
      <c r="H49" s="626">
        <f>VLOOKUP(A49,'ORÇAMENTO_SEM DESONERAÇÃO'!A49:J165,8,0)</f>
        <v>0.2389</v>
      </c>
      <c r="I49" s="625">
        <f t="shared" si="0"/>
        <v>82.26</v>
      </c>
      <c r="J49" s="625">
        <f t="shared" si="1"/>
        <v>31587.84</v>
      </c>
    </row>
    <row r="50" spans="1:10" x14ac:dyDescent="0.2">
      <c r="A50" s="290" t="s">
        <v>1321</v>
      </c>
      <c r="B50" s="286">
        <f>VLOOKUP(A50,'ORÇAMENTO_SEM DESONERAÇÃO'!A50:J166,2,0)</f>
        <v>1100657</v>
      </c>
      <c r="C50" s="600" t="str">
        <f>VLOOKUP(A50,'ORÇAMENTO_SEM DESONERAÇÃO'!A50:J166,3,0)</f>
        <v>Adensamento de concreto por vibrador de imersão</v>
      </c>
      <c r="D50" s="286" t="str">
        <f>VLOOKUP(A50,'ORÇAMENTO_SEM DESONERAÇÃO'!A50:J166,4,0)</f>
        <v>SICRO</v>
      </c>
      <c r="E50" s="286" t="str">
        <f>VLOOKUP(A50,'ORÇAMENTO_SEM DESONERAÇÃO'!A50:J166,5,0)</f>
        <v>m³</v>
      </c>
      <c r="F50" s="624">
        <f>VLOOKUP(A50,'ORÇAMENTO_SEM DESONERAÇÃO'!A50:J166,6,0)</f>
        <v>384</v>
      </c>
      <c r="G50" s="625">
        <f>VLOOKUP(A50,'ORÇAMENTO_SEM DESONERAÇÃO'!A50:J166,7,0)</f>
        <v>3.6</v>
      </c>
      <c r="H50" s="626">
        <f>VLOOKUP(A50,'ORÇAMENTO_SEM DESONERAÇÃO'!A50:J166,8,0)</f>
        <v>0.2389</v>
      </c>
      <c r="I50" s="625">
        <f t="shared" si="0"/>
        <v>4.46</v>
      </c>
      <c r="J50" s="625">
        <f t="shared" si="1"/>
        <v>1712.64</v>
      </c>
    </row>
    <row r="51" spans="1:10" ht="25.5" x14ac:dyDescent="0.2">
      <c r="A51" s="290" t="s">
        <v>1322</v>
      </c>
      <c r="B51" s="286">
        <f>VLOOKUP(A51,'ORÇAMENTO_SEM DESONERAÇÃO'!A51:J167,2,0)</f>
        <v>1109680</v>
      </c>
      <c r="C51" s="600" t="str">
        <f>VLOOKUP(A51,'ORÇAMENTO_SEM DESONERAÇÃO'!A51:J167,3,0)</f>
        <v>Argamassa para reparos e grauteamento - confecção em misturador e lançamento manual</v>
      </c>
      <c r="D51" s="286" t="str">
        <f>VLOOKUP(A51,'ORÇAMENTO_SEM DESONERAÇÃO'!A51:J167,4,0)</f>
        <v>SICRO</v>
      </c>
      <c r="E51" s="286" t="str">
        <f>VLOOKUP(A51,'ORÇAMENTO_SEM DESONERAÇÃO'!A51:J167,5,0)</f>
        <v>m³</v>
      </c>
      <c r="F51" s="624">
        <f>VLOOKUP(A51,'ORÇAMENTO_SEM DESONERAÇÃO'!A51:J167,6,0)</f>
        <v>384</v>
      </c>
      <c r="G51" s="625">
        <f>VLOOKUP(A51,'ORÇAMENTO_SEM DESONERAÇÃO'!A51:J167,7,0)</f>
        <v>3996.55</v>
      </c>
      <c r="H51" s="626">
        <f>VLOOKUP(A51,'ORÇAMENTO_SEM DESONERAÇÃO'!A51:J167,8,0)</f>
        <v>0.2389</v>
      </c>
      <c r="I51" s="625">
        <f t="shared" si="0"/>
        <v>4951.33</v>
      </c>
      <c r="J51" s="625">
        <f t="shared" si="1"/>
        <v>1901310.72</v>
      </c>
    </row>
    <row r="52" spans="1:10" ht="25.5" x14ac:dyDescent="0.2">
      <c r="A52" s="290" t="s">
        <v>1323</v>
      </c>
      <c r="B52" s="286">
        <f>VLOOKUP(A52,'ORÇAMENTO_SEM DESONERAÇÃO'!A52:J168,2,0)</f>
        <v>3806418</v>
      </c>
      <c r="C52" s="600" t="str">
        <f>VLOOKUP(A52,'ORÇAMENTO_SEM DESONERAÇÃO'!A52:J168,3,0)</f>
        <v>Elevação de estruturas de 929 a 1.390 kN para substituição de aparelho de apoio com a utilização de macaco hidráulico</v>
      </c>
      <c r="D52" s="286" t="str">
        <f>VLOOKUP(A52,'ORÇAMENTO_SEM DESONERAÇÃO'!A52:J168,4,0)</f>
        <v>SICRO</v>
      </c>
      <c r="E52" s="286" t="str">
        <f>VLOOKUP(A52,'ORÇAMENTO_SEM DESONERAÇÃO'!A52:J168,5,0)</f>
        <v>un</v>
      </c>
      <c r="F52" s="624">
        <f>VLOOKUP(A52,'ORÇAMENTO_SEM DESONERAÇÃO'!A52:J168,6,0)</f>
        <v>40</v>
      </c>
      <c r="G52" s="625">
        <f>VLOOKUP(A52,'ORÇAMENTO_SEM DESONERAÇÃO'!A52:J168,7,0)</f>
        <v>107.6</v>
      </c>
      <c r="H52" s="626">
        <f>VLOOKUP(A52,'ORÇAMENTO_SEM DESONERAÇÃO'!A52:J168,8,0)</f>
        <v>0.2389</v>
      </c>
      <c r="I52" s="625">
        <f t="shared" si="0"/>
        <v>133.31</v>
      </c>
      <c r="J52" s="625">
        <f t="shared" si="1"/>
        <v>5332.4</v>
      </c>
    </row>
    <row r="53" spans="1:10" ht="25.5" x14ac:dyDescent="0.2">
      <c r="A53" s="290" t="s">
        <v>1324</v>
      </c>
      <c r="B53" s="286">
        <f>VLOOKUP(A53,'ORÇAMENTO_SEM DESONERAÇÃO'!A53:J169,2,0)</f>
        <v>307731</v>
      </c>
      <c r="C53" s="600" t="str">
        <f>VLOOKUP(A53,'ORÇAMENTO_SEM DESONERAÇÃO'!A53:J169,3,0)</f>
        <v>Aparelho de apoio de neoprene fretado para estruturas moldadas no local - fornecimento e instalação</v>
      </c>
      <c r="D53" s="286" t="str">
        <f>VLOOKUP(A53,'ORÇAMENTO_SEM DESONERAÇÃO'!A53:J169,4,0)</f>
        <v>SICRO</v>
      </c>
      <c r="E53" s="286" t="str">
        <f>VLOOKUP(A53,'ORÇAMENTO_SEM DESONERAÇÃO'!A53:J169,5,0)</f>
        <v>dm³</v>
      </c>
      <c r="F53" s="624">
        <f>VLOOKUP(A53,'ORÇAMENTO_SEM DESONERAÇÃO'!A53:J169,6,0)</f>
        <v>3600</v>
      </c>
      <c r="G53" s="625">
        <f>VLOOKUP(A53,'ORÇAMENTO_SEM DESONERAÇÃO'!A53:J169,7,0)</f>
        <v>153.25</v>
      </c>
      <c r="H53" s="626">
        <f>VLOOKUP(A53,'ORÇAMENTO_SEM DESONERAÇÃO'!A53:J169,8,0)</f>
        <v>0.2389</v>
      </c>
      <c r="I53" s="625">
        <f t="shared" si="0"/>
        <v>189.86</v>
      </c>
      <c r="J53" s="625">
        <f t="shared" si="1"/>
        <v>683496</v>
      </c>
    </row>
    <row r="54" spans="1:10" x14ac:dyDescent="0.2">
      <c r="A54" s="290" t="s">
        <v>1325</v>
      </c>
      <c r="B54" s="286">
        <f>VLOOKUP(A54,'ORÇAMENTO_SEM DESONERAÇÃO'!A54:J170,2,0)</f>
        <v>1608144</v>
      </c>
      <c r="C54" s="600" t="str">
        <f>VLOOKUP(A54,'ORÇAMENTO_SEM DESONERAÇÃO'!A54:J170,3,0)</f>
        <v>Perfuração em concreto com coroa diamantada - D = 44 mm</v>
      </c>
      <c r="D54" s="286" t="str">
        <f>VLOOKUP(A54,'ORÇAMENTO_SEM DESONERAÇÃO'!A54:J170,4,0)</f>
        <v>SICRO</v>
      </c>
      <c r="E54" s="286" t="str">
        <f>VLOOKUP(A54,'ORÇAMENTO_SEM DESONERAÇÃO'!A54:J170,5,0)</f>
        <v>m</v>
      </c>
      <c r="F54" s="624">
        <f>VLOOKUP(A54,'ORÇAMENTO_SEM DESONERAÇÃO'!A54:J170,6,0)</f>
        <v>7200</v>
      </c>
      <c r="G54" s="625">
        <f>VLOOKUP(A54,'ORÇAMENTO_SEM DESONERAÇÃO'!A54:J170,7,0)</f>
        <v>103.7</v>
      </c>
      <c r="H54" s="626">
        <f>VLOOKUP(A54,'ORÇAMENTO_SEM DESONERAÇÃO'!A54:J170,8,0)</f>
        <v>0.2389</v>
      </c>
      <c r="I54" s="625">
        <f t="shared" si="0"/>
        <v>128.47</v>
      </c>
      <c r="J54" s="625">
        <f t="shared" si="1"/>
        <v>924984</v>
      </c>
    </row>
    <row r="55" spans="1:10" ht="25.5" x14ac:dyDescent="0.2">
      <c r="A55" s="290" t="s">
        <v>1326</v>
      </c>
      <c r="B55" s="286">
        <f>VLOOKUP(A55,'ORÇAMENTO_SEM DESONERAÇÃO'!A55:J171,2,0)</f>
        <v>5605882</v>
      </c>
      <c r="C55" s="600" t="str">
        <f>VLOOKUP(A55,'ORÇAMENTO_SEM DESONERAÇÃO'!A55:J171,3,0)</f>
        <v>Tirante permanente protendido de aço D = 32 mm, tensão de escoamento = 950 MPa e tensão de ruptura = 1.050 MPa - exceto perfuração</v>
      </c>
      <c r="D55" s="286" t="str">
        <f>VLOOKUP(A55,'ORÇAMENTO_SEM DESONERAÇÃO'!A55:J171,4,0)</f>
        <v>SICRO</v>
      </c>
      <c r="E55" s="286" t="str">
        <f>VLOOKUP(A55,'ORÇAMENTO_SEM DESONERAÇÃO'!A55:J171,5,0)</f>
        <v>m</v>
      </c>
      <c r="F55" s="624">
        <f>VLOOKUP(A55,'ORÇAMENTO_SEM DESONERAÇÃO'!A55:J171,6,0)</f>
        <v>3600</v>
      </c>
      <c r="G55" s="625">
        <f>VLOOKUP(A55,'ORÇAMENTO_SEM DESONERAÇÃO'!A55:J171,7,0)</f>
        <v>392.39</v>
      </c>
      <c r="H55" s="626">
        <f>VLOOKUP(A55,'ORÇAMENTO_SEM DESONERAÇÃO'!A55:J171,8,0)</f>
        <v>0.2389</v>
      </c>
      <c r="I55" s="625">
        <f t="shared" si="0"/>
        <v>486.13</v>
      </c>
      <c r="J55" s="625">
        <f t="shared" si="1"/>
        <v>1750068</v>
      </c>
    </row>
    <row r="56" spans="1:10" ht="38.25" x14ac:dyDescent="0.2">
      <c r="A56" s="290" t="s">
        <v>1327</v>
      </c>
      <c r="B56" s="286">
        <f>VLOOKUP(A56,'ORÇAMENTO_SEM DESONERAÇÃO'!A56:J172,2,0)</f>
        <v>5605945</v>
      </c>
      <c r="C56" s="600" t="str">
        <f>VLOOKUP(A56,'ORÇAMENTO_SEM DESONERAÇÃO'!A56:J172,3,0)</f>
        <v>Protensão de tirante permanente protendido de aço D = 32 mm, tensão de escoamento = 950 MPa e tensão de ruptura = 1.050 MPa - inclusive ancoragem e grauteamento da cabeça</v>
      </c>
      <c r="D56" s="286" t="str">
        <f>VLOOKUP(A56,'ORÇAMENTO_SEM DESONERAÇÃO'!A56:J172,4,0)</f>
        <v>SICRO</v>
      </c>
      <c r="E56" s="286" t="str">
        <f>VLOOKUP(A56,'ORÇAMENTO_SEM DESONERAÇÃO'!A56:J172,5,0)</f>
        <v>un</v>
      </c>
      <c r="F56" s="624">
        <f>VLOOKUP(A56,'ORÇAMENTO_SEM DESONERAÇÃO'!A56:J172,6,0)</f>
        <v>2400</v>
      </c>
      <c r="G56" s="625">
        <f>VLOOKUP(A56,'ORÇAMENTO_SEM DESONERAÇÃO'!A56:J172,7,0)</f>
        <v>594.20000000000005</v>
      </c>
      <c r="H56" s="626">
        <f>VLOOKUP(A56,'ORÇAMENTO_SEM DESONERAÇÃO'!A56:J172,8,0)</f>
        <v>0.2389</v>
      </c>
      <c r="I56" s="625">
        <f t="shared" si="0"/>
        <v>736.15</v>
      </c>
      <c r="J56" s="625">
        <f t="shared" si="1"/>
        <v>1766760</v>
      </c>
    </row>
    <row r="57" spans="1:10" x14ac:dyDescent="0.2">
      <c r="A57" s="290" t="s">
        <v>1328</v>
      </c>
      <c r="B57" s="286">
        <f>VLOOKUP(A57,'ORÇAMENTO_SEM DESONERAÇÃO'!A57:J173,2,0)</f>
        <v>3808043</v>
      </c>
      <c r="C57" s="600" t="str">
        <f>VLOOKUP(A57,'ORÇAMENTO_SEM DESONERAÇÃO'!A57:J173,3,0)</f>
        <v>Pintura manual com nata de cimento - 3 demãos</v>
      </c>
      <c r="D57" s="286" t="str">
        <f>VLOOKUP(A57,'ORÇAMENTO_SEM DESONERAÇÃO'!A57:J173,4,0)</f>
        <v>SICRO</v>
      </c>
      <c r="E57" s="286" t="str">
        <f>VLOOKUP(A57,'ORÇAMENTO_SEM DESONERAÇÃO'!A57:J173,5,0)</f>
        <v>m²</v>
      </c>
      <c r="F57" s="624">
        <f>VLOOKUP(A57,'ORÇAMENTO_SEM DESONERAÇÃO'!A57:J173,6,0)</f>
        <v>19200</v>
      </c>
      <c r="G57" s="625">
        <f>VLOOKUP(A57,'ORÇAMENTO_SEM DESONERAÇÃO'!A57:J173,7,0)</f>
        <v>4.76</v>
      </c>
      <c r="H57" s="626">
        <f>VLOOKUP(A57,'ORÇAMENTO_SEM DESONERAÇÃO'!A57:J173,8,0)</f>
        <v>0.2389</v>
      </c>
      <c r="I57" s="625">
        <f t="shared" si="0"/>
        <v>5.9</v>
      </c>
      <c r="J57" s="625">
        <f t="shared" si="1"/>
        <v>113280</v>
      </c>
    </row>
    <row r="58" spans="1:10" x14ac:dyDescent="0.2">
      <c r="A58" s="290" t="s">
        <v>1329</v>
      </c>
      <c r="B58" s="286">
        <f>VLOOKUP(A58,'ORÇAMENTO_SEM DESONERAÇÃO'!A58:J174,2,0)</f>
        <v>3806415</v>
      </c>
      <c r="C58" s="600" t="str">
        <f>VLOOKUP(A58,'ORÇAMENTO_SEM DESONERAÇÃO'!A58:J174,3,0)</f>
        <v>Demolição controlada de concreto com martelete</v>
      </c>
      <c r="D58" s="286" t="str">
        <f>VLOOKUP(A58,'ORÇAMENTO_SEM DESONERAÇÃO'!A58:J174,4,0)</f>
        <v>SICRO</v>
      </c>
      <c r="E58" s="286" t="str">
        <f>VLOOKUP(A58,'ORÇAMENTO_SEM DESONERAÇÃO'!A58:J174,5,0)</f>
        <v>m³</v>
      </c>
      <c r="F58" s="624">
        <f>VLOOKUP(A58,'ORÇAMENTO_SEM DESONERAÇÃO'!A58:J174,6,0)</f>
        <v>3200</v>
      </c>
      <c r="G58" s="625">
        <f>VLOOKUP(A58,'ORÇAMENTO_SEM DESONERAÇÃO'!A58:J174,7,0)</f>
        <v>723.71</v>
      </c>
      <c r="H58" s="626">
        <f>VLOOKUP(A58,'ORÇAMENTO_SEM DESONERAÇÃO'!A58:J174,8,0)</f>
        <v>0.2389</v>
      </c>
      <c r="I58" s="625">
        <f t="shared" si="0"/>
        <v>896.6</v>
      </c>
      <c r="J58" s="625">
        <f t="shared" si="1"/>
        <v>2869120</v>
      </c>
    </row>
    <row r="59" spans="1:10" x14ac:dyDescent="0.2">
      <c r="A59" s="290" t="s">
        <v>1330</v>
      </c>
      <c r="B59" s="286">
        <f>VLOOKUP(A59,'ORÇAMENTO_SEM DESONERAÇÃO'!A59:J175,2,0)</f>
        <v>3806414</v>
      </c>
      <c r="C59" s="600" t="str">
        <f>VLOOKUP(A59,'ORÇAMENTO_SEM DESONERAÇÃO'!A59:J175,3,0)</f>
        <v>Remoção de concreto com jateamento d'água sob alta pressão</v>
      </c>
      <c r="D59" s="286" t="str">
        <f>VLOOKUP(A59,'ORÇAMENTO_SEM DESONERAÇÃO'!A59:J175,4,0)</f>
        <v>SICRO</v>
      </c>
      <c r="E59" s="286" t="str">
        <f>VLOOKUP(A59,'ORÇAMENTO_SEM DESONERAÇÃO'!A59:J175,5,0)</f>
        <v>m³</v>
      </c>
      <c r="F59" s="624">
        <f>VLOOKUP(A59,'ORÇAMENTO_SEM DESONERAÇÃO'!A59:J175,6,0)</f>
        <v>1600</v>
      </c>
      <c r="G59" s="625">
        <f>VLOOKUP(A59,'ORÇAMENTO_SEM DESONERAÇÃO'!A59:J175,7,0)</f>
        <v>882.27</v>
      </c>
      <c r="H59" s="626">
        <f>VLOOKUP(A59,'ORÇAMENTO_SEM DESONERAÇÃO'!A59:J175,8,0)</f>
        <v>0.2389</v>
      </c>
      <c r="I59" s="625">
        <f t="shared" si="0"/>
        <v>1093.04</v>
      </c>
      <c r="J59" s="625">
        <f t="shared" si="1"/>
        <v>1748864</v>
      </c>
    </row>
    <row r="60" spans="1:10" x14ac:dyDescent="0.2">
      <c r="A60" s="290" t="s">
        <v>1331</v>
      </c>
      <c r="B60" s="286">
        <f>VLOOKUP(A60,'ORÇAMENTO_SEM DESONERAÇÃO'!A60:J176,2,0)</f>
        <v>3806413</v>
      </c>
      <c r="C60" s="600" t="str">
        <f>VLOOKUP(A60,'ORÇAMENTO_SEM DESONERAÇÃO'!A60:J176,3,0)</f>
        <v>Apicoamento mecanizado de concreto</v>
      </c>
      <c r="D60" s="286" t="str">
        <f>VLOOKUP(A60,'ORÇAMENTO_SEM DESONERAÇÃO'!A60:J176,4,0)</f>
        <v>SICRO</v>
      </c>
      <c r="E60" s="286" t="str">
        <f>VLOOKUP(A60,'ORÇAMENTO_SEM DESONERAÇÃO'!A60:J176,5,0)</f>
        <v>m²</v>
      </c>
      <c r="F60" s="624">
        <f>VLOOKUP(A60,'ORÇAMENTO_SEM DESONERAÇÃO'!A60:J176,6,0)</f>
        <v>32000</v>
      </c>
      <c r="G60" s="625">
        <f>VLOOKUP(A60,'ORÇAMENTO_SEM DESONERAÇÃO'!A60:J176,7,0)</f>
        <v>24.87</v>
      </c>
      <c r="H60" s="626">
        <f>VLOOKUP(A60,'ORÇAMENTO_SEM DESONERAÇÃO'!A60:J176,8,0)</f>
        <v>0.2389</v>
      </c>
      <c r="I60" s="625">
        <f t="shared" si="0"/>
        <v>30.81</v>
      </c>
      <c r="J60" s="625">
        <f t="shared" si="1"/>
        <v>985920</v>
      </c>
    </row>
    <row r="61" spans="1:10" x14ac:dyDescent="0.2">
      <c r="A61" s="290" t="s">
        <v>1332</v>
      </c>
      <c r="B61" s="286">
        <f>VLOOKUP(A61,'ORÇAMENTO_SEM DESONERAÇÃO'!A61:J177,2,0)</f>
        <v>4915639</v>
      </c>
      <c r="C61" s="600" t="str">
        <f>VLOOKUP(A61,'ORÇAMENTO_SEM DESONERAÇÃO'!A61:J177,3,0)</f>
        <v>Limpeza em superfície de concreto com escova de aço</v>
      </c>
      <c r="D61" s="286" t="str">
        <f>VLOOKUP(A61,'ORÇAMENTO_SEM DESONERAÇÃO'!A61:J177,4,0)</f>
        <v>SICRO</v>
      </c>
      <c r="E61" s="286" t="str">
        <f>VLOOKUP(A61,'ORÇAMENTO_SEM DESONERAÇÃO'!A61:J177,5,0)</f>
        <v>m²</v>
      </c>
      <c r="F61" s="624">
        <f>VLOOKUP(A61,'ORÇAMENTO_SEM DESONERAÇÃO'!A61:J177,6,0)</f>
        <v>32000</v>
      </c>
      <c r="G61" s="625">
        <f>VLOOKUP(A61,'ORÇAMENTO_SEM DESONERAÇÃO'!A61:J177,7,0)</f>
        <v>4.75</v>
      </c>
      <c r="H61" s="626">
        <f>VLOOKUP(A61,'ORÇAMENTO_SEM DESONERAÇÃO'!A61:J177,8,0)</f>
        <v>0.2389</v>
      </c>
      <c r="I61" s="625">
        <f t="shared" si="0"/>
        <v>5.88</v>
      </c>
      <c r="J61" s="625">
        <f t="shared" si="1"/>
        <v>188160</v>
      </c>
    </row>
    <row r="62" spans="1:10" x14ac:dyDescent="0.2">
      <c r="A62" s="290" t="s">
        <v>1333</v>
      </c>
      <c r="B62" s="286">
        <f>VLOOKUP(A62,'ORÇAMENTO_SEM DESONERAÇÃO'!A62:J178,2,0)</f>
        <v>407819</v>
      </c>
      <c r="C62" s="600" t="str">
        <f>VLOOKUP(A62,'ORÇAMENTO_SEM DESONERAÇÃO'!A62:J178,3,0)</f>
        <v>Armação em aço CA-50 - fornecimento, preparo e colocação</v>
      </c>
      <c r="D62" s="286" t="str">
        <f>VLOOKUP(A62,'ORÇAMENTO_SEM DESONERAÇÃO'!A62:J178,4,0)</f>
        <v>SICRO</v>
      </c>
      <c r="E62" s="286" t="str">
        <f>VLOOKUP(A62,'ORÇAMENTO_SEM DESONERAÇÃO'!A62:J178,5,0)</f>
        <v>kg</v>
      </c>
      <c r="F62" s="624">
        <f>VLOOKUP(A62,'ORÇAMENTO_SEM DESONERAÇÃO'!A62:J178,6,0)</f>
        <v>320000</v>
      </c>
      <c r="G62" s="625">
        <f>VLOOKUP(A62,'ORÇAMENTO_SEM DESONERAÇÃO'!A62:J178,7,0)</f>
        <v>12.59</v>
      </c>
      <c r="H62" s="626">
        <f>VLOOKUP(A62,'ORÇAMENTO_SEM DESONERAÇÃO'!A62:J178,8,0)</f>
        <v>0.2389</v>
      </c>
      <c r="I62" s="625">
        <f t="shared" si="0"/>
        <v>15.6</v>
      </c>
      <c r="J62" s="625">
        <f t="shared" si="1"/>
        <v>4992000</v>
      </c>
    </row>
    <row r="63" spans="1:10" x14ac:dyDescent="0.2">
      <c r="A63" s="290" t="s">
        <v>1334</v>
      </c>
      <c r="B63" s="286">
        <f>VLOOKUP(A63,'ORÇAMENTO_SEM DESONERAÇÃO'!A63:J179,2,0)</f>
        <v>1608025</v>
      </c>
      <c r="C63" s="600" t="str">
        <f>VLOOKUP(A63,'ORÇAMENTO_SEM DESONERAÇÃO'!A63:J179,3,0)</f>
        <v>Perfuração em concreto com martelete elétrico - D = 14 mm</v>
      </c>
      <c r="D63" s="286" t="str">
        <f>VLOOKUP(A63,'ORÇAMENTO_SEM DESONERAÇÃO'!A63:J179,4,0)</f>
        <v>SICRO</v>
      </c>
      <c r="E63" s="286" t="str">
        <f>VLOOKUP(A63,'ORÇAMENTO_SEM DESONERAÇÃO'!A63:J179,5,0)</f>
        <v>m</v>
      </c>
      <c r="F63" s="624">
        <f>VLOOKUP(A63,'ORÇAMENTO_SEM DESONERAÇÃO'!A63:J179,6,0)</f>
        <v>12800</v>
      </c>
      <c r="G63" s="625">
        <f>VLOOKUP(A63,'ORÇAMENTO_SEM DESONERAÇÃO'!A63:J179,7,0)</f>
        <v>40.299999999999997</v>
      </c>
      <c r="H63" s="626">
        <f>VLOOKUP(A63,'ORÇAMENTO_SEM DESONERAÇÃO'!A63:J179,8,0)</f>
        <v>0.2389</v>
      </c>
      <c r="I63" s="625">
        <f t="shared" si="0"/>
        <v>49.93</v>
      </c>
      <c r="J63" s="625">
        <f t="shared" si="1"/>
        <v>639104</v>
      </c>
    </row>
    <row r="64" spans="1:10" x14ac:dyDescent="0.2">
      <c r="A64" s="290" t="s">
        <v>1335</v>
      </c>
      <c r="B64" s="286">
        <f>VLOOKUP(A64,'ORÇAMENTO_SEM DESONERAÇÃO'!A64:J180,2,0)</f>
        <v>2407972</v>
      </c>
      <c r="C64" s="600" t="str">
        <f>VLOOKUP(A64,'ORÇAMENTO_SEM DESONERAÇÃO'!A64:J180,3,0)</f>
        <v>Fornecimento e aplicação de adesivo estrutural à base de resina epóxi</v>
      </c>
      <c r="D64" s="286" t="str">
        <f>VLOOKUP(A64,'ORÇAMENTO_SEM DESONERAÇÃO'!A64:J180,4,0)</f>
        <v>SICRO</v>
      </c>
      <c r="E64" s="286" t="str">
        <f>VLOOKUP(A64,'ORÇAMENTO_SEM DESONERAÇÃO'!A64:J180,5,0)</f>
        <v>kg</v>
      </c>
      <c r="F64" s="624">
        <f>VLOOKUP(A64,'ORÇAMENTO_SEM DESONERAÇÃO'!A64:J180,6,0)</f>
        <v>64672</v>
      </c>
      <c r="G64" s="625">
        <f>VLOOKUP(A64,'ORÇAMENTO_SEM DESONERAÇÃO'!A64:J180,7,0)</f>
        <v>70.739999999999995</v>
      </c>
      <c r="H64" s="626">
        <f>VLOOKUP(A64,'ORÇAMENTO_SEM DESONERAÇÃO'!A64:J180,8,0)</f>
        <v>0.2389</v>
      </c>
      <c r="I64" s="625">
        <f t="shared" si="0"/>
        <v>87.64</v>
      </c>
      <c r="J64" s="625">
        <f t="shared" si="1"/>
        <v>5667854.0800000001</v>
      </c>
    </row>
    <row r="65" spans="1:10" ht="25.5" x14ac:dyDescent="0.2">
      <c r="A65" s="290" t="s">
        <v>1336</v>
      </c>
      <c r="B65" s="286">
        <f>VLOOKUP(A65,'ORÇAMENTO_SEM DESONERAÇÃO'!A65:J181,2,0)</f>
        <v>2419703</v>
      </c>
      <c r="C65" s="600" t="str">
        <f>VLOOKUP(A65,'ORÇAMENTO_SEM DESONERAÇÃO'!A65:J181,3,0)</f>
        <v>Pintura com tinta anticorrosiva à base de epóxi poliamida de dois componentes com pistola a ar comprimido, uma demão, espessura de 150 µm</v>
      </c>
      <c r="D65" s="286" t="str">
        <f>VLOOKUP(A65,'ORÇAMENTO_SEM DESONERAÇÃO'!A65:J181,4,0)</f>
        <v>SICRO</v>
      </c>
      <c r="E65" s="286" t="str">
        <f>VLOOKUP(A65,'ORÇAMENTO_SEM DESONERAÇÃO'!A65:J181,5,0)</f>
        <v>m²</v>
      </c>
      <c r="F65" s="624">
        <f>VLOOKUP(A65,'ORÇAMENTO_SEM DESONERAÇÃO'!A65:J181,6,0)</f>
        <v>32000</v>
      </c>
      <c r="G65" s="625">
        <f>VLOOKUP(A65,'ORÇAMENTO_SEM DESONERAÇÃO'!A65:J181,7,0)</f>
        <v>14.69</v>
      </c>
      <c r="H65" s="626">
        <f>VLOOKUP(A65,'ORÇAMENTO_SEM DESONERAÇÃO'!A65:J181,8,0)</f>
        <v>0.2389</v>
      </c>
      <c r="I65" s="625">
        <f t="shared" si="0"/>
        <v>18.2</v>
      </c>
      <c r="J65" s="625">
        <f t="shared" si="1"/>
        <v>582400</v>
      </c>
    </row>
    <row r="66" spans="1:10" x14ac:dyDescent="0.2">
      <c r="A66" s="290" t="s">
        <v>1337</v>
      </c>
      <c r="B66" s="286">
        <f>VLOOKUP(A66,'ORÇAMENTO_SEM DESONERAÇÃO'!A66:J182,2,0)</f>
        <v>3806402</v>
      </c>
      <c r="C66" s="600" t="str">
        <f>VLOOKUP(A66,'ORÇAMENTO_SEM DESONERAÇÃO'!A66:J182,3,0)</f>
        <v>Limpeza em superfície de concreto com jateamento d'água sob pressão</v>
      </c>
      <c r="D66" s="286" t="str">
        <f>VLOOKUP(A66,'ORÇAMENTO_SEM DESONERAÇÃO'!A66:J182,4,0)</f>
        <v>SICRO</v>
      </c>
      <c r="E66" s="286" t="str">
        <f>VLOOKUP(A66,'ORÇAMENTO_SEM DESONERAÇÃO'!A66:J182,5,0)</f>
        <v>m²</v>
      </c>
      <c r="F66" s="624">
        <f>VLOOKUP(A66,'ORÇAMENTO_SEM DESONERAÇÃO'!A66:J182,6,0)</f>
        <v>32000</v>
      </c>
      <c r="G66" s="625">
        <f>VLOOKUP(A66,'ORÇAMENTO_SEM DESONERAÇÃO'!A66:J182,7,0)</f>
        <v>2.87</v>
      </c>
      <c r="H66" s="626">
        <f>VLOOKUP(A66,'ORÇAMENTO_SEM DESONERAÇÃO'!A66:J182,8,0)</f>
        <v>0.2389</v>
      </c>
      <c r="I66" s="625">
        <f t="shared" si="0"/>
        <v>3.56</v>
      </c>
      <c r="J66" s="625">
        <f t="shared" si="1"/>
        <v>113920</v>
      </c>
    </row>
    <row r="67" spans="1:10" ht="25.5" x14ac:dyDescent="0.2">
      <c r="A67" s="290" t="s">
        <v>1338</v>
      </c>
      <c r="B67" s="286">
        <f>VLOOKUP(A67,'ORÇAMENTO_SEM DESONERAÇÃO'!A67:J183,2,0)</f>
        <v>3108015</v>
      </c>
      <c r="C67" s="600" t="str">
        <f>VLOOKUP(A67,'ORÇAMENTO_SEM DESONERAÇÃO'!A67:J183,3,0)</f>
        <v>Fôrmas de compensado plastificado 14 mm - uso geral - utilização de 1 vez - confecção, instalação e retirada</v>
      </c>
      <c r="D67" s="286" t="str">
        <f>VLOOKUP(A67,'ORÇAMENTO_SEM DESONERAÇÃO'!A67:J183,4,0)</f>
        <v>SICRO</v>
      </c>
      <c r="E67" s="286" t="str">
        <f>VLOOKUP(A67,'ORÇAMENTO_SEM DESONERAÇÃO'!A67:J183,5,0)</f>
        <v>m²</v>
      </c>
      <c r="F67" s="624">
        <f>VLOOKUP(A67,'ORÇAMENTO_SEM DESONERAÇÃO'!A67:J183,6,0)</f>
        <v>35200</v>
      </c>
      <c r="G67" s="625">
        <f>VLOOKUP(A67,'ORÇAMENTO_SEM DESONERAÇÃO'!A67:J183,7,0)</f>
        <v>178.74</v>
      </c>
      <c r="H67" s="626">
        <f>VLOOKUP(A67,'ORÇAMENTO_SEM DESONERAÇÃO'!A67:J183,8,0)</f>
        <v>0.2389</v>
      </c>
      <c r="I67" s="625">
        <f t="shared" si="0"/>
        <v>221.44</v>
      </c>
      <c r="J67" s="625">
        <f t="shared" si="1"/>
        <v>7794688</v>
      </c>
    </row>
    <row r="68" spans="1:10" x14ac:dyDescent="0.2">
      <c r="A68" s="290" t="s">
        <v>1339</v>
      </c>
      <c r="B68" s="286">
        <f>VLOOKUP(A68,'ORÇAMENTO_SEM DESONERAÇÃO'!A68:J184,2,0)</f>
        <v>1207725</v>
      </c>
      <c r="C68" s="600" t="str">
        <f>VLOOKUP(A68,'ORÇAMENTO_SEM DESONERAÇÃO'!A68:J184,3,0)</f>
        <v>Concreto projetado via seca fck = 40 MPa via seca aplicado em teto</v>
      </c>
      <c r="D68" s="286" t="str">
        <f>VLOOKUP(A68,'ORÇAMENTO_SEM DESONERAÇÃO'!A68:J184,4,0)</f>
        <v>SICRO</v>
      </c>
      <c r="E68" s="286" t="str">
        <f>VLOOKUP(A68,'ORÇAMENTO_SEM DESONERAÇÃO'!A68:J184,5,0)</f>
        <v>m³</v>
      </c>
      <c r="F68" s="624">
        <f>VLOOKUP(A68,'ORÇAMENTO_SEM DESONERAÇÃO'!A68:J184,6,0)</f>
        <v>960</v>
      </c>
      <c r="G68" s="625">
        <f>VLOOKUP(A68,'ORÇAMENTO_SEM DESONERAÇÃO'!A68:J184,7,0)</f>
        <v>2156.66</v>
      </c>
      <c r="H68" s="626">
        <f>VLOOKUP(A68,'ORÇAMENTO_SEM DESONERAÇÃO'!A68:J184,8,0)</f>
        <v>0.2389</v>
      </c>
      <c r="I68" s="625">
        <f t="shared" si="0"/>
        <v>2671.89</v>
      </c>
      <c r="J68" s="625">
        <f t="shared" si="1"/>
        <v>2565014.4</v>
      </c>
    </row>
    <row r="69" spans="1:10" ht="25.5" x14ac:dyDescent="0.2">
      <c r="A69" s="290" t="s">
        <v>1340</v>
      </c>
      <c r="B69" s="286">
        <f>VLOOKUP(A69,'ORÇAMENTO_SEM DESONERAÇÃO'!A69:J185,2,0)</f>
        <v>1207723</v>
      </c>
      <c r="C69" s="600" t="str">
        <f>VLOOKUP(A69,'ORÇAMENTO_SEM DESONERAÇÃO'!A69:J185,3,0)</f>
        <v>Concreto projetado via seca fck = 40 MPa aplicado em superfícies inclinadas e verticais</v>
      </c>
      <c r="D69" s="286" t="str">
        <f>VLOOKUP(A69,'ORÇAMENTO_SEM DESONERAÇÃO'!A69:J185,4,0)</f>
        <v>SICRO</v>
      </c>
      <c r="E69" s="286" t="str">
        <f>VLOOKUP(A69,'ORÇAMENTO_SEM DESONERAÇÃO'!A69:J185,5,0)</f>
        <v>m³</v>
      </c>
      <c r="F69" s="624">
        <f>VLOOKUP(A69,'ORÇAMENTO_SEM DESONERAÇÃO'!A69:J185,6,0)</f>
        <v>1920</v>
      </c>
      <c r="G69" s="625">
        <f>VLOOKUP(A69,'ORÇAMENTO_SEM DESONERAÇÃO'!A69:J185,7,0)</f>
        <v>1437.15</v>
      </c>
      <c r="H69" s="626">
        <f>VLOOKUP(A69,'ORÇAMENTO_SEM DESONERAÇÃO'!A69:J185,8,0)</f>
        <v>0.2389</v>
      </c>
      <c r="I69" s="625">
        <f t="shared" si="0"/>
        <v>1780.49</v>
      </c>
      <c r="J69" s="625">
        <f t="shared" si="1"/>
        <v>3418540.8</v>
      </c>
    </row>
    <row r="70" spans="1:10" ht="25.5" x14ac:dyDescent="0.2">
      <c r="A70" s="290" t="s">
        <v>1341</v>
      </c>
      <c r="B70" s="286">
        <f>VLOOKUP(A70,'ORÇAMENTO_SEM DESONERAÇÃO'!A70:J186,2,0)</f>
        <v>1106280</v>
      </c>
      <c r="C70" s="600" t="str">
        <f>VLOOKUP(A70,'ORÇAMENTO_SEM DESONERAÇÃO'!A70:J186,3,0)</f>
        <v>Concreto para bombeamento fck = 30 MPa - confecção em central dosadora de 30 m³/h - areia e brita comerciais</v>
      </c>
      <c r="D70" s="286" t="str">
        <f>VLOOKUP(A70,'ORÇAMENTO_SEM DESONERAÇÃO'!A70:J186,4,0)</f>
        <v>SICRO</v>
      </c>
      <c r="E70" s="286" t="str">
        <f>VLOOKUP(A70,'ORÇAMENTO_SEM DESONERAÇÃO'!A70:J186,5,0)</f>
        <v>m³</v>
      </c>
      <c r="F70" s="624">
        <f>VLOOKUP(A70,'ORÇAMENTO_SEM DESONERAÇÃO'!A70:J186,6,0)</f>
        <v>320</v>
      </c>
      <c r="G70" s="625">
        <f>VLOOKUP(A70,'ORÇAMENTO_SEM DESONERAÇÃO'!A70:J186,7,0)</f>
        <v>472.39</v>
      </c>
      <c r="H70" s="626">
        <f>VLOOKUP(A70,'ORÇAMENTO_SEM DESONERAÇÃO'!A70:J186,8,0)</f>
        <v>0.2389</v>
      </c>
      <c r="I70" s="625">
        <f t="shared" si="0"/>
        <v>585.24</v>
      </c>
      <c r="J70" s="625">
        <f t="shared" si="1"/>
        <v>187276.79999999999</v>
      </c>
    </row>
    <row r="71" spans="1:10" x14ac:dyDescent="0.2">
      <c r="A71" s="290" t="s">
        <v>1342</v>
      </c>
      <c r="B71" s="286">
        <f>VLOOKUP(A71,'ORÇAMENTO_SEM DESONERAÇÃO'!A71:J187,2,0)</f>
        <v>1106061</v>
      </c>
      <c r="C71" s="600" t="str">
        <f>VLOOKUP(A71,'ORÇAMENTO_SEM DESONERAÇÃO'!A71:J187,3,0)</f>
        <v>Lançamento manual de concreto usinado - confecção em central dosadora de 30 m³/h</v>
      </c>
      <c r="D71" s="286" t="str">
        <f>VLOOKUP(A71,'ORÇAMENTO_SEM DESONERAÇÃO'!A71:J187,4,0)</f>
        <v>SICRO</v>
      </c>
      <c r="E71" s="286" t="str">
        <f>VLOOKUP(A71,'ORÇAMENTO_SEM DESONERAÇÃO'!A71:J187,5,0)</f>
        <v>m³</v>
      </c>
      <c r="F71" s="624">
        <f>VLOOKUP(A71,'ORÇAMENTO_SEM DESONERAÇÃO'!A71:J187,6,0)</f>
        <v>320</v>
      </c>
      <c r="G71" s="625">
        <f>VLOOKUP(A71,'ORÇAMENTO_SEM DESONERAÇÃO'!A71:J187,7,0)</f>
        <v>66.400000000000006</v>
      </c>
      <c r="H71" s="626">
        <f>VLOOKUP(A71,'ORÇAMENTO_SEM DESONERAÇÃO'!A71:J187,8,0)</f>
        <v>0.2389</v>
      </c>
      <c r="I71" s="625">
        <f t="shared" si="0"/>
        <v>82.26</v>
      </c>
      <c r="J71" s="625">
        <f t="shared" si="1"/>
        <v>26323.200000000001</v>
      </c>
    </row>
    <row r="72" spans="1:10" x14ac:dyDescent="0.2">
      <c r="A72" s="290" t="s">
        <v>1343</v>
      </c>
      <c r="B72" s="286">
        <f>VLOOKUP(A72,'ORÇAMENTO_SEM DESONERAÇÃO'!A72:J188,2,0)</f>
        <v>1100657</v>
      </c>
      <c r="C72" s="600" t="str">
        <f>VLOOKUP(A72,'ORÇAMENTO_SEM DESONERAÇÃO'!A72:J188,3,0)</f>
        <v>Adensamento de concreto por vibrador de imersão</v>
      </c>
      <c r="D72" s="286" t="str">
        <f>VLOOKUP(A72,'ORÇAMENTO_SEM DESONERAÇÃO'!A72:J188,4,0)</f>
        <v>SICRO</v>
      </c>
      <c r="E72" s="286" t="str">
        <f>VLOOKUP(A72,'ORÇAMENTO_SEM DESONERAÇÃO'!A72:J188,5,0)</f>
        <v>m³</v>
      </c>
      <c r="F72" s="624">
        <f>VLOOKUP(A72,'ORÇAMENTO_SEM DESONERAÇÃO'!A72:J188,6,0)</f>
        <v>320</v>
      </c>
      <c r="G72" s="625">
        <f>VLOOKUP(A72,'ORÇAMENTO_SEM DESONERAÇÃO'!A72:J188,7,0)</f>
        <v>3.6</v>
      </c>
      <c r="H72" s="626">
        <f>VLOOKUP(A72,'ORÇAMENTO_SEM DESONERAÇÃO'!A72:J188,8,0)</f>
        <v>0.2389</v>
      </c>
      <c r="I72" s="625">
        <f t="shared" si="0"/>
        <v>4.46</v>
      </c>
      <c r="J72" s="625">
        <f t="shared" si="1"/>
        <v>1427.2</v>
      </c>
    </row>
    <row r="73" spans="1:10" x14ac:dyDescent="0.2">
      <c r="A73" s="290" t="s">
        <v>1344</v>
      </c>
      <c r="B73" s="286">
        <f>VLOOKUP(A73,'ORÇAMENTO_SEM DESONERAÇÃO'!A73:J189,2,0)</f>
        <v>3806420</v>
      </c>
      <c r="C73" s="600" t="str">
        <f>VLOOKUP(A73,'ORÇAMENTO_SEM DESONERAÇÃO'!A73:J189,3,0)</f>
        <v>Lançamento de viga pré-moldada de até 500 kN com utilização de guindaste</v>
      </c>
      <c r="D73" s="286" t="str">
        <f>VLOOKUP(A73,'ORÇAMENTO_SEM DESONERAÇÃO'!A73:J189,4,0)</f>
        <v>SICRO</v>
      </c>
      <c r="E73" s="286" t="str">
        <f>VLOOKUP(A73,'ORÇAMENTO_SEM DESONERAÇÃO'!A73:J189,5,0)</f>
        <v>un</v>
      </c>
      <c r="F73" s="624">
        <f>VLOOKUP(A73,'ORÇAMENTO_SEM DESONERAÇÃO'!A73:J189,6,0)</f>
        <v>80</v>
      </c>
      <c r="G73" s="625">
        <f>VLOOKUP(A73,'ORÇAMENTO_SEM DESONERAÇÃO'!A73:J189,7,0)</f>
        <v>4155.66</v>
      </c>
      <c r="H73" s="626">
        <f>VLOOKUP(A73,'ORÇAMENTO_SEM DESONERAÇÃO'!A73:J189,8,0)</f>
        <v>0.2389</v>
      </c>
      <c r="I73" s="625">
        <f t="shared" si="0"/>
        <v>5148.45</v>
      </c>
      <c r="J73" s="625">
        <f t="shared" si="1"/>
        <v>411876</v>
      </c>
    </row>
    <row r="74" spans="1:10" x14ac:dyDescent="0.2">
      <c r="A74" s="290" t="s">
        <v>1345</v>
      </c>
      <c r="B74" s="286">
        <f>VLOOKUP(A74,'ORÇAMENTO_SEM DESONERAÇÃO'!A74:J190,2,0)</f>
        <v>3808043</v>
      </c>
      <c r="C74" s="600" t="str">
        <f>VLOOKUP(A74,'ORÇAMENTO_SEM DESONERAÇÃO'!A74:J190,3,0)</f>
        <v>Pintura manual com nata de cimento - 3 demãos</v>
      </c>
      <c r="D74" s="286" t="str">
        <f>VLOOKUP(A74,'ORÇAMENTO_SEM DESONERAÇÃO'!A74:J190,4,0)</f>
        <v>SICRO</v>
      </c>
      <c r="E74" s="286" t="str">
        <f>VLOOKUP(A74,'ORÇAMENTO_SEM DESONERAÇÃO'!A74:J190,5,0)</f>
        <v>m²</v>
      </c>
      <c r="F74" s="624">
        <f>VLOOKUP(A74,'ORÇAMENTO_SEM DESONERAÇÃO'!A74:J190,6,0)</f>
        <v>32000</v>
      </c>
      <c r="G74" s="625">
        <f>VLOOKUP(A74,'ORÇAMENTO_SEM DESONERAÇÃO'!A74:J190,7,0)</f>
        <v>4.76</v>
      </c>
      <c r="H74" s="626">
        <f>VLOOKUP(A74,'ORÇAMENTO_SEM DESONERAÇÃO'!A74:J190,8,0)</f>
        <v>0.2389</v>
      </c>
      <c r="I74" s="625">
        <f t="shared" si="0"/>
        <v>5.9</v>
      </c>
      <c r="J74" s="625">
        <f t="shared" si="1"/>
        <v>188800</v>
      </c>
    </row>
    <row r="75" spans="1:10" ht="25.5" x14ac:dyDescent="0.2">
      <c r="A75" s="290" t="s">
        <v>1346</v>
      </c>
      <c r="B75" s="286">
        <f>VLOOKUP(A75,'ORÇAMENTO_SEM DESONERAÇÃO'!A75:J191,2,0)</f>
        <v>5213424</v>
      </c>
      <c r="C75" s="600" t="str">
        <f>VLOOKUP(A75,'ORÇAMENTO_SEM DESONERAÇÃO'!A75:J191,3,0)</f>
        <v>Placa modulada em aço nº 18 galvanizado com película retrorrefletiva tipo III + III - confecção</v>
      </c>
      <c r="D75" s="286" t="str">
        <f>VLOOKUP(A75,'ORÇAMENTO_SEM DESONERAÇÃO'!A75:J191,4,0)</f>
        <v>SICRO</v>
      </c>
      <c r="E75" s="286" t="str">
        <f>VLOOKUP(A75,'ORÇAMENTO_SEM DESONERAÇÃO'!A75:J191,5,0)</f>
        <v>m²</v>
      </c>
      <c r="F75" s="624">
        <f>VLOOKUP(A75,'ORÇAMENTO_SEM DESONERAÇÃO'!A75:J191,6,0)</f>
        <v>681.25</v>
      </c>
      <c r="G75" s="625">
        <f>VLOOKUP(A75,'ORÇAMENTO_SEM DESONERAÇÃO'!A75:J191,7,0)</f>
        <v>629.33000000000004</v>
      </c>
      <c r="H75" s="626">
        <f>VLOOKUP(A75,'ORÇAMENTO_SEM DESONERAÇÃO'!A75:J191,8,0)</f>
        <v>0.2389</v>
      </c>
      <c r="I75" s="625">
        <f t="shared" si="0"/>
        <v>779.68</v>
      </c>
      <c r="J75" s="625">
        <f t="shared" si="1"/>
        <v>531157</v>
      </c>
    </row>
    <row r="76" spans="1:10" x14ac:dyDescent="0.2">
      <c r="A76" s="290" t="s">
        <v>1347</v>
      </c>
      <c r="B76" s="286">
        <f>VLOOKUP(A76,'ORÇAMENTO_SEM DESONERAÇÃO'!A76:J192,2,0)</f>
        <v>3806406</v>
      </c>
      <c r="C76" s="600" t="str">
        <f>VLOOKUP(A76,'ORÇAMENTO_SEM DESONERAÇÃO'!A76:J192,3,0)</f>
        <v>Limpeza em junta de dilatação</v>
      </c>
      <c r="D76" s="286" t="str">
        <f>VLOOKUP(A76,'ORÇAMENTO_SEM DESONERAÇÃO'!A76:J192,4,0)</f>
        <v>SICRO</v>
      </c>
      <c r="E76" s="286" t="str">
        <f>VLOOKUP(A76,'ORÇAMENTO_SEM DESONERAÇÃO'!A76:J192,5,0)</f>
        <v>m</v>
      </c>
      <c r="F76" s="624">
        <f>VLOOKUP(A76,'ORÇAMENTO_SEM DESONERAÇÃO'!A76:J192,6,0)</f>
        <v>4000</v>
      </c>
      <c r="G76" s="625">
        <f>VLOOKUP(A76,'ORÇAMENTO_SEM DESONERAÇÃO'!A76:J192,7,0)</f>
        <v>7.18</v>
      </c>
      <c r="H76" s="626">
        <f>VLOOKUP(A76,'ORÇAMENTO_SEM DESONERAÇÃO'!A76:J192,8,0)</f>
        <v>0.2389</v>
      </c>
      <c r="I76" s="625">
        <f t="shared" ref="I76:I116" si="2">IFERROR(ROUND(IF(G76="","",G76*(1+H76)),2),"")</f>
        <v>8.9</v>
      </c>
      <c r="J76" s="625">
        <f t="shared" si="1"/>
        <v>35600</v>
      </c>
    </row>
    <row r="77" spans="1:10" ht="25.5" x14ac:dyDescent="0.2">
      <c r="A77" s="290" t="s">
        <v>1348</v>
      </c>
      <c r="B77" s="286">
        <f>VLOOKUP(A77,'ORÇAMENTO_SEM DESONERAÇÃO'!A77:J193,2,0)</f>
        <v>307084</v>
      </c>
      <c r="C77" s="600" t="str">
        <f>VLOOKUP(A77,'ORÇAMENTO_SEM DESONERAÇÃO'!A77:J193,3,0)</f>
        <v>Lábios poliméricos em junta de pavimento de concreto - L = 20 mm e H = 30 mm - confecção e assentamento</v>
      </c>
      <c r="D77" s="286" t="str">
        <f>VLOOKUP(A77,'ORÇAMENTO_SEM DESONERAÇÃO'!A77:J193,4,0)</f>
        <v>SICRO</v>
      </c>
      <c r="E77" s="286" t="str">
        <f>VLOOKUP(A77,'ORÇAMENTO_SEM DESONERAÇÃO'!A77:J193,5,0)</f>
        <v>m</v>
      </c>
      <c r="F77" s="624">
        <f>VLOOKUP(A77,'ORÇAMENTO_SEM DESONERAÇÃO'!A77:J193,6,0)</f>
        <v>4000</v>
      </c>
      <c r="G77" s="625">
        <f>VLOOKUP(A77,'ORÇAMENTO_SEM DESONERAÇÃO'!A77:J193,7,0)</f>
        <v>34.54</v>
      </c>
      <c r="H77" s="626">
        <f>VLOOKUP(A77,'ORÇAMENTO_SEM DESONERAÇÃO'!A77:J193,8,0)</f>
        <v>0.2389</v>
      </c>
      <c r="I77" s="625">
        <f t="shared" si="2"/>
        <v>42.79</v>
      </c>
      <c r="J77" s="625">
        <f t="shared" si="1"/>
        <v>171160</v>
      </c>
    </row>
    <row r="78" spans="1:10" x14ac:dyDescent="0.2">
      <c r="A78" s="290" t="s">
        <v>1349</v>
      </c>
      <c r="B78" s="286">
        <f>VLOOKUP(A78,'ORÇAMENTO_SEM DESONERAÇÃO'!A78:J194,2,0)</f>
        <v>3806409</v>
      </c>
      <c r="C78" s="600" t="str">
        <f>VLOOKUP(A78,'ORÇAMENTO_SEM DESONERAÇÃO'!A78:J194,3,0)</f>
        <v>Restauração de berços de apoio para junta de dilatação - fornecimento e instalação</v>
      </c>
      <c r="D78" s="286" t="str">
        <f>VLOOKUP(A78,'ORÇAMENTO_SEM DESONERAÇÃO'!A78:J194,4,0)</f>
        <v>SICRO</v>
      </c>
      <c r="E78" s="286" t="str">
        <f>VLOOKUP(A78,'ORÇAMENTO_SEM DESONERAÇÃO'!A78:J194,5,0)</f>
        <v>m</v>
      </c>
      <c r="F78" s="624">
        <f>VLOOKUP(A78,'ORÇAMENTO_SEM DESONERAÇÃO'!A78:J194,6,0)</f>
        <v>4000</v>
      </c>
      <c r="G78" s="625">
        <f>VLOOKUP(A78,'ORÇAMENTO_SEM DESONERAÇÃO'!A78:J194,7,0)</f>
        <v>68.260000000000005</v>
      </c>
      <c r="H78" s="626">
        <f>VLOOKUP(A78,'ORÇAMENTO_SEM DESONERAÇÃO'!A78:J194,8,0)</f>
        <v>0.2389</v>
      </c>
      <c r="I78" s="625">
        <f t="shared" si="2"/>
        <v>84.57</v>
      </c>
      <c r="J78" s="625">
        <f t="shared" si="1"/>
        <v>338280</v>
      </c>
    </row>
    <row r="79" spans="1:10" ht="25.5" x14ac:dyDescent="0.2">
      <c r="A79" s="290" t="s">
        <v>1350</v>
      </c>
      <c r="B79" s="286">
        <f>VLOOKUP(A79,'ORÇAMENTO_SEM DESONERAÇÃO'!A79:J195,2,0)</f>
        <v>307733</v>
      </c>
      <c r="C79" s="600" t="str">
        <f>VLOOKUP(A79,'ORÇAMENTO_SEM DESONERAÇÃO'!A79:J195,3,0)</f>
        <v>Junta de dilatação em elastômero e perfil VV - L = 20 mm e H = 40 mm - fornecimento e instalação</v>
      </c>
      <c r="D79" s="286" t="str">
        <f>VLOOKUP(A79,'ORÇAMENTO_SEM DESONERAÇÃO'!A79:J195,4,0)</f>
        <v>SICRO</v>
      </c>
      <c r="E79" s="286" t="str">
        <f>VLOOKUP(A79,'ORÇAMENTO_SEM DESONERAÇÃO'!A79:J195,5,0)</f>
        <v>m</v>
      </c>
      <c r="F79" s="624">
        <f>VLOOKUP(A79,'ORÇAMENTO_SEM DESONERAÇÃO'!A79:J195,6,0)</f>
        <v>2000</v>
      </c>
      <c r="G79" s="625">
        <f>VLOOKUP(A79,'ORÇAMENTO_SEM DESONERAÇÃO'!A79:J195,7,0)</f>
        <v>299.22000000000003</v>
      </c>
      <c r="H79" s="626">
        <f>VLOOKUP(A79,'ORÇAMENTO_SEM DESONERAÇÃO'!A79:J195,8,0)</f>
        <v>0.2389</v>
      </c>
      <c r="I79" s="625">
        <f t="shared" si="2"/>
        <v>370.7</v>
      </c>
      <c r="J79" s="625">
        <f t="shared" si="1"/>
        <v>741400</v>
      </c>
    </row>
    <row r="80" spans="1:10" x14ac:dyDescent="0.2">
      <c r="A80" s="290" t="s">
        <v>1351</v>
      </c>
      <c r="B80" s="286">
        <f>VLOOKUP(A80,'ORÇAMENTO_SEM DESONERAÇÃO'!A80:J196,2,0)</f>
        <v>3815602</v>
      </c>
      <c r="C80" s="600" t="str">
        <f>VLOOKUP(A80,'ORÇAMENTO_SEM DESONERAÇÃO'!A80:J196,3,0)</f>
        <v>Substituição de junta de dilatação e lábios poliméricos - fornecimento e instalação</v>
      </c>
      <c r="D80" s="286" t="str">
        <f>VLOOKUP(A80,'ORÇAMENTO_SEM DESONERAÇÃO'!A80:J196,4,0)</f>
        <v>SICRO</v>
      </c>
      <c r="E80" s="286" t="str">
        <f>VLOOKUP(A80,'ORÇAMENTO_SEM DESONERAÇÃO'!A80:J196,5,0)</f>
        <v>m</v>
      </c>
      <c r="F80" s="624">
        <f>VLOOKUP(A80,'ORÇAMENTO_SEM DESONERAÇÃO'!A80:J196,6,0)</f>
        <v>2000</v>
      </c>
      <c r="G80" s="625">
        <f>VLOOKUP(A80,'ORÇAMENTO_SEM DESONERAÇÃO'!A80:J196,7,0)</f>
        <v>34.54</v>
      </c>
      <c r="H80" s="626">
        <f>VLOOKUP(A80,'ORÇAMENTO_SEM DESONERAÇÃO'!A80:J196,8,0)</f>
        <v>0.2389</v>
      </c>
      <c r="I80" s="625">
        <f t="shared" si="2"/>
        <v>42.79</v>
      </c>
      <c r="J80" s="625">
        <f t="shared" si="1"/>
        <v>85580</v>
      </c>
    </row>
    <row r="81" spans="1:10" x14ac:dyDescent="0.2">
      <c r="A81" s="290" t="s">
        <v>1352</v>
      </c>
      <c r="B81" s="286">
        <f>VLOOKUP(A81,'ORÇAMENTO_SEM DESONERAÇÃO'!A81:J197,2,0)</f>
        <v>2015642</v>
      </c>
      <c r="C81" s="600" t="str">
        <f>VLOOKUP(A81,'ORÇAMENTO_SEM DESONERAÇÃO'!A81:J197,3,0)</f>
        <v>Dreno em tubo de aço galvanizado D = 100 mm em OAE - fornecimento e instalação</v>
      </c>
      <c r="D81" s="286" t="str">
        <f>VLOOKUP(A81,'ORÇAMENTO_SEM DESONERAÇÃO'!A81:J197,4,0)</f>
        <v>SICRO</v>
      </c>
      <c r="E81" s="286" t="str">
        <f>VLOOKUP(A81,'ORÇAMENTO_SEM DESONERAÇÃO'!A81:J197,5,0)</f>
        <v>m</v>
      </c>
      <c r="F81" s="624">
        <f>VLOOKUP(A81,'ORÇAMENTO_SEM DESONERAÇÃO'!A81:J197,6,0)</f>
        <v>800</v>
      </c>
      <c r="G81" s="625">
        <f>VLOOKUP(A81,'ORÇAMENTO_SEM DESONERAÇÃO'!A81:J197,7,0)</f>
        <v>139.58000000000001</v>
      </c>
      <c r="H81" s="626">
        <f>VLOOKUP(A81,'ORÇAMENTO_SEM DESONERAÇÃO'!A81:J197,8,0)</f>
        <v>0.2389</v>
      </c>
      <c r="I81" s="625">
        <f t="shared" si="2"/>
        <v>172.93</v>
      </c>
      <c r="J81" s="625">
        <f t="shared" ref="J81:J116" si="3">TRUNC(F81*I81,2)</f>
        <v>138344</v>
      </c>
    </row>
    <row r="82" spans="1:10" ht="25.5" x14ac:dyDescent="0.2">
      <c r="A82" s="290" t="s">
        <v>1353</v>
      </c>
      <c r="B82" s="286">
        <f>VLOOKUP(A82,'ORÇAMENTO_SEM DESONERAÇÃO'!A82:J198,2,0)</f>
        <v>3815644</v>
      </c>
      <c r="C82" s="600" t="str">
        <f>VLOOKUP(A82,'ORÇAMENTO_SEM DESONERAÇÃO'!A82:J198,3,0)</f>
        <v>Recomposição de dreno em tubo de aço galvanizado D = 100 mm em OAE - fornecimento e instalação</v>
      </c>
      <c r="D82" s="286" t="str">
        <f>VLOOKUP(A82,'ORÇAMENTO_SEM DESONERAÇÃO'!A82:J198,4,0)</f>
        <v>SICRO</v>
      </c>
      <c r="E82" s="286" t="str">
        <f>VLOOKUP(A82,'ORÇAMENTO_SEM DESONERAÇÃO'!A82:J198,5,0)</f>
        <v>un</v>
      </c>
      <c r="F82" s="624">
        <f>VLOOKUP(A82,'ORÇAMENTO_SEM DESONERAÇÃO'!A82:J198,6,0)</f>
        <v>800</v>
      </c>
      <c r="G82" s="625">
        <f>VLOOKUP(A82,'ORÇAMENTO_SEM DESONERAÇÃO'!A82:J198,7,0)</f>
        <v>97.94</v>
      </c>
      <c r="H82" s="626">
        <f>VLOOKUP(A82,'ORÇAMENTO_SEM DESONERAÇÃO'!A82:J198,8,0)</f>
        <v>0.2389</v>
      </c>
      <c r="I82" s="625">
        <f t="shared" si="2"/>
        <v>121.34</v>
      </c>
      <c r="J82" s="625">
        <f t="shared" si="3"/>
        <v>97072</v>
      </c>
    </row>
    <row r="83" spans="1:10" x14ac:dyDescent="0.2">
      <c r="A83" s="290" t="s">
        <v>1354</v>
      </c>
      <c r="B83" s="286">
        <f>VLOOKUP(A83,'ORÇAMENTO_SEM DESONERAÇÃO'!A83:J199,2,0)</f>
        <v>3816118</v>
      </c>
      <c r="C83" s="600" t="str">
        <f>VLOOKUP(A83,'ORÇAMENTO_SEM DESONERAÇÃO'!A83:J199,3,0)</f>
        <v>Guarda-corpo de concreto - fabricação - areia e brita comerciais - Guindauto 6,2 t</v>
      </c>
      <c r="D83" s="286" t="str">
        <f>VLOOKUP(A83,'ORÇAMENTO_SEM DESONERAÇÃO'!A83:J199,4,0)</f>
        <v>SICRO</v>
      </c>
      <c r="E83" s="286" t="str">
        <f>VLOOKUP(A83,'ORÇAMENTO_SEM DESONERAÇÃO'!A83:J199,5,0)</f>
        <v>m</v>
      </c>
      <c r="F83" s="624">
        <f>VLOOKUP(A83,'ORÇAMENTO_SEM DESONERAÇÃO'!A83:J199,6,0)</f>
        <v>2640</v>
      </c>
      <c r="G83" s="625">
        <f>VLOOKUP(A83,'ORÇAMENTO_SEM DESONERAÇÃO'!A83:J199,7,0)</f>
        <v>97.69</v>
      </c>
      <c r="H83" s="626">
        <f>VLOOKUP(A83,'ORÇAMENTO_SEM DESONERAÇÃO'!A83:J199,8,0)</f>
        <v>0.2389</v>
      </c>
      <c r="I83" s="625">
        <f t="shared" si="2"/>
        <v>121.03</v>
      </c>
      <c r="J83" s="625">
        <f t="shared" si="3"/>
        <v>319519.2</v>
      </c>
    </row>
    <row r="84" spans="1:10" x14ac:dyDescent="0.2">
      <c r="A84" s="290" t="s">
        <v>1355</v>
      </c>
      <c r="B84" s="286">
        <f>VLOOKUP(A84,'ORÇAMENTO_SEM DESONERAÇÃO'!A84:J200,2,0)</f>
        <v>3815706</v>
      </c>
      <c r="C84" s="600" t="str">
        <f>VLOOKUP(A84,'ORÇAMENTO_SEM DESONERAÇÃO'!A84:J200,3,0)</f>
        <v>Recomposição de guarda-corpo com agregados comerciais - instalação</v>
      </c>
      <c r="D84" s="286" t="str">
        <f>VLOOKUP(A84,'ORÇAMENTO_SEM DESONERAÇÃO'!A84:J200,4,0)</f>
        <v>SICRO</v>
      </c>
      <c r="E84" s="286" t="str">
        <f>VLOOKUP(A84,'ORÇAMENTO_SEM DESONERAÇÃO'!A84:J200,5,0)</f>
        <v>m</v>
      </c>
      <c r="F84" s="624">
        <f>VLOOKUP(A84,'ORÇAMENTO_SEM DESONERAÇÃO'!A84:J200,6,0)</f>
        <v>8800</v>
      </c>
      <c r="G84" s="625">
        <f>VLOOKUP(A84,'ORÇAMENTO_SEM DESONERAÇÃO'!A84:J200,7,0)</f>
        <v>134.47</v>
      </c>
      <c r="H84" s="626">
        <f>VLOOKUP(A84,'ORÇAMENTO_SEM DESONERAÇÃO'!A84:J200,8,0)</f>
        <v>0.2389</v>
      </c>
      <c r="I84" s="625">
        <f t="shared" si="2"/>
        <v>166.59</v>
      </c>
      <c r="J84" s="625">
        <f t="shared" si="3"/>
        <v>1465992</v>
      </c>
    </row>
    <row r="85" spans="1:10" ht="25.5" x14ac:dyDescent="0.2">
      <c r="A85" s="290" t="s">
        <v>1356</v>
      </c>
      <c r="B85" s="286">
        <f>VLOOKUP(A85,'ORÇAMENTO_SEM DESONERAÇÃO'!A85:J201,2,0)</f>
        <v>3713828</v>
      </c>
      <c r="C85" s="600" t="str">
        <f>VLOOKUP(A85,'ORÇAMENTO_SEM DESONERAÇÃO'!A85:J201,3,0)</f>
        <v>Barreira dupla de concreto, armada, pré-moldada (perfil New Jersey) - L &gt; 3,00 m e H = 810 mm</v>
      </c>
      <c r="D85" s="286" t="str">
        <f>VLOOKUP(A85,'ORÇAMENTO_SEM DESONERAÇÃO'!A85:J201,4,0)</f>
        <v>SICRO</v>
      </c>
      <c r="E85" s="286" t="str">
        <f>VLOOKUP(A85,'ORÇAMENTO_SEM DESONERAÇÃO'!A85:J201,5,0)</f>
        <v>m</v>
      </c>
      <c r="F85" s="624">
        <f>VLOOKUP(A85,'ORÇAMENTO_SEM DESONERAÇÃO'!A85:J201,6,0)</f>
        <v>750</v>
      </c>
      <c r="G85" s="625">
        <f>VLOOKUP(A85,'ORÇAMENTO_SEM DESONERAÇÃO'!A85:J201,7,0)</f>
        <v>237.89</v>
      </c>
      <c r="H85" s="626">
        <f>VLOOKUP(A85,'ORÇAMENTO_SEM DESONERAÇÃO'!A85:J201,8,0)</f>
        <v>0.2389</v>
      </c>
      <c r="I85" s="625">
        <f t="shared" si="2"/>
        <v>294.72000000000003</v>
      </c>
      <c r="J85" s="625">
        <f t="shared" si="3"/>
        <v>221040</v>
      </c>
    </row>
    <row r="86" spans="1:10" x14ac:dyDescent="0.2">
      <c r="A86" s="290" t="s">
        <v>1357</v>
      </c>
      <c r="B86" s="286">
        <f>VLOOKUP(A86,'ORÇAMENTO_SEM DESONERAÇÃO'!A86:J202,2,0)</f>
        <v>4915744</v>
      </c>
      <c r="C86" s="600" t="str">
        <f>VLOOKUP(A86,'ORÇAMENTO_SEM DESONERAÇÃO'!A86:J202,3,0)</f>
        <v>Capina manual</v>
      </c>
      <c r="D86" s="286" t="str">
        <f>VLOOKUP(A86,'ORÇAMENTO_SEM DESONERAÇÃO'!A86:J202,4,0)</f>
        <v>SICRO</v>
      </c>
      <c r="E86" s="286" t="str">
        <f>VLOOKUP(A86,'ORÇAMENTO_SEM DESONERAÇÃO'!A86:J202,5,0)</f>
        <v>m²</v>
      </c>
      <c r="F86" s="624">
        <f>VLOOKUP(A86,'ORÇAMENTO_SEM DESONERAÇÃO'!A86:J202,6,0)</f>
        <v>4000</v>
      </c>
      <c r="G86" s="625">
        <f>VLOOKUP(A86,'ORÇAMENTO_SEM DESONERAÇÃO'!A86:J202,7,0)</f>
        <v>0.79</v>
      </c>
      <c r="H86" s="626">
        <f>VLOOKUP(A86,'ORÇAMENTO_SEM DESONERAÇÃO'!A86:J202,8,0)</f>
        <v>0.2389</v>
      </c>
      <c r="I86" s="625">
        <f t="shared" si="2"/>
        <v>0.98</v>
      </c>
      <c r="J86" s="625">
        <f t="shared" si="3"/>
        <v>3920</v>
      </c>
    </row>
    <row r="87" spans="1:10" ht="25.5" x14ac:dyDescent="0.2">
      <c r="A87" s="290" t="s">
        <v>1358</v>
      </c>
      <c r="B87" s="286">
        <f>VLOOKUP(A87,'ORÇAMENTO_SEM DESONERAÇÃO'!A87:J203,2,0)</f>
        <v>4915650</v>
      </c>
      <c r="C87" s="600" t="str">
        <f>VLOOKUP(A87,'ORÇAMENTO_SEM DESONERAÇÃO'!A87:J203,3,0)</f>
        <v>Injeção de adesivo estrutural à base de resina epóxi de baixa viscosidade para tratamento de fissuras em estruturas de concreto - fornecimento e aplicação manual</v>
      </c>
      <c r="D87" s="286" t="str">
        <f>VLOOKUP(A87,'ORÇAMENTO_SEM DESONERAÇÃO'!A87:J203,4,0)</f>
        <v>SICRO</v>
      </c>
      <c r="E87" s="286" t="str">
        <f>VLOOKUP(A87,'ORÇAMENTO_SEM DESONERAÇÃO'!A87:J203,5,0)</f>
        <v>kg</v>
      </c>
      <c r="F87" s="624">
        <f>VLOOKUP(A87,'ORÇAMENTO_SEM DESONERAÇÃO'!A87:J203,6,0)</f>
        <v>500</v>
      </c>
      <c r="G87" s="625">
        <f>VLOOKUP(A87,'ORÇAMENTO_SEM DESONERAÇÃO'!A87:J203,7,0)</f>
        <v>283.83</v>
      </c>
      <c r="H87" s="626">
        <f>VLOOKUP(A87,'ORÇAMENTO_SEM DESONERAÇÃO'!A87:J203,8,0)</f>
        <v>0.2389</v>
      </c>
      <c r="I87" s="625">
        <f t="shared" si="2"/>
        <v>351.64</v>
      </c>
      <c r="J87" s="625">
        <f t="shared" si="3"/>
        <v>175820</v>
      </c>
    </row>
    <row r="88" spans="1:10" ht="38.25" x14ac:dyDescent="0.2">
      <c r="A88" s="290" t="s">
        <v>1359</v>
      </c>
      <c r="B88" s="286">
        <f>VLOOKUP(A88,'ORÇAMENTO_SEM DESONERAÇÃO'!A88:J204,2,0)</f>
        <v>4915645</v>
      </c>
      <c r="C88" s="600" t="str">
        <f>VLOOKUP(A88,'ORÇAMENTO_SEM DESONERAÇÃO'!A88:J204,3,0)</f>
        <v>Injeção de adesivo estrutural à base de resina epóxi de baixa viscosidade para tratamento de fissuras em estruturas de concreto - fornecimento e aplicação mecanizada</v>
      </c>
      <c r="D88" s="286" t="str">
        <f>VLOOKUP(A88,'ORÇAMENTO_SEM DESONERAÇÃO'!A88:J204,4,0)</f>
        <v>SICRO</v>
      </c>
      <c r="E88" s="286" t="str">
        <f>VLOOKUP(A88,'ORÇAMENTO_SEM DESONERAÇÃO'!A88:J204,5,0)</f>
        <v>kg</v>
      </c>
      <c r="F88" s="624">
        <f>VLOOKUP(A88,'ORÇAMENTO_SEM DESONERAÇÃO'!A88:J204,6,0)</f>
        <v>500</v>
      </c>
      <c r="G88" s="625">
        <f>VLOOKUP(A88,'ORÇAMENTO_SEM DESONERAÇÃO'!A88:J204,7,0)</f>
        <v>201.09</v>
      </c>
      <c r="H88" s="626">
        <f>VLOOKUP(A88,'ORÇAMENTO_SEM DESONERAÇÃO'!A88:J204,8,0)</f>
        <v>0.2389</v>
      </c>
      <c r="I88" s="625">
        <f t="shared" si="2"/>
        <v>249.13</v>
      </c>
      <c r="J88" s="625">
        <f t="shared" si="3"/>
        <v>124565</v>
      </c>
    </row>
    <row r="89" spans="1:10" ht="25.5" x14ac:dyDescent="0.2">
      <c r="A89" s="290" t="s">
        <v>1360</v>
      </c>
      <c r="B89" s="286">
        <f>VLOOKUP(A89,'ORÇAMENTO_SEM DESONERAÇÃO'!A89:J205,2,0)</f>
        <v>4915653</v>
      </c>
      <c r="C89" s="600" t="str">
        <f>VLOOKUP(A89,'ORÇAMENTO_SEM DESONERAÇÃO'!A89:J205,3,0)</f>
        <v>Selagem superficial de fissuras com adesivo estrutural à base de resina epóxi de alta viscosidade, inclusive limpeza superficial - fornecimento e aplicação</v>
      </c>
      <c r="D89" s="286" t="str">
        <f>VLOOKUP(A89,'ORÇAMENTO_SEM DESONERAÇÃO'!A89:J205,4,0)</f>
        <v>SICRO</v>
      </c>
      <c r="E89" s="286" t="str">
        <f>VLOOKUP(A89,'ORÇAMENTO_SEM DESONERAÇÃO'!A89:J205,5,0)</f>
        <v>kg</v>
      </c>
      <c r="F89" s="624">
        <f>VLOOKUP(A89,'ORÇAMENTO_SEM DESONERAÇÃO'!A89:J205,6,0)</f>
        <v>1000</v>
      </c>
      <c r="G89" s="625">
        <f>VLOOKUP(A89,'ORÇAMENTO_SEM DESONERAÇÃO'!A89:J205,7,0)</f>
        <v>68.72</v>
      </c>
      <c r="H89" s="626">
        <f>VLOOKUP(A89,'ORÇAMENTO_SEM DESONERAÇÃO'!A89:J205,8,0)</f>
        <v>0.2389</v>
      </c>
      <c r="I89" s="625">
        <f t="shared" si="2"/>
        <v>85.14</v>
      </c>
      <c r="J89" s="625">
        <f t="shared" si="3"/>
        <v>85140</v>
      </c>
    </row>
    <row r="90" spans="1:10" ht="25.5" x14ac:dyDescent="0.2">
      <c r="A90" s="290" t="s">
        <v>1361</v>
      </c>
      <c r="B90" s="286">
        <f>VLOOKUP(A90,'ORÇAMENTO_SEM DESONERAÇÃO'!A90:J206,2,0)</f>
        <v>4915652</v>
      </c>
      <c r="C90" s="600" t="str">
        <f>VLOOKUP(A90,'ORÇAMENTO_SEM DESONERAÇÃO'!A90:J206,3,0)</f>
        <v>Bico de adesão para injeção de adesivo estrutural à base de resina epóxi - fornecimento, instalação e retirada</v>
      </c>
      <c r="D90" s="286" t="str">
        <f>VLOOKUP(A90,'ORÇAMENTO_SEM DESONERAÇÃO'!A90:J206,4,0)</f>
        <v>SICRO</v>
      </c>
      <c r="E90" s="286" t="str">
        <f>VLOOKUP(A90,'ORÇAMENTO_SEM DESONERAÇÃO'!A90:J206,5,0)</f>
        <v>un</v>
      </c>
      <c r="F90" s="624">
        <f>VLOOKUP(A90,'ORÇAMENTO_SEM DESONERAÇÃO'!A90:J206,6,0)</f>
        <v>4000</v>
      </c>
      <c r="G90" s="625">
        <f>VLOOKUP(A90,'ORÇAMENTO_SEM DESONERAÇÃO'!A90:J206,7,0)</f>
        <v>8.14</v>
      </c>
      <c r="H90" s="626">
        <f>VLOOKUP(A90,'ORÇAMENTO_SEM DESONERAÇÃO'!A90:J206,8,0)</f>
        <v>0.2389</v>
      </c>
      <c r="I90" s="625">
        <f t="shared" si="2"/>
        <v>10.08</v>
      </c>
      <c r="J90" s="625">
        <f t="shared" si="3"/>
        <v>40320</v>
      </c>
    </row>
    <row r="91" spans="1:10" ht="25.5" x14ac:dyDescent="0.2">
      <c r="A91" s="290" t="s">
        <v>1362</v>
      </c>
      <c r="B91" s="286">
        <f>VLOOKUP(A91,'ORÇAMENTO_SEM DESONERAÇÃO'!A91:J207,2,0)</f>
        <v>4915651</v>
      </c>
      <c r="C91" s="600" t="str">
        <f>VLOOKUP(A91,'ORÇAMENTO_SEM DESONERAÇÃO'!A91:J207,3,0)</f>
        <v>Bico de perfuração para injeção de adesivo estrutural à base de resina epóxi - fornecimento, instalação e retirada</v>
      </c>
      <c r="D91" s="286" t="str">
        <f>VLOOKUP(A91,'ORÇAMENTO_SEM DESONERAÇÃO'!A91:J207,4,0)</f>
        <v>SICRO</v>
      </c>
      <c r="E91" s="286" t="str">
        <f>VLOOKUP(A91,'ORÇAMENTO_SEM DESONERAÇÃO'!A91:J207,5,0)</f>
        <v>un</v>
      </c>
      <c r="F91" s="624">
        <f>VLOOKUP(A91,'ORÇAMENTO_SEM DESONERAÇÃO'!A91:J207,6,0)</f>
        <v>4000</v>
      </c>
      <c r="G91" s="625">
        <f>VLOOKUP(A91,'ORÇAMENTO_SEM DESONERAÇÃO'!A91:J207,7,0)</f>
        <v>10.85</v>
      </c>
      <c r="H91" s="626">
        <f>VLOOKUP(A91,'ORÇAMENTO_SEM DESONERAÇÃO'!A91:J207,8,0)</f>
        <v>0.2389</v>
      </c>
      <c r="I91" s="625">
        <f t="shared" si="2"/>
        <v>13.44</v>
      </c>
      <c r="J91" s="625">
        <f t="shared" si="3"/>
        <v>53760</v>
      </c>
    </row>
    <row r="92" spans="1:10" ht="38.25" x14ac:dyDescent="0.2">
      <c r="A92" s="290" t="s">
        <v>1363</v>
      </c>
      <c r="B92" s="286">
        <f>VLOOKUP(A92,'ORÇAMENTO_SEM DESONERAÇÃO'!A92:J208,2,0)</f>
        <v>2106235</v>
      </c>
      <c r="C92" s="600" t="str">
        <f>VLOOKUP(A92,'ORÇAMENTO_SEM DESONERAÇÃO'!A92:J208,3,0)</f>
        <v>Escoramento metálico com quadro tubular contraventado - capacidade de carga até 3,8 t/m² - quadro de 1,0 x 1,0 x 1,25 m - utilização de 50 vezes - fornecimento, instalação e retirada</v>
      </c>
      <c r="D92" s="286" t="str">
        <f>VLOOKUP(A92,'ORÇAMENTO_SEM DESONERAÇÃO'!A92:J208,4,0)</f>
        <v>SICRO</v>
      </c>
      <c r="E92" s="286" t="str">
        <f>VLOOKUP(A92,'ORÇAMENTO_SEM DESONERAÇÃO'!A92:J208,5,0)</f>
        <v>m³</v>
      </c>
      <c r="F92" s="624">
        <f>VLOOKUP(A92,'ORÇAMENTO_SEM DESONERAÇÃO'!A92:J208,6,0)</f>
        <v>96000</v>
      </c>
      <c r="G92" s="625">
        <f>VLOOKUP(A92,'ORÇAMENTO_SEM DESONERAÇÃO'!A92:J208,7,0)</f>
        <v>3.42</v>
      </c>
      <c r="H92" s="626">
        <f>VLOOKUP(A92,'ORÇAMENTO_SEM DESONERAÇÃO'!A92:J208,8,0)</f>
        <v>0.2389</v>
      </c>
      <c r="I92" s="625">
        <f t="shared" si="2"/>
        <v>4.24</v>
      </c>
      <c r="J92" s="625">
        <f t="shared" si="3"/>
        <v>407040</v>
      </c>
    </row>
    <row r="93" spans="1:10" ht="25.5" x14ac:dyDescent="0.2">
      <c r="A93" s="290" t="s">
        <v>1364</v>
      </c>
      <c r="B93" s="286">
        <f>VLOOKUP(A93,'ORÇAMENTO_SEM DESONERAÇÃO'!A93:J209,2,0)</f>
        <v>3816197</v>
      </c>
      <c r="C93" s="600" t="str">
        <f>VLOOKUP(A93,'ORÇAMENTO_SEM DESONERAÇÃO'!A93:J209,3,0)</f>
        <v>Plataforma de trabalho em madeira apoiada no solo - altura de até 6 m - utilização de 5 vezes - confecção, instalação e retirada</v>
      </c>
      <c r="D93" s="286" t="str">
        <f>VLOOKUP(A93,'ORÇAMENTO_SEM DESONERAÇÃO'!A93:J209,4,0)</f>
        <v>SICRO</v>
      </c>
      <c r="E93" s="286" t="str">
        <f>VLOOKUP(A93,'ORÇAMENTO_SEM DESONERAÇÃO'!A93:J209,5,0)</f>
        <v>m³</v>
      </c>
      <c r="F93" s="624">
        <f>VLOOKUP(A93,'ORÇAMENTO_SEM DESONERAÇÃO'!A93:J209,6,0)</f>
        <v>57600</v>
      </c>
      <c r="G93" s="625">
        <f>VLOOKUP(A93,'ORÇAMENTO_SEM DESONERAÇÃO'!A93:J209,7,0)</f>
        <v>74.19</v>
      </c>
      <c r="H93" s="626">
        <f>VLOOKUP(A93,'ORÇAMENTO_SEM DESONERAÇÃO'!A93:J209,8,0)</f>
        <v>0.2389</v>
      </c>
      <c r="I93" s="625">
        <f t="shared" si="2"/>
        <v>91.91</v>
      </c>
      <c r="J93" s="625">
        <f t="shared" si="3"/>
        <v>5294016</v>
      </c>
    </row>
    <row r="94" spans="1:10" ht="25.5" x14ac:dyDescent="0.2">
      <c r="A94" s="290" t="s">
        <v>1365</v>
      </c>
      <c r="B94" s="286">
        <f>VLOOKUP(A94,'ORÇAMENTO_SEM DESONERAÇÃO'!A94:J210,2,0)</f>
        <v>3806410</v>
      </c>
      <c r="C94" s="600" t="str">
        <f>VLOOKUP(A94,'ORÇAMENTO_SEM DESONERAÇÃO'!A94:J210,3,0)</f>
        <v>Plataforma de trabalho suspensa sob tabuleiro de pontes com treliças metálicas e tábuas - utilização de 100 vezes - confecção, instalação e retirada</v>
      </c>
      <c r="D94" s="286" t="str">
        <f>VLOOKUP(A94,'ORÇAMENTO_SEM DESONERAÇÃO'!A94:J210,4,0)</f>
        <v>SICRO</v>
      </c>
      <c r="E94" s="286" t="str">
        <f>VLOOKUP(A94,'ORÇAMENTO_SEM DESONERAÇÃO'!A94:J210,5,0)</f>
        <v>m²</v>
      </c>
      <c r="F94" s="624">
        <f>VLOOKUP(A94,'ORÇAMENTO_SEM DESONERAÇÃO'!A94:J210,6,0)</f>
        <v>32000</v>
      </c>
      <c r="G94" s="625">
        <f>VLOOKUP(A94,'ORÇAMENTO_SEM DESONERAÇÃO'!A94:J210,7,0)</f>
        <v>67.75</v>
      </c>
      <c r="H94" s="626">
        <f>VLOOKUP(A94,'ORÇAMENTO_SEM DESONERAÇÃO'!A94:J210,8,0)</f>
        <v>0.2389</v>
      </c>
      <c r="I94" s="625">
        <f t="shared" si="2"/>
        <v>83.94</v>
      </c>
      <c r="J94" s="625">
        <f t="shared" si="3"/>
        <v>2686080</v>
      </c>
    </row>
    <row r="95" spans="1:10" ht="25.5" x14ac:dyDescent="0.2">
      <c r="A95" s="290" t="s">
        <v>1366</v>
      </c>
      <c r="B95" s="286">
        <f>VLOOKUP(A95,'ORÇAMENTO_SEM DESONERAÇÃO'!A95:J211,2,0)</f>
        <v>3808207</v>
      </c>
      <c r="C95" s="600" t="str">
        <f>VLOOKUP(A95,'ORÇAMENTO_SEM DESONERAÇÃO'!A95:J211,3,0)</f>
        <v>Escada tubular multidirecional em aço galvanizado - utilização de 100 vezes - fornecimento, instalação e retirada</v>
      </c>
      <c r="D95" s="286" t="str">
        <f>VLOOKUP(A95,'ORÇAMENTO_SEM DESONERAÇÃO'!A95:J211,4,0)</f>
        <v>SICRO</v>
      </c>
      <c r="E95" s="286" t="str">
        <f>VLOOKUP(A95,'ORÇAMENTO_SEM DESONERAÇÃO'!A95:J211,5,0)</f>
        <v>m</v>
      </c>
      <c r="F95" s="624">
        <f>VLOOKUP(A95,'ORÇAMENTO_SEM DESONERAÇÃO'!A95:J211,6,0)</f>
        <v>1200</v>
      </c>
      <c r="G95" s="625">
        <f>VLOOKUP(A95,'ORÇAMENTO_SEM DESONERAÇÃO'!A95:J211,7,0)</f>
        <v>167.43</v>
      </c>
      <c r="H95" s="626">
        <f>VLOOKUP(A95,'ORÇAMENTO_SEM DESONERAÇÃO'!A95:J211,8,0)</f>
        <v>0.2389</v>
      </c>
      <c r="I95" s="625">
        <f t="shared" si="2"/>
        <v>207.43</v>
      </c>
      <c r="J95" s="625">
        <f t="shared" si="3"/>
        <v>248916</v>
      </c>
    </row>
    <row r="96" spans="1:10" ht="25.5" x14ac:dyDescent="0.2">
      <c r="A96" s="290" t="s">
        <v>1367</v>
      </c>
      <c r="B96" s="286">
        <f>VLOOKUP(A96,'ORÇAMENTO_SEM DESONERAÇÃO'!A96:J212,2,0)</f>
        <v>5915433</v>
      </c>
      <c r="C96" s="600" t="str">
        <f>VLOOKUP(A96,'ORÇAMENTO_SEM DESONERAÇÃO'!A96:J212,3,0)</f>
        <v>Carga, manobra e descarga de material demolido em caminhão basculante de 6 m³ - carga manual e descarga livre</v>
      </c>
      <c r="D96" s="286" t="str">
        <f>VLOOKUP(A96,'ORÇAMENTO_SEM DESONERAÇÃO'!A96:J212,4,0)</f>
        <v>SICRO</v>
      </c>
      <c r="E96" s="286" t="str">
        <f>VLOOKUP(A96,'ORÇAMENTO_SEM DESONERAÇÃO'!A96:J212,5,0)</f>
        <v>t</v>
      </c>
      <c r="F96" s="624">
        <f>VLOOKUP(A96,'ORÇAMENTO_SEM DESONERAÇÃO'!A96:J212,6,0)</f>
        <v>27268.799999999999</v>
      </c>
      <c r="G96" s="625">
        <f>VLOOKUP(A96,'ORÇAMENTO_SEM DESONERAÇÃO'!A96:J212,7,0)</f>
        <v>38.159999999999997</v>
      </c>
      <c r="H96" s="626">
        <f>VLOOKUP(A96,'ORÇAMENTO_SEM DESONERAÇÃO'!A96:J212,8,0)</f>
        <v>0.2389</v>
      </c>
      <c r="I96" s="625">
        <f t="shared" si="2"/>
        <v>47.28</v>
      </c>
      <c r="J96" s="625">
        <f t="shared" si="3"/>
        <v>1289268.8600000001</v>
      </c>
    </row>
    <row r="97" spans="1:10" x14ac:dyDescent="0.2">
      <c r="A97" s="290" t="s">
        <v>1368</v>
      </c>
      <c r="B97" s="286">
        <f>VLOOKUP(A97,'ORÇAMENTO_SEM DESONERAÇÃO'!A97:J213,2,0)</f>
        <v>5914344</v>
      </c>
      <c r="C97" s="600" t="str">
        <f>VLOOKUP(A97,'ORÇAMENTO_SEM DESONERAÇÃO'!A97:J213,3,0)</f>
        <v>Transporte com caminhão basculante de 6 m³ - rodovia pavimentada</v>
      </c>
      <c r="D97" s="286" t="str">
        <f>VLOOKUP(A97,'ORÇAMENTO_SEM DESONERAÇÃO'!A97:J213,4,0)</f>
        <v>SICRO</v>
      </c>
      <c r="E97" s="286" t="str">
        <f>VLOOKUP(A97,'ORÇAMENTO_SEM DESONERAÇÃO'!A97:J213,5,0)</f>
        <v>tkm</v>
      </c>
      <c r="F97" s="624">
        <f>VLOOKUP(A97,'ORÇAMENTO_SEM DESONERAÇÃO'!A97:J213,6,0)</f>
        <v>1363440</v>
      </c>
      <c r="G97" s="625">
        <f>VLOOKUP(A97,'ORÇAMENTO_SEM DESONERAÇÃO'!A97:J213,7,0)</f>
        <v>0.91</v>
      </c>
      <c r="H97" s="626">
        <f>VLOOKUP(A97,'ORÇAMENTO_SEM DESONERAÇÃO'!A97:J213,8,0)</f>
        <v>0.2389</v>
      </c>
      <c r="I97" s="625">
        <f t="shared" si="2"/>
        <v>1.1299999999999999</v>
      </c>
      <c r="J97" s="625">
        <f t="shared" si="3"/>
        <v>1540687.2</v>
      </c>
    </row>
    <row r="98" spans="1:10" ht="25.5" x14ac:dyDescent="0.2">
      <c r="A98" s="290" t="s">
        <v>1369</v>
      </c>
      <c r="B98" s="286">
        <f>VLOOKUP(A98,'ORÇAMENTO_SEM DESONERAÇÃO'!A98:J214,2,0)</f>
        <v>4011484</v>
      </c>
      <c r="C98" s="600" t="str">
        <f>VLOOKUP(A98,'ORÇAMENTO_SEM DESONERAÇÃO'!A98:J214,3,0)</f>
        <v>Reciclagem com incorporação do revestimento asfáltico à base e adição de 35% de brita comercial e adição de 3% de cimento - 100% Proctor modificado</v>
      </c>
      <c r="D98" s="286" t="str">
        <f>VLOOKUP(A98,'ORÇAMENTO_SEM DESONERAÇÃO'!A98:J214,4,0)</f>
        <v>SICRO</v>
      </c>
      <c r="E98" s="286" t="str">
        <f>VLOOKUP(A98,'ORÇAMENTO_SEM DESONERAÇÃO'!A98:J214,5,0)</f>
        <v>M³</v>
      </c>
      <c r="F98" s="624">
        <f>VLOOKUP(A98,'ORÇAMENTO_SEM DESONERAÇÃO'!A98:J214,6,0)</f>
        <v>8158.08</v>
      </c>
      <c r="G98" s="625">
        <f>VLOOKUP(A98,'ORÇAMENTO_SEM DESONERAÇÃO'!A98:J214,7,0)</f>
        <v>94.87</v>
      </c>
      <c r="H98" s="626">
        <f>VLOOKUP(A98,'ORÇAMENTO_SEM DESONERAÇÃO'!A98:J214,8,0)</f>
        <v>0.2389</v>
      </c>
      <c r="I98" s="625">
        <f t="shared" si="2"/>
        <v>117.53</v>
      </c>
      <c r="J98" s="625">
        <f t="shared" si="3"/>
        <v>958819.14</v>
      </c>
    </row>
    <row r="99" spans="1:10" x14ac:dyDescent="0.2">
      <c r="A99" s="290" t="s">
        <v>1370</v>
      </c>
      <c r="B99" s="286">
        <f>VLOOKUP(A99,'ORÇAMENTO_SEM DESONERAÇÃO'!A99:J215,2,0)</f>
        <v>4011276</v>
      </c>
      <c r="C99" s="600" t="str">
        <f>VLOOKUP(A99,'ORÇAMENTO_SEM DESONERAÇÃO'!A99:J215,3,0)</f>
        <v>Base ou sub-base de brita graduada com brita comercial - 100% Proctor modificado</v>
      </c>
      <c r="D99" s="286" t="str">
        <f>VLOOKUP(A99,'ORÇAMENTO_SEM DESONERAÇÃO'!A99:J215,4,0)</f>
        <v>SICRO</v>
      </c>
      <c r="E99" s="286" t="str">
        <f>VLOOKUP(A99,'ORÇAMENTO_SEM DESONERAÇÃO'!A99:J215,5,0)</f>
        <v>M³</v>
      </c>
      <c r="F99" s="624">
        <f>VLOOKUP(A99,'ORÇAMENTO_SEM DESONERAÇÃO'!A99:J215,6,0)</f>
        <v>423.79199999999997</v>
      </c>
      <c r="G99" s="625">
        <f>VLOOKUP(A99,'ORÇAMENTO_SEM DESONERAÇÃO'!A99:J215,7,0)</f>
        <v>18.23</v>
      </c>
      <c r="H99" s="626">
        <f>VLOOKUP(A99,'ORÇAMENTO_SEM DESONERAÇÃO'!A99:J215,8,0)</f>
        <v>0.2389</v>
      </c>
      <c r="I99" s="625">
        <f t="shared" si="2"/>
        <v>22.59</v>
      </c>
      <c r="J99" s="625">
        <f t="shared" si="3"/>
        <v>9573.4599999999991</v>
      </c>
    </row>
    <row r="100" spans="1:10" ht="25.5" x14ac:dyDescent="0.2">
      <c r="A100" s="290" t="s">
        <v>1371</v>
      </c>
      <c r="B100" s="286" t="str">
        <f>VLOOKUP(A100,'ORÇAMENTO_SEM DESONERAÇÃO'!A100:J216,2,0)</f>
        <v>COMP_63</v>
      </c>
      <c r="C100" s="600" t="str">
        <f>VLOOKUP(A100,'ORÇAMENTO_SEM DESONERAÇÃO'!A100:J216,3,0)</f>
        <v>COMP_63 Mistura BGS</v>
      </c>
      <c r="D100" s="286" t="str">
        <f>VLOOKUP(A100,'ORÇAMENTO_SEM DESONERAÇÃO'!A100:J216,4,0)</f>
        <v>Composições Próprias</v>
      </c>
      <c r="E100" s="286" t="str">
        <f>VLOOKUP(A100,'ORÇAMENTO_SEM DESONERAÇÃO'!A100:J216,5,0)</f>
        <v>M³</v>
      </c>
      <c r="F100" s="624">
        <f>VLOOKUP(A100,'ORÇAMENTO_SEM DESONERAÇÃO'!A100:J216,6,0)</f>
        <v>423.79199999999997</v>
      </c>
      <c r="G100" s="625">
        <f>VLOOKUP(A100,'ORÇAMENTO_SEM DESONERAÇÃO'!A100:J216,7,0)</f>
        <v>519.04</v>
      </c>
      <c r="H100" s="626">
        <f>VLOOKUP(A100,'ORÇAMENTO_SEM DESONERAÇÃO'!A100:J216,8,0)</f>
        <v>0.2389</v>
      </c>
      <c r="I100" s="625">
        <f t="shared" si="2"/>
        <v>643.04</v>
      </c>
      <c r="J100" s="625">
        <f t="shared" si="3"/>
        <v>272515.20000000001</v>
      </c>
    </row>
    <row r="101" spans="1:10" x14ac:dyDescent="0.2">
      <c r="A101" s="290" t="s">
        <v>1372</v>
      </c>
      <c r="B101" s="286">
        <f>VLOOKUP(A101,'ORÇAMENTO_SEM DESONERAÇÃO'!A101:J217,2,0)</f>
        <v>4011212</v>
      </c>
      <c r="C101" s="600" t="str">
        <f>VLOOKUP(A101,'ORÇAMENTO_SEM DESONERAÇÃO'!A101:J217,3,0)</f>
        <v>Varredura da superfície para execução de revestimento asfáltico</v>
      </c>
      <c r="D101" s="286" t="str">
        <f>VLOOKUP(A101,'ORÇAMENTO_SEM DESONERAÇÃO'!A101:J217,4,0)</f>
        <v>SICRO</v>
      </c>
      <c r="E101" s="286" t="str">
        <f>VLOOKUP(A101,'ORÇAMENTO_SEM DESONERAÇÃO'!A101:J217,5,0)</f>
        <v>m²</v>
      </c>
      <c r="F101" s="624">
        <f>VLOOKUP(A101,'ORÇAMENTO_SEM DESONERAÇÃO'!A101:J217,6,0)</f>
        <v>43144.800000000003</v>
      </c>
      <c r="G101" s="625">
        <f>VLOOKUP(A101,'ORÇAMENTO_SEM DESONERAÇÃO'!A101:J217,7,0)</f>
        <v>0.08</v>
      </c>
      <c r="H101" s="626">
        <f>VLOOKUP(A101,'ORÇAMENTO_SEM DESONERAÇÃO'!A101:J217,8,0)</f>
        <v>0.2389</v>
      </c>
      <c r="I101" s="625">
        <f t="shared" si="2"/>
        <v>0.1</v>
      </c>
      <c r="J101" s="625">
        <f t="shared" si="3"/>
        <v>4314.4799999999996</v>
      </c>
    </row>
    <row r="102" spans="1:10" x14ac:dyDescent="0.2">
      <c r="A102" s="290" t="s">
        <v>1373</v>
      </c>
      <c r="B102" s="286">
        <f>VLOOKUP(A102,'ORÇAMENTO_SEM DESONERAÇÃO'!A102:J218,2,0)</f>
        <v>4011352</v>
      </c>
      <c r="C102" s="600" t="str">
        <f>VLOOKUP(A102,'ORÇAMENTO_SEM DESONERAÇÃO'!A102:J218,3,0)</f>
        <v>Imprimação com emulsão asfáltica</v>
      </c>
      <c r="D102" s="286" t="str">
        <f>VLOOKUP(A102,'ORÇAMENTO_SEM DESONERAÇÃO'!A102:J218,4,0)</f>
        <v>SICRO</v>
      </c>
      <c r="E102" s="286" t="str">
        <f>VLOOKUP(A102,'ORÇAMENTO_SEM DESONERAÇÃO'!A102:J218,5,0)</f>
        <v>m²</v>
      </c>
      <c r="F102" s="624">
        <f>VLOOKUP(A102,'ORÇAMENTO_SEM DESONERAÇÃO'!A102:J218,6,0)</f>
        <v>2354.4</v>
      </c>
      <c r="G102" s="625">
        <f>VLOOKUP(A102,'ORÇAMENTO_SEM DESONERAÇÃO'!A102:J218,7,0)</f>
        <v>0.61</v>
      </c>
      <c r="H102" s="626">
        <f>VLOOKUP(A102,'ORÇAMENTO_SEM DESONERAÇÃO'!A102:J218,8,0)</f>
        <v>0.2389</v>
      </c>
      <c r="I102" s="625">
        <f t="shared" si="2"/>
        <v>0.76</v>
      </c>
      <c r="J102" s="625">
        <f t="shared" si="3"/>
        <v>1789.34</v>
      </c>
    </row>
    <row r="103" spans="1:10" x14ac:dyDescent="0.2">
      <c r="A103" s="290" t="s">
        <v>1374</v>
      </c>
      <c r="B103" s="286">
        <f>VLOOKUP(A103,'ORÇAMENTO_SEM DESONERAÇÃO'!A103:J219,2,0)</f>
        <v>4011353</v>
      </c>
      <c r="C103" s="600" t="str">
        <f>VLOOKUP(A103,'ORÇAMENTO_SEM DESONERAÇÃO'!A103:J219,3,0)</f>
        <v>Pintura de ligação</v>
      </c>
      <c r="D103" s="286" t="str">
        <f>VLOOKUP(A103,'ORÇAMENTO_SEM DESONERAÇÃO'!A103:J219,4,0)</f>
        <v>SICRO</v>
      </c>
      <c r="E103" s="286" t="str">
        <f>VLOOKUP(A103,'ORÇAMENTO_SEM DESONERAÇÃO'!A103:J219,5,0)</f>
        <v>m²</v>
      </c>
      <c r="F103" s="624">
        <f>VLOOKUP(A103,'ORÇAMENTO_SEM DESONERAÇÃO'!A103:J219,6,0)</f>
        <v>81580.800000000003</v>
      </c>
      <c r="G103" s="625">
        <f>VLOOKUP(A103,'ORÇAMENTO_SEM DESONERAÇÃO'!A103:J219,7,0)</f>
        <v>0.42</v>
      </c>
      <c r="H103" s="626">
        <f>VLOOKUP(A103,'ORÇAMENTO_SEM DESONERAÇÃO'!A103:J219,8,0)</f>
        <v>0.2389</v>
      </c>
      <c r="I103" s="625">
        <f t="shared" si="2"/>
        <v>0.52</v>
      </c>
      <c r="J103" s="625">
        <f t="shared" si="3"/>
        <v>42422.01</v>
      </c>
    </row>
    <row r="104" spans="1:10" x14ac:dyDescent="0.2">
      <c r="A104" s="290" t="s">
        <v>1375</v>
      </c>
      <c r="B104" s="286">
        <f>VLOOKUP(A104,'ORÇAMENTO_SEM DESONERAÇÃO'!A104:J220,2,0)</f>
        <v>4011463</v>
      </c>
      <c r="C104" s="600" t="str">
        <f>VLOOKUP(A104,'ORÇAMENTO_SEM DESONERAÇÃO'!A104:J220,3,0)</f>
        <v>Concreto asfáltico - faixa C-12,5 - areia e brita comerciais</v>
      </c>
      <c r="D104" s="286" t="str">
        <f>VLOOKUP(A104,'ORÇAMENTO_SEM DESONERAÇÃO'!A104:J220,4,0)</f>
        <v>SICRO</v>
      </c>
      <c r="E104" s="286" t="str">
        <f>VLOOKUP(A104,'ORÇAMENTO_SEM DESONERAÇÃO'!A104:J220,5,0)</f>
        <v>T</v>
      </c>
      <c r="F104" s="624">
        <f>VLOOKUP(A104,'ORÇAMENTO_SEM DESONERAÇÃO'!A104:J220,6,0)</f>
        <v>5177.3760000000002</v>
      </c>
      <c r="G104" s="625">
        <f>VLOOKUP(A104,'ORÇAMENTO_SEM DESONERAÇÃO'!A104:J220,7,0)</f>
        <v>190.68</v>
      </c>
      <c r="H104" s="626">
        <f>VLOOKUP(A104,'ORÇAMENTO_SEM DESONERAÇÃO'!A104:J220,8,0)</f>
        <v>0.2389</v>
      </c>
      <c r="I104" s="625">
        <f t="shared" si="2"/>
        <v>236.23</v>
      </c>
      <c r="J104" s="625">
        <f t="shared" si="3"/>
        <v>1223051.53</v>
      </c>
    </row>
    <row r="105" spans="1:10" x14ac:dyDescent="0.2">
      <c r="A105" s="290" t="s">
        <v>1376</v>
      </c>
      <c r="B105" s="286">
        <v>4011372</v>
      </c>
      <c r="C105" s="600" t="s">
        <v>6046</v>
      </c>
      <c r="D105" s="286" t="str">
        <f>VLOOKUP(A105,'ORÇAMENTO_SEM DESONERAÇÃO'!A105:J221,4,0)</f>
        <v>SICRO</v>
      </c>
      <c r="E105" s="286" t="str">
        <f>VLOOKUP(A105,'ORÇAMENTO_SEM DESONERAÇÃO'!A105:J221,5,0)</f>
        <v>M²</v>
      </c>
      <c r="F105" s="624">
        <f>VLOOKUP(A105,'ORÇAMENTO_SEM DESONERAÇÃO'!A105:J221,6,0)</f>
        <v>40790.400000000001</v>
      </c>
      <c r="G105" s="625">
        <f>VLOOKUP(A105,'ORÇAMENTO_SEM DESONERAÇÃO'!A105:J221,7,0)</f>
        <v>6.76</v>
      </c>
      <c r="H105" s="626">
        <f>VLOOKUP(A105,'ORÇAMENTO_SEM DESONERAÇÃO'!A105:J221,8,0)</f>
        <v>0.2389</v>
      </c>
      <c r="I105" s="625">
        <f t="shared" si="2"/>
        <v>8.3699999999999992</v>
      </c>
      <c r="J105" s="625">
        <f t="shared" si="3"/>
        <v>341415.64</v>
      </c>
    </row>
    <row r="106" spans="1:10" ht="25.5" x14ac:dyDescent="0.2">
      <c r="A106" s="290" t="s">
        <v>1377</v>
      </c>
      <c r="B106" s="286" t="str">
        <f>VLOOKUP(A106,'ORÇAMENTO_SEM DESONERAÇÃO'!A106:J222,2,0)</f>
        <v>92396/SINAPI</v>
      </c>
      <c r="C106" s="600" t="str">
        <f>VLOOKUP(A106,'ORÇAMENTO_SEM DESONERAÇÃO'!A106:J222,3,0)</f>
        <v>COMP_52 Execução de passeio em piso intertravado, com bloco retangular cor natural de 20 x 10 cm, espessura 6 cm</v>
      </c>
      <c r="D106" s="286" t="str">
        <f>VLOOKUP(A106,'ORÇAMENTO_SEM DESONERAÇÃO'!A106:J222,4,0)</f>
        <v>Composições Próprias</v>
      </c>
      <c r="E106" s="286" t="str">
        <f>VLOOKUP(A106,'ORÇAMENTO_SEM DESONERAÇÃO'!A106:J222,5,0)</f>
        <v>m²</v>
      </c>
      <c r="F106" s="624">
        <f>VLOOKUP(A106,'ORÇAMENTO_SEM DESONERAÇÃO'!A106:J222,6,0)</f>
        <v>7765.8149999999996</v>
      </c>
      <c r="G106" s="625">
        <f>VLOOKUP(A106,'ORÇAMENTO_SEM DESONERAÇÃO'!A106:J222,7,0)</f>
        <v>83.72</v>
      </c>
      <c r="H106" s="626">
        <f>VLOOKUP(A106,'ORÇAMENTO_SEM DESONERAÇÃO'!A106:J222,8,0)</f>
        <v>0.2389</v>
      </c>
      <c r="I106" s="625">
        <f t="shared" si="2"/>
        <v>103.72</v>
      </c>
      <c r="J106" s="625">
        <f t="shared" si="3"/>
        <v>805470.33</v>
      </c>
    </row>
    <row r="107" spans="1:10" ht="25.5" x14ac:dyDescent="0.2">
      <c r="A107" s="290" t="s">
        <v>1378</v>
      </c>
      <c r="B107" s="286">
        <f>VLOOKUP(A107,'ORÇAMENTO_SEM DESONERAÇÃO'!A107:J223,2,0)</f>
        <v>2003379</v>
      </c>
      <c r="C107" s="600" t="str">
        <f>VLOOKUP(A107,'ORÇAMENTO_SEM DESONERAÇÃO'!A107:J223,3,0)</f>
        <v>COMP_53 Meio-fio de concreto - MFC 06 - areia e brita comerciais - fôrma de madeira</v>
      </c>
      <c r="D107" s="286" t="str">
        <f>VLOOKUP(A107,'ORÇAMENTO_SEM DESONERAÇÃO'!A107:J223,4,0)</f>
        <v>Composições Próprias</v>
      </c>
      <c r="E107" s="286" t="str">
        <f>VLOOKUP(A107,'ORÇAMENTO_SEM DESONERAÇÃO'!A107:J223,5,0)</f>
        <v>M</v>
      </c>
      <c r="F107" s="624">
        <f>VLOOKUP(A107,'ORÇAMENTO_SEM DESONERAÇÃO'!A107:J223,6,0)</f>
        <v>6212.7</v>
      </c>
      <c r="G107" s="625">
        <f>VLOOKUP(A107,'ORÇAMENTO_SEM DESONERAÇÃO'!A107:J223,7,0)</f>
        <v>34.54</v>
      </c>
      <c r="H107" s="626">
        <f>VLOOKUP(A107,'ORÇAMENTO_SEM DESONERAÇÃO'!A107:J223,8,0)</f>
        <v>0.2389</v>
      </c>
      <c r="I107" s="625">
        <f t="shared" si="2"/>
        <v>42.79</v>
      </c>
      <c r="J107" s="625">
        <f t="shared" si="3"/>
        <v>265841.43</v>
      </c>
    </row>
    <row r="108" spans="1:10" x14ac:dyDescent="0.2">
      <c r="A108" s="290" t="s">
        <v>1379</v>
      </c>
      <c r="B108" s="286">
        <f>VLOOKUP(A108,'ORÇAMENTO_SEM DESONERAÇÃO'!A108:J224,2,0)</f>
        <v>5502978</v>
      </c>
      <c r="C108" s="600" t="str">
        <f>VLOOKUP(A108,'ORÇAMENTO_SEM DESONERAÇÃO'!A108:J224,3,0)</f>
        <v>Compactação de aterros a 100% do Proctor normal</v>
      </c>
      <c r="D108" s="286" t="str">
        <f>VLOOKUP(A108,'ORÇAMENTO_SEM DESONERAÇÃO'!A108:J224,4,0)</f>
        <v>SICRO</v>
      </c>
      <c r="E108" s="286" t="str">
        <f>VLOOKUP(A108,'ORÇAMENTO_SEM DESONERAÇÃO'!A108:J224,5,0)</f>
        <v>m³</v>
      </c>
      <c r="F108" s="624">
        <f>VLOOKUP(A108,'ORÇAMENTO_SEM DESONERAÇÃO'!A108:J224,6,0)</f>
        <v>1553.1</v>
      </c>
      <c r="G108" s="625">
        <f>VLOOKUP(A108,'ORÇAMENTO_SEM DESONERAÇÃO'!A108:J224,7,0)</f>
        <v>5.72</v>
      </c>
      <c r="H108" s="626">
        <f>VLOOKUP(A108,'ORÇAMENTO_SEM DESONERAÇÃO'!A108:J224,8,0)</f>
        <v>0.2389</v>
      </c>
      <c r="I108" s="625">
        <f t="shared" si="2"/>
        <v>7.09</v>
      </c>
      <c r="J108" s="625">
        <f t="shared" si="3"/>
        <v>11011.47</v>
      </c>
    </row>
    <row r="109" spans="1:10" ht="25.5" x14ac:dyDescent="0.2">
      <c r="A109" s="290" t="s">
        <v>1380</v>
      </c>
      <c r="B109" s="286" t="str">
        <f>VLOOKUP(A109,'ORÇAMENTO_SEM DESONERAÇÃO'!A109:J225,2,0)</f>
        <v>ANP01</v>
      </c>
      <c r="C109" s="600" t="str">
        <f>VLOOKUP(A109,'ORÇAMENTO_SEM DESONERAÇÃO'!A109:J225,3,0)</f>
        <v>ANP Aquisição de Emulsão asfáltica para imprimação</v>
      </c>
      <c r="D109" s="286" t="str">
        <f>VLOOKUP(A109,'ORÇAMENTO_SEM DESONERAÇÃO'!A109:J225,4,0)</f>
        <v>Composições Próprias</v>
      </c>
      <c r="E109" s="286" t="str">
        <f>VLOOKUP(A109,'ORÇAMENTO_SEM DESONERAÇÃO'!A109:J225,5,0)</f>
        <v>t</v>
      </c>
      <c r="F109" s="624">
        <f>VLOOKUP(A109,'ORÇAMENTO_SEM DESONERAÇÃO'!A109:J225,6,0)</f>
        <v>2.8140000000000001</v>
      </c>
      <c r="G109" s="625">
        <f>VLOOKUP(A109,'ORÇAMENTO_SEM DESONERAÇÃO'!A109:J225,7,0)</f>
        <v>2619.87</v>
      </c>
      <c r="H109" s="626">
        <f>VLOOKUP(A109,'ORÇAMENTO_SEM DESONERAÇÃO'!A109:J225,8,0)</f>
        <v>0.2389</v>
      </c>
      <c r="I109" s="625">
        <f t="shared" si="2"/>
        <v>3245.76</v>
      </c>
      <c r="J109" s="625">
        <f t="shared" si="3"/>
        <v>9133.56</v>
      </c>
    </row>
    <row r="110" spans="1:10" ht="25.5" x14ac:dyDescent="0.2">
      <c r="A110" s="290" t="s">
        <v>1381</v>
      </c>
      <c r="B110" s="286" t="str">
        <f>VLOOKUP(A110,'ORÇAMENTO_SEM DESONERAÇÃO'!A110:J226,2,0)</f>
        <v>ANP02</v>
      </c>
      <c r="C110" s="600" t="str">
        <f>VLOOKUP(A110,'ORÇAMENTO_SEM DESONERAÇÃO'!A110:J226,3,0)</f>
        <v>ANP Aquisição de RR-1C</v>
      </c>
      <c r="D110" s="286" t="str">
        <f>VLOOKUP(A110,'ORÇAMENTO_SEM DESONERAÇÃO'!A110:J226,4,0)</f>
        <v>Composições Próprias</v>
      </c>
      <c r="E110" s="286" t="str">
        <f>VLOOKUP(A110,'ORÇAMENTO_SEM DESONERAÇÃO'!A110:J226,5,0)</f>
        <v>t</v>
      </c>
      <c r="F110" s="624">
        <f>VLOOKUP(A110,'ORÇAMENTO_SEM DESONERAÇÃO'!A110:J226,6,0)</f>
        <v>19.413</v>
      </c>
      <c r="G110" s="625">
        <f>VLOOKUP(A110,'ORÇAMENTO_SEM DESONERAÇÃO'!A110:J226,7,0)</f>
        <v>3588.71</v>
      </c>
      <c r="H110" s="626">
        <f>VLOOKUP(A110,'ORÇAMENTO_SEM DESONERAÇÃO'!A110:J226,8,0)</f>
        <v>0.2389</v>
      </c>
      <c r="I110" s="625">
        <f t="shared" si="2"/>
        <v>4446.05</v>
      </c>
      <c r="J110" s="625">
        <f t="shared" si="3"/>
        <v>86311.16</v>
      </c>
    </row>
    <row r="111" spans="1:10" ht="25.5" x14ac:dyDescent="0.2">
      <c r="A111" s="290" t="s">
        <v>1382</v>
      </c>
      <c r="B111" s="286" t="str">
        <f>VLOOKUP(A111,'ORÇAMENTO_SEM DESONERAÇÃO'!A111:J227,2,0)</f>
        <v>ANP03</v>
      </c>
      <c r="C111" s="600" t="str">
        <f>VLOOKUP(A111,'ORÇAMENTO_SEM DESONERAÇÃO'!A111:J227,3,0)</f>
        <v>ANP Aquisição de CAP 50/70</v>
      </c>
      <c r="D111" s="286" t="str">
        <f>VLOOKUP(A111,'ORÇAMENTO_SEM DESONERAÇÃO'!A111:J227,4,0)</f>
        <v>Composições Próprias</v>
      </c>
      <c r="E111" s="286" t="str">
        <f>VLOOKUP(A111,'ORÇAMENTO_SEM DESONERAÇÃO'!A111:J227,5,0)</f>
        <v>t</v>
      </c>
      <c r="F111" s="624">
        <f>VLOOKUP(A111,'ORÇAMENTO_SEM DESONERAÇÃO'!A111:J227,6,0)</f>
        <v>292.83269999999999</v>
      </c>
      <c r="G111" s="625">
        <f>VLOOKUP(A111,'ORÇAMENTO_SEM DESONERAÇÃO'!A111:J227,7,0)</f>
        <v>3854.77</v>
      </c>
      <c r="H111" s="626">
        <f>VLOOKUP(A111,'ORÇAMENTO_SEM DESONERAÇÃO'!A111:J227,8,0)</f>
        <v>0.2389</v>
      </c>
      <c r="I111" s="625">
        <f t="shared" si="2"/>
        <v>4775.67</v>
      </c>
      <c r="J111" s="625">
        <f t="shared" si="3"/>
        <v>1398472.34</v>
      </c>
    </row>
    <row r="112" spans="1:10" ht="25.5" x14ac:dyDescent="0.2">
      <c r="A112" s="290" t="s">
        <v>1383</v>
      </c>
      <c r="B112" s="286" t="str">
        <f>VLOOKUP(A112,'ORÇAMENTO_SEM DESONERAÇÃO'!A112:J228,2,0)</f>
        <v>ANP04</v>
      </c>
      <c r="C112" s="600" t="str">
        <f>VLOOKUP(A112,'ORÇAMENTO_SEM DESONERAÇÃO'!A112:J228,3,0)</f>
        <v>ANP Aquisição de RR-2C</v>
      </c>
      <c r="D112" s="286" t="str">
        <f>VLOOKUP(A112,'ORÇAMENTO_SEM DESONERAÇÃO'!A112:J228,4,0)</f>
        <v>Composições Próprias</v>
      </c>
      <c r="E112" s="286" t="str">
        <f>VLOOKUP(A112,'ORÇAMENTO_SEM DESONERAÇÃO'!A112:J228,5,0)</f>
        <v>t</v>
      </c>
      <c r="F112" s="624">
        <f>VLOOKUP(A112,'ORÇAMENTO_SEM DESONERAÇÃO'!A112:J228,6,0)</f>
        <v>212.928</v>
      </c>
      <c r="G112" s="625">
        <f>VLOOKUP(A112,'ORÇAMENTO_SEM DESONERAÇÃO'!A112:J228,7,0)</f>
        <v>9971.66</v>
      </c>
      <c r="H112" s="626">
        <f>VLOOKUP(A112,'ORÇAMENTO_SEM DESONERAÇÃO'!A112:J228,8,0)</f>
        <v>0.2389</v>
      </c>
      <c r="I112" s="625">
        <f t="shared" si="2"/>
        <v>12353.89</v>
      </c>
      <c r="J112" s="625">
        <f t="shared" si="3"/>
        <v>2630489.08</v>
      </c>
    </row>
    <row r="113" spans="1:10" ht="25.5" x14ac:dyDescent="0.2">
      <c r="A113" s="290" t="s">
        <v>1384</v>
      </c>
      <c r="B113" s="286" t="str">
        <f>VLOOKUP(A113,'ORÇAMENTO_SEM DESONERAÇÃO'!A113:J229,2,0)</f>
        <v>ANP05</v>
      </c>
      <c r="C113" s="600" t="str">
        <f>VLOOKUP(A113,'ORÇAMENTO_SEM DESONERAÇÃO'!A113:J229,3,0)</f>
        <v>ANP Transporte de Emulsão asfáltica para imprimação</v>
      </c>
      <c r="D113" s="286" t="str">
        <f>VLOOKUP(A113,'ORÇAMENTO_SEM DESONERAÇÃO'!A113:J229,4,0)</f>
        <v>Composições Próprias</v>
      </c>
      <c r="E113" s="286" t="str">
        <f>VLOOKUP(A113,'ORÇAMENTO_SEM DESONERAÇÃO'!A113:J229,5,0)</f>
        <v>t</v>
      </c>
      <c r="F113" s="624">
        <f>VLOOKUP(A113,'ORÇAMENTO_SEM DESONERAÇÃO'!A113:J229,6,0)</f>
        <v>2.8140000000000001</v>
      </c>
      <c r="G113" s="625">
        <f>VLOOKUP(A113,'ORÇAMENTO_SEM DESONERAÇÃO'!A113:J229,7,0)</f>
        <v>617.82000000000005</v>
      </c>
      <c r="H113" s="626">
        <f>VLOOKUP(A113,'ORÇAMENTO_SEM DESONERAÇÃO'!A113:J229,8,0)</f>
        <v>0.17510000000000001</v>
      </c>
      <c r="I113" s="625">
        <f t="shared" si="2"/>
        <v>726</v>
      </c>
      <c r="J113" s="625">
        <f t="shared" si="3"/>
        <v>2042.96</v>
      </c>
    </row>
    <row r="114" spans="1:10" ht="25.5" x14ac:dyDescent="0.2">
      <c r="A114" s="290" t="s">
        <v>1385</v>
      </c>
      <c r="B114" s="286" t="str">
        <f>VLOOKUP(A114,'ORÇAMENTO_SEM DESONERAÇÃO'!A114:J230,2,0)</f>
        <v>ANP06</v>
      </c>
      <c r="C114" s="600" t="str">
        <f>VLOOKUP(A114,'ORÇAMENTO_SEM DESONERAÇÃO'!A114:J230,3,0)</f>
        <v>ANP Transporte de RR-1C</v>
      </c>
      <c r="D114" s="286" t="str">
        <f>VLOOKUP(A114,'ORÇAMENTO_SEM DESONERAÇÃO'!A114:J230,4,0)</f>
        <v>Composições Próprias</v>
      </c>
      <c r="E114" s="286" t="str">
        <f>VLOOKUP(A114,'ORÇAMENTO_SEM DESONERAÇÃO'!A114:J230,5,0)</f>
        <v>t</v>
      </c>
      <c r="F114" s="624">
        <f>VLOOKUP(A114,'ORÇAMENTO_SEM DESONERAÇÃO'!A114:J230,6,0)</f>
        <v>19.413</v>
      </c>
      <c r="G114" s="625">
        <f>VLOOKUP(A114,'ORÇAMENTO_SEM DESONERAÇÃO'!A114:J230,7,0)</f>
        <v>617.82000000000005</v>
      </c>
      <c r="H114" s="626">
        <f>VLOOKUP(A114,'ORÇAMENTO_SEM DESONERAÇÃO'!A114:J230,8,0)</f>
        <v>0.17510000000000001</v>
      </c>
      <c r="I114" s="625">
        <f t="shared" si="2"/>
        <v>726</v>
      </c>
      <c r="J114" s="625">
        <f t="shared" si="3"/>
        <v>14093.83</v>
      </c>
    </row>
    <row r="115" spans="1:10" ht="25.5" x14ac:dyDescent="0.2">
      <c r="A115" s="290" t="s">
        <v>1386</v>
      </c>
      <c r="B115" s="286" t="str">
        <f>VLOOKUP(A115,'ORÇAMENTO_SEM DESONERAÇÃO'!A115:J231,2,0)</f>
        <v>ANP07</v>
      </c>
      <c r="C115" s="600" t="str">
        <f>VLOOKUP(A115,'ORÇAMENTO_SEM DESONERAÇÃO'!A115:J231,3,0)</f>
        <v>ANP Transporte de CAP 50/70</v>
      </c>
      <c r="D115" s="286" t="str">
        <f>VLOOKUP(A115,'ORÇAMENTO_SEM DESONERAÇÃO'!A115:J231,4,0)</f>
        <v>Composições Próprias</v>
      </c>
      <c r="E115" s="286" t="str">
        <f>VLOOKUP(A115,'ORÇAMENTO_SEM DESONERAÇÃO'!A115:J231,5,0)</f>
        <v>t</v>
      </c>
      <c r="F115" s="624">
        <f>VLOOKUP(A115,'ORÇAMENTO_SEM DESONERAÇÃO'!A115:J231,6,0)</f>
        <v>292.83269999999999</v>
      </c>
      <c r="G115" s="625">
        <f>VLOOKUP(A115,'ORÇAMENTO_SEM DESONERAÇÃO'!A115:J231,7,0)</f>
        <v>617.82000000000005</v>
      </c>
      <c r="H115" s="626">
        <f>VLOOKUP(A115,'ORÇAMENTO_SEM DESONERAÇÃO'!A115:J231,8,0)</f>
        <v>0.17510000000000001</v>
      </c>
      <c r="I115" s="625">
        <f t="shared" si="2"/>
        <v>726</v>
      </c>
      <c r="J115" s="625">
        <f t="shared" si="3"/>
        <v>212596.54</v>
      </c>
    </row>
    <row r="116" spans="1:10" ht="25.5" x14ac:dyDescent="0.2">
      <c r="A116" s="290" t="s">
        <v>1387</v>
      </c>
      <c r="B116" s="286" t="str">
        <f>VLOOKUP(A116,'ORÇAMENTO_SEM DESONERAÇÃO'!A116:J232,2,0)</f>
        <v>ANP08</v>
      </c>
      <c r="C116" s="600" t="str">
        <f>VLOOKUP(A116,'ORÇAMENTO_SEM DESONERAÇÃO'!A116:J232,3,0)</f>
        <v>ANP Transporte de RR-2C</v>
      </c>
      <c r="D116" s="286" t="str">
        <f>VLOOKUP(A116,'ORÇAMENTO_SEM DESONERAÇÃO'!A116:J232,4,0)</f>
        <v>Composições Próprias</v>
      </c>
      <c r="E116" s="286" t="str">
        <f>VLOOKUP(A116,'ORÇAMENTO_SEM DESONERAÇÃO'!A116:J232,5,0)</f>
        <v>t</v>
      </c>
      <c r="F116" s="624">
        <f>VLOOKUP(A116,'ORÇAMENTO_SEM DESONERAÇÃO'!A116:J232,6,0)</f>
        <v>212.928</v>
      </c>
      <c r="G116" s="625">
        <f>VLOOKUP(A116,'ORÇAMENTO_SEM DESONERAÇÃO'!A116:J232,7,0)</f>
        <v>617.82000000000005</v>
      </c>
      <c r="H116" s="626">
        <f>VLOOKUP(A116,'ORÇAMENTO_SEM DESONERAÇÃO'!A116:J232,8,0)</f>
        <v>0.17510000000000001</v>
      </c>
      <c r="I116" s="625">
        <f t="shared" si="2"/>
        <v>726</v>
      </c>
      <c r="J116" s="625">
        <f t="shared" si="3"/>
        <v>154585.72</v>
      </c>
    </row>
    <row r="117" spans="1:10" ht="25.15" customHeight="1" x14ac:dyDescent="0.2">
      <c r="A117" s="588"/>
      <c r="B117" s="589"/>
      <c r="C117" s="296"/>
      <c r="D117" s="587"/>
      <c r="E117" s="587"/>
      <c r="F117" s="586"/>
      <c r="G117" s="590"/>
      <c r="H117" s="297"/>
      <c r="I117" s="298" t="s">
        <v>146</v>
      </c>
      <c r="J117" s="282">
        <f>SUM(J12:J116)</f>
        <v>118047079.05000003</v>
      </c>
    </row>
    <row r="119" spans="1:10" ht="25.5" x14ac:dyDescent="0.2">
      <c r="B119" s="267" t="s">
        <v>2</v>
      </c>
      <c r="C119" s="267" t="s">
        <v>4</v>
      </c>
      <c r="D119" s="267" t="s">
        <v>3</v>
      </c>
      <c r="E119" s="267" t="s">
        <v>1267</v>
      </c>
      <c r="F119" s="267" t="s">
        <v>1266</v>
      </c>
      <c r="G119" s="267" t="s">
        <v>222</v>
      </c>
      <c r="H119" s="268" t="s">
        <v>220</v>
      </c>
      <c r="I119" s="267" t="s">
        <v>221</v>
      </c>
      <c r="J119" s="267" t="s">
        <v>7</v>
      </c>
    </row>
    <row r="120" spans="1:10" x14ac:dyDescent="0.2">
      <c r="A120" s="627">
        <f>J120</f>
        <v>1127687.19</v>
      </c>
      <c r="B120" s="284" t="s">
        <v>165</v>
      </c>
      <c r="C120" s="285" t="s">
        <v>1281</v>
      </c>
      <c r="D120" s="286" t="s">
        <v>217</v>
      </c>
      <c r="E120" s="284" t="s">
        <v>218</v>
      </c>
      <c r="F120" s="585">
        <f>SUMIF(LÓGICA!$C$12:$C$116,C120,LÓGICA!$F$12:$F$116)</f>
        <v>7</v>
      </c>
      <c r="G120" s="299">
        <f>VLOOKUP(C120,LÓGICA!$C$12:$J$116,5,0)</f>
        <v>130033.23178200002</v>
      </c>
      <c r="H120" s="287">
        <f>VLOOKUP(B120,B12:J116,7,0)</f>
        <v>0.2389</v>
      </c>
      <c r="I120" s="299">
        <f t="shared" ref="I120:I183" si="4">IFERROR(ROUND(IF(G120="","",G120*(1+H120)),2),"")</f>
        <v>161098.17000000001</v>
      </c>
      <c r="J120" s="299">
        <f>TRUNC(F120*I120,2)</f>
        <v>1127687.19</v>
      </c>
    </row>
    <row r="121" spans="1:10" x14ac:dyDescent="0.2">
      <c r="A121" s="627">
        <f t="shared" ref="A121:A184" si="5">J121</f>
        <v>400270.9</v>
      </c>
      <c r="B121" s="284" t="s">
        <v>165</v>
      </c>
      <c r="C121" s="285" t="s">
        <v>1588</v>
      </c>
      <c r="D121" s="286" t="s">
        <v>217</v>
      </c>
      <c r="E121" s="284" t="s">
        <v>218</v>
      </c>
      <c r="F121" s="585">
        <f>SUMIF(LÓGICA!$C$12:$C$116,C121,LÓGICA!$F$12:$F$116)</f>
        <v>10</v>
      </c>
      <c r="G121" s="299">
        <f>VLOOKUP(C121,LÓGICA!$C$12:$J$116,5,0)</f>
        <v>32308.574508000005</v>
      </c>
      <c r="H121" s="287">
        <f t="shared" ref="H121:H184" si="6">VLOOKUP(B121,B13:J117,7,0)</f>
        <v>0.2389</v>
      </c>
      <c r="I121" s="299">
        <f t="shared" si="4"/>
        <v>40027.089999999997</v>
      </c>
      <c r="J121" s="299">
        <f>TRUNC(F121*I121,2)</f>
        <v>400270.9</v>
      </c>
    </row>
    <row r="122" spans="1:10" x14ac:dyDescent="0.2">
      <c r="A122" s="627">
        <f t="shared" si="5"/>
        <v>3354057.79</v>
      </c>
      <c r="B122" s="284" t="s">
        <v>1282</v>
      </c>
      <c r="C122" s="285" t="s">
        <v>1586</v>
      </c>
      <c r="D122" s="286" t="s">
        <v>217</v>
      </c>
      <c r="E122" s="284" t="s">
        <v>218</v>
      </c>
      <c r="F122" s="585">
        <f>SUMIF(LÓGICA!$C$12:$C$116,C122,LÓGICA!$F$12:$F$116)</f>
        <v>1</v>
      </c>
      <c r="G122" s="299">
        <f>VLOOKUP(C122,LÓGICA!$C$12:$J$116,5,0)</f>
        <v>2707286.94</v>
      </c>
      <c r="H122" s="287">
        <f t="shared" si="6"/>
        <v>0.2389</v>
      </c>
      <c r="I122" s="299">
        <f t="shared" si="4"/>
        <v>3354057.79</v>
      </c>
      <c r="J122" s="299">
        <f>TRUNC(F122*I122,2)</f>
        <v>3354057.79</v>
      </c>
    </row>
    <row r="123" spans="1:10" x14ac:dyDescent="0.2">
      <c r="A123" s="627">
        <f t="shared" si="5"/>
        <v>100419.5</v>
      </c>
      <c r="B123" s="284" t="s">
        <v>1284</v>
      </c>
      <c r="C123" s="288" t="s">
        <v>1587</v>
      </c>
      <c r="D123" s="286" t="s">
        <v>217</v>
      </c>
      <c r="E123" s="284" t="s">
        <v>218</v>
      </c>
      <c r="F123" s="585">
        <f>SUMIF(LÓGICA!$C$12:$C$116,C123,LÓGICA!$F$12:$F$116)</f>
        <v>1</v>
      </c>
      <c r="G123" s="299">
        <f>VLOOKUP(C123,LÓGICA!$C$12:$J$116,5,0)</f>
        <v>81055.369999999981</v>
      </c>
      <c r="H123" s="287">
        <f t="shared" si="6"/>
        <v>0.2389</v>
      </c>
      <c r="I123" s="299">
        <f t="shared" si="4"/>
        <v>100419.5</v>
      </c>
      <c r="J123" s="299">
        <f>TRUNC(F123*I123,2)</f>
        <v>100419.5</v>
      </c>
    </row>
    <row r="124" spans="1:10" x14ac:dyDescent="0.2">
      <c r="A124" s="627">
        <f t="shared" si="5"/>
        <v>594316.80000000005</v>
      </c>
      <c r="B124" s="284">
        <v>4805767</v>
      </c>
      <c r="C124" s="289" t="s">
        <v>37</v>
      </c>
      <c r="D124" s="290" t="s">
        <v>1285</v>
      </c>
      <c r="E124" s="291" t="s">
        <v>38</v>
      </c>
      <c r="F124" s="585">
        <f>SUMIF(LÓGICA!$C$12:$C$116,C124,LÓGICA!$F$12:$F$116)</f>
        <v>5760</v>
      </c>
      <c r="G124" s="299">
        <f>VLOOKUP(C124,LÓGICA!$C$12:$J$116,5,0)</f>
        <v>83.28</v>
      </c>
      <c r="H124" s="287">
        <f t="shared" si="6"/>
        <v>0.2389</v>
      </c>
      <c r="I124" s="299">
        <f t="shared" si="4"/>
        <v>103.18</v>
      </c>
      <c r="J124" s="299">
        <f>TRUNC(F124*I124,2)</f>
        <v>594316.80000000005</v>
      </c>
    </row>
    <row r="125" spans="1:10" x14ac:dyDescent="0.2">
      <c r="A125" s="627">
        <f t="shared" si="5"/>
        <v>138009.60000000001</v>
      </c>
      <c r="B125" s="284">
        <v>4815671</v>
      </c>
      <c r="C125" s="289" t="s">
        <v>40</v>
      </c>
      <c r="D125" s="290" t="s">
        <v>1285</v>
      </c>
      <c r="E125" s="291" t="s">
        <v>38</v>
      </c>
      <c r="F125" s="585">
        <f>SUMIF(LÓGICA!$C$12:$C$116,C125,LÓGICA!$F$12:$F$116)</f>
        <v>5760</v>
      </c>
      <c r="G125" s="299">
        <f>VLOOKUP(C125,LÓGICA!$C$12:$J$116,5,0)</f>
        <v>19.34</v>
      </c>
      <c r="H125" s="287">
        <f t="shared" si="6"/>
        <v>0.2389</v>
      </c>
      <c r="I125" s="299">
        <f t="shared" si="4"/>
        <v>23.96</v>
      </c>
      <c r="J125" s="299">
        <f t="shared" ref="J125:J188" si="7">TRUNC(F125*I125,2)</f>
        <v>138009.60000000001</v>
      </c>
    </row>
    <row r="126" spans="1:10" ht="25.5" x14ac:dyDescent="0.2">
      <c r="A126" s="627">
        <f t="shared" si="5"/>
        <v>21253199.460000001</v>
      </c>
      <c r="B126" s="284">
        <v>1505879</v>
      </c>
      <c r="C126" s="289" t="s">
        <v>42</v>
      </c>
      <c r="D126" s="290" t="s">
        <v>1285</v>
      </c>
      <c r="E126" s="291" t="s">
        <v>38</v>
      </c>
      <c r="F126" s="585">
        <f>SUMIF(LÓGICA!$C$12:$C$116,C126,LÓGICA!$F$12:$F$116)</f>
        <v>62989.24</v>
      </c>
      <c r="G126" s="299">
        <f>VLOOKUP(C126,LÓGICA!$C$12:$J$116,5,0)</f>
        <v>272.35000000000002</v>
      </c>
      <c r="H126" s="287">
        <f t="shared" si="6"/>
        <v>0.2389</v>
      </c>
      <c r="I126" s="299">
        <f t="shared" si="4"/>
        <v>337.41</v>
      </c>
      <c r="J126" s="299">
        <f t="shared" si="7"/>
        <v>21253199.460000001</v>
      </c>
    </row>
    <row r="127" spans="1:10" ht="25.5" x14ac:dyDescent="0.2">
      <c r="A127" s="627">
        <f t="shared" si="5"/>
        <v>26973.599999999999</v>
      </c>
      <c r="B127" s="284">
        <v>1106057</v>
      </c>
      <c r="C127" s="289" t="s">
        <v>55</v>
      </c>
      <c r="D127" s="290" t="s">
        <v>1285</v>
      </c>
      <c r="E127" s="291" t="s">
        <v>38</v>
      </c>
      <c r="F127" s="585">
        <f>SUMIF(LÓGICA!$C$12:$C$116,C127,LÓGICA!$F$12:$F$116)</f>
        <v>48</v>
      </c>
      <c r="G127" s="299">
        <f>VLOOKUP(C127,LÓGICA!$C$12:$J$116,5,0)</f>
        <v>453.59</v>
      </c>
      <c r="H127" s="287">
        <f t="shared" si="6"/>
        <v>0.2389</v>
      </c>
      <c r="I127" s="299">
        <f t="shared" si="4"/>
        <v>561.95000000000005</v>
      </c>
      <c r="J127" s="299">
        <f t="shared" si="7"/>
        <v>26973.599999999999</v>
      </c>
    </row>
    <row r="128" spans="1:10" ht="25.5" x14ac:dyDescent="0.2">
      <c r="A128" s="627">
        <f t="shared" si="5"/>
        <v>60033.599999999999</v>
      </c>
      <c r="B128" s="284">
        <v>1108118</v>
      </c>
      <c r="C128" s="289" t="s">
        <v>60</v>
      </c>
      <c r="D128" s="290" t="s">
        <v>1285</v>
      </c>
      <c r="E128" s="291" t="s">
        <v>38</v>
      </c>
      <c r="F128" s="585">
        <f>SUMIF(LÓGICA!$C$12:$C$116,C128,LÓGICA!$F$12:$F$116)</f>
        <v>96</v>
      </c>
      <c r="G128" s="299">
        <f>VLOOKUP(C128,LÓGICA!$C$12:$J$116,5,0)</f>
        <v>504.76</v>
      </c>
      <c r="H128" s="287">
        <f t="shared" si="6"/>
        <v>0.2389</v>
      </c>
      <c r="I128" s="299">
        <f t="shared" si="4"/>
        <v>625.35</v>
      </c>
      <c r="J128" s="299">
        <f t="shared" si="7"/>
        <v>60033.599999999999</v>
      </c>
    </row>
    <row r="129" spans="1:10" ht="25.5" x14ac:dyDescent="0.2">
      <c r="A129" s="627">
        <f t="shared" si="5"/>
        <v>474806.4</v>
      </c>
      <c r="B129" s="284">
        <v>1106165</v>
      </c>
      <c r="C129" s="289" t="s">
        <v>61</v>
      </c>
      <c r="D129" s="290" t="s">
        <v>1285</v>
      </c>
      <c r="E129" s="291" t="s">
        <v>38</v>
      </c>
      <c r="F129" s="585">
        <f>SUMIF(LÓGICA!$C$12:$C$116,C129,LÓGICA!$F$12:$F$116)</f>
        <v>960</v>
      </c>
      <c r="G129" s="299">
        <f>VLOOKUP(C129,LÓGICA!$C$12:$J$116,5,0)</f>
        <v>399.22</v>
      </c>
      <c r="H129" s="287">
        <f t="shared" si="6"/>
        <v>0.2389</v>
      </c>
      <c r="I129" s="299">
        <f t="shared" si="4"/>
        <v>494.59</v>
      </c>
      <c r="J129" s="299">
        <f t="shared" si="7"/>
        <v>474806.4</v>
      </c>
    </row>
    <row r="130" spans="1:10" x14ac:dyDescent="0.2">
      <c r="A130" s="627">
        <f t="shared" si="5"/>
        <v>99840</v>
      </c>
      <c r="B130" s="284">
        <v>1608019</v>
      </c>
      <c r="C130" s="289" t="s">
        <v>65</v>
      </c>
      <c r="D130" s="290" t="s">
        <v>1285</v>
      </c>
      <c r="E130" s="291" t="s">
        <v>66</v>
      </c>
      <c r="F130" s="585">
        <f>SUMIF(LÓGICA!$C$12:$C$116,C130,LÓGICA!$F$12:$F$116)</f>
        <v>3840</v>
      </c>
      <c r="G130" s="299">
        <f>VLOOKUP(C130,LÓGICA!$C$12:$J$116,5,0)</f>
        <v>20.99</v>
      </c>
      <c r="H130" s="287">
        <f t="shared" si="6"/>
        <v>0.2389</v>
      </c>
      <c r="I130" s="299">
        <f t="shared" si="4"/>
        <v>26</v>
      </c>
      <c r="J130" s="299">
        <f t="shared" si="7"/>
        <v>99840</v>
      </c>
    </row>
    <row r="131" spans="1:10" ht="25.5" x14ac:dyDescent="0.2">
      <c r="A131" s="627">
        <f t="shared" si="5"/>
        <v>255479.04000000001</v>
      </c>
      <c r="B131" s="284">
        <v>1106282</v>
      </c>
      <c r="C131" s="289" t="s">
        <v>1286</v>
      </c>
      <c r="D131" s="290" t="s">
        <v>1285</v>
      </c>
      <c r="E131" s="291" t="s">
        <v>38</v>
      </c>
      <c r="F131" s="585">
        <f>SUMIF(LÓGICA!$C$12:$C$116,C131,LÓGICA!$F$12:$F$116)</f>
        <v>384</v>
      </c>
      <c r="G131" s="299">
        <f>VLOOKUP(C131,LÓGICA!$C$12:$J$116,5,0)</f>
        <v>537.02</v>
      </c>
      <c r="H131" s="287">
        <f t="shared" si="6"/>
        <v>0.2389</v>
      </c>
      <c r="I131" s="299">
        <f t="shared" si="4"/>
        <v>665.31</v>
      </c>
      <c r="J131" s="299">
        <f t="shared" si="7"/>
        <v>255479.04000000001</v>
      </c>
    </row>
    <row r="132" spans="1:10" ht="25.5" x14ac:dyDescent="0.2">
      <c r="A132" s="627">
        <f t="shared" si="5"/>
        <v>1901310.72</v>
      </c>
      <c r="B132" s="284">
        <v>1109680</v>
      </c>
      <c r="C132" s="289" t="s">
        <v>68</v>
      </c>
      <c r="D132" s="290" t="s">
        <v>1285</v>
      </c>
      <c r="E132" s="291" t="s">
        <v>38</v>
      </c>
      <c r="F132" s="585">
        <f>SUMIF(LÓGICA!$C$12:$C$116,C132,LÓGICA!$F$12:$F$116)</f>
        <v>384</v>
      </c>
      <c r="G132" s="299">
        <f>VLOOKUP(C132,LÓGICA!$C$12:$J$116,5,0)</f>
        <v>3996.55</v>
      </c>
      <c r="H132" s="287">
        <f t="shared" si="6"/>
        <v>0.2389</v>
      </c>
      <c r="I132" s="299">
        <f t="shared" si="4"/>
        <v>4951.33</v>
      </c>
      <c r="J132" s="299">
        <f t="shared" si="7"/>
        <v>1901310.72</v>
      </c>
    </row>
    <row r="133" spans="1:10" ht="25.5" x14ac:dyDescent="0.2">
      <c r="A133" s="627">
        <f t="shared" si="5"/>
        <v>5332.4</v>
      </c>
      <c r="B133" s="284">
        <v>3806418</v>
      </c>
      <c r="C133" s="289" t="s">
        <v>69</v>
      </c>
      <c r="D133" s="290" t="s">
        <v>1285</v>
      </c>
      <c r="E133" s="291" t="s">
        <v>70</v>
      </c>
      <c r="F133" s="585">
        <f>SUMIF(LÓGICA!$C$12:$C$116,C133,LÓGICA!$F$12:$F$116)</f>
        <v>40</v>
      </c>
      <c r="G133" s="299">
        <f>VLOOKUP(C133,LÓGICA!$C$12:$J$116,5,0)</f>
        <v>107.6</v>
      </c>
      <c r="H133" s="287">
        <f t="shared" si="6"/>
        <v>0.2389</v>
      </c>
      <c r="I133" s="299">
        <f t="shared" si="4"/>
        <v>133.31</v>
      </c>
      <c r="J133" s="299">
        <f t="shared" si="7"/>
        <v>5332.4</v>
      </c>
    </row>
    <row r="134" spans="1:10" ht="25.5" x14ac:dyDescent="0.2">
      <c r="A134" s="627">
        <f t="shared" si="5"/>
        <v>683496</v>
      </c>
      <c r="B134" s="284">
        <v>307731</v>
      </c>
      <c r="C134" s="289" t="s">
        <v>71</v>
      </c>
      <c r="D134" s="290" t="s">
        <v>1285</v>
      </c>
      <c r="E134" s="291" t="s">
        <v>72</v>
      </c>
      <c r="F134" s="585">
        <f>SUMIF(LÓGICA!$C$12:$C$116,C134,LÓGICA!$F$12:$F$116)</f>
        <v>3600</v>
      </c>
      <c r="G134" s="299">
        <f>VLOOKUP(C134,LÓGICA!$C$12:$J$116,5,0)</f>
        <v>153.25</v>
      </c>
      <c r="H134" s="287">
        <f t="shared" si="6"/>
        <v>0.2389</v>
      </c>
      <c r="I134" s="299">
        <f t="shared" si="4"/>
        <v>189.86</v>
      </c>
      <c r="J134" s="299">
        <f t="shared" si="7"/>
        <v>683496</v>
      </c>
    </row>
    <row r="135" spans="1:10" x14ac:dyDescent="0.2">
      <c r="A135" s="627">
        <f t="shared" si="5"/>
        <v>924984</v>
      </c>
      <c r="B135" s="284">
        <v>1608144</v>
      </c>
      <c r="C135" s="289" t="s">
        <v>73</v>
      </c>
      <c r="D135" s="290" t="s">
        <v>1285</v>
      </c>
      <c r="E135" s="291" t="s">
        <v>66</v>
      </c>
      <c r="F135" s="585">
        <f>SUMIF(LÓGICA!$C$12:$C$116,C135,LÓGICA!$F$12:$F$116)</f>
        <v>7200</v>
      </c>
      <c r="G135" s="299">
        <f>VLOOKUP(C135,LÓGICA!$C$12:$J$116,5,0)</f>
        <v>103.7</v>
      </c>
      <c r="H135" s="287">
        <f t="shared" si="6"/>
        <v>0.2389</v>
      </c>
      <c r="I135" s="299">
        <f t="shared" si="4"/>
        <v>128.47</v>
      </c>
      <c r="J135" s="299">
        <f t="shared" si="7"/>
        <v>924984</v>
      </c>
    </row>
    <row r="136" spans="1:10" ht="25.5" x14ac:dyDescent="0.2">
      <c r="A136" s="627">
        <f t="shared" si="5"/>
        <v>1750068</v>
      </c>
      <c r="B136" s="284">
        <v>5605882</v>
      </c>
      <c r="C136" s="289" t="s">
        <v>74</v>
      </c>
      <c r="D136" s="290" t="s">
        <v>1285</v>
      </c>
      <c r="E136" s="291" t="s">
        <v>66</v>
      </c>
      <c r="F136" s="585">
        <f>SUMIF(LÓGICA!$C$12:$C$116,C136,LÓGICA!$F$12:$F$116)</f>
        <v>3600</v>
      </c>
      <c r="G136" s="299">
        <f>VLOOKUP(C136,LÓGICA!$C$12:$J$116,5,0)</f>
        <v>392.39</v>
      </c>
      <c r="H136" s="287">
        <f t="shared" si="6"/>
        <v>0.2389</v>
      </c>
      <c r="I136" s="299">
        <f t="shared" si="4"/>
        <v>486.13</v>
      </c>
      <c r="J136" s="299">
        <f t="shared" si="7"/>
        <v>1750068</v>
      </c>
    </row>
    <row r="137" spans="1:10" ht="38.25" x14ac:dyDescent="0.2">
      <c r="A137" s="627">
        <f t="shared" si="5"/>
        <v>1766760</v>
      </c>
      <c r="B137" s="284">
        <v>5605945</v>
      </c>
      <c r="C137" s="289" t="s">
        <v>75</v>
      </c>
      <c r="D137" s="290" t="s">
        <v>1285</v>
      </c>
      <c r="E137" s="291" t="s">
        <v>70</v>
      </c>
      <c r="F137" s="585">
        <f>SUMIF(LÓGICA!$C$12:$C$116,C137,LÓGICA!$F$12:$F$116)</f>
        <v>2400</v>
      </c>
      <c r="G137" s="299">
        <f>VLOOKUP(C137,LÓGICA!$C$12:$J$116,5,0)</f>
        <v>594.20000000000005</v>
      </c>
      <c r="H137" s="287">
        <f t="shared" si="6"/>
        <v>0.2389</v>
      </c>
      <c r="I137" s="299">
        <f t="shared" si="4"/>
        <v>736.15</v>
      </c>
      <c r="J137" s="299">
        <f t="shared" si="7"/>
        <v>1766760</v>
      </c>
    </row>
    <row r="138" spans="1:10" x14ac:dyDescent="0.2">
      <c r="A138" s="627">
        <f t="shared" si="5"/>
        <v>5451328</v>
      </c>
      <c r="B138" s="284">
        <v>3806415</v>
      </c>
      <c r="C138" s="289" t="s">
        <v>44</v>
      </c>
      <c r="D138" s="290" t="s">
        <v>1285</v>
      </c>
      <c r="E138" s="291" t="s">
        <v>38</v>
      </c>
      <c r="F138" s="585">
        <f>SUMIF(LÓGICA!$C$12:$C$116,C138,LÓGICA!$F$12:$F$116)</f>
        <v>6080</v>
      </c>
      <c r="G138" s="299">
        <f>VLOOKUP(C138,LÓGICA!$C$12:$J$116,5,0)</f>
        <v>723.71</v>
      </c>
      <c r="H138" s="287">
        <f t="shared" si="6"/>
        <v>0.2389</v>
      </c>
      <c r="I138" s="299">
        <f t="shared" si="4"/>
        <v>896.6</v>
      </c>
      <c r="J138" s="299">
        <f t="shared" si="7"/>
        <v>5451328</v>
      </c>
    </row>
    <row r="139" spans="1:10" x14ac:dyDescent="0.2">
      <c r="A139" s="627">
        <f t="shared" si="5"/>
        <v>3322841.6</v>
      </c>
      <c r="B139" s="284">
        <v>3806414</v>
      </c>
      <c r="C139" s="289" t="s">
        <v>45</v>
      </c>
      <c r="D139" s="290" t="s">
        <v>1285</v>
      </c>
      <c r="E139" s="291" t="s">
        <v>38</v>
      </c>
      <c r="F139" s="585">
        <f>SUMIF(LÓGICA!$C$12:$C$116,C139,LÓGICA!$F$12:$F$116)</f>
        <v>3040</v>
      </c>
      <c r="G139" s="299">
        <f>VLOOKUP(C139,LÓGICA!$C$12:$J$116,5,0)</f>
        <v>882.27</v>
      </c>
      <c r="H139" s="287">
        <f t="shared" si="6"/>
        <v>0.2389</v>
      </c>
      <c r="I139" s="299">
        <f t="shared" si="4"/>
        <v>1093.04</v>
      </c>
      <c r="J139" s="299">
        <f t="shared" si="7"/>
        <v>3322841.6</v>
      </c>
    </row>
    <row r="140" spans="1:10" x14ac:dyDescent="0.2">
      <c r="A140" s="627">
        <f t="shared" si="5"/>
        <v>1873248</v>
      </c>
      <c r="B140" s="284">
        <v>3806413</v>
      </c>
      <c r="C140" s="289" t="s">
        <v>46</v>
      </c>
      <c r="D140" s="290" t="s">
        <v>1285</v>
      </c>
      <c r="E140" s="291" t="s">
        <v>47</v>
      </c>
      <c r="F140" s="585">
        <f>SUMIF(LÓGICA!$C$12:$C$116,C140,LÓGICA!$F$12:$F$116)</f>
        <v>60800</v>
      </c>
      <c r="G140" s="299">
        <f>VLOOKUP(C140,LÓGICA!$C$12:$J$116,5,0)</f>
        <v>24.87</v>
      </c>
      <c r="H140" s="287">
        <f t="shared" si="6"/>
        <v>0.2389</v>
      </c>
      <c r="I140" s="299">
        <f t="shared" si="4"/>
        <v>30.81</v>
      </c>
      <c r="J140" s="299">
        <f t="shared" si="7"/>
        <v>1873248</v>
      </c>
    </row>
    <row r="141" spans="1:10" x14ac:dyDescent="0.2">
      <c r="A141" s="627">
        <f t="shared" si="5"/>
        <v>357504</v>
      </c>
      <c r="B141" s="284">
        <v>4915639</v>
      </c>
      <c r="C141" s="289" t="s">
        <v>48</v>
      </c>
      <c r="D141" s="290" t="s">
        <v>1285</v>
      </c>
      <c r="E141" s="291" t="s">
        <v>47</v>
      </c>
      <c r="F141" s="585">
        <f>SUMIF(LÓGICA!$C$12:$C$116,C141,LÓGICA!$F$12:$F$116)</f>
        <v>60800</v>
      </c>
      <c r="G141" s="299">
        <f>VLOOKUP(C141,LÓGICA!$C$12:$J$116,5,0)</f>
        <v>4.75</v>
      </c>
      <c r="H141" s="287">
        <f t="shared" si="6"/>
        <v>0.2389</v>
      </c>
      <c r="I141" s="299">
        <f t="shared" si="4"/>
        <v>5.88</v>
      </c>
      <c r="J141" s="299">
        <f t="shared" si="7"/>
        <v>357504</v>
      </c>
    </row>
    <row r="142" spans="1:10" x14ac:dyDescent="0.2">
      <c r="A142" s="627">
        <f t="shared" si="5"/>
        <v>9484800</v>
      </c>
      <c r="B142" s="284">
        <v>407819</v>
      </c>
      <c r="C142" s="289" t="s">
        <v>49</v>
      </c>
      <c r="D142" s="290" t="s">
        <v>1285</v>
      </c>
      <c r="E142" s="291" t="s">
        <v>50</v>
      </c>
      <c r="F142" s="585">
        <f>SUMIF(LÓGICA!$C$12:$C$116,C142,LÓGICA!$F$12:$F$116)</f>
        <v>608000</v>
      </c>
      <c r="G142" s="299">
        <f>VLOOKUP(C142,LÓGICA!$C$12:$J$116,5,0)</f>
        <v>12.59</v>
      </c>
      <c r="H142" s="287">
        <f t="shared" si="6"/>
        <v>0.2389</v>
      </c>
      <c r="I142" s="299">
        <f t="shared" si="4"/>
        <v>15.6</v>
      </c>
      <c r="J142" s="299">
        <f t="shared" si="7"/>
        <v>9484800</v>
      </c>
    </row>
    <row r="143" spans="1:10" x14ac:dyDescent="0.2">
      <c r="A143" s="627">
        <f t="shared" si="5"/>
        <v>830835.19999999995</v>
      </c>
      <c r="B143" s="284">
        <v>1608025</v>
      </c>
      <c r="C143" s="289" t="s">
        <v>67</v>
      </c>
      <c r="D143" s="290" t="s">
        <v>1285</v>
      </c>
      <c r="E143" s="291" t="s">
        <v>66</v>
      </c>
      <c r="F143" s="585">
        <f>SUMIF(LÓGICA!$C$12:$C$116,C143,LÓGICA!$F$12:$F$116)</f>
        <v>16640</v>
      </c>
      <c r="G143" s="299">
        <f>VLOOKUP(C143,LÓGICA!$C$12:$J$116,5,0)</f>
        <v>40.299999999999997</v>
      </c>
      <c r="H143" s="287">
        <f t="shared" si="6"/>
        <v>0.2389</v>
      </c>
      <c r="I143" s="299">
        <f t="shared" si="4"/>
        <v>49.93</v>
      </c>
      <c r="J143" s="299">
        <f t="shared" si="7"/>
        <v>830835.19999999995</v>
      </c>
    </row>
    <row r="144" spans="1:10" x14ac:dyDescent="0.2">
      <c r="A144" s="627">
        <f t="shared" si="5"/>
        <v>10758826.619999999</v>
      </c>
      <c r="B144" s="284">
        <v>2407972</v>
      </c>
      <c r="C144" s="289" t="s">
        <v>53</v>
      </c>
      <c r="D144" s="290" t="s">
        <v>1285</v>
      </c>
      <c r="E144" s="291" t="s">
        <v>50</v>
      </c>
      <c r="F144" s="585">
        <f>SUMIF(LÓGICA!$C$12:$C$116,C144,LÓGICA!$F$12:$F$116)</f>
        <v>122761.60000000001</v>
      </c>
      <c r="G144" s="299">
        <f>VLOOKUP(C144,LÓGICA!$C$12:$J$116,5,0)</f>
        <v>70.739999999999995</v>
      </c>
      <c r="H144" s="287">
        <f t="shared" si="6"/>
        <v>0.2389</v>
      </c>
      <c r="I144" s="299">
        <f t="shared" si="4"/>
        <v>87.64</v>
      </c>
      <c r="J144" s="299">
        <f t="shared" si="7"/>
        <v>10758826.619999999</v>
      </c>
    </row>
    <row r="145" spans="1:10" ht="25.5" x14ac:dyDescent="0.2">
      <c r="A145" s="627">
        <f t="shared" si="5"/>
        <v>1106560</v>
      </c>
      <c r="B145" s="284">
        <v>2419703</v>
      </c>
      <c r="C145" s="289" t="s">
        <v>51</v>
      </c>
      <c r="D145" s="290" t="s">
        <v>1285</v>
      </c>
      <c r="E145" s="291" t="s">
        <v>47</v>
      </c>
      <c r="F145" s="585">
        <f>SUMIF(LÓGICA!$C$12:$C$116,C145,LÓGICA!$F$12:$F$116)</f>
        <v>60800</v>
      </c>
      <c r="G145" s="299">
        <f>VLOOKUP(C145,LÓGICA!$C$12:$J$116,5,0)</f>
        <v>14.69</v>
      </c>
      <c r="H145" s="287">
        <f t="shared" si="6"/>
        <v>0.2389</v>
      </c>
      <c r="I145" s="299">
        <f t="shared" si="4"/>
        <v>18.2</v>
      </c>
      <c r="J145" s="299">
        <f t="shared" si="7"/>
        <v>1106560</v>
      </c>
    </row>
    <row r="146" spans="1:10" x14ac:dyDescent="0.2">
      <c r="A146" s="627">
        <f t="shared" si="5"/>
        <v>216448</v>
      </c>
      <c r="B146" s="284">
        <v>3806402</v>
      </c>
      <c r="C146" s="289" t="s">
        <v>52</v>
      </c>
      <c r="D146" s="290" t="s">
        <v>1285</v>
      </c>
      <c r="E146" s="291" t="s">
        <v>47</v>
      </c>
      <c r="F146" s="585">
        <f>SUMIF(LÓGICA!$C$12:$C$116,C146,LÓGICA!$F$12:$F$116)</f>
        <v>60800</v>
      </c>
      <c r="G146" s="299">
        <f>VLOOKUP(C146,LÓGICA!$C$12:$J$116,5,0)</f>
        <v>2.87</v>
      </c>
      <c r="H146" s="287">
        <f t="shared" si="6"/>
        <v>0.2389</v>
      </c>
      <c r="I146" s="299">
        <f t="shared" si="4"/>
        <v>3.56</v>
      </c>
      <c r="J146" s="299">
        <f t="shared" si="7"/>
        <v>216448</v>
      </c>
    </row>
    <row r="147" spans="1:10" ht="25.5" x14ac:dyDescent="0.2">
      <c r="A147" s="627">
        <f t="shared" si="5"/>
        <v>14809907.199999999</v>
      </c>
      <c r="B147" s="284">
        <v>3108015</v>
      </c>
      <c r="C147" s="289" t="s">
        <v>54</v>
      </c>
      <c r="D147" s="290" t="s">
        <v>1285</v>
      </c>
      <c r="E147" s="291" t="s">
        <v>47</v>
      </c>
      <c r="F147" s="585">
        <f>SUMIF(LÓGICA!$C$12:$C$116,C147,LÓGICA!$F$12:$F$116)</f>
        <v>66880</v>
      </c>
      <c r="G147" s="299">
        <f>VLOOKUP(C147,LÓGICA!$C$12:$J$116,5,0)</f>
        <v>178.74</v>
      </c>
      <c r="H147" s="287">
        <f t="shared" si="6"/>
        <v>0.2389</v>
      </c>
      <c r="I147" s="299">
        <f t="shared" si="4"/>
        <v>221.44</v>
      </c>
      <c r="J147" s="299">
        <f t="shared" si="7"/>
        <v>14809907.199999999</v>
      </c>
    </row>
    <row r="148" spans="1:10" x14ac:dyDescent="0.2">
      <c r="A148" s="627">
        <f t="shared" si="5"/>
        <v>2565014.4</v>
      </c>
      <c r="B148" s="284">
        <v>1207725</v>
      </c>
      <c r="C148" s="289" t="s">
        <v>78</v>
      </c>
      <c r="D148" s="290" t="s">
        <v>1285</v>
      </c>
      <c r="E148" s="291" t="s">
        <v>38</v>
      </c>
      <c r="F148" s="585">
        <f>SUMIF(LÓGICA!$C$12:$C$116,C148,LÓGICA!$F$12:$F$116)</f>
        <v>960</v>
      </c>
      <c r="G148" s="299">
        <f>VLOOKUP(C148,LÓGICA!$C$12:$J$116,5,0)</f>
        <v>2156.66</v>
      </c>
      <c r="H148" s="287">
        <f t="shared" si="6"/>
        <v>0.2389</v>
      </c>
      <c r="I148" s="299">
        <f t="shared" si="4"/>
        <v>2671.89</v>
      </c>
      <c r="J148" s="299">
        <f t="shared" si="7"/>
        <v>2565014.4</v>
      </c>
    </row>
    <row r="149" spans="1:10" ht="25.5" x14ac:dyDescent="0.2">
      <c r="A149" s="627">
        <f t="shared" si="5"/>
        <v>6666154.5599999996</v>
      </c>
      <c r="B149" s="284">
        <v>1207723</v>
      </c>
      <c r="C149" s="289" t="s">
        <v>56</v>
      </c>
      <c r="D149" s="290" t="s">
        <v>1285</v>
      </c>
      <c r="E149" s="291" t="s">
        <v>38</v>
      </c>
      <c r="F149" s="585">
        <f>SUMIF(LÓGICA!$C$12:$C$116,C149,LÓGICA!$F$12:$F$116)</f>
        <v>3744</v>
      </c>
      <c r="G149" s="299">
        <f>VLOOKUP(C149,LÓGICA!$C$12:$J$116,5,0)</f>
        <v>1437.15</v>
      </c>
      <c r="H149" s="287">
        <f t="shared" si="6"/>
        <v>0.2389</v>
      </c>
      <c r="I149" s="299">
        <f t="shared" si="4"/>
        <v>1780.49</v>
      </c>
      <c r="J149" s="299">
        <f t="shared" si="7"/>
        <v>6666154.5599999996</v>
      </c>
    </row>
    <row r="150" spans="1:10" ht="25.5" x14ac:dyDescent="0.2">
      <c r="A150" s="627">
        <f t="shared" si="5"/>
        <v>299642.88</v>
      </c>
      <c r="B150" s="284">
        <v>1106280</v>
      </c>
      <c r="C150" s="289" t="s">
        <v>57</v>
      </c>
      <c r="D150" s="290" t="s">
        <v>1285</v>
      </c>
      <c r="E150" s="291" t="s">
        <v>38</v>
      </c>
      <c r="F150" s="585">
        <f>SUMIF(LÓGICA!$C$12:$C$116,C150,LÓGICA!$F$12:$F$116)</f>
        <v>512</v>
      </c>
      <c r="G150" s="299">
        <f>VLOOKUP(C150,LÓGICA!$C$12:$J$116,5,0)</f>
        <v>472.39</v>
      </c>
      <c r="H150" s="287">
        <f t="shared" si="6"/>
        <v>0.2389</v>
      </c>
      <c r="I150" s="299">
        <f t="shared" si="4"/>
        <v>585.24</v>
      </c>
      <c r="J150" s="299">
        <f t="shared" si="7"/>
        <v>299642.88</v>
      </c>
    </row>
    <row r="151" spans="1:10" x14ac:dyDescent="0.2">
      <c r="A151" s="627">
        <f t="shared" si="5"/>
        <v>73704.960000000006</v>
      </c>
      <c r="B151" s="284">
        <v>1106061</v>
      </c>
      <c r="C151" s="289" t="s">
        <v>58</v>
      </c>
      <c r="D151" s="290" t="s">
        <v>1285</v>
      </c>
      <c r="E151" s="291" t="s">
        <v>38</v>
      </c>
      <c r="F151" s="585">
        <f>SUMIF(LÓGICA!$C$12:$C$116,C151,LÓGICA!$F$12:$F$116)</f>
        <v>896</v>
      </c>
      <c r="G151" s="299">
        <f>VLOOKUP(C151,LÓGICA!$C$12:$J$116,5,0)</f>
        <v>66.400000000000006</v>
      </c>
      <c r="H151" s="287">
        <f t="shared" si="6"/>
        <v>0.2389</v>
      </c>
      <c r="I151" s="299">
        <f t="shared" si="4"/>
        <v>82.26</v>
      </c>
      <c r="J151" s="299">
        <f t="shared" si="7"/>
        <v>73704.960000000006</v>
      </c>
    </row>
    <row r="152" spans="1:10" x14ac:dyDescent="0.2">
      <c r="A152" s="627">
        <f t="shared" si="5"/>
        <v>3996.16</v>
      </c>
      <c r="B152" s="284">
        <v>1100657</v>
      </c>
      <c r="C152" s="289" t="s">
        <v>59</v>
      </c>
      <c r="D152" s="290" t="s">
        <v>1285</v>
      </c>
      <c r="E152" s="291" t="s">
        <v>38</v>
      </c>
      <c r="F152" s="585">
        <f>SUMIF(LÓGICA!$C$12:$C$116,C152,LÓGICA!$F$12:$F$116)</f>
        <v>896</v>
      </c>
      <c r="G152" s="299">
        <f>VLOOKUP(C152,LÓGICA!$C$12:$J$116,5,0)</f>
        <v>3.6</v>
      </c>
      <c r="H152" s="287">
        <f t="shared" si="6"/>
        <v>0.2389</v>
      </c>
      <c r="I152" s="299">
        <f t="shared" si="4"/>
        <v>4.46</v>
      </c>
      <c r="J152" s="299">
        <f t="shared" si="7"/>
        <v>3996.16</v>
      </c>
    </row>
    <row r="153" spans="1:10" x14ac:dyDescent="0.2">
      <c r="A153" s="627">
        <f t="shared" si="5"/>
        <v>411876</v>
      </c>
      <c r="B153" s="284">
        <v>3806420</v>
      </c>
      <c r="C153" s="289" t="s">
        <v>79</v>
      </c>
      <c r="D153" s="290" t="s">
        <v>1285</v>
      </c>
      <c r="E153" s="291" t="s">
        <v>70</v>
      </c>
      <c r="F153" s="585">
        <f>SUMIF(LÓGICA!$C$12:$C$116,C153,LÓGICA!$F$12:$F$116)</f>
        <v>80</v>
      </c>
      <c r="G153" s="299">
        <f>VLOOKUP(C153,LÓGICA!$C$12:$J$116,5,0)</f>
        <v>4155.66</v>
      </c>
      <c r="H153" s="287">
        <f t="shared" si="6"/>
        <v>0.2389</v>
      </c>
      <c r="I153" s="299">
        <f t="shared" si="4"/>
        <v>5148.45</v>
      </c>
      <c r="J153" s="299">
        <f t="shared" si="7"/>
        <v>411876</v>
      </c>
    </row>
    <row r="154" spans="1:10" x14ac:dyDescent="0.2">
      <c r="A154" s="627">
        <f t="shared" si="5"/>
        <v>358720</v>
      </c>
      <c r="B154" s="284">
        <v>3808043</v>
      </c>
      <c r="C154" s="289" t="s">
        <v>62</v>
      </c>
      <c r="D154" s="290" t="s">
        <v>1285</v>
      </c>
      <c r="E154" s="291" t="s">
        <v>47</v>
      </c>
      <c r="F154" s="585">
        <f>SUMIF(LÓGICA!$C$12:$C$116,C154,LÓGICA!$F$12:$F$116)</f>
        <v>60800</v>
      </c>
      <c r="G154" s="299">
        <f>VLOOKUP(C154,LÓGICA!$C$12:$J$116,5,0)</f>
        <v>4.76</v>
      </c>
      <c r="H154" s="287">
        <f t="shared" si="6"/>
        <v>0.2389</v>
      </c>
      <c r="I154" s="299">
        <f t="shared" si="4"/>
        <v>5.9</v>
      </c>
      <c r="J154" s="299">
        <f t="shared" si="7"/>
        <v>358720</v>
      </c>
    </row>
    <row r="155" spans="1:10" ht="25.5" x14ac:dyDescent="0.2">
      <c r="A155" s="627">
        <f t="shared" si="5"/>
        <v>531157</v>
      </c>
      <c r="B155" s="284">
        <v>5213424</v>
      </c>
      <c r="C155" s="289" t="s">
        <v>81</v>
      </c>
      <c r="D155" s="290" t="s">
        <v>1285</v>
      </c>
      <c r="E155" s="291" t="s">
        <v>47</v>
      </c>
      <c r="F155" s="585">
        <f>SUMIF(LÓGICA!$C$12:$C$116,C155,LÓGICA!$F$12:$F$116)</f>
        <v>681.25</v>
      </c>
      <c r="G155" s="299">
        <f>VLOOKUP(C155,LÓGICA!$C$12:$J$116,5,0)</f>
        <v>629.33000000000004</v>
      </c>
      <c r="H155" s="287">
        <f t="shared" si="6"/>
        <v>0.2389</v>
      </c>
      <c r="I155" s="299">
        <f t="shared" si="4"/>
        <v>779.68</v>
      </c>
      <c r="J155" s="299">
        <f t="shared" si="7"/>
        <v>531157</v>
      </c>
    </row>
    <row r="156" spans="1:10" x14ac:dyDescent="0.2">
      <c r="A156" s="627">
        <f t="shared" si="5"/>
        <v>35600</v>
      </c>
      <c r="B156" s="284">
        <v>3806406</v>
      </c>
      <c r="C156" s="289" t="s">
        <v>82</v>
      </c>
      <c r="D156" s="290" t="s">
        <v>1285</v>
      </c>
      <c r="E156" s="291" t="s">
        <v>66</v>
      </c>
      <c r="F156" s="585">
        <f>SUMIF(LÓGICA!$C$12:$C$116,C156,LÓGICA!$F$12:$F$116)</f>
        <v>4000</v>
      </c>
      <c r="G156" s="299">
        <f>VLOOKUP(C156,LÓGICA!$C$12:$J$116,5,0)</f>
        <v>7.18</v>
      </c>
      <c r="H156" s="287">
        <f t="shared" si="6"/>
        <v>0.2389</v>
      </c>
      <c r="I156" s="299">
        <f t="shared" si="4"/>
        <v>8.9</v>
      </c>
      <c r="J156" s="299">
        <f t="shared" si="7"/>
        <v>35600</v>
      </c>
    </row>
    <row r="157" spans="1:10" ht="25.5" x14ac:dyDescent="0.2">
      <c r="A157" s="627">
        <f t="shared" si="5"/>
        <v>171160</v>
      </c>
      <c r="B157" s="284">
        <v>307084</v>
      </c>
      <c r="C157" s="289" t="s">
        <v>83</v>
      </c>
      <c r="D157" s="290" t="s">
        <v>1285</v>
      </c>
      <c r="E157" s="291" t="s">
        <v>66</v>
      </c>
      <c r="F157" s="585">
        <f>SUMIF(LÓGICA!$C$12:$C$116,C157,LÓGICA!$F$12:$F$116)</f>
        <v>4000</v>
      </c>
      <c r="G157" s="299">
        <f>VLOOKUP(C157,LÓGICA!$C$12:$J$116,5,0)</f>
        <v>34.54</v>
      </c>
      <c r="H157" s="287">
        <f t="shared" si="6"/>
        <v>0.2389</v>
      </c>
      <c r="I157" s="299">
        <f t="shared" si="4"/>
        <v>42.79</v>
      </c>
      <c r="J157" s="299">
        <f t="shared" si="7"/>
        <v>171160</v>
      </c>
    </row>
    <row r="158" spans="1:10" x14ac:dyDescent="0.2">
      <c r="A158" s="627">
        <f t="shared" si="5"/>
        <v>338280</v>
      </c>
      <c r="B158" s="284">
        <v>3806409</v>
      </c>
      <c r="C158" s="289" t="s">
        <v>84</v>
      </c>
      <c r="D158" s="290" t="s">
        <v>1285</v>
      </c>
      <c r="E158" s="291" t="s">
        <v>66</v>
      </c>
      <c r="F158" s="585">
        <f>SUMIF(LÓGICA!$C$12:$C$116,C158,LÓGICA!$F$12:$F$116)</f>
        <v>4000</v>
      </c>
      <c r="G158" s="299">
        <f>VLOOKUP(C158,LÓGICA!$C$12:$J$116,5,0)</f>
        <v>68.260000000000005</v>
      </c>
      <c r="H158" s="287">
        <f t="shared" si="6"/>
        <v>0.2389</v>
      </c>
      <c r="I158" s="299">
        <f t="shared" si="4"/>
        <v>84.57</v>
      </c>
      <c r="J158" s="299">
        <f t="shared" si="7"/>
        <v>338280</v>
      </c>
    </row>
    <row r="159" spans="1:10" ht="25.5" x14ac:dyDescent="0.2">
      <c r="A159" s="627">
        <f t="shared" si="5"/>
        <v>741400</v>
      </c>
      <c r="B159" s="284">
        <v>307733</v>
      </c>
      <c r="C159" s="289" t="s">
        <v>85</v>
      </c>
      <c r="D159" s="290" t="s">
        <v>1285</v>
      </c>
      <c r="E159" s="291" t="s">
        <v>66</v>
      </c>
      <c r="F159" s="585">
        <f>SUMIF(LÓGICA!$C$12:$C$116,C159,LÓGICA!$F$12:$F$116)</f>
        <v>2000</v>
      </c>
      <c r="G159" s="299">
        <f>VLOOKUP(C159,LÓGICA!$C$12:$J$116,5,0)</f>
        <v>299.22000000000003</v>
      </c>
      <c r="H159" s="287">
        <f t="shared" si="6"/>
        <v>0.2389</v>
      </c>
      <c r="I159" s="299">
        <f t="shared" si="4"/>
        <v>370.7</v>
      </c>
      <c r="J159" s="299">
        <f t="shared" si="7"/>
        <v>741400</v>
      </c>
    </row>
    <row r="160" spans="1:10" x14ac:dyDescent="0.2">
      <c r="A160" s="627">
        <f t="shared" si="5"/>
        <v>85580</v>
      </c>
      <c r="B160" s="284">
        <v>3815602</v>
      </c>
      <c r="C160" s="289" t="s">
        <v>86</v>
      </c>
      <c r="D160" s="290" t="s">
        <v>1285</v>
      </c>
      <c r="E160" s="291" t="s">
        <v>66</v>
      </c>
      <c r="F160" s="585">
        <f>SUMIF(LÓGICA!$C$12:$C$116,C160,LÓGICA!$F$12:$F$116)</f>
        <v>2000</v>
      </c>
      <c r="G160" s="299">
        <f>VLOOKUP(C160,LÓGICA!$C$12:$J$116,5,0)</f>
        <v>34.54</v>
      </c>
      <c r="H160" s="287">
        <f t="shared" si="6"/>
        <v>0.2389</v>
      </c>
      <c r="I160" s="299">
        <f t="shared" si="4"/>
        <v>42.79</v>
      </c>
      <c r="J160" s="299">
        <f t="shared" si="7"/>
        <v>85580</v>
      </c>
    </row>
    <row r="161" spans="1:10" x14ac:dyDescent="0.2">
      <c r="A161" s="627">
        <f t="shared" si="5"/>
        <v>138344</v>
      </c>
      <c r="B161" s="284">
        <v>2015642</v>
      </c>
      <c r="C161" s="289" t="s">
        <v>88</v>
      </c>
      <c r="D161" s="290" t="s">
        <v>1285</v>
      </c>
      <c r="E161" s="291" t="s">
        <v>66</v>
      </c>
      <c r="F161" s="585">
        <f>SUMIF(LÓGICA!$C$12:$C$116,C161,LÓGICA!$F$12:$F$116)</f>
        <v>800</v>
      </c>
      <c r="G161" s="299">
        <f>VLOOKUP(C161,LÓGICA!$C$12:$J$116,5,0)</f>
        <v>139.58000000000001</v>
      </c>
      <c r="H161" s="287">
        <f t="shared" si="6"/>
        <v>0.2389</v>
      </c>
      <c r="I161" s="299">
        <f t="shared" si="4"/>
        <v>172.93</v>
      </c>
      <c r="J161" s="299">
        <f t="shared" si="7"/>
        <v>138344</v>
      </c>
    </row>
    <row r="162" spans="1:10" ht="25.5" x14ac:dyDescent="0.2">
      <c r="A162" s="627">
        <f t="shared" si="5"/>
        <v>97072</v>
      </c>
      <c r="B162" s="284">
        <v>3815644</v>
      </c>
      <c r="C162" s="289" t="s">
        <v>89</v>
      </c>
      <c r="D162" s="290" t="s">
        <v>1285</v>
      </c>
      <c r="E162" s="291" t="s">
        <v>70</v>
      </c>
      <c r="F162" s="585">
        <f>SUMIF(LÓGICA!$C$12:$C$116,C162,LÓGICA!$F$12:$F$116)</f>
        <v>800</v>
      </c>
      <c r="G162" s="299">
        <f>VLOOKUP(C162,LÓGICA!$C$12:$J$116,5,0)</f>
        <v>97.94</v>
      </c>
      <c r="H162" s="287">
        <f t="shared" si="6"/>
        <v>0.2389</v>
      </c>
      <c r="I162" s="299">
        <f t="shared" si="4"/>
        <v>121.34</v>
      </c>
      <c r="J162" s="299">
        <f t="shared" si="7"/>
        <v>97072</v>
      </c>
    </row>
    <row r="163" spans="1:10" x14ac:dyDescent="0.2">
      <c r="A163" s="627">
        <f t="shared" si="5"/>
        <v>319519.2</v>
      </c>
      <c r="B163" s="284">
        <v>3816118</v>
      </c>
      <c r="C163" s="289" t="s">
        <v>1287</v>
      </c>
      <c r="D163" s="290" t="s">
        <v>1285</v>
      </c>
      <c r="E163" s="291" t="s">
        <v>66</v>
      </c>
      <c r="F163" s="585">
        <f>SUMIF(LÓGICA!$C$12:$C$116,C163,LÓGICA!$F$12:$F$116)</f>
        <v>2640</v>
      </c>
      <c r="G163" s="299">
        <f>VLOOKUP(C163,LÓGICA!$C$12:$J$116,5,0)</f>
        <v>97.69</v>
      </c>
      <c r="H163" s="287">
        <f t="shared" si="6"/>
        <v>0.2389</v>
      </c>
      <c r="I163" s="299">
        <f t="shared" si="4"/>
        <v>121.03</v>
      </c>
      <c r="J163" s="299">
        <f t="shared" si="7"/>
        <v>319519.2</v>
      </c>
    </row>
    <row r="164" spans="1:10" x14ac:dyDescent="0.2">
      <c r="A164" s="627">
        <f t="shared" si="5"/>
        <v>1465992</v>
      </c>
      <c r="B164" s="284">
        <v>3815706</v>
      </c>
      <c r="C164" s="289" t="s">
        <v>90</v>
      </c>
      <c r="D164" s="290" t="s">
        <v>1285</v>
      </c>
      <c r="E164" s="291" t="s">
        <v>66</v>
      </c>
      <c r="F164" s="585">
        <f>SUMIF(LÓGICA!$C$12:$C$116,C164,LÓGICA!$F$12:$F$116)</f>
        <v>8800</v>
      </c>
      <c r="G164" s="299">
        <f>VLOOKUP(C164,LÓGICA!$C$12:$J$116,5,0)</f>
        <v>134.47</v>
      </c>
      <c r="H164" s="287">
        <f t="shared" si="6"/>
        <v>0.2389</v>
      </c>
      <c r="I164" s="299">
        <f t="shared" si="4"/>
        <v>166.59</v>
      </c>
      <c r="J164" s="299">
        <f t="shared" si="7"/>
        <v>1465992</v>
      </c>
    </row>
    <row r="165" spans="1:10" ht="25.5" x14ac:dyDescent="0.2">
      <c r="A165" s="627">
        <f t="shared" si="5"/>
        <v>221040</v>
      </c>
      <c r="B165" s="284">
        <v>3713828</v>
      </c>
      <c r="C165" s="289" t="s">
        <v>91</v>
      </c>
      <c r="D165" s="290" t="s">
        <v>1285</v>
      </c>
      <c r="E165" s="291" t="s">
        <v>66</v>
      </c>
      <c r="F165" s="585">
        <f>SUMIF(LÓGICA!$C$12:$C$116,C165,LÓGICA!$F$12:$F$116)</f>
        <v>750</v>
      </c>
      <c r="G165" s="299">
        <f>VLOOKUP(C165,LÓGICA!$C$12:$J$116,5,0)</f>
        <v>237.89</v>
      </c>
      <c r="H165" s="287">
        <f t="shared" si="6"/>
        <v>0.2389</v>
      </c>
      <c r="I165" s="299">
        <f t="shared" si="4"/>
        <v>294.72000000000003</v>
      </c>
      <c r="J165" s="299">
        <f t="shared" si="7"/>
        <v>221040</v>
      </c>
    </row>
    <row r="166" spans="1:10" x14ac:dyDescent="0.2">
      <c r="A166" s="627">
        <f t="shared" si="5"/>
        <v>3920</v>
      </c>
      <c r="B166" s="284">
        <v>4915744</v>
      </c>
      <c r="C166" s="289" t="s">
        <v>92</v>
      </c>
      <c r="D166" s="290" t="s">
        <v>1285</v>
      </c>
      <c r="E166" s="291" t="s">
        <v>47</v>
      </c>
      <c r="F166" s="585">
        <f>SUMIF(LÓGICA!$C$12:$C$116,C166,LÓGICA!$F$12:$F$116)</f>
        <v>4000</v>
      </c>
      <c r="G166" s="299">
        <f>VLOOKUP(C166,LÓGICA!$C$12:$J$116,5,0)</f>
        <v>0.79</v>
      </c>
      <c r="H166" s="287">
        <f t="shared" si="6"/>
        <v>0.2389</v>
      </c>
      <c r="I166" s="299">
        <f t="shared" si="4"/>
        <v>0.98</v>
      </c>
      <c r="J166" s="299">
        <f t="shared" si="7"/>
        <v>3920</v>
      </c>
    </row>
    <row r="167" spans="1:10" ht="25.5" x14ac:dyDescent="0.2">
      <c r="A167" s="627">
        <f t="shared" si="5"/>
        <v>175820</v>
      </c>
      <c r="B167" s="284">
        <v>4915650</v>
      </c>
      <c r="C167" s="289" t="s">
        <v>94</v>
      </c>
      <c r="D167" s="290" t="s">
        <v>1285</v>
      </c>
      <c r="E167" s="291" t="s">
        <v>50</v>
      </c>
      <c r="F167" s="585">
        <f>SUMIF(LÓGICA!$C$12:$C$116,C167,LÓGICA!$F$12:$F$116)</f>
        <v>500</v>
      </c>
      <c r="G167" s="299">
        <f>VLOOKUP(C167,LÓGICA!$C$12:$J$116,5,0)</f>
        <v>283.83</v>
      </c>
      <c r="H167" s="287">
        <f t="shared" si="6"/>
        <v>0.2389</v>
      </c>
      <c r="I167" s="299">
        <f t="shared" si="4"/>
        <v>351.64</v>
      </c>
      <c r="J167" s="299">
        <f t="shared" si="7"/>
        <v>175820</v>
      </c>
    </row>
    <row r="168" spans="1:10" ht="38.25" x14ac:dyDescent="0.2">
      <c r="A168" s="627">
        <f t="shared" si="5"/>
        <v>124565</v>
      </c>
      <c r="B168" s="284">
        <v>4915645</v>
      </c>
      <c r="C168" s="289" t="s">
        <v>95</v>
      </c>
      <c r="D168" s="290" t="s">
        <v>1285</v>
      </c>
      <c r="E168" s="291" t="s">
        <v>50</v>
      </c>
      <c r="F168" s="585">
        <f>SUMIF(LÓGICA!$C$12:$C$116,C168,LÓGICA!$F$12:$F$116)</f>
        <v>500</v>
      </c>
      <c r="G168" s="299">
        <f>VLOOKUP(C168,LÓGICA!$C$12:$J$116,5,0)</f>
        <v>201.09</v>
      </c>
      <c r="H168" s="287">
        <f t="shared" si="6"/>
        <v>0.2389</v>
      </c>
      <c r="I168" s="299">
        <f t="shared" si="4"/>
        <v>249.13</v>
      </c>
      <c r="J168" s="299">
        <f t="shared" si="7"/>
        <v>124565</v>
      </c>
    </row>
    <row r="169" spans="1:10" ht="25.5" x14ac:dyDescent="0.2">
      <c r="A169" s="627">
        <f t="shared" si="5"/>
        <v>85140</v>
      </c>
      <c r="B169" s="284">
        <v>4915653</v>
      </c>
      <c r="C169" s="289" t="s">
        <v>96</v>
      </c>
      <c r="D169" s="290" t="s">
        <v>1285</v>
      </c>
      <c r="E169" s="291" t="s">
        <v>50</v>
      </c>
      <c r="F169" s="585">
        <f>SUMIF(LÓGICA!$C$12:$C$116,C169,LÓGICA!$F$12:$F$116)</f>
        <v>1000</v>
      </c>
      <c r="G169" s="299">
        <f>VLOOKUP(C169,LÓGICA!$C$12:$J$116,5,0)</f>
        <v>68.72</v>
      </c>
      <c r="H169" s="287">
        <f t="shared" si="6"/>
        <v>0.2389</v>
      </c>
      <c r="I169" s="299">
        <f t="shared" si="4"/>
        <v>85.14</v>
      </c>
      <c r="J169" s="299">
        <f t="shared" si="7"/>
        <v>85140</v>
      </c>
    </row>
    <row r="170" spans="1:10" ht="25.5" x14ac:dyDescent="0.2">
      <c r="A170" s="627">
        <f t="shared" si="5"/>
        <v>40320</v>
      </c>
      <c r="B170" s="284">
        <v>4915652</v>
      </c>
      <c r="C170" s="289" t="s">
        <v>97</v>
      </c>
      <c r="D170" s="290" t="s">
        <v>1285</v>
      </c>
      <c r="E170" s="291" t="s">
        <v>70</v>
      </c>
      <c r="F170" s="585">
        <f>SUMIF(LÓGICA!$C$12:$C$116,C170,LÓGICA!$F$12:$F$116)</f>
        <v>4000</v>
      </c>
      <c r="G170" s="299">
        <f>VLOOKUP(C170,LÓGICA!$C$12:$J$116,5,0)</f>
        <v>8.14</v>
      </c>
      <c r="H170" s="287">
        <f t="shared" si="6"/>
        <v>0.2389</v>
      </c>
      <c r="I170" s="299">
        <f t="shared" si="4"/>
        <v>10.08</v>
      </c>
      <c r="J170" s="299">
        <f t="shared" si="7"/>
        <v>40320</v>
      </c>
    </row>
    <row r="171" spans="1:10" ht="25.5" x14ac:dyDescent="0.2">
      <c r="A171" s="627">
        <f t="shared" si="5"/>
        <v>53760</v>
      </c>
      <c r="B171" s="284">
        <v>4915651</v>
      </c>
      <c r="C171" s="289" t="s">
        <v>98</v>
      </c>
      <c r="D171" s="290" t="s">
        <v>1285</v>
      </c>
      <c r="E171" s="291" t="s">
        <v>70</v>
      </c>
      <c r="F171" s="585">
        <f>SUMIF(LÓGICA!$C$12:$C$116,C171,LÓGICA!$F$12:$F$116)</f>
        <v>4000</v>
      </c>
      <c r="G171" s="299">
        <f>VLOOKUP(C171,LÓGICA!$C$12:$J$116,5,0)</f>
        <v>10.85</v>
      </c>
      <c r="H171" s="287">
        <f t="shared" si="6"/>
        <v>0.2389</v>
      </c>
      <c r="I171" s="299">
        <f t="shared" si="4"/>
        <v>13.44</v>
      </c>
      <c r="J171" s="299">
        <f t="shared" si="7"/>
        <v>53760</v>
      </c>
    </row>
    <row r="172" spans="1:10" ht="38.25" x14ac:dyDescent="0.2">
      <c r="A172" s="627">
        <f t="shared" si="5"/>
        <v>407040</v>
      </c>
      <c r="B172" s="284">
        <v>2106235</v>
      </c>
      <c r="C172" s="289" t="s">
        <v>101</v>
      </c>
      <c r="D172" s="290" t="s">
        <v>1285</v>
      </c>
      <c r="E172" s="291" t="s">
        <v>38</v>
      </c>
      <c r="F172" s="585">
        <f>SUMIF(LÓGICA!$C$12:$C$116,C172,LÓGICA!$F$12:$F$116)</f>
        <v>96000</v>
      </c>
      <c r="G172" s="299">
        <f>VLOOKUP(C172,LÓGICA!$C$12:$J$116,5,0)</f>
        <v>3.42</v>
      </c>
      <c r="H172" s="287">
        <f t="shared" si="6"/>
        <v>0.2389</v>
      </c>
      <c r="I172" s="299">
        <f t="shared" si="4"/>
        <v>4.24</v>
      </c>
      <c r="J172" s="299">
        <f t="shared" si="7"/>
        <v>407040</v>
      </c>
    </row>
    <row r="173" spans="1:10" ht="25.5" x14ac:dyDescent="0.2">
      <c r="A173" s="627">
        <f t="shared" si="5"/>
        <v>5294016</v>
      </c>
      <c r="B173" s="284">
        <v>3816197</v>
      </c>
      <c r="C173" s="289" t="s">
        <v>102</v>
      </c>
      <c r="D173" s="290" t="s">
        <v>1285</v>
      </c>
      <c r="E173" s="291" t="s">
        <v>38</v>
      </c>
      <c r="F173" s="585">
        <f>SUMIF(LÓGICA!$C$12:$C$116,C173,LÓGICA!$F$12:$F$116)</f>
        <v>57600</v>
      </c>
      <c r="G173" s="299">
        <f>VLOOKUP(C173,LÓGICA!$C$12:$J$116,5,0)</f>
        <v>74.19</v>
      </c>
      <c r="H173" s="287">
        <f t="shared" si="6"/>
        <v>0.2389</v>
      </c>
      <c r="I173" s="299">
        <f t="shared" si="4"/>
        <v>91.91</v>
      </c>
      <c r="J173" s="299">
        <f t="shared" si="7"/>
        <v>5294016</v>
      </c>
    </row>
    <row r="174" spans="1:10" ht="25.5" x14ac:dyDescent="0.2">
      <c r="A174" s="627">
        <f t="shared" si="5"/>
        <v>2686080</v>
      </c>
      <c r="B174" s="284">
        <v>3806410</v>
      </c>
      <c r="C174" s="289" t="s">
        <v>103</v>
      </c>
      <c r="D174" s="290" t="s">
        <v>1285</v>
      </c>
      <c r="E174" s="291" t="s">
        <v>47</v>
      </c>
      <c r="F174" s="585">
        <f>SUMIF(LÓGICA!$C$12:$C$116,C174,LÓGICA!$F$12:$F$116)</f>
        <v>32000</v>
      </c>
      <c r="G174" s="299">
        <f>VLOOKUP(C174,LÓGICA!$C$12:$J$116,5,0)</f>
        <v>67.75</v>
      </c>
      <c r="H174" s="287">
        <f t="shared" si="6"/>
        <v>0.2389</v>
      </c>
      <c r="I174" s="299">
        <f t="shared" si="4"/>
        <v>83.94</v>
      </c>
      <c r="J174" s="299">
        <f t="shared" si="7"/>
        <v>2686080</v>
      </c>
    </row>
    <row r="175" spans="1:10" ht="25.5" x14ac:dyDescent="0.2">
      <c r="A175" s="627">
        <f t="shared" si="5"/>
        <v>248916</v>
      </c>
      <c r="B175" s="284">
        <v>3808207</v>
      </c>
      <c r="C175" s="289" t="s">
        <v>104</v>
      </c>
      <c r="D175" s="290" t="s">
        <v>1285</v>
      </c>
      <c r="E175" s="291" t="s">
        <v>66</v>
      </c>
      <c r="F175" s="585">
        <f>SUMIF(LÓGICA!$C$12:$C$116,C175,LÓGICA!$F$12:$F$116)</f>
        <v>1200</v>
      </c>
      <c r="G175" s="299">
        <f>VLOOKUP(C175,LÓGICA!$C$12:$J$116,5,0)</f>
        <v>167.43</v>
      </c>
      <c r="H175" s="287">
        <f t="shared" si="6"/>
        <v>0.2389</v>
      </c>
      <c r="I175" s="299">
        <f t="shared" si="4"/>
        <v>207.43</v>
      </c>
      <c r="J175" s="299">
        <f t="shared" si="7"/>
        <v>248916</v>
      </c>
    </row>
    <row r="176" spans="1:10" ht="25.5" x14ac:dyDescent="0.2">
      <c r="A176" s="627">
        <f t="shared" si="5"/>
        <v>1289268.8600000001</v>
      </c>
      <c r="B176" s="284">
        <v>5915433</v>
      </c>
      <c r="C176" s="289" t="s">
        <v>107</v>
      </c>
      <c r="D176" s="290" t="s">
        <v>1285</v>
      </c>
      <c r="E176" s="291" t="s">
        <v>108</v>
      </c>
      <c r="F176" s="585">
        <f>SUMIF(LÓGICA!$C$12:$C$116,C176,LÓGICA!$F$12:$F$116)</f>
        <v>27268.799999999999</v>
      </c>
      <c r="G176" s="299">
        <f>VLOOKUP(C176,LÓGICA!$C$12:$J$116,5,0)</f>
        <v>38.159999999999997</v>
      </c>
      <c r="H176" s="287">
        <f t="shared" si="6"/>
        <v>0.2389</v>
      </c>
      <c r="I176" s="299">
        <f t="shared" si="4"/>
        <v>47.28</v>
      </c>
      <c r="J176" s="299">
        <f t="shared" si="7"/>
        <v>1289268.8600000001</v>
      </c>
    </row>
    <row r="177" spans="1:10" x14ac:dyDescent="0.2">
      <c r="A177" s="627">
        <f t="shared" si="5"/>
        <v>1540687.2</v>
      </c>
      <c r="B177" s="284">
        <v>5914344</v>
      </c>
      <c r="C177" s="289" t="s">
        <v>109</v>
      </c>
      <c r="D177" s="290" t="s">
        <v>1285</v>
      </c>
      <c r="E177" s="291" t="s">
        <v>110</v>
      </c>
      <c r="F177" s="585">
        <f>SUMIF(LÓGICA!$C$12:$C$116,C177,LÓGICA!$F$12:$F$116)</f>
        <v>1363440</v>
      </c>
      <c r="G177" s="299">
        <f>VLOOKUP(C177,LÓGICA!$C$12:$J$116,5,0)</f>
        <v>0.91</v>
      </c>
      <c r="H177" s="287">
        <f t="shared" si="6"/>
        <v>0.2389</v>
      </c>
      <c r="I177" s="299">
        <f t="shared" si="4"/>
        <v>1.1299999999999999</v>
      </c>
      <c r="J177" s="299">
        <f t="shared" si="7"/>
        <v>1540687.2</v>
      </c>
    </row>
    <row r="178" spans="1:10" ht="25.5" x14ac:dyDescent="0.2">
      <c r="A178" s="627">
        <f t="shared" si="5"/>
        <v>958819.14</v>
      </c>
      <c r="B178" s="284">
        <v>4011484</v>
      </c>
      <c r="C178" s="289" t="s">
        <v>6043</v>
      </c>
      <c r="D178" s="290" t="s">
        <v>23</v>
      </c>
      <c r="E178" s="291" t="s">
        <v>114</v>
      </c>
      <c r="F178" s="585">
        <f>SUMIF(LÓGICA!$C$12:$C$116,C178,LÓGICA!$F$12:$F$116)</f>
        <v>8158.08</v>
      </c>
      <c r="G178" s="299">
        <f>VLOOKUP(C178,LÓGICA!$C$12:$J$116,5,0)</f>
        <v>94.87</v>
      </c>
      <c r="H178" s="287">
        <f t="shared" si="6"/>
        <v>0.2389</v>
      </c>
      <c r="I178" s="299">
        <f t="shared" si="4"/>
        <v>117.53</v>
      </c>
      <c r="J178" s="299">
        <f t="shared" si="7"/>
        <v>958819.14</v>
      </c>
    </row>
    <row r="179" spans="1:10" ht="25.5" x14ac:dyDescent="0.2">
      <c r="A179" s="627">
        <f t="shared" si="5"/>
        <v>9573.4599999999991</v>
      </c>
      <c r="B179" s="284">
        <v>4011276</v>
      </c>
      <c r="C179" s="289" t="s">
        <v>6044</v>
      </c>
      <c r="D179" s="290" t="s">
        <v>23</v>
      </c>
      <c r="E179" s="291" t="s">
        <v>114</v>
      </c>
      <c r="F179" s="585">
        <f>SUMIF(LÓGICA!$C$12:$C$116,C179,LÓGICA!$F$12:$F$116)</f>
        <v>423.79199999999997</v>
      </c>
      <c r="G179" s="299">
        <f>VLOOKUP(C179,LÓGICA!$C$12:$J$116,5,0)</f>
        <v>18.23</v>
      </c>
      <c r="H179" s="287">
        <f t="shared" si="6"/>
        <v>0.2389</v>
      </c>
      <c r="I179" s="299">
        <f t="shared" si="4"/>
        <v>22.59</v>
      </c>
      <c r="J179" s="299">
        <f t="shared" si="7"/>
        <v>9573.4599999999991</v>
      </c>
    </row>
    <row r="180" spans="1:10" ht="25.5" x14ac:dyDescent="0.2">
      <c r="A180" s="627">
        <f t="shared" si="5"/>
        <v>272515.20000000001</v>
      </c>
      <c r="B180" s="284" t="s">
        <v>116</v>
      </c>
      <c r="C180" s="289" t="s">
        <v>117</v>
      </c>
      <c r="D180" s="290" t="s">
        <v>23</v>
      </c>
      <c r="E180" s="291" t="s">
        <v>114</v>
      </c>
      <c r="F180" s="585">
        <f>SUMIF(LÓGICA!$C$12:$C$116,C180,LÓGICA!$F$12:$F$116)</f>
        <v>423.79199999999997</v>
      </c>
      <c r="G180" s="299">
        <f>VLOOKUP(C180,LÓGICA!$C$12:$J$116,5,0)</f>
        <v>519.04</v>
      </c>
      <c r="H180" s="287">
        <f t="shared" si="6"/>
        <v>0.2389</v>
      </c>
      <c r="I180" s="299">
        <f t="shared" si="4"/>
        <v>643.04</v>
      </c>
      <c r="J180" s="299">
        <f t="shared" si="7"/>
        <v>272515.20000000001</v>
      </c>
    </row>
    <row r="181" spans="1:10" x14ac:dyDescent="0.2">
      <c r="A181" s="627">
        <f t="shared" si="5"/>
        <v>4314.4799999999996</v>
      </c>
      <c r="B181" s="284">
        <v>4011212</v>
      </c>
      <c r="C181" s="289" t="s">
        <v>118</v>
      </c>
      <c r="D181" s="290" t="s">
        <v>1285</v>
      </c>
      <c r="E181" s="291" t="s">
        <v>47</v>
      </c>
      <c r="F181" s="585">
        <f>SUMIF(LÓGICA!$C$12:$C$116,C181,LÓGICA!$F$12:$F$116)</f>
        <v>43144.800000000003</v>
      </c>
      <c r="G181" s="299">
        <f>VLOOKUP(C181,LÓGICA!$C$12:$J$116,5,0)</f>
        <v>0.08</v>
      </c>
      <c r="H181" s="287">
        <f t="shared" si="6"/>
        <v>0.2389</v>
      </c>
      <c r="I181" s="299">
        <f t="shared" si="4"/>
        <v>0.1</v>
      </c>
      <c r="J181" s="299">
        <f t="shared" si="7"/>
        <v>4314.4799999999996</v>
      </c>
    </row>
    <row r="182" spans="1:10" x14ac:dyDescent="0.2">
      <c r="A182" s="627">
        <f t="shared" si="5"/>
        <v>1789.34</v>
      </c>
      <c r="B182" s="284">
        <v>4011352</v>
      </c>
      <c r="C182" s="289" t="s">
        <v>5891</v>
      </c>
      <c r="D182" s="290" t="s">
        <v>1285</v>
      </c>
      <c r="E182" s="291" t="s">
        <v>47</v>
      </c>
      <c r="F182" s="585">
        <f>SUMIF(LÓGICA!$C$12:$C$116,C182,LÓGICA!$F$12:$F$116)</f>
        <v>2354.4</v>
      </c>
      <c r="G182" s="299">
        <f>VLOOKUP(C182,LÓGICA!$C$12:$J$116,5,0)</f>
        <v>0.61</v>
      </c>
      <c r="H182" s="287">
        <f t="shared" si="6"/>
        <v>0.2389</v>
      </c>
      <c r="I182" s="299">
        <f t="shared" si="4"/>
        <v>0.76</v>
      </c>
      <c r="J182" s="299">
        <f t="shared" si="7"/>
        <v>1789.34</v>
      </c>
    </row>
    <row r="183" spans="1:10" x14ac:dyDescent="0.2">
      <c r="A183" s="627">
        <f t="shared" si="5"/>
        <v>42422.01</v>
      </c>
      <c r="B183" s="284">
        <v>4011353</v>
      </c>
      <c r="C183" s="289" t="s">
        <v>120</v>
      </c>
      <c r="D183" s="290" t="s">
        <v>1285</v>
      </c>
      <c r="E183" s="291" t="s">
        <v>47</v>
      </c>
      <c r="F183" s="585">
        <f>SUMIF(LÓGICA!$C$12:$C$116,C183,LÓGICA!$F$12:$F$116)</f>
        <v>81580.800000000003</v>
      </c>
      <c r="G183" s="299">
        <f>VLOOKUP(C183,LÓGICA!$C$12:$J$116,5,0)</f>
        <v>0.42</v>
      </c>
      <c r="H183" s="287">
        <f t="shared" si="6"/>
        <v>0.2389</v>
      </c>
      <c r="I183" s="299">
        <f t="shared" si="4"/>
        <v>0.52</v>
      </c>
      <c r="J183" s="299">
        <f t="shared" si="7"/>
        <v>42422.01</v>
      </c>
    </row>
    <row r="184" spans="1:10" ht="25.5" x14ac:dyDescent="0.2">
      <c r="A184" s="627">
        <f t="shared" si="5"/>
        <v>1223051.53</v>
      </c>
      <c r="B184" s="284">
        <v>4011463</v>
      </c>
      <c r="C184" s="289" t="s">
        <v>6045</v>
      </c>
      <c r="D184" s="290" t="s">
        <v>23</v>
      </c>
      <c r="E184" s="291" t="s">
        <v>122</v>
      </c>
      <c r="F184" s="585">
        <f>SUMIF(LÓGICA!$C$12:$C$116,C184,LÓGICA!$F$12:$F$116)</f>
        <v>5177.3760000000002</v>
      </c>
      <c r="G184" s="299">
        <f>VLOOKUP(C184,LÓGICA!$C$12:$J$116,5,0)</f>
        <v>190.68</v>
      </c>
      <c r="H184" s="287">
        <f t="shared" si="6"/>
        <v>0.2389</v>
      </c>
      <c r="I184" s="299">
        <f t="shared" ref="I184:I196" si="8">IFERROR(ROUND(IF(G184="","",G184*(1+H184)),2),"")</f>
        <v>236.23</v>
      </c>
      <c r="J184" s="299">
        <f t="shared" si="7"/>
        <v>1223051.53</v>
      </c>
    </row>
    <row r="185" spans="1:10" ht="25.5" x14ac:dyDescent="0.2">
      <c r="A185" s="627">
        <f t="shared" ref="A185:A196" si="9">J185</f>
        <v>341415.64</v>
      </c>
      <c r="B185" s="284">
        <v>4011372</v>
      </c>
      <c r="C185" s="289" t="s">
        <v>6046</v>
      </c>
      <c r="D185" s="290" t="s">
        <v>23</v>
      </c>
      <c r="E185" s="291" t="s">
        <v>124</v>
      </c>
      <c r="F185" s="585">
        <f>SUMIF(LÓGICA!$C$12:$C$116,C185,LÓGICA!$F$12:$F$116)</f>
        <v>40790.400000000001</v>
      </c>
      <c r="G185" s="299">
        <f>VLOOKUP(C185,LÓGICA!$C$12:$J$116,5,0)</f>
        <v>6.76</v>
      </c>
      <c r="H185" s="287">
        <f>VLOOKUP(B185,B77:J181,7,0)</f>
        <v>0.2389</v>
      </c>
      <c r="I185" s="299">
        <f t="shared" si="8"/>
        <v>8.3699999999999992</v>
      </c>
      <c r="J185" s="299">
        <f t="shared" si="7"/>
        <v>341415.64</v>
      </c>
    </row>
    <row r="186" spans="1:10" ht="25.5" x14ac:dyDescent="0.2">
      <c r="A186" s="627">
        <f t="shared" si="9"/>
        <v>805470.33</v>
      </c>
      <c r="B186" s="284" t="s">
        <v>125</v>
      </c>
      <c r="C186" s="289" t="s">
        <v>126</v>
      </c>
      <c r="D186" s="290" t="s">
        <v>23</v>
      </c>
      <c r="E186" s="291" t="s">
        <v>47</v>
      </c>
      <c r="F186" s="585">
        <f>SUMIF(LÓGICA!$C$12:$C$116,C186,LÓGICA!$F$12:$F$116)</f>
        <v>7765.8149999999996</v>
      </c>
      <c r="G186" s="299">
        <f>VLOOKUP(C186,LÓGICA!$C$12:$J$116,5,0)</f>
        <v>83.72</v>
      </c>
      <c r="H186" s="287">
        <f t="shared" ref="H186:H195" si="10">VLOOKUP(B186,B78:J182,7,0)</f>
        <v>0.2389</v>
      </c>
      <c r="I186" s="299">
        <f t="shared" si="8"/>
        <v>103.72</v>
      </c>
      <c r="J186" s="299">
        <f t="shared" si="7"/>
        <v>805470.33</v>
      </c>
    </row>
    <row r="187" spans="1:10" ht="25.5" x14ac:dyDescent="0.2">
      <c r="A187" s="627">
        <f t="shared" si="9"/>
        <v>265841.43</v>
      </c>
      <c r="B187" s="284">
        <v>2003379</v>
      </c>
      <c r="C187" s="289" t="s">
        <v>127</v>
      </c>
      <c r="D187" s="290" t="s">
        <v>23</v>
      </c>
      <c r="E187" s="291" t="s">
        <v>128</v>
      </c>
      <c r="F187" s="585">
        <f>SUMIF(LÓGICA!$C$12:$C$116,C187,LÓGICA!$F$12:$F$116)</f>
        <v>6212.7</v>
      </c>
      <c r="G187" s="299">
        <f>VLOOKUP(C187,LÓGICA!$C$12:$J$116,5,0)</f>
        <v>34.54</v>
      </c>
      <c r="H187" s="287">
        <f t="shared" si="10"/>
        <v>0.2389</v>
      </c>
      <c r="I187" s="299">
        <f t="shared" si="8"/>
        <v>42.79</v>
      </c>
      <c r="J187" s="299">
        <f t="shared" si="7"/>
        <v>265841.43</v>
      </c>
    </row>
    <row r="188" spans="1:10" x14ac:dyDescent="0.2">
      <c r="A188" s="627">
        <f t="shared" si="9"/>
        <v>11011.47</v>
      </c>
      <c r="B188" s="284">
        <v>5502978</v>
      </c>
      <c r="C188" s="289" t="s">
        <v>129</v>
      </c>
      <c r="D188" s="290" t="s">
        <v>1285</v>
      </c>
      <c r="E188" s="291" t="s">
        <v>38</v>
      </c>
      <c r="F188" s="585">
        <f>SUMIF(LÓGICA!$C$12:$C$116,C188,LÓGICA!$F$12:$F$116)</f>
        <v>1553.1</v>
      </c>
      <c r="G188" s="299">
        <f>VLOOKUP(C188,LÓGICA!$C$12:$J$116,5,0)</f>
        <v>5.72</v>
      </c>
      <c r="H188" s="287">
        <f t="shared" si="10"/>
        <v>0.2389</v>
      </c>
      <c r="I188" s="299">
        <f t="shared" si="8"/>
        <v>7.09</v>
      </c>
      <c r="J188" s="299">
        <f t="shared" si="7"/>
        <v>11011.47</v>
      </c>
    </row>
    <row r="189" spans="1:10" ht="25.5" x14ac:dyDescent="0.2">
      <c r="A189" s="627">
        <f t="shared" si="9"/>
        <v>9133.56</v>
      </c>
      <c r="B189" s="284" t="s">
        <v>130</v>
      </c>
      <c r="C189" s="289" t="s">
        <v>6041</v>
      </c>
      <c r="D189" s="290" t="s">
        <v>23</v>
      </c>
      <c r="E189" s="291" t="s">
        <v>108</v>
      </c>
      <c r="F189" s="585">
        <f>SUMIF(LÓGICA!$C$12:$C$116,C189,LÓGICA!$F$12:$F$116)</f>
        <v>2.8140000000000001</v>
      </c>
      <c r="G189" s="299">
        <f>VLOOKUP(C189,LÓGICA!$C$12:$J$116,5,0)</f>
        <v>2619.87</v>
      </c>
      <c r="H189" s="287">
        <f t="shared" si="10"/>
        <v>0.2389</v>
      </c>
      <c r="I189" s="299">
        <f t="shared" si="8"/>
        <v>3245.76</v>
      </c>
      <c r="J189" s="299">
        <f t="shared" ref="J189:J196" si="11">TRUNC(F189*I189,2)</f>
        <v>9133.56</v>
      </c>
    </row>
    <row r="190" spans="1:10" ht="25.5" x14ac:dyDescent="0.2">
      <c r="A190" s="627">
        <f t="shared" si="9"/>
        <v>86311.16</v>
      </c>
      <c r="B190" s="284" t="s">
        <v>132</v>
      </c>
      <c r="C190" s="289" t="s">
        <v>133</v>
      </c>
      <c r="D190" s="290" t="s">
        <v>23</v>
      </c>
      <c r="E190" s="291" t="s">
        <v>108</v>
      </c>
      <c r="F190" s="585">
        <f>SUMIF(LÓGICA!$C$12:$C$116,C190,LÓGICA!$F$12:$F$116)</f>
        <v>19.413</v>
      </c>
      <c r="G190" s="299">
        <f>VLOOKUP(C190,LÓGICA!$C$12:$J$116,5,0)</f>
        <v>3588.71</v>
      </c>
      <c r="H190" s="287">
        <f t="shared" si="10"/>
        <v>0.2389</v>
      </c>
      <c r="I190" s="299">
        <f t="shared" si="8"/>
        <v>4446.05</v>
      </c>
      <c r="J190" s="299">
        <f t="shared" si="11"/>
        <v>86311.16</v>
      </c>
    </row>
    <row r="191" spans="1:10" ht="25.5" x14ac:dyDescent="0.2">
      <c r="A191" s="627">
        <f t="shared" si="9"/>
        <v>1398472.34</v>
      </c>
      <c r="B191" s="284" t="s">
        <v>134</v>
      </c>
      <c r="C191" s="289" t="s">
        <v>135</v>
      </c>
      <c r="D191" s="290" t="s">
        <v>23</v>
      </c>
      <c r="E191" s="291" t="s">
        <v>108</v>
      </c>
      <c r="F191" s="585">
        <f>SUMIF(LÓGICA!$C$12:$C$116,C191,LÓGICA!$F$12:$F$116)</f>
        <v>292.83269999999999</v>
      </c>
      <c r="G191" s="299">
        <f>VLOOKUP(C191,LÓGICA!$C$12:$J$116,5,0)</f>
        <v>3854.77</v>
      </c>
      <c r="H191" s="287">
        <f t="shared" si="10"/>
        <v>0.2389</v>
      </c>
      <c r="I191" s="299">
        <f t="shared" si="8"/>
        <v>4775.67</v>
      </c>
      <c r="J191" s="299">
        <f t="shared" si="11"/>
        <v>1398472.34</v>
      </c>
    </row>
    <row r="192" spans="1:10" ht="25.5" x14ac:dyDescent="0.2">
      <c r="A192" s="627">
        <f t="shared" si="9"/>
        <v>2630489.08</v>
      </c>
      <c r="B192" s="284" t="s">
        <v>136</v>
      </c>
      <c r="C192" s="289" t="s">
        <v>137</v>
      </c>
      <c r="D192" s="290" t="s">
        <v>23</v>
      </c>
      <c r="E192" s="291" t="s">
        <v>108</v>
      </c>
      <c r="F192" s="585">
        <f>SUMIF(LÓGICA!$C$12:$C$116,C192,LÓGICA!$F$12:$F$116)</f>
        <v>212.928</v>
      </c>
      <c r="G192" s="299">
        <f>VLOOKUP(C192,LÓGICA!$C$12:$J$116,5,0)</f>
        <v>9971.66</v>
      </c>
      <c r="H192" s="287">
        <f t="shared" si="10"/>
        <v>0.2389</v>
      </c>
      <c r="I192" s="299">
        <f t="shared" si="8"/>
        <v>12353.89</v>
      </c>
      <c r="J192" s="299">
        <f t="shared" si="11"/>
        <v>2630489.08</v>
      </c>
    </row>
    <row r="193" spans="1:10" ht="25.5" x14ac:dyDescent="0.2">
      <c r="A193" s="627">
        <f t="shared" si="9"/>
        <v>2042.96</v>
      </c>
      <c r="B193" s="284" t="s">
        <v>138</v>
      </c>
      <c r="C193" s="289" t="s">
        <v>6042</v>
      </c>
      <c r="D193" s="290" t="s">
        <v>23</v>
      </c>
      <c r="E193" s="291" t="s">
        <v>108</v>
      </c>
      <c r="F193" s="585">
        <f>SUMIF(LÓGICA!$C$12:$C$116,C193,LÓGICA!$F$12:$F$116)</f>
        <v>2.8140000000000001</v>
      </c>
      <c r="G193" s="299">
        <f>VLOOKUP(C193,LÓGICA!$C$12:$J$116,5,0)</f>
        <v>617.82000000000005</v>
      </c>
      <c r="H193" s="287">
        <f t="shared" si="10"/>
        <v>0.17510000000000001</v>
      </c>
      <c r="I193" s="299">
        <f t="shared" si="8"/>
        <v>726</v>
      </c>
      <c r="J193" s="299">
        <f t="shared" si="11"/>
        <v>2042.96</v>
      </c>
    </row>
    <row r="194" spans="1:10" ht="25.5" x14ac:dyDescent="0.2">
      <c r="A194" s="627">
        <f t="shared" si="9"/>
        <v>14093.83</v>
      </c>
      <c r="B194" s="284" t="s">
        <v>140</v>
      </c>
      <c r="C194" s="289" t="s">
        <v>141</v>
      </c>
      <c r="D194" s="290" t="s">
        <v>23</v>
      </c>
      <c r="E194" s="291" t="s">
        <v>108</v>
      </c>
      <c r="F194" s="585">
        <f>SUMIF(LÓGICA!$C$12:$C$116,C194,LÓGICA!$F$12:$F$116)</f>
        <v>19.413</v>
      </c>
      <c r="G194" s="299">
        <f>VLOOKUP(C194,LÓGICA!$C$12:$J$116,5,0)</f>
        <v>617.82000000000005</v>
      </c>
      <c r="H194" s="287">
        <f t="shared" si="10"/>
        <v>0.17510000000000001</v>
      </c>
      <c r="I194" s="299">
        <f t="shared" si="8"/>
        <v>726</v>
      </c>
      <c r="J194" s="299">
        <f t="shared" si="11"/>
        <v>14093.83</v>
      </c>
    </row>
    <row r="195" spans="1:10" ht="25.5" x14ac:dyDescent="0.2">
      <c r="A195" s="627">
        <f t="shared" si="9"/>
        <v>212596.54</v>
      </c>
      <c r="B195" s="284" t="s">
        <v>142</v>
      </c>
      <c r="C195" s="289" t="s">
        <v>143</v>
      </c>
      <c r="D195" s="290" t="s">
        <v>23</v>
      </c>
      <c r="E195" s="291" t="s">
        <v>108</v>
      </c>
      <c r="F195" s="585">
        <f>SUMIF(LÓGICA!$C$12:$C$116,C195,LÓGICA!$F$12:$F$116)</f>
        <v>292.83269999999999</v>
      </c>
      <c r="G195" s="299">
        <f>VLOOKUP(C195,LÓGICA!$C$12:$J$116,5,0)</f>
        <v>617.82000000000005</v>
      </c>
      <c r="H195" s="287">
        <f t="shared" si="10"/>
        <v>0.17510000000000001</v>
      </c>
      <c r="I195" s="299">
        <f t="shared" si="8"/>
        <v>726</v>
      </c>
      <c r="J195" s="299">
        <f t="shared" si="11"/>
        <v>212596.54</v>
      </c>
    </row>
    <row r="196" spans="1:10" ht="25.5" x14ac:dyDescent="0.2">
      <c r="A196" s="627">
        <f t="shared" si="9"/>
        <v>154585.72</v>
      </c>
      <c r="B196" s="292" t="s">
        <v>144</v>
      </c>
      <c r="C196" s="293" t="s">
        <v>145</v>
      </c>
      <c r="D196" s="294" t="s">
        <v>23</v>
      </c>
      <c r="E196" s="295" t="s">
        <v>108</v>
      </c>
      <c r="F196" s="585">
        <f>SUMIF(LÓGICA!$C$12:$C$116,C196,LÓGICA!$F$12:$F$116)</f>
        <v>212.928</v>
      </c>
      <c r="G196" s="299">
        <f>VLOOKUP(C196,LÓGICA!$C$12:$J$116,5,0)</f>
        <v>617.82000000000005</v>
      </c>
      <c r="H196" s="287">
        <f>VLOOKUP(B196,B88:J196,7,0)</f>
        <v>0.17510000000000001</v>
      </c>
      <c r="I196" s="299">
        <f t="shared" si="8"/>
        <v>726</v>
      </c>
      <c r="J196" s="299">
        <f t="shared" si="11"/>
        <v>154585.72</v>
      </c>
    </row>
    <row r="197" spans="1:10" ht="15" x14ac:dyDescent="0.2">
      <c r="B197" s="588"/>
      <c r="C197" s="296"/>
      <c r="D197" s="587"/>
      <c r="E197" s="587"/>
      <c r="F197" s="586"/>
      <c r="G197" s="590"/>
      <c r="H197" s="297"/>
      <c r="I197" s="298" t="s">
        <v>146</v>
      </c>
      <c r="J197" s="282">
        <f>SUM(J120:J196)</f>
        <v>118047079.06000002</v>
      </c>
    </row>
  </sheetData>
  <mergeCells count="11">
    <mergeCell ref="A9:F9"/>
    <mergeCell ref="A10:J10"/>
    <mergeCell ref="A1:A5"/>
    <mergeCell ref="B1:J3"/>
    <mergeCell ref="B4:I4"/>
    <mergeCell ref="A6:G6"/>
    <mergeCell ref="I6:J6"/>
    <mergeCell ref="A7:G7"/>
    <mergeCell ref="I7:J7"/>
    <mergeCell ref="A8:G8"/>
    <mergeCell ref="I8:J8"/>
  </mergeCells>
  <conditionalFormatting sqref="A12:J116">
    <cfRule type="expression" dxfId="3" priority="3">
      <formula>$B12=""</formula>
    </cfRule>
  </conditionalFormatting>
  <conditionalFormatting sqref="B122:B196">
    <cfRule type="duplicateValues" dxfId="2" priority="2"/>
  </conditionalFormatting>
  <conditionalFormatting sqref="B120:J196">
    <cfRule type="expression" dxfId="1" priority="1">
      <formula>#REF!=""</formula>
    </cfRule>
  </conditionalFormatting>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K539"/>
  <sheetViews>
    <sheetView workbookViewId="0"/>
  </sheetViews>
  <sheetFormatPr defaultColWidth="9.140625" defaultRowHeight="12.75" x14ac:dyDescent="0.25"/>
  <cols>
    <col min="1" max="1" width="11.5703125" style="168" bestFit="1" customWidth="1"/>
    <col min="2" max="2" width="56" style="168" customWidth="1"/>
    <col min="3" max="3" width="11.7109375" style="335" bestFit="1" customWidth="1"/>
    <col min="4" max="4" width="11.28515625" style="335" bestFit="1" customWidth="1"/>
    <col min="5" max="5" width="13.28515625" style="335" bestFit="1" customWidth="1"/>
    <col min="6" max="6" width="23.85546875" style="335" bestFit="1" customWidth="1"/>
    <col min="7" max="7" width="21" style="335" bestFit="1" customWidth="1"/>
    <col min="8" max="8" width="21.85546875" style="335" bestFit="1" customWidth="1"/>
    <col min="9" max="9" width="11.7109375" style="335" bestFit="1" customWidth="1"/>
    <col min="10" max="10" width="15.5703125" style="335" bestFit="1" customWidth="1"/>
    <col min="11" max="11" width="7.85546875" style="335" bestFit="1" customWidth="1"/>
    <col min="12" max="16384" width="9.140625" style="168"/>
  </cols>
  <sheetData>
    <row r="1" spans="1:11" x14ac:dyDescent="0.25">
      <c r="A1" s="165" t="s">
        <v>2</v>
      </c>
      <c r="B1" s="166" t="s">
        <v>3</v>
      </c>
      <c r="C1" s="165" t="s">
        <v>4</v>
      </c>
      <c r="D1" s="165" t="s">
        <v>517</v>
      </c>
      <c r="E1" s="165" t="s">
        <v>239</v>
      </c>
      <c r="F1" s="165" t="s">
        <v>6</v>
      </c>
      <c r="G1" s="165" t="s">
        <v>225</v>
      </c>
      <c r="H1" s="165" t="s">
        <v>518</v>
      </c>
      <c r="I1" s="165" t="s">
        <v>149</v>
      </c>
      <c r="J1" s="165" t="s">
        <v>519</v>
      </c>
      <c r="K1" s="165" t="s">
        <v>520</v>
      </c>
    </row>
    <row r="2" spans="1:11" ht="25.5" x14ac:dyDescent="0.25">
      <c r="A2" s="628" t="s">
        <v>278</v>
      </c>
      <c r="B2" s="629" t="s">
        <v>1392</v>
      </c>
      <c r="C2" s="628" t="s">
        <v>1285</v>
      </c>
      <c r="D2" s="628" t="s">
        <v>515</v>
      </c>
      <c r="E2" s="628" t="s">
        <v>50</v>
      </c>
      <c r="F2" s="630">
        <f>SUMIF($A$2:$A$227,A2,$F$234:$F$539)</f>
        <v>122761.60000000001</v>
      </c>
      <c r="G2" s="768">
        <f>VLOOKUP(A2,$A$234:$K$539,7,0)</f>
        <v>62.44</v>
      </c>
      <c r="H2" s="768">
        <f t="shared" ref="H2:H52" si="0">ROUND(F2*G2,2)</f>
        <v>7665234.2999999998</v>
      </c>
      <c r="I2" s="630">
        <f t="shared" ref="I2:I53" si="1">H2 / VALOR_TOTAL * 100</f>
        <v>8.4086104142524132</v>
      </c>
      <c r="J2" s="630">
        <f>I2</f>
        <v>8.4086104142524132</v>
      </c>
      <c r="K2" s="628" t="str">
        <f t="shared" ref="K2:K65" si="2">IF(J2&lt;=50,"A",IF(J2&lt;=80,"B","C"))</f>
        <v>A</v>
      </c>
    </row>
    <row r="3" spans="1:11" x14ac:dyDescent="0.25">
      <c r="A3" s="628" t="s">
        <v>266</v>
      </c>
      <c r="B3" s="629" t="s">
        <v>1389</v>
      </c>
      <c r="C3" s="628" t="s">
        <v>1285</v>
      </c>
      <c r="D3" s="628" t="s">
        <v>515</v>
      </c>
      <c r="E3" s="628" t="s">
        <v>50</v>
      </c>
      <c r="F3" s="630">
        <f t="shared" ref="F3:F66" si="3">SUMIF($A$2:$A$227,A3,$F$234:$F$539)</f>
        <v>732567.78165120003</v>
      </c>
      <c r="G3" s="768">
        <f t="shared" ref="G3:G66" si="4">VLOOKUP(A3,$A$234:$K$539,7,0)</f>
        <v>6.96</v>
      </c>
      <c r="H3" s="768">
        <f t="shared" si="0"/>
        <v>5098671.76</v>
      </c>
      <c r="I3" s="630">
        <f t="shared" si="1"/>
        <v>5.5931420726422783</v>
      </c>
      <c r="J3" s="630">
        <f t="shared" ref="J3:J66" si="5">I3</f>
        <v>5.5931420726422783</v>
      </c>
      <c r="K3" s="628" t="str">
        <f t="shared" si="2"/>
        <v>A</v>
      </c>
    </row>
    <row r="4" spans="1:11" ht="25.5" x14ac:dyDescent="0.25">
      <c r="A4" s="628" t="s">
        <v>230</v>
      </c>
      <c r="B4" s="629" t="s">
        <v>231</v>
      </c>
      <c r="C4" s="628" t="s">
        <v>1285</v>
      </c>
      <c r="D4" s="628" t="s">
        <v>223</v>
      </c>
      <c r="E4" s="628" t="s">
        <v>232</v>
      </c>
      <c r="F4" s="630">
        <f t="shared" si="3"/>
        <v>211951.50211409942</v>
      </c>
      <c r="G4" s="768">
        <f t="shared" si="4"/>
        <v>22.23</v>
      </c>
      <c r="H4" s="768">
        <f t="shared" si="0"/>
        <v>4711681.8899999997</v>
      </c>
      <c r="I4" s="630">
        <f t="shared" si="1"/>
        <v>5.1686218396348949</v>
      </c>
      <c r="J4" s="630">
        <f t="shared" si="5"/>
        <v>5.1686218396348949</v>
      </c>
      <c r="K4" s="628" t="str">
        <f t="shared" si="2"/>
        <v>A</v>
      </c>
    </row>
    <row r="5" spans="1:11" ht="25.5" x14ac:dyDescent="0.25">
      <c r="A5" s="628" t="s">
        <v>286</v>
      </c>
      <c r="B5" s="629" t="s">
        <v>1394</v>
      </c>
      <c r="C5" s="628" t="s">
        <v>1285</v>
      </c>
      <c r="D5" s="628" t="s">
        <v>515</v>
      </c>
      <c r="E5" s="628" t="s">
        <v>47</v>
      </c>
      <c r="F5" s="630">
        <f t="shared" si="3"/>
        <v>73568</v>
      </c>
      <c r="G5" s="768">
        <f t="shared" si="4"/>
        <v>51.34</v>
      </c>
      <c r="H5" s="768">
        <f t="shared" si="0"/>
        <v>3776981.12</v>
      </c>
      <c r="I5" s="630">
        <f t="shared" si="1"/>
        <v>4.1432735826570557</v>
      </c>
      <c r="J5" s="630">
        <f t="shared" si="5"/>
        <v>4.1432735826570557</v>
      </c>
      <c r="K5" s="628" t="str">
        <f t="shared" si="2"/>
        <v>A</v>
      </c>
    </row>
    <row r="6" spans="1:11" ht="25.5" x14ac:dyDescent="0.25">
      <c r="A6" s="628" t="s">
        <v>262</v>
      </c>
      <c r="B6" s="629" t="s">
        <v>263</v>
      </c>
      <c r="C6" s="628" t="s">
        <v>1285</v>
      </c>
      <c r="D6" s="628" t="s">
        <v>223</v>
      </c>
      <c r="E6" s="628" t="s">
        <v>232</v>
      </c>
      <c r="F6" s="630">
        <f t="shared" si="3"/>
        <v>153044.41821385504</v>
      </c>
      <c r="G6" s="768">
        <f t="shared" si="4"/>
        <v>22.6</v>
      </c>
      <c r="H6" s="768">
        <f t="shared" si="0"/>
        <v>3458803.85</v>
      </c>
      <c r="I6" s="630">
        <f t="shared" si="1"/>
        <v>3.7942394107857011</v>
      </c>
      <c r="J6" s="630">
        <f t="shared" si="5"/>
        <v>3.7942394107857011</v>
      </c>
      <c r="K6" s="628" t="str">
        <f t="shared" si="2"/>
        <v>A</v>
      </c>
    </row>
    <row r="7" spans="1:11" x14ac:dyDescent="0.25">
      <c r="A7" s="628" t="s">
        <v>299</v>
      </c>
      <c r="B7" s="629" t="s">
        <v>1402</v>
      </c>
      <c r="C7" s="628" t="s">
        <v>1285</v>
      </c>
      <c r="D7" s="628" t="s">
        <v>515</v>
      </c>
      <c r="E7" s="628" t="s">
        <v>50</v>
      </c>
      <c r="F7" s="630">
        <f t="shared" si="3"/>
        <v>4443643.6311371978</v>
      </c>
      <c r="G7" s="768">
        <f t="shared" si="4"/>
        <v>0.65</v>
      </c>
      <c r="H7" s="768">
        <f t="shared" si="0"/>
        <v>2888368.36</v>
      </c>
      <c r="I7" s="630">
        <f t="shared" si="1"/>
        <v>3.1684829610613683</v>
      </c>
      <c r="J7" s="630">
        <f t="shared" si="5"/>
        <v>3.1684829610613683</v>
      </c>
      <c r="K7" s="628" t="str">
        <f t="shared" si="2"/>
        <v>A</v>
      </c>
    </row>
    <row r="8" spans="1:11" ht="25.5" x14ac:dyDescent="0.25">
      <c r="A8" s="628" t="s">
        <v>285</v>
      </c>
      <c r="B8" s="629" t="s">
        <v>1393</v>
      </c>
      <c r="C8" s="628" t="s">
        <v>1285</v>
      </c>
      <c r="D8" s="628" t="s">
        <v>515</v>
      </c>
      <c r="E8" s="628" t="s">
        <v>66</v>
      </c>
      <c r="F8" s="630">
        <f t="shared" si="3"/>
        <v>143353.24479999999</v>
      </c>
      <c r="G8" s="768">
        <f t="shared" si="4"/>
        <v>18.23</v>
      </c>
      <c r="H8" s="768">
        <f t="shared" si="0"/>
        <v>2613329.65</v>
      </c>
      <c r="I8" s="630">
        <f t="shared" si="1"/>
        <v>2.8667709362601759</v>
      </c>
      <c r="J8" s="630">
        <f t="shared" si="5"/>
        <v>2.8667709362601759</v>
      </c>
      <c r="K8" s="628" t="str">
        <f t="shared" si="2"/>
        <v>A</v>
      </c>
    </row>
    <row r="9" spans="1:11" x14ac:dyDescent="0.25">
      <c r="A9" s="628" t="s">
        <v>250</v>
      </c>
      <c r="B9" s="629" t="s">
        <v>251</v>
      </c>
      <c r="C9" s="628" t="s">
        <v>1285</v>
      </c>
      <c r="D9" s="628" t="s">
        <v>515</v>
      </c>
      <c r="E9" s="628" t="s">
        <v>70</v>
      </c>
      <c r="F9" s="630">
        <f t="shared" si="3"/>
        <v>5395.1617390399997</v>
      </c>
      <c r="G9" s="768">
        <f t="shared" si="4"/>
        <v>445.81</v>
      </c>
      <c r="H9" s="768">
        <f t="shared" si="0"/>
        <v>2405217.0499999998</v>
      </c>
      <c r="I9" s="630">
        <f t="shared" si="1"/>
        <v>2.6384755303784346</v>
      </c>
      <c r="J9" s="630">
        <f t="shared" si="5"/>
        <v>2.6384755303784346</v>
      </c>
      <c r="K9" s="628" t="str">
        <f t="shared" si="2"/>
        <v>A</v>
      </c>
    </row>
    <row r="10" spans="1:11" x14ac:dyDescent="0.25">
      <c r="A10" s="628" t="s">
        <v>290</v>
      </c>
      <c r="B10" s="629" t="s">
        <v>1398</v>
      </c>
      <c r="C10" s="628" t="s">
        <v>1285</v>
      </c>
      <c r="D10" s="628" t="s">
        <v>515</v>
      </c>
      <c r="E10" s="628" t="s">
        <v>66</v>
      </c>
      <c r="F10" s="630">
        <f t="shared" si="3"/>
        <v>382348.4224925203</v>
      </c>
      <c r="G10" s="768">
        <f t="shared" si="4"/>
        <v>5.78</v>
      </c>
      <c r="H10" s="768">
        <f t="shared" si="0"/>
        <v>2209973.88</v>
      </c>
      <c r="I10" s="630">
        <f t="shared" si="1"/>
        <v>2.4242976346585796</v>
      </c>
      <c r="J10" s="630">
        <f t="shared" si="5"/>
        <v>2.4242976346585796</v>
      </c>
      <c r="K10" s="628" t="str">
        <f t="shared" si="2"/>
        <v>A</v>
      </c>
    </row>
    <row r="11" spans="1:11" x14ac:dyDescent="0.25">
      <c r="A11" s="628" t="s">
        <v>291</v>
      </c>
      <c r="B11" s="629" t="s">
        <v>1399</v>
      </c>
      <c r="C11" s="628" t="s">
        <v>1285</v>
      </c>
      <c r="D11" s="628" t="s">
        <v>515</v>
      </c>
      <c r="E11" s="628" t="s">
        <v>66</v>
      </c>
      <c r="F11" s="630">
        <f t="shared" si="3"/>
        <v>93708.707200000004</v>
      </c>
      <c r="G11" s="768">
        <f t="shared" si="4"/>
        <v>22.92</v>
      </c>
      <c r="H11" s="768">
        <f t="shared" si="0"/>
        <v>2147803.5699999998</v>
      </c>
      <c r="I11" s="630">
        <f t="shared" si="1"/>
        <v>2.3560980342728093</v>
      </c>
      <c r="J11" s="630">
        <f t="shared" si="5"/>
        <v>2.3560980342728093</v>
      </c>
      <c r="K11" s="628" t="str">
        <f t="shared" si="2"/>
        <v>A</v>
      </c>
    </row>
    <row r="12" spans="1:11" ht="25.5" x14ac:dyDescent="0.25">
      <c r="A12" s="628" t="s">
        <v>283</v>
      </c>
      <c r="B12" s="629" t="s">
        <v>284</v>
      </c>
      <c r="C12" s="628" t="s">
        <v>1285</v>
      </c>
      <c r="D12" s="628" t="s">
        <v>223</v>
      </c>
      <c r="E12" s="628" t="s">
        <v>232</v>
      </c>
      <c r="F12" s="630">
        <f t="shared" si="3"/>
        <v>70438.245242999998</v>
      </c>
      <c r="G12" s="768">
        <f t="shared" si="4"/>
        <v>27.95</v>
      </c>
      <c r="H12" s="768">
        <f t="shared" si="0"/>
        <v>1968748.95</v>
      </c>
      <c r="I12" s="630">
        <f t="shared" si="1"/>
        <v>2.1596786577050233</v>
      </c>
      <c r="J12" s="630">
        <f t="shared" si="5"/>
        <v>2.1596786577050233</v>
      </c>
      <c r="K12" s="628" t="str">
        <f t="shared" si="2"/>
        <v>A</v>
      </c>
    </row>
    <row r="13" spans="1:11" ht="25.5" x14ac:dyDescent="0.25">
      <c r="A13" s="628" t="s">
        <v>264</v>
      </c>
      <c r="B13" s="629" t="s">
        <v>265</v>
      </c>
      <c r="C13" s="628" t="s">
        <v>1285</v>
      </c>
      <c r="D13" s="628" t="s">
        <v>223</v>
      </c>
      <c r="E13" s="628" t="s">
        <v>232</v>
      </c>
      <c r="F13" s="630">
        <f t="shared" si="3"/>
        <v>61958.660598587201</v>
      </c>
      <c r="G13" s="768">
        <f t="shared" si="4"/>
        <v>30.74</v>
      </c>
      <c r="H13" s="768">
        <f t="shared" si="0"/>
        <v>1904609.23</v>
      </c>
      <c r="I13" s="630">
        <f t="shared" si="1"/>
        <v>2.0893186535027732</v>
      </c>
      <c r="J13" s="630">
        <f t="shared" si="5"/>
        <v>2.0893186535027732</v>
      </c>
      <c r="K13" s="628" t="str">
        <f t="shared" si="2"/>
        <v>A</v>
      </c>
    </row>
    <row r="14" spans="1:11" ht="25.5" x14ac:dyDescent="0.25">
      <c r="A14" s="628" t="s">
        <v>328</v>
      </c>
      <c r="B14" s="629" t="s">
        <v>1410</v>
      </c>
      <c r="C14" s="628" t="s">
        <v>1285</v>
      </c>
      <c r="D14" s="628" t="s">
        <v>515</v>
      </c>
      <c r="E14" s="628" t="s">
        <v>50</v>
      </c>
      <c r="F14" s="630">
        <f t="shared" si="3"/>
        <v>9772.3631149651337</v>
      </c>
      <c r="G14" s="768">
        <f t="shared" si="4"/>
        <v>1.82</v>
      </c>
      <c r="H14" s="768">
        <f t="shared" si="0"/>
        <v>17785.7</v>
      </c>
      <c r="I14" s="630">
        <f t="shared" si="1"/>
        <v>1.9510561111585219E-2</v>
      </c>
      <c r="J14" s="630">
        <f t="shared" si="5"/>
        <v>1.9510561111585219E-2</v>
      </c>
      <c r="K14" s="628" t="str">
        <f t="shared" si="2"/>
        <v>A</v>
      </c>
    </row>
    <row r="15" spans="1:11" s="777" customFormat="1" ht="25.5" x14ac:dyDescent="0.2">
      <c r="A15" s="631" t="s">
        <v>217</v>
      </c>
      <c r="B15" s="632" t="s">
        <v>216</v>
      </c>
      <c r="C15" s="774" t="s">
        <v>23</v>
      </c>
      <c r="D15" s="774" t="s">
        <v>521</v>
      </c>
      <c r="E15" s="774" t="s">
        <v>525</v>
      </c>
      <c r="F15" s="630">
        <f t="shared" si="3"/>
        <v>943883.22</v>
      </c>
      <c r="G15" s="768">
        <f t="shared" si="4"/>
        <v>1380389.63</v>
      </c>
      <c r="H15" s="775">
        <f t="shared" si="0"/>
        <v>1302926608819.01</v>
      </c>
      <c r="I15" s="776">
        <f t="shared" ref="I15" si="6">H15 / VALOR_TOTAL * 100</f>
        <v>1429284.7189187824</v>
      </c>
      <c r="J15" s="630">
        <f t="shared" si="5"/>
        <v>1429284.7189187824</v>
      </c>
      <c r="K15" s="628" t="str">
        <f t="shared" si="2"/>
        <v>C</v>
      </c>
    </row>
    <row r="16" spans="1:11" ht="25.5" x14ac:dyDescent="0.25">
      <c r="A16" s="628" t="s">
        <v>134</v>
      </c>
      <c r="B16" s="629" t="s">
        <v>135</v>
      </c>
      <c r="C16" s="628" t="s">
        <v>23</v>
      </c>
      <c r="D16" s="628" t="s">
        <v>515</v>
      </c>
      <c r="E16" s="628" t="s">
        <v>108</v>
      </c>
      <c r="F16" s="630">
        <f t="shared" si="3"/>
        <v>1</v>
      </c>
      <c r="G16" s="768">
        <f t="shared" si="4"/>
        <v>5759.24</v>
      </c>
      <c r="H16" s="768">
        <f t="shared" si="0"/>
        <v>5759.24</v>
      </c>
      <c r="I16" s="630">
        <f t="shared" si="1"/>
        <v>6.3177723663553342E-3</v>
      </c>
      <c r="J16" s="630">
        <f t="shared" si="5"/>
        <v>6.3177723663553342E-3</v>
      </c>
      <c r="K16" s="628" t="str">
        <f t="shared" si="2"/>
        <v>A</v>
      </c>
    </row>
    <row r="17" spans="1:11" ht="25.5" x14ac:dyDescent="0.25">
      <c r="A17" s="628" t="s">
        <v>526</v>
      </c>
      <c r="B17" s="629" t="s">
        <v>1609</v>
      </c>
      <c r="C17" s="628" t="s">
        <v>1285</v>
      </c>
      <c r="D17" s="628" t="s">
        <v>515</v>
      </c>
      <c r="E17" s="628" t="s">
        <v>50</v>
      </c>
      <c r="F17" s="630">
        <f t="shared" si="3"/>
        <v>292.83</v>
      </c>
      <c r="G17" s="768">
        <f t="shared" si="4"/>
        <v>7.73</v>
      </c>
      <c r="H17" s="768">
        <f t="shared" si="0"/>
        <v>2263.58</v>
      </c>
      <c r="I17" s="630">
        <f t="shared" si="1"/>
        <v>2.483102488007898E-3</v>
      </c>
      <c r="J17" s="630">
        <f t="shared" si="5"/>
        <v>2.483102488007898E-3</v>
      </c>
      <c r="K17" s="628" t="str">
        <f t="shared" si="2"/>
        <v>A</v>
      </c>
    </row>
    <row r="18" spans="1:11" ht="25.5" x14ac:dyDescent="0.25">
      <c r="A18" s="628" t="s">
        <v>288</v>
      </c>
      <c r="B18" s="629" t="s">
        <v>1396</v>
      </c>
      <c r="C18" s="628" t="s">
        <v>1285</v>
      </c>
      <c r="D18" s="628" t="s">
        <v>515</v>
      </c>
      <c r="E18" s="628" t="s">
        <v>66</v>
      </c>
      <c r="F18" s="630">
        <f t="shared" si="3"/>
        <v>164850.20646647041</v>
      </c>
      <c r="G18" s="768">
        <f t="shared" si="4"/>
        <v>6.1</v>
      </c>
      <c r="H18" s="768">
        <f t="shared" si="0"/>
        <v>1005586.26</v>
      </c>
      <c r="I18" s="630">
        <f t="shared" si="1"/>
        <v>1.1031082374435881</v>
      </c>
      <c r="J18" s="630">
        <f t="shared" si="5"/>
        <v>1.1031082374435881</v>
      </c>
      <c r="K18" s="628" t="str">
        <f t="shared" si="2"/>
        <v>A</v>
      </c>
    </row>
    <row r="19" spans="1:11" ht="25.5" x14ac:dyDescent="0.25">
      <c r="A19" s="628" t="s">
        <v>236</v>
      </c>
      <c r="B19" s="629" t="s">
        <v>237</v>
      </c>
      <c r="C19" s="628" t="s">
        <v>1285</v>
      </c>
      <c r="D19" s="628" t="s">
        <v>223</v>
      </c>
      <c r="E19" s="628" t="s">
        <v>232</v>
      </c>
      <c r="F19" s="630">
        <f t="shared" si="3"/>
        <v>205657.01120000001</v>
      </c>
      <c r="G19" s="768">
        <f t="shared" si="4"/>
        <v>27.51</v>
      </c>
      <c r="H19" s="768">
        <f t="shared" si="0"/>
        <v>5657624.3799999999</v>
      </c>
      <c r="I19" s="630">
        <f t="shared" si="1"/>
        <v>6.2063020410995593</v>
      </c>
      <c r="J19" s="630">
        <f t="shared" si="5"/>
        <v>6.2063020410995593</v>
      </c>
      <c r="K19" s="628" t="str">
        <f t="shared" si="2"/>
        <v>A</v>
      </c>
    </row>
    <row r="20" spans="1:11" ht="25.5" x14ac:dyDescent="0.25">
      <c r="A20" s="628" t="s">
        <v>345</v>
      </c>
      <c r="B20" s="629" t="s">
        <v>1413</v>
      </c>
      <c r="C20" s="628" t="s">
        <v>1285</v>
      </c>
      <c r="D20" s="628" t="s">
        <v>515</v>
      </c>
      <c r="E20" s="628" t="s">
        <v>66</v>
      </c>
      <c r="F20" s="630">
        <f t="shared" si="3"/>
        <v>4225.0488332987479</v>
      </c>
      <c r="G20" s="768">
        <f t="shared" si="4"/>
        <v>260.42</v>
      </c>
      <c r="H20" s="768">
        <f t="shared" si="0"/>
        <v>1100287.22</v>
      </c>
      <c r="I20" s="630">
        <f t="shared" si="1"/>
        <v>1.2069933174463874</v>
      </c>
      <c r="J20" s="630">
        <f t="shared" si="5"/>
        <v>1.2069933174463874</v>
      </c>
      <c r="K20" s="628" t="str">
        <f t="shared" si="2"/>
        <v>A</v>
      </c>
    </row>
    <row r="21" spans="1:11" ht="25.5" x14ac:dyDescent="0.25">
      <c r="A21" s="628" t="s">
        <v>274</v>
      </c>
      <c r="B21" s="629" t="s">
        <v>1391</v>
      </c>
      <c r="C21" s="628" t="s">
        <v>1285</v>
      </c>
      <c r="D21" s="628" t="s">
        <v>515</v>
      </c>
      <c r="E21" s="628" t="s">
        <v>275</v>
      </c>
      <c r="F21" s="630">
        <f t="shared" si="3"/>
        <v>33315.068493150684</v>
      </c>
      <c r="G21" s="768">
        <f t="shared" si="4"/>
        <v>99.54</v>
      </c>
      <c r="H21" s="768">
        <f t="shared" si="0"/>
        <v>3316181.92</v>
      </c>
      <c r="I21" s="630">
        <f t="shared" si="1"/>
        <v>3.6377859745353853</v>
      </c>
      <c r="J21" s="630">
        <f t="shared" si="5"/>
        <v>3.6377859745353853</v>
      </c>
      <c r="K21" s="628" t="str">
        <f t="shared" si="2"/>
        <v>A</v>
      </c>
    </row>
    <row r="22" spans="1:11" ht="25.5" x14ac:dyDescent="0.25">
      <c r="A22" s="628" t="s">
        <v>136</v>
      </c>
      <c r="B22" s="629" t="s">
        <v>137</v>
      </c>
      <c r="C22" s="628" t="s">
        <v>23</v>
      </c>
      <c r="D22" s="628" t="s">
        <v>515</v>
      </c>
      <c r="E22" s="628" t="s">
        <v>108</v>
      </c>
      <c r="F22" s="630">
        <f t="shared" si="3"/>
        <v>37383.729754541557</v>
      </c>
      <c r="G22" s="768">
        <f t="shared" si="4"/>
        <v>4400.0600000000004</v>
      </c>
      <c r="H22" s="768">
        <f t="shared" si="0"/>
        <v>164490653.94</v>
      </c>
      <c r="I22" s="630">
        <f t="shared" si="1"/>
        <v>180.44299386478949</v>
      </c>
      <c r="J22" s="630">
        <f t="shared" si="5"/>
        <v>180.44299386478949</v>
      </c>
      <c r="K22" s="628" t="str">
        <f t="shared" si="2"/>
        <v>C</v>
      </c>
    </row>
    <row r="23" spans="1:11" x14ac:dyDescent="0.25">
      <c r="A23" s="628" t="s">
        <v>296</v>
      </c>
      <c r="B23" s="629" t="s">
        <v>1400</v>
      </c>
      <c r="C23" s="628" t="s">
        <v>1285</v>
      </c>
      <c r="D23" s="628" t="s">
        <v>515</v>
      </c>
      <c r="E23" s="628" t="s">
        <v>38</v>
      </c>
      <c r="F23" s="630">
        <f t="shared" si="3"/>
        <v>8328.767123287671</v>
      </c>
      <c r="G23" s="768">
        <f t="shared" si="4"/>
        <v>127.06</v>
      </c>
      <c r="H23" s="768">
        <f t="shared" si="0"/>
        <v>1058253.1499999999</v>
      </c>
      <c r="I23" s="630">
        <f t="shared" si="1"/>
        <v>1.1608827740602032</v>
      </c>
      <c r="J23" s="630">
        <f t="shared" si="5"/>
        <v>1.1608827740602032</v>
      </c>
      <c r="K23" s="628" t="str">
        <f t="shared" si="2"/>
        <v>A</v>
      </c>
    </row>
    <row r="24" spans="1:11" ht="25.5" x14ac:dyDescent="0.25">
      <c r="A24" s="628" t="s">
        <v>371</v>
      </c>
      <c r="B24" s="629" t="s">
        <v>372</v>
      </c>
      <c r="C24" s="628" t="s">
        <v>1285</v>
      </c>
      <c r="D24" s="628" t="s">
        <v>223</v>
      </c>
      <c r="E24" s="628" t="s">
        <v>232</v>
      </c>
      <c r="F24" s="630">
        <f t="shared" si="3"/>
        <v>3780</v>
      </c>
      <c r="G24" s="768">
        <f t="shared" si="4"/>
        <v>31.58</v>
      </c>
      <c r="H24" s="768">
        <f t="shared" si="0"/>
        <v>119372.4</v>
      </c>
      <c r="I24" s="630">
        <f t="shared" si="1"/>
        <v>0.1309491616993762</v>
      </c>
      <c r="J24" s="630">
        <f t="shared" si="5"/>
        <v>0.1309491616993762</v>
      </c>
      <c r="K24" s="628" t="str">
        <f t="shared" si="2"/>
        <v>A</v>
      </c>
    </row>
    <row r="25" spans="1:11" x14ac:dyDescent="0.25">
      <c r="A25" s="628" t="s">
        <v>532</v>
      </c>
      <c r="B25" s="629" t="s">
        <v>1610</v>
      </c>
      <c r="C25" s="628" t="s">
        <v>1285</v>
      </c>
      <c r="D25" s="628" t="s">
        <v>515</v>
      </c>
      <c r="E25" s="628" t="s">
        <v>38</v>
      </c>
      <c r="F25" s="630">
        <f t="shared" si="3"/>
        <v>3820.6147156768575</v>
      </c>
      <c r="G25" s="768">
        <f t="shared" si="4"/>
        <v>144.16</v>
      </c>
      <c r="H25" s="768">
        <f t="shared" si="0"/>
        <v>550779.81999999995</v>
      </c>
      <c r="I25" s="630">
        <f t="shared" si="1"/>
        <v>0.60419456850941522</v>
      </c>
      <c r="J25" s="630">
        <f t="shared" si="5"/>
        <v>0.60419456850941522</v>
      </c>
      <c r="K25" s="628" t="str">
        <f t="shared" si="2"/>
        <v>A</v>
      </c>
    </row>
    <row r="26" spans="1:11" x14ac:dyDescent="0.25">
      <c r="A26" s="628" t="s">
        <v>335</v>
      </c>
      <c r="B26" s="629" t="s">
        <v>336</v>
      </c>
      <c r="C26" s="628" t="s">
        <v>1285</v>
      </c>
      <c r="D26" s="628" t="s">
        <v>515</v>
      </c>
      <c r="E26" s="628" t="s">
        <v>70</v>
      </c>
      <c r="F26" s="630">
        <f t="shared" si="3"/>
        <v>9129.1200000000008</v>
      </c>
      <c r="G26" s="768">
        <f t="shared" si="4"/>
        <v>382.78</v>
      </c>
      <c r="H26" s="768">
        <f t="shared" si="0"/>
        <v>3494444.55</v>
      </c>
      <c r="I26" s="630">
        <f t="shared" si="1"/>
        <v>3.833336553738167</v>
      </c>
      <c r="J26" s="630">
        <f t="shared" si="5"/>
        <v>3.833336553738167</v>
      </c>
      <c r="K26" s="628" t="str">
        <f t="shared" si="2"/>
        <v>A</v>
      </c>
    </row>
    <row r="27" spans="1:11" ht="25.5" x14ac:dyDescent="0.25">
      <c r="A27" s="628" t="s">
        <v>471</v>
      </c>
      <c r="B27" s="629" t="s">
        <v>472</v>
      </c>
      <c r="C27" s="628" t="s">
        <v>23</v>
      </c>
      <c r="D27" s="628" t="s">
        <v>515</v>
      </c>
      <c r="E27" s="628" t="s">
        <v>114</v>
      </c>
      <c r="F27" s="630">
        <f t="shared" si="3"/>
        <v>212.92</v>
      </c>
      <c r="G27" s="768">
        <f t="shared" si="4"/>
        <v>118.32</v>
      </c>
      <c r="H27" s="768">
        <f t="shared" si="0"/>
        <v>25192.69</v>
      </c>
      <c r="I27" s="630">
        <f t="shared" si="1"/>
        <v>2.7635882636625031E-2</v>
      </c>
      <c r="J27" s="630">
        <f t="shared" si="5"/>
        <v>2.7635882636625031E-2</v>
      </c>
      <c r="K27" s="628" t="str">
        <f t="shared" si="2"/>
        <v>A</v>
      </c>
    </row>
    <row r="28" spans="1:11" x14ac:dyDescent="0.25">
      <c r="A28" s="628" t="s">
        <v>289</v>
      </c>
      <c r="B28" s="629" t="s">
        <v>1397</v>
      </c>
      <c r="C28" s="628" t="s">
        <v>1285</v>
      </c>
      <c r="D28" s="628" t="s">
        <v>515</v>
      </c>
      <c r="E28" s="628" t="s">
        <v>50</v>
      </c>
      <c r="F28" s="630">
        <f t="shared" si="3"/>
        <v>6365.5767194573</v>
      </c>
      <c r="G28" s="768">
        <f t="shared" si="4"/>
        <v>14.58</v>
      </c>
      <c r="H28" s="768">
        <f t="shared" si="0"/>
        <v>92810.11</v>
      </c>
      <c r="I28" s="630">
        <f t="shared" si="1"/>
        <v>0.10181085495245881</v>
      </c>
      <c r="J28" s="630">
        <f t="shared" si="5"/>
        <v>0.10181085495245881</v>
      </c>
      <c r="K28" s="628" t="str">
        <f t="shared" si="2"/>
        <v>A</v>
      </c>
    </row>
    <row r="29" spans="1:11" ht="38.25" x14ac:dyDescent="0.25">
      <c r="A29" s="628" t="s">
        <v>228</v>
      </c>
      <c r="B29" s="629" t="s">
        <v>536</v>
      </c>
      <c r="C29" s="628" t="s">
        <v>1285</v>
      </c>
      <c r="D29" s="628" t="s">
        <v>522</v>
      </c>
      <c r="E29" s="628" t="s">
        <v>24</v>
      </c>
      <c r="F29" s="630">
        <f t="shared" si="3"/>
        <v>3662.6506024096384</v>
      </c>
      <c r="G29" s="768">
        <f t="shared" si="4"/>
        <v>109.07</v>
      </c>
      <c r="H29" s="768">
        <f t="shared" si="0"/>
        <v>399485.3</v>
      </c>
      <c r="I29" s="630">
        <f t="shared" si="1"/>
        <v>0.43822747256672245</v>
      </c>
      <c r="J29" s="630">
        <f t="shared" si="5"/>
        <v>0.43822747256672245</v>
      </c>
      <c r="K29" s="628" t="str">
        <f t="shared" si="2"/>
        <v>A</v>
      </c>
    </row>
    <row r="30" spans="1:11" ht="25.5" x14ac:dyDescent="0.25">
      <c r="A30" s="628" t="s">
        <v>355</v>
      </c>
      <c r="B30" s="629" t="s">
        <v>1417</v>
      </c>
      <c r="C30" s="628" t="s">
        <v>1285</v>
      </c>
      <c r="D30" s="628" t="s">
        <v>515</v>
      </c>
      <c r="E30" s="628" t="s">
        <v>70</v>
      </c>
      <c r="F30" s="630">
        <f t="shared" si="3"/>
        <v>25358.203218541639</v>
      </c>
      <c r="G30" s="768">
        <f t="shared" si="4"/>
        <v>189.67</v>
      </c>
      <c r="H30" s="768">
        <f t="shared" si="0"/>
        <v>4809690.4000000004</v>
      </c>
      <c r="I30" s="630">
        <f t="shared" si="1"/>
        <v>5.2761352365667227</v>
      </c>
      <c r="J30" s="630">
        <f t="shared" si="5"/>
        <v>5.2761352365667227</v>
      </c>
      <c r="K30" s="628" t="str">
        <f t="shared" si="2"/>
        <v>A</v>
      </c>
    </row>
    <row r="31" spans="1:11" ht="63.75" x14ac:dyDescent="0.25">
      <c r="A31" s="628" t="s">
        <v>505</v>
      </c>
      <c r="B31" s="629" t="s">
        <v>506</v>
      </c>
      <c r="C31" s="628" t="s">
        <v>537</v>
      </c>
      <c r="D31" s="628" t="s">
        <v>515</v>
      </c>
      <c r="E31" s="628" t="s">
        <v>507</v>
      </c>
      <c r="F31" s="630">
        <f t="shared" si="3"/>
        <v>4192.2181723007998</v>
      </c>
      <c r="G31" s="768">
        <f t="shared" si="4"/>
        <v>52.61</v>
      </c>
      <c r="H31" s="768">
        <f t="shared" si="0"/>
        <v>220552.6</v>
      </c>
      <c r="I31" s="630">
        <f t="shared" si="1"/>
        <v>0.24194183982744624</v>
      </c>
      <c r="J31" s="630">
        <f t="shared" si="5"/>
        <v>0.24194183982744624</v>
      </c>
      <c r="K31" s="628" t="str">
        <f t="shared" si="2"/>
        <v>A</v>
      </c>
    </row>
    <row r="32" spans="1:11" x14ac:dyDescent="0.25">
      <c r="A32" s="628" t="s">
        <v>331</v>
      </c>
      <c r="B32" s="629" t="s">
        <v>1411</v>
      </c>
      <c r="C32" s="628" t="s">
        <v>1285</v>
      </c>
      <c r="D32" s="628" t="s">
        <v>515</v>
      </c>
      <c r="E32" s="628" t="s">
        <v>72</v>
      </c>
      <c r="F32" s="630">
        <f t="shared" si="3"/>
        <v>52161.802596738518</v>
      </c>
      <c r="G32" s="768">
        <f t="shared" si="4"/>
        <v>114.6</v>
      </c>
      <c r="H32" s="768">
        <f t="shared" si="0"/>
        <v>5977742.5800000001</v>
      </c>
      <c r="I32" s="630">
        <f t="shared" si="1"/>
        <v>6.5574653747907083</v>
      </c>
      <c r="J32" s="630">
        <f t="shared" si="5"/>
        <v>6.5574653747907083</v>
      </c>
      <c r="K32" s="628" t="str">
        <f t="shared" si="2"/>
        <v>A</v>
      </c>
    </row>
    <row r="33" spans="1:11" ht="25.5" x14ac:dyDescent="0.25">
      <c r="A33" s="628" t="s">
        <v>393</v>
      </c>
      <c r="B33" s="629" t="s">
        <v>1428</v>
      </c>
      <c r="C33" s="628" t="s">
        <v>1285</v>
      </c>
      <c r="D33" s="628" t="s">
        <v>515</v>
      </c>
      <c r="E33" s="628" t="s">
        <v>66</v>
      </c>
      <c r="F33" s="630">
        <f t="shared" si="3"/>
        <v>1440</v>
      </c>
      <c r="G33" s="768">
        <f t="shared" si="4"/>
        <v>170.81</v>
      </c>
      <c r="H33" s="768">
        <f t="shared" si="0"/>
        <v>245966.4</v>
      </c>
      <c r="I33" s="630">
        <f t="shared" si="1"/>
        <v>0.26982027576067374</v>
      </c>
      <c r="J33" s="630">
        <f t="shared" si="5"/>
        <v>0.26982027576067374</v>
      </c>
      <c r="K33" s="628" t="str">
        <f t="shared" si="2"/>
        <v>A</v>
      </c>
    </row>
    <row r="34" spans="1:11" x14ac:dyDescent="0.25">
      <c r="A34" s="628" t="s">
        <v>473</v>
      </c>
      <c r="B34" s="629" t="s">
        <v>1453</v>
      </c>
      <c r="C34" s="628" t="s">
        <v>1285</v>
      </c>
      <c r="D34" s="628" t="s">
        <v>515</v>
      </c>
      <c r="E34" s="628" t="s">
        <v>50</v>
      </c>
      <c r="F34" s="630">
        <f t="shared" si="3"/>
        <v>4655.8248200549997</v>
      </c>
      <c r="G34" s="768">
        <f t="shared" si="4"/>
        <v>0.63</v>
      </c>
      <c r="H34" s="768">
        <f t="shared" si="0"/>
        <v>2933.17</v>
      </c>
      <c r="I34" s="630">
        <f t="shared" si="1"/>
        <v>3.2176294739969993E-3</v>
      </c>
      <c r="J34" s="630">
        <f t="shared" si="5"/>
        <v>3.2176294739969993E-3</v>
      </c>
      <c r="K34" s="628" t="str">
        <f t="shared" si="2"/>
        <v>A</v>
      </c>
    </row>
    <row r="35" spans="1:11" ht="25.5" x14ac:dyDescent="0.25">
      <c r="A35" s="628" t="s">
        <v>540</v>
      </c>
      <c r="B35" s="629" t="s">
        <v>1611</v>
      </c>
      <c r="C35" s="628" t="s">
        <v>1285</v>
      </c>
      <c r="D35" s="628" t="s">
        <v>515</v>
      </c>
      <c r="E35" s="628" t="s">
        <v>50</v>
      </c>
      <c r="F35" s="630">
        <f t="shared" si="3"/>
        <v>2259.6334661354581</v>
      </c>
      <c r="G35" s="768">
        <f t="shared" si="4"/>
        <v>18.649999999999999</v>
      </c>
      <c r="H35" s="768">
        <f t="shared" si="0"/>
        <v>42142.16</v>
      </c>
      <c r="I35" s="630">
        <f t="shared" si="1"/>
        <v>4.6229115978241073E-2</v>
      </c>
      <c r="J35" s="630">
        <f t="shared" si="5"/>
        <v>4.6229115978241073E-2</v>
      </c>
      <c r="K35" s="628" t="str">
        <f t="shared" si="2"/>
        <v>A</v>
      </c>
    </row>
    <row r="36" spans="1:11" ht="25.5" x14ac:dyDescent="0.25">
      <c r="A36" s="628" t="s">
        <v>15</v>
      </c>
      <c r="B36" s="629" t="s">
        <v>16</v>
      </c>
      <c r="C36" s="628" t="s">
        <v>1285</v>
      </c>
      <c r="D36" s="628" t="s">
        <v>223</v>
      </c>
      <c r="E36" s="628" t="s">
        <v>14</v>
      </c>
      <c r="F36" s="630">
        <f t="shared" si="3"/>
        <v>34569.653888885499</v>
      </c>
      <c r="G36" s="768">
        <f t="shared" si="4"/>
        <v>25165.29</v>
      </c>
      <c r="H36" s="768">
        <f t="shared" si="0"/>
        <v>869955365.30999994</v>
      </c>
      <c r="I36" s="630">
        <f t="shared" si="1"/>
        <v>954.3238286506687</v>
      </c>
      <c r="J36" s="630">
        <f t="shared" si="5"/>
        <v>954.3238286506687</v>
      </c>
      <c r="K36" s="628" t="str">
        <f t="shared" si="2"/>
        <v>C</v>
      </c>
    </row>
    <row r="37" spans="1:11" ht="25.5" x14ac:dyDescent="0.25">
      <c r="A37" s="628" t="s">
        <v>12</v>
      </c>
      <c r="B37" s="629" t="s">
        <v>13</v>
      </c>
      <c r="C37" s="628" t="s">
        <v>1285</v>
      </c>
      <c r="D37" s="628" t="s">
        <v>223</v>
      </c>
      <c r="E37" s="628" t="s">
        <v>14</v>
      </c>
      <c r="F37" s="630">
        <f t="shared" si="3"/>
        <v>4224</v>
      </c>
      <c r="G37" s="768">
        <f t="shared" si="4"/>
        <v>25165.29</v>
      </c>
      <c r="H37" s="768">
        <f t="shared" si="0"/>
        <v>106298184.95999999</v>
      </c>
      <c r="I37" s="630">
        <f t="shared" si="1"/>
        <v>116.60700639911101</v>
      </c>
      <c r="J37" s="630">
        <f t="shared" si="5"/>
        <v>116.60700639911101</v>
      </c>
      <c r="K37" s="628" t="str">
        <f t="shared" si="2"/>
        <v>C</v>
      </c>
    </row>
    <row r="38" spans="1:11" x14ac:dyDescent="0.25">
      <c r="A38" s="628" t="s">
        <v>377</v>
      </c>
      <c r="B38" s="629" t="s">
        <v>1421</v>
      </c>
      <c r="C38" s="628" t="s">
        <v>1285</v>
      </c>
      <c r="D38" s="628" t="s">
        <v>515</v>
      </c>
      <c r="E38" s="628" t="s">
        <v>50</v>
      </c>
      <c r="F38" s="630">
        <f t="shared" si="3"/>
        <v>2400</v>
      </c>
      <c r="G38" s="768">
        <f t="shared" si="4"/>
        <v>13.11</v>
      </c>
      <c r="H38" s="768">
        <f t="shared" si="0"/>
        <v>31464</v>
      </c>
      <c r="I38" s="630">
        <f t="shared" si="1"/>
        <v>3.4515385664602313E-2</v>
      </c>
      <c r="J38" s="630">
        <f t="shared" si="5"/>
        <v>3.4515385664602313E-2</v>
      </c>
      <c r="K38" s="628" t="str">
        <f t="shared" si="2"/>
        <v>A</v>
      </c>
    </row>
    <row r="39" spans="1:11" ht="25.5" x14ac:dyDescent="0.25">
      <c r="A39" s="628" t="s">
        <v>545</v>
      </c>
      <c r="B39" s="629" t="s">
        <v>1612</v>
      </c>
      <c r="C39" s="628" t="s">
        <v>1285</v>
      </c>
      <c r="D39" s="628" t="s">
        <v>515</v>
      </c>
      <c r="E39" s="628" t="s">
        <v>70</v>
      </c>
      <c r="F39" s="630">
        <f t="shared" si="3"/>
        <v>7998.7843000000003</v>
      </c>
      <c r="G39" s="768">
        <f t="shared" si="4"/>
        <v>8.36</v>
      </c>
      <c r="H39" s="768">
        <f t="shared" si="0"/>
        <v>66869.84</v>
      </c>
      <c r="I39" s="630">
        <f t="shared" si="1"/>
        <v>7.3354891842431047E-2</v>
      </c>
      <c r="J39" s="630">
        <f t="shared" si="5"/>
        <v>7.3354891842431047E-2</v>
      </c>
      <c r="K39" s="628" t="str">
        <f t="shared" si="2"/>
        <v>A</v>
      </c>
    </row>
    <row r="40" spans="1:11" ht="38.25" x14ac:dyDescent="0.25">
      <c r="A40" s="628" t="s">
        <v>254</v>
      </c>
      <c r="B40" s="629" t="s">
        <v>541</v>
      </c>
      <c r="C40" s="628" t="s">
        <v>1285</v>
      </c>
      <c r="D40" s="628" t="s">
        <v>522</v>
      </c>
      <c r="E40" s="628" t="s">
        <v>542</v>
      </c>
      <c r="F40" s="630">
        <f t="shared" si="3"/>
        <v>3600</v>
      </c>
      <c r="G40" s="768">
        <f t="shared" si="4"/>
        <v>250.67</v>
      </c>
      <c r="H40" s="768">
        <f t="shared" si="0"/>
        <v>902412</v>
      </c>
      <c r="I40" s="630">
        <f t="shared" si="1"/>
        <v>0.9899281149365976</v>
      </c>
      <c r="J40" s="630">
        <f t="shared" si="5"/>
        <v>0.9899281149365976</v>
      </c>
      <c r="K40" s="628" t="str">
        <f t="shared" si="2"/>
        <v>A</v>
      </c>
    </row>
    <row r="41" spans="1:11" x14ac:dyDescent="0.25">
      <c r="A41" s="628" t="s">
        <v>307</v>
      </c>
      <c r="B41" s="629" t="s">
        <v>1406</v>
      </c>
      <c r="C41" s="628" t="s">
        <v>1285</v>
      </c>
      <c r="D41" s="628" t="s">
        <v>515</v>
      </c>
      <c r="E41" s="628" t="s">
        <v>66</v>
      </c>
      <c r="F41" s="630">
        <f t="shared" si="3"/>
        <v>134.45378151260505</v>
      </c>
      <c r="G41" s="768">
        <f t="shared" si="4"/>
        <v>339.19</v>
      </c>
      <c r="H41" s="768">
        <f t="shared" si="0"/>
        <v>45605.38</v>
      </c>
      <c r="I41" s="630">
        <f t="shared" si="1"/>
        <v>5.0028199818228487E-2</v>
      </c>
      <c r="J41" s="630">
        <f t="shared" si="5"/>
        <v>5.0028199818228487E-2</v>
      </c>
      <c r="K41" s="628" t="str">
        <f t="shared" si="2"/>
        <v>A</v>
      </c>
    </row>
    <row r="42" spans="1:11" x14ac:dyDescent="0.25">
      <c r="A42" s="628" t="s">
        <v>546</v>
      </c>
      <c r="B42" s="629" t="s">
        <v>547</v>
      </c>
      <c r="C42" s="628" t="s">
        <v>1285</v>
      </c>
      <c r="D42" s="628" t="s">
        <v>515</v>
      </c>
      <c r="E42" s="628" t="s">
        <v>275</v>
      </c>
      <c r="F42" s="630">
        <f t="shared" si="3"/>
        <v>2000</v>
      </c>
      <c r="G42" s="768">
        <f t="shared" si="4"/>
        <v>5.77</v>
      </c>
      <c r="H42" s="768">
        <f t="shared" si="0"/>
        <v>11540</v>
      </c>
      <c r="I42" s="630">
        <f t="shared" si="1"/>
        <v>1.2659151747060473E-2</v>
      </c>
      <c r="J42" s="630">
        <f t="shared" si="5"/>
        <v>1.2659151747060473E-2</v>
      </c>
      <c r="K42" s="628" t="str">
        <f t="shared" si="2"/>
        <v>A</v>
      </c>
    </row>
    <row r="43" spans="1:11" ht="25.5" x14ac:dyDescent="0.25">
      <c r="A43" s="628" t="s">
        <v>356</v>
      </c>
      <c r="B43" s="629" t="s">
        <v>1418</v>
      </c>
      <c r="C43" s="628" t="s">
        <v>1285</v>
      </c>
      <c r="D43" s="628" t="s">
        <v>515</v>
      </c>
      <c r="E43" s="628" t="s">
        <v>70</v>
      </c>
      <c r="F43" s="630">
        <f t="shared" si="3"/>
        <v>538433.28000000003</v>
      </c>
      <c r="G43" s="768">
        <f t="shared" si="4"/>
        <v>97.78</v>
      </c>
      <c r="H43" s="768">
        <f t="shared" si="0"/>
        <v>52648006.119999997</v>
      </c>
      <c r="I43" s="630">
        <f t="shared" si="1"/>
        <v>57.753821373765021</v>
      </c>
      <c r="J43" s="630">
        <f t="shared" si="5"/>
        <v>57.753821373765021</v>
      </c>
      <c r="K43" s="628" t="str">
        <f t="shared" si="2"/>
        <v>B</v>
      </c>
    </row>
    <row r="44" spans="1:11" x14ac:dyDescent="0.25">
      <c r="A44" s="628" t="s">
        <v>382</v>
      </c>
      <c r="B44" s="629" t="s">
        <v>1425</v>
      </c>
      <c r="C44" s="628" t="s">
        <v>1285</v>
      </c>
      <c r="D44" s="628" t="s">
        <v>515</v>
      </c>
      <c r="E44" s="628" t="s">
        <v>47</v>
      </c>
      <c r="F44" s="630">
        <f t="shared" si="3"/>
        <v>16485.0351837792</v>
      </c>
      <c r="G44" s="768">
        <f t="shared" si="4"/>
        <v>243.65</v>
      </c>
      <c r="H44" s="768">
        <f t="shared" si="0"/>
        <v>4016578.82</v>
      </c>
      <c r="I44" s="630">
        <f t="shared" si="1"/>
        <v>4.4061075204860565</v>
      </c>
      <c r="J44" s="630">
        <f t="shared" si="5"/>
        <v>4.4061075204860565</v>
      </c>
      <c r="K44" s="628" t="str">
        <f t="shared" si="2"/>
        <v>A</v>
      </c>
    </row>
    <row r="45" spans="1:11" x14ac:dyDescent="0.25">
      <c r="A45" s="628" t="s">
        <v>238</v>
      </c>
      <c r="B45" s="629" t="s">
        <v>1388</v>
      </c>
      <c r="C45" s="628" t="s">
        <v>1285</v>
      </c>
      <c r="D45" s="628" t="s">
        <v>515</v>
      </c>
      <c r="E45" s="628" t="s">
        <v>38</v>
      </c>
      <c r="F45" s="630">
        <f t="shared" si="3"/>
        <v>12</v>
      </c>
      <c r="G45" s="768">
        <f t="shared" si="4"/>
        <v>111.66</v>
      </c>
      <c r="H45" s="768">
        <f t="shared" si="0"/>
        <v>1339.92</v>
      </c>
      <c r="I45" s="630">
        <f t="shared" si="1"/>
        <v>1.469865737341531E-3</v>
      </c>
      <c r="J45" s="630">
        <f t="shared" si="5"/>
        <v>1.469865737341531E-3</v>
      </c>
      <c r="K45" s="628" t="str">
        <f t="shared" si="2"/>
        <v>A</v>
      </c>
    </row>
    <row r="46" spans="1:11" x14ac:dyDescent="0.25">
      <c r="A46" s="628" t="s">
        <v>411</v>
      </c>
      <c r="B46" s="629" t="s">
        <v>412</v>
      </c>
      <c r="C46" s="628" t="s">
        <v>1285</v>
      </c>
      <c r="D46" s="628" t="s">
        <v>515</v>
      </c>
      <c r="E46" s="628" t="s">
        <v>50</v>
      </c>
      <c r="F46" s="630">
        <f t="shared" si="3"/>
        <v>12</v>
      </c>
      <c r="G46" s="768">
        <f t="shared" si="4"/>
        <v>186.9</v>
      </c>
      <c r="H46" s="768">
        <f t="shared" si="0"/>
        <v>2242.8000000000002</v>
      </c>
      <c r="I46" s="630">
        <f t="shared" si="1"/>
        <v>2.4603072390214239E-3</v>
      </c>
      <c r="J46" s="630">
        <f t="shared" si="5"/>
        <v>2.4603072390214239E-3</v>
      </c>
      <c r="K46" s="628" t="str">
        <f t="shared" si="2"/>
        <v>A</v>
      </c>
    </row>
    <row r="47" spans="1:11" ht="25.5" x14ac:dyDescent="0.25">
      <c r="A47" s="628" t="s">
        <v>354</v>
      </c>
      <c r="B47" s="629" t="s">
        <v>1416</v>
      </c>
      <c r="C47" s="628" t="s">
        <v>1285</v>
      </c>
      <c r="D47" s="628" t="s">
        <v>515</v>
      </c>
      <c r="E47" s="628" t="s">
        <v>70</v>
      </c>
      <c r="F47" s="630">
        <f t="shared" si="3"/>
        <v>21604.552927776</v>
      </c>
      <c r="G47" s="768">
        <f t="shared" si="4"/>
        <v>77.290000000000006</v>
      </c>
      <c r="H47" s="768">
        <f t="shared" si="0"/>
        <v>1669815.9</v>
      </c>
      <c r="I47" s="630">
        <f t="shared" si="1"/>
        <v>1.8317550145367723</v>
      </c>
      <c r="J47" s="630">
        <f t="shared" si="5"/>
        <v>1.8317550145367723</v>
      </c>
      <c r="K47" s="628" t="str">
        <f t="shared" si="2"/>
        <v>A</v>
      </c>
    </row>
    <row r="48" spans="1:11" ht="25.5" x14ac:dyDescent="0.25">
      <c r="A48" s="628" t="s">
        <v>508</v>
      </c>
      <c r="B48" s="629" t="s">
        <v>509</v>
      </c>
      <c r="C48" s="628" t="s">
        <v>23</v>
      </c>
      <c r="D48" s="628" t="s">
        <v>515</v>
      </c>
      <c r="E48" s="628" t="s">
        <v>114</v>
      </c>
      <c r="F48" s="630">
        <f t="shared" si="3"/>
        <v>30000</v>
      </c>
      <c r="G48" s="768">
        <f t="shared" si="4"/>
        <v>99.77</v>
      </c>
      <c r="H48" s="768">
        <f t="shared" si="0"/>
        <v>2993100</v>
      </c>
      <c r="I48" s="630">
        <f t="shared" si="1"/>
        <v>3.2833714986244975</v>
      </c>
      <c r="J48" s="630">
        <f t="shared" si="5"/>
        <v>3.2833714986244975</v>
      </c>
      <c r="K48" s="628" t="str">
        <f t="shared" si="2"/>
        <v>A</v>
      </c>
    </row>
    <row r="49" spans="1:11" ht="25.5" x14ac:dyDescent="0.25">
      <c r="A49" s="628" t="s">
        <v>142</v>
      </c>
      <c r="B49" s="629" t="s">
        <v>143</v>
      </c>
      <c r="C49" s="628" t="s">
        <v>23</v>
      </c>
      <c r="D49" s="628" t="s">
        <v>516</v>
      </c>
      <c r="E49" s="628" t="s">
        <v>108</v>
      </c>
      <c r="F49" s="630">
        <f t="shared" si="3"/>
        <v>3359.872862837979</v>
      </c>
      <c r="G49" s="768">
        <f t="shared" si="4"/>
        <v>705.24</v>
      </c>
      <c r="H49" s="768">
        <f t="shared" si="0"/>
        <v>2369516.7400000002</v>
      </c>
      <c r="I49" s="630">
        <f t="shared" si="1"/>
        <v>2.5993129964350121</v>
      </c>
      <c r="J49" s="630">
        <f t="shared" si="5"/>
        <v>2.5993129964350121</v>
      </c>
      <c r="K49" s="628" t="str">
        <f t="shared" si="2"/>
        <v>A</v>
      </c>
    </row>
    <row r="50" spans="1:11" ht="25.5" x14ac:dyDescent="0.25">
      <c r="A50" s="628" t="s">
        <v>394</v>
      </c>
      <c r="B50" s="629" t="s">
        <v>1429</v>
      </c>
      <c r="C50" s="628" t="s">
        <v>1285</v>
      </c>
      <c r="D50" s="628" t="s">
        <v>515</v>
      </c>
      <c r="E50" s="628" t="s">
        <v>66</v>
      </c>
      <c r="F50" s="630">
        <f t="shared" si="3"/>
        <v>726.86784</v>
      </c>
      <c r="G50" s="768">
        <f t="shared" si="4"/>
        <v>142.37</v>
      </c>
      <c r="H50" s="768">
        <f t="shared" si="0"/>
        <v>103484.17</v>
      </c>
      <c r="I50" s="630">
        <f t="shared" si="1"/>
        <v>0.11352008764719264</v>
      </c>
      <c r="J50" s="630">
        <f t="shared" si="5"/>
        <v>0.11352008764719264</v>
      </c>
      <c r="K50" s="628" t="str">
        <f t="shared" si="2"/>
        <v>A</v>
      </c>
    </row>
    <row r="51" spans="1:11" ht="25.5" x14ac:dyDescent="0.25">
      <c r="A51" s="628" t="s">
        <v>392</v>
      </c>
      <c r="B51" s="629" t="s">
        <v>1427</v>
      </c>
      <c r="C51" s="628" t="s">
        <v>1285</v>
      </c>
      <c r="D51" s="628" t="s">
        <v>515</v>
      </c>
      <c r="E51" s="628" t="s">
        <v>50</v>
      </c>
      <c r="F51" s="630">
        <f t="shared" si="3"/>
        <v>41418.959999999999</v>
      </c>
      <c r="G51" s="768">
        <f t="shared" si="4"/>
        <v>129</v>
      </c>
      <c r="H51" s="768">
        <f t="shared" si="0"/>
        <v>5343045.84</v>
      </c>
      <c r="I51" s="630">
        <f t="shared" si="1"/>
        <v>5.8612156048579021</v>
      </c>
      <c r="J51" s="630">
        <f t="shared" si="5"/>
        <v>5.8612156048579021</v>
      </c>
      <c r="K51" s="628" t="str">
        <f t="shared" si="2"/>
        <v>A</v>
      </c>
    </row>
    <row r="52" spans="1:11" ht="25.5" x14ac:dyDescent="0.25">
      <c r="A52" s="628" t="s">
        <v>256</v>
      </c>
      <c r="B52" s="629" t="s">
        <v>257</v>
      </c>
      <c r="C52" s="628" t="s">
        <v>1285</v>
      </c>
      <c r="D52" s="628" t="s">
        <v>223</v>
      </c>
      <c r="E52" s="628" t="s">
        <v>232</v>
      </c>
      <c r="F52" s="630">
        <f t="shared" si="3"/>
        <v>2400</v>
      </c>
      <c r="G52" s="768">
        <f t="shared" si="4"/>
        <v>26.38</v>
      </c>
      <c r="H52" s="768">
        <f t="shared" si="0"/>
        <v>63312</v>
      </c>
      <c r="I52" s="630">
        <f t="shared" si="1"/>
        <v>6.9452011733959498E-2</v>
      </c>
      <c r="J52" s="630">
        <f t="shared" si="5"/>
        <v>6.9452011733959498E-2</v>
      </c>
      <c r="K52" s="628" t="str">
        <f t="shared" si="2"/>
        <v>A</v>
      </c>
    </row>
    <row r="53" spans="1:11" x14ac:dyDescent="0.25">
      <c r="A53" s="628" t="s">
        <v>316</v>
      </c>
      <c r="B53" s="629" t="s">
        <v>1408</v>
      </c>
      <c r="C53" s="628" t="s">
        <v>1285</v>
      </c>
      <c r="D53" s="628" t="s">
        <v>515</v>
      </c>
      <c r="E53" s="628" t="s">
        <v>38</v>
      </c>
      <c r="F53" s="630">
        <f t="shared" si="3"/>
        <v>953.75</v>
      </c>
      <c r="G53" s="768">
        <f t="shared" si="4"/>
        <v>127.16</v>
      </c>
      <c r="H53" s="768">
        <f t="shared" ref="H53:H96" si="7">ROUND(F53*G53,2)</f>
        <v>121278.85</v>
      </c>
      <c r="I53" s="630">
        <f t="shared" si="1"/>
        <v>0.13304049964115988</v>
      </c>
      <c r="J53" s="630">
        <f t="shared" si="5"/>
        <v>0.13304049964115988</v>
      </c>
      <c r="K53" s="628" t="str">
        <f t="shared" si="2"/>
        <v>A</v>
      </c>
    </row>
    <row r="54" spans="1:11" x14ac:dyDescent="0.25">
      <c r="A54" s="628" t="s">
        <v>425</v>
      </c>
      <c r="B54" s="629" t="s">
        <v>1437</v>
      </c>
      <c r="C54" s="628" t="s">
        <v>1285</v>
      </c>
      <c r="D54" s="628" t="s">
        <v>515</v>
      </c>
      <c r="E54" s="628" t="s">
        <v>50</v>
      </c>
      <c r="F54" s="630">
        <f t="shared" si="3"/>
        <v>852.1203568690828</v>
      </c>
      <c r="G54" s="768">
        <f t="shared" si="4"/>
        <v>9.58</v>
      </c>
      <c r="H54" s="768">
        <f t="shared" si="7"/>
        <v>8163.31</v>
      </c>
      <c r="I54" s="630">
        <f t="shared" ref="I54:I97" si="8">H54 / VALOR_TOTAL * 100</f>
        <v>8.9549896055715981E-3</v>
      </c>
      <c r="J54" s="630">
        <f t="shared" si="5"/>
        <v>8.9549896055715981E-3</v>
      </c>
      <c r="K54" s="628" t="str">
        <f t="shared" si="2"/>
        <v>A</v>
      </c>
    </row>
    <row r="55" spans="1:11" ht="25.5" x14ac:dyDescent="0.25">
      <c r="A55" s="628" t="s">
        <v>387</v>
      </c>
      <c r="B55" s="629" t="s">
        <v>1426</v>
      </c>
      <c r="C55" s="628" t="s">
        <v>1285</v>
      </c>
      <c r="D55" s="628" t="s">
        <v>515</v>
      </c>
      <c r="E55" s="628" t="s">
        <v>50</v>
      </c>
      <c r="F55" s="630">
        <f t="shared" si="3"/>
        <v>1887.36</v>
      </c>
      <c r="G55" s="768">
        <f t="shared" si="4"/>
        <v>5.98</v>
      </c>
      <c r="H55" s="768">
        <f t="shared" si="7"/>
        <v>11286.41</v>
      </c>
      <c r="I55" s="630">
        <f t="shared" si="8"/>
        <v>1.2380968532889149E-2</v>
      </c>
      <c r="J55" s="630">
        <f t="shared" si="5"/>
        <v>1.2380968532889149E-2</v>
      </c>
      <c r="K55" s="628" t="str">
        <f t="shared" si="2"/>
        <v>A</v>
      </c>
    </row>
    <row r="56" spans="1:11" ht="25.5" x14ac:dyDescent="0.25">
      <c r="A56" s="628" t="s">
        <v>423</v>
      </c>
      <c r="B56" s="629" t="s">
        <v>1435</v>
      </c>
      <c r="C56" s="628" t="s">
        <v>1285</v>
      </c>
      <c r="D56" s="628" t="s">
        <v>515</v>
      </c>
      <c r="E56" s="628" t="s">
        <v>70</v>
      </c>
      <c r="F56" s="630">
        <f t="shared" si="3"/>
        <v>2259.6334661354581</v>
      </c>
      <c r="G56" s="768">
        <f t="shared" si="4"/>
        <v>576.02</v>
      </c>
      <c r="H56" s="768">
        <f t="shared" si="7"/>
        <v>1301594.07</v>
      </c>
      <c r="I56" s="630">
        <f t="shared" si="8"/>
        <v>1.4278229501909923</v>
      </c>
      <c r="J56" s="630">
        <f t="shared" si="5"/>
        <v>1.4278229501909923</v>
      </c>
      <c r="K56" s="628" t="str">
        <f t="shared" si="2"/>
        <v>A</v>
      </c>
    </row>
    <row r="57" spans="1:11" ht="38.25" x14ac:dyDescent="0.25">
      <c r="A57" s="628" t="s">
        <v>426</v>
      </c>
      <c r="B57" s="629" t="s">
        <v>427</v>
      </c>
      <c r="C57" s="628" t="s">
        <v>1285</v>
      </c>
      <c r="D57" s="628" t="s">
        <v>515</v>
      </c>
      <c r="E57" s="628" t="s">
        <v>70</v>
      </c>
      <c r="F57" s="630">
        <f t="shared" si="3"/>
        <v>6872.0188713043999</v>
      </c>
      <c r="G57" s="768">
        <f t="shared" si="4"/>
        <v>1314.72</v>
      </c>
      <c r="H57" s="768">
        <f t="shared" si="7"/>
        <v>9034780.6500000004</v>
      </c>
      <c r="I57" s="630">
        <f t="shared" si="8"/>
        <v>9.9109756715559492</v>
      </c>
      <c r="J57" s="630">
        <f t="shared" si="5"/>
        <v>9.9109756715559492</v>
      </c>
      <c r="K57" s="628" t="str">
        <f t="shared" si="2"/>
        <v>A</v>
      </c>
    </row>
    <row r="58" spans="1:11" ht="38.25" x14ac:dyDescent="0.25">
      <c r="A58" s="628" t="s">
        <v>428</v>
      </c>
      <c r="B58" s="629" t="s">
        <v>429</v>
      </c>
      <c r="C58" s="628" t="s">
        <v>1285</v>
      </c>
      <c r="D58" s="628" t="s">
        <v>515</v>
      </c>
      <c r="E58" s="628" t="s">
        <v>70</v>
      </c>
      <c r="F58" s="630">
        <f t="shared" si="3"/>
        <v>1000</v>
      </c>
      <c r="G58" s="768">
        <f t="shared" si="4"/>
        <v>2620.66</v>
      </c>
      <c r="H58" s="768">
        <f t="shared" si="7"/>
        <v>2620660</v>
      </c>
      <c r="I58" s="630">
        <f t="shared" si="8"/>
        <v>2.8748121852211006</v>
      </c>
      <c r="J58" s="630">
        <f t="shared" si="5"/>
        <v>2.8748121852211006</v>
      </c>
      <c r="K58" s="628" t="str">
        <f t="shared" si="2"/>
        <v>A</v>
      </c>
    </row>
    <row r="59" spans="1:11" ht="25.5" x14ac:dyDescent="0.25">
      <c r="A59" s="628" t="s">
        <v>144</v>
      </c>
      <c r="B59" s="629" t="s">
        <v>145</v>
      </c>
      <c r="C59" s="628" t="s">
        <v>23</v>
      </c>
      <c r="D59" s="628" t="s">
        <v>516</v>
      </c>
      <c r="E59" s="628" t="s">
        <v>108</v>
      </c>
      <c r="F59" s="630">
        <f t="shared" si="3"/>
        <v>2400</v>
      </c>
      <c r="G59" s="768">
        <f t="shared" si="4"/>
        <v>705.24</v>
      </c>
      <c r="H59" s="768">
        <f t="shared" si="7"/>
        <v>1692576</v>
      </c>
      <c r="I59" s="630">
        <f t="shared" si="8"/>
        <v>1.8567223940582867</v>
      </c>
      <c r="J59" s="630">
        <f t="shared" si="5"/>
        <v>1.8567223940582867</v>
      </c>
      <c r="K59" s="628" t="str">
        <f t="shared" si="2"/>
        <v>A</v>
      </c>
    </row>
    <row r="60" spans="1:11" ht="25.5" x14ac:dyDescent="0.25">
      <c r="A60" s="628" t="s">
        <v>267</v>
      </c>
      <c r="B60" s="629" t="s">
        <v>1390</v>
      </c>
      <c r="C60" s="628" t="s">
        <v>1285</v>
      </c>
      <c r="D60" s="628" t="s">
        <v>515</v>
      </c>
      <c r="E60" s="628" t="s">
        <v>50</v>
      </c>
      <c r="F60" s="630">
        <f t="shared" si="3"/>
        <v>1817.3062427</v>
      </c>
      <c r="G60" s="768">
        <f t="shared" si="4"/>
        <v>13.06</v>
      </c>
      <c r="H60" s="768">
        <f t="shared" si="7"/>
        <v>23734.02</v>
      </c>
      <c r="I60" s="630">
        <f t="shared" si="8"/>
        <v>2.6035750498073502E-2</v>
      </c>
      <c r="J60" s="630">
        <f t="shared" si="5"/>
        <v>2.6035750498073502E-2</v>
      </c>
      <c r="K60" s="628" t="str">
        <f t="shared" si="2"/>
        <v>A</v>
      </c>
    </row>
    <row r="61" spans="1:11" x14ac:dyDescent="0.25">
      <c r="A61" s="628" t="s">
        <v>553</v>
      </c>
      <c r="B61" s="629" t="s">
        <v>1613</v>
      </c>
      <c r="C61" s="628" t="s">
        <v>1285</v>
      </c>
      <c r="D61" s="628" t="s">
        <v>515</v>
      </c>
      <c r="E61" s="628" t="s">
        <v>38</v>
      </c>
      <c r="F61" s="630">
        <f t="shared" si="3"/>
        <v>292.83</v>
      </c>
      <c r="G61" s="768">
        <f t="shared" si="4"/>
        <v>141.04</v>
      </c>
      <c r="H61" s="768">
        <f t="shared" si="7"/>
        <v>41300.74</v>
      </c>
      <c r="I61" s="630">
        <f t="shared" si="8"/>
        <v>4.5306094880926372E-2</v>
      </c>
      <c r="J61" s="630">
        <f t="shared" si="5"/>
        <v>4.5306094880926372E-2</v>
      </c>
      <c r="K61" s="628" t="str">
        <f t="shared" si="2"/>
        <v>A</v>
      </c>
    </row>
    <row r="62" spans="1:11" ht="25.5" x14ac:dyDescent="0.25">
      <c r="A62" s="628" t="s">
        <v>26</v>
      </c>
      <c r="B62" s="629" t="s">
        <v>27</v>
      </c>
      <c r="C62" s="628" t="s">
        <v>1285</v>
      </c>
      <c r="D62" s="628" t="s">
        <v>223</v>
      </c>
      <c r="E62" s="628" t="s">
        <v>14</v>
      </c>
      <c r="F62" s="630">
        <f t="shared" si="3"/>
        <v>1200</v>
      </c>
      <c r="G62" s="768">
        <f t="shared" si="4"/>
        <v>8434.7800000000007</v>
      </c>
      <c r="H62" s="768">
        <f t="shared" si="7"/>
        <v>10121736</v>
      </c>
      <c r="I62" s="630">
        <f t="shared" si="8"/>
        <v>11.103344191307182</v>
      </c>
      <c r="J62" s="630">
        <f t="shared" si="5"/>
        <v>11.103344191307182</v>
      </c>
      <c r="K62" s="628" t="str">
        <f t="shared" si="2"/>
        <v>A</v>
      </c>
    </row>
    <row r="63" spans="1:11" ht="25.5" x14ac:dyDescent="0.25">
      <c r="A63" s="628" t="s">
        <v>17</v>
      </c>
      <c r="B63" s="629" t="s">
        <v>18</v>
      </c>
      <c r="C63" s="628" t="s">
        <v>1285</v>
      </c>
      <c r="D63" s="628" t="s">
        <v>223</v>
      </c>
      <c r="E63" s="628" t="s">
        <v>14</v>
      </c>
      <c r="F63" s="630">
        <f t="shared" si="3"/>
        <v>9131.6523374398585</v>
      </c>
      <c r="G63" s="768">
        <f t="shared" si="4"/>
        <v>7882.2</v>
      </c>
      <c r="H63" s="768">
        <f t="shared" si="7"/>
        <v>71977510.049999997</v>
      </c>
      <c r="I63" s="630">
        <f t="shared" si="8"/>
        <v>78.957904861223582</v>
      </c>
      <c r="J63" s="630">
        <f t="shared" si="5"/>
        <v>78.957904861223582</v>
      </c>
      <c r="K63" s="628" t="str">
        <f t="shared" si="2"/>
        <v>B</v>
      </c>
    </row>
    <row r="64" spans="1:11" ht="25.5" x14ac:dyDescent="0.25">
      <c r="A64" s="628" t="s">
        <v>499</v>
      </c>
      <c r="B64" s="629" t="s">
        <v>500</v>
      </c>
      <c r="C64" s="628" t="s">
        <v>23</v>
      </c>
      <c r="D64" s="628" t="s">
        <v>515</v>
      </c>
      <c r="E64" s="628" t="s">
        <v>114</v>
      </c>
      <c r="F64" s="630">
        <f t="shared" si="3"/>
        <v>1248</v>
      </c>
      <c r="G64" s="768">
        <f t="shared" si="4"/>
        <v>117.93</v>
      </c>
      <c r="H64" s="768">
        <f t="shared" si="7"/>
        <v>147176.64000000001</v>
      </c>
      <c r="I64" s="630">
        <f t="shared" si="8"/>
        <v>0.16144986303141165</v>
      </c>
      <c r="J64" s="630">
        <f t="shared" si="5"/>
        <v>0.16144986303141165</v>
      </c>
      <c r="K64" s="628" t="str">
        <f t="shared" si="2"/>
        <v>A</v>
      </c>
    </row>
    <row r="65" spans="1:11" ht="25.5" x14ac:dyDescent="0.25">
      <c r="A65" s="628" t="s">
        <v>30</v>
      </c>
      <c r="B65" s="629" t="s">
        <v>31</v>
      </c>
      <c r="C65" s="628" t="s">
        <v>1285</v>
      </c>
      <c r="D65" s="628" t="s">
        <v>223</v>
      </c>
      <c r="E65" s="628" t="s">
        <v>14</v>
      </c>
      <c r="F65" s="630">
        <f t="shared" si="3"/>
        <v>5990.6601369211648</v>
      </c>
      <c r="G65" s="768">
        <f t="shared" si="4"/>
        <v>7392.04</v>
      </c>
      <c r="H65" s="768">
        <f t="shared" si="7"/>
        <v>44283199.359999999</v>
      </c>
      <c r="I65" s="630">
        <f t="shared" si="8"/>
        <v>48.577793807935109</v>
      </c>
      <c r="J65" s="630">
        <f t="shared" si="5"/>
        <v>48.577793807935109</v>
      </c>
      <c r="K65" s="628" t="str">
        <f t="shared" si="2"/>
        <v>A</v>
      </c>
    </row>
    <row r="66" spans="1:11" ht="25.5" x14ac:dyDescent="0.25">
      <c r="A66" s="628" t="s">
        <v>21</v>
      </c>
      <c r="B66" s="629" t="s">
        <v>22</v>
      </c>
      <c r="C66" s="628" t="s">
        <v>1285</v>
      </c>
      <c r="D66" s="628" t="s">
        <v>223</v>
      </c>
      <c r="E66" s="628" t="s">
        <v>14</v>
      </c>
      <c r="F66" s="630">
        <f t="shared" si="3"/>
        <v>1162.2555450079999</v>
      </c>
      <c r="G66" s="768">
        <f t="shared" si="4"/>
        <v>7290.98</v>
      </c>
      <c r="H66" s="768">
        <f t="shared" si="7"/>
        <v>8473981.9299999997</v>
      </c>
      <c r="I66" s="630">
        <f t="shared" si="8"/>
        <v>9.2957905679132029</v>
      </c>
      <c r="J66" s="630">
        <f t="shared" si="5"/>
        <v>9.2957905679132029</v>
      </c>
      <c r="K66" s="628" t="str">
        <f t="shared" ref="K66:K129" si="9">IF(J66&lt;=50,"A",IF(J66&lt;=80,"B","C"))</f>
        <v>A</v>
      </c>
    </row>
    <row r="67" spans="1:11" ht="25.5" x14ac:dyDescent="0.25">
      <c r="A67" s="628" t="s">
        <v>305</v>
      </c>
      <c r="B67" s="629" t="s">
        <v>1404</v>
      </c>
      <c r="C67" s="628" t="s">
        <v>1285</v>
      </c>
      <c r="D67" s="628" t="s">
        <v>515</v>
      </c>
      <c r="E67" s="628" t="s">
        <v>70</v>
      </c>
      <c r="F67" s="630">
        <f t="shared" ref="F67:F130" si="10">SUMIF($A$2:$A$227,A67,$F$234:$F$539)</f>
        <v>15366.4</v>
      </c>
      <c r="G67" s="768">
        <f t="shared" ref="G67:G130" si="11">VLOOKUP(A67,$A$234:$K$539,7,0)</f>
        <v>373.08</v>
      </c>
      <c r="H67" s="768">
        <f t="shared" si="7"/>
        <v>5732896.5099999998</v>
      </c>
      <c r="I67" s="630">
        <f t="shared" si="8"/>
        <v>6.2888740788807089</v>
      </c>
      <c r="J67" s="630">
        <f t="shared" ref="J67:J130" si="12">I67</f>
        <v>6.2888740788807089</v>
      </c>
      <c r="K67" s="628" t="str">
        <f t="shared" si="9"/>
        <v>A</v>
      </c>
    </row>
    <row r="68" spans="1:11" ht="25.5" x14ac:dyDescent="0.25">
      <c r="A68" s="628" t="s">
        <v>132</v>
      </c>
      <c r="B68" s="629" t="s">
        <v>133</v>
      </c>
      <c r="C68" s="628" t="s">
        <v>23</v>
      </c>
      <c r="D68" s="628" t="s">
        <v>515</v>
      </c>
      <c r="E68" s="628" t="s">
        <v>108</v>
      </c>
      <c r="F68" s="630">
        <f t="shared" si="10"/>
        <v>24000</v>
      </c>
      <c r="G68" s="768">
        <f t="shared" si="11"/>
        <v>4174.7</v>
      </c>
      <c r="H68" s="768">
        <f t="shared" si="7"/>
        <v>100192800</v>
      </c>
      <c r="I68" s="630">
        <f t="shared" si="8"/>
        <v>109.90951985813521</v>
      </c>
      <c r="J68" s="630">
        <f t="shared" si="12"/>
        <v>109.90951985813521</v>
      </c>
      <c r="K68" s="628" t="str">
        <f t="shared" si="9"/>
        <v>C</v>
      </c>
    </row>
    <row r="69" spans="1:11" x14ac:dyDescent="0.25">
      <c r="A69" s="628" t="s">
        <v>504</v>
      </c>
      <c r="B69" s="629" t="s">
        <v>1454</v>
      </c>
      <c r="C69" s="628" t="s">
        <v>1285</v>
      </c>
      <c r="D69" s="628" t="s">
        <v>515</v>
      </c>
      <c r="E69" s="628" t="s">
        <v>38</v>
      </c>
      <c r="F69" s="630">
        <f t="shared" si="10"/>
        <v>245.76</v>
      </c>
      <c r="G69" s="768">
        <f t="shared" si="11"/>
        <v>120.87</v>
      </c>
      <c r="H69" s="768">
        <f t="shared" si="7"/>
        <v>29705.01</v>
      </c>
      <c r="I69" s="630">
        <f t="shared" si="8"/>
        <v>3.2585808426165409E-2</v>
      </c>
      <c r="J69" s="630">
        <f t="shared" si="12"/>
        <v>3.2585808426165409E-2</v>
      </c>
      <c r="K69" s="628" t="str">
        <f t="shared" si="9"/>
        <v>A</v>
      </c>
    </row>
    <row r="70" spans="1:11" ht="25.5" x14ac:dyDescent="0.25">
      <c r="A70" s="628" t="s">
        <v>28</v>
      </c>
      <c r="B70" s="629" t="s">
        <v>29</v>
      </c>
      <c r="C70" s="628" t="s">
        <v>1285</v>
      </c>
      <c r="D70" s="628" t="s">
        <v>223</v>
      </c>
      <c r="E70" s="628" t="s">
        <v>14</v>
      </c>
      <c r="F70" s="630">
        <f t="shared" si="10"/>
        <v>100.16</v>
      </c>
      <c r="G70" s="768">
        <f t="shared" si="11"/>
        <v>5659.63</v>
      </c>
      <c r="H70" s="768">
        <f t="shared" si="7"/>
        <v>566868.54</v>
      </c>
      <c r="I70" s="630">
        <f t="shared" si="8"/>
        <v>0.62184357612605023</v>
      </c>
      <c r="J70" s="630">
        <f t="shared" si="12"/>
        <v>0.62184357612605023</v>
      </c>
      <c r="K70" s="628" t="str">
        <f t="shared" si="9"/>
        <v>A</v>
      </c>
    </row>
    <row r="71" spans="1:11" ht="25.5" x14ac:dyDescent="0.25">
      <c r="A71" s="628" t="s">
        <v>32</v>
      </c>
      <c r="B71" s="629" t="s">
        <v>33</v>
      </c>
      <c r="C71" s="628" t="s">
        <v>1285</v>
      </c>
      <c r="D71" s="628" t="s">
        <v>223</v>
      </c>
      <c r="E71" s="628" t="s">
        <v>14</v>
      </c>
      <c r="F71" s="630">
        <f t="shared" si="10"/>
        <v>49.92</v>
      </c>
      <c r="G71" s="768">
        <f t="shared" si="11"/>
        <v>5639.45</v>
      </c>
      <c r="H71" s="768">
        <f t="shared" si="7"/>
        <v>281521.34000000003</v>
      </c>
      <c r="I71" s="630">
        <f t="shared" si="8"/>
        <v>0.30882334168941122</v>
      </c>
      <c r="J71" s="630">
        <f t="shared" si="12"/>
        <v>0.30882334168941122</v>
      </c>
      <c r="K71" s="628" t="str">
        <f t="shared" si="9"/>
        <v>A</v>
      </c>
    </row>
    <row r="72" spans="1:11" x14ac:dyDescent="0.25">
      <c r="A72" s="628" t="s">
        <v>297</v>
      </c>
      <c r="B72" s="629" t="s">
        <v>1401</v>
      </c>
      <c r="C72" s="628" t="s">
        <v>1285</v>
      </c>
      <c r="D72" s="628" t="s">
        <v>515</v>
      </c>
      <c r="E72" s="628" t="s">
        <v>38</v>
      </c>
      <c r="F72" s="630">
        <f t="shared" si="10"/>
        <v>212.92</v>
      </c>
      <c r="G72" s="768">
        <f t="shared" si="11"/>
        <v>126.2</v>
      </c>
      <c r="H72" s="768">
        <f t="shared" si="7"/>
        <v>26870.5</v>
      </c>
      <c r="I72" s="630">
        <f t="shared" si="8"/>
        <v>2.9476407020744232E-2</v>
      </c>
      <c r="J72" s="630">
        <f t="shared" si="12"/>
        <v>2.9476407020744232E-2</v>
      </c>
      <c r="K72" s="628" t="str">
        <f t="shared" si="9"/>
        <v>A</v>
      </c>
    </row>
    <row r="73" spans="1:11" ht="25.5" x14ac:dyDescent="0.25">
      <c r="A73" s="628" t="s">
        <v>306</v>
      </c>
      <c r="B73" s="629" t="s">
        <v>1405</v>
      </c>
      <c r="C73" s="628" t="s">
        <v>1285</v>
      </c>
      <c r="D73" s="628" t="s">
        <v>515</v>
      </c>
      <c r="E73" s="628" t="s">
        <v>70</v>
      </c>
      <c r="F73" s="630">
        <f t="shared" si="10"/>
        <v>9989.5606588800001</v>
      </c>
      <c r="G73" s="768">
        <f t="shared" si="11"/>
        <v>301.88</v>
      </c>
      <c r="H73" s="768">
        <f t="shared" si="7"/>
        <v>3015648.57</v>
      </c>
      <c r="I73" s="630">
        <f t="shared" si="8"/>
        <v>3.3081068339199229</v>
      </c>
      <c r="J73" s="630">
        <f t="shared" si="12"/>
        <v>3.3081068339199229</v>
      </c>
      <c r="K73" s="628" t="str">
        <f t="shared" si="9"/>
        <v>A</v>
      </c>
    </row>
    <row r="74" spans="1:11" ht="25.5" x14ac:dyDescent="0.25">
      <c r="A74" s="628" t="s">
        <v>19</v>
      </c>
      <c r="B74" s="629" t="s">
        <v>20</v>
      </c>
      <c r="C74" s="628" t="s">
        <v>1285</v>
      </c>
      <c r="D74" s="628" t="s">
        <v>223</v>
      </c>
      <c r="E74" s="628" t="s">
        <v>14</v>
      </c>
      <c r="F74" s="630">
        <f t="shared" si="10"/>
        <v>89.807133421400195</v>
      </c>
      <c r="G74" s="768">
        <f t="shared" si="11"/>
        <v>5004.21</v>
      </c>
      <c r="H74" s="768">
        <f t="shared" si="7"/>
        <v>449413.76</v>
      </c>
      <c r="I74" s="630">
        <f t="shared" si="8"/>
        <v>0.49299800563752305</v>
      </c>
      <c r="J74" s="630">
        <f t="shared" si="12"/>
        <v>0.49299800563752305</v>
      </c>
      <c r="K74" s="628" t="str">
        <f t="shared" si="9"/>
        <v>A</v>
      </c>
    </row>
    <row r="75" spans="1:11" ht="25.5" x14ac:dyDescent="0.25">
      <c r="A75" s="628" t="s">
        <v>420</v>
      </c>
      <c r="B75" s="629" t="s">
        <v>1432</v>
      </c>
      <c r="C75" s="628" t="s">
        <v>1285</v>
      </c>
      <c r="D75" s="628" t="s">
        <v>515</v>
      </c>
      <c r="E75" s="628" t="s">
        <v>50</v>
      </c>
      <c r="F75" s="630">
        <f t="shared" si="10"/>
        <v>2319.9250687904582</v>
      </c>
      <c r="G75" s="768">
        <f t="shared" si="11"/>
        <v>59.39</v>
      </c>
      <c r="H75" s="768">
        <f t="shared" si="7"/>
        <v>137780.35</v>
      </c>
      <c r="I75" s="630">
        <f t="shared" si="8"/>
        <v>0.15114231875330186</v>
      </c>
      <c r="J75" s="630">
        <f t="shared" si="12"/>
        <v>0.15114231875330186</v>
      </c>
      <c r="K75" s="628" t="str">
        <f t="shared" si="9"/>
        <v>A</v>
      </c>
    </row>
    <row r="76" spans="1:11" ht="25.5" x14ac:dyDescent="0.25">
      <c r="A76" s="628" t="s">
        <v>376</v>
      </c>
      <c r="B76" s="629" t="s">
        <v>1420</v>
      </c>
      <c r="C76" s="628" t="s">
        <v>1285</v>
      </c>
      <c r="D76" s="628" t="s">
        <v>515</v>
      </c>
      <c r="E76" s="628" t="s">
        <v>50</v>
      </c>
      <c r="F76" s="630">
        <f t="shared" si="10"/>
        <v>790.07622300000003</v>
      </c>
      <c r="G76" s="768">
        <f t="shared" si="11"/>
        <v>9.19</v>
      </c>
      <c r="H76" s="768">
        <f t="shared" si="7"/>
        <v>7260.8</v>
      </c>
      <c r="I76" s="630">
        <f t="shared" si="8"/>
        <v>7.9649539865733702E-3</v>
      </c>
      <c r="J76" s="630">
        <f t="shared" si="12"/>
        <v>7.9649539865733702E-3</v>
      </c>
      <c r="K76" s="628" t="str">
        <f t="shared" si="9"/>
        <v>A</v>
      </c>
    </row>
    <row r="77" spans="1:11" ht="25.5" x14ac:dyDescent="0.25">
      <c r="A77" s="628" t="s">
        <v>479</v>
      </c>
      <c r="B77" s="629" t="s">
        <v>480</v>
      </c>
      <c r="C77" s="628" t="s">
        <v>23</v>
      </c>
      <c r="D77" s="628" t="s">
        <v>515</v>
      </c>
      <c r="E77" s="628" t="s">
        <v>114</v>
      </c>
      <c r="F77" s="630">
        <f t="shared" si="10"/>
        <v>12</v>
      </c>
      <c r="G77" s="768">
        <f t="shared" si="11"/>
        <v>135.01</v>
      </c>
      <c r="H77" s="768">
        <f t="shared" si="7"/>
        <v>1620.12</v>
      </c>
      <c r="I77" s="630">
        <f t="shared" si="8"/>
        <v>1.7772395951861015E-3</v>
      </c>
      <c r="J77" s="630">
        <f t="shared" si="12"/>
        <v>1.7772395951861015E-3</v>
      </c>
      <c r="K77" s="628" t="str">
        <f t="shared" si="9"/>
        <v>A</v>
      </c>
    </row>
    <row r="78" spans="1:11" ht="25.5" x14ac:dyDescent="0.25">
      <c r="A78" s="628" t="s">
        <v>560</v>
      </c>
      <c r="B78" s="629" t="s">
        <v>1614</v>
      </c>
      <c r="C78" s="628" t="s">
        <v>1285</v>
      </c>
      <c r="D78" s="628" t="s">
        <v>515</v>
      </c>
      <c r="E78" s="628" t="s">
        <v>47</v>
      </c>
      <c r="F78" s="630">
        <f t="shared" si="10"/>
        <v>12</v>
      </c>
      <c r="G78" s="768">
        <f t="shared" si="11"/>
        <v>65.56</v>
      </c>
      <c r="H78" s="768">
        <f t="shared" si="7"/>
        <v>786.72</v>
      </c>
      <c r="I78" s="630">
        <f t="shared" si="8"/>
        <v>8.6301627924154382E-4</v>
      </c>
      <c r="J78" s="630">
        <f t="shared" si="12"/>
        <v>8.6301627924154382E-4</v>
      </c>
      <c r="K78" s="628" t="str">
        <f t="shared" si="9"/>
        <v>A</v>
      </c>
    </row>
    <row r="79" spans="1:11" x14ac:dyDescent="0.25">
      <c r="A79" s="628" t="s">
        <v>474</v>
      </c>
      <c r="B79" s="629" t="s">
        <v>475</v>
      </c>
      <c r="C79" s="628" t="s">
        <v>1285</v>
      </c>
      <c r="D79" s="628" t="s">
        <v>515</v>
      </c>
      <c r="E79" s="628" t="s">
        <v>70</v>
      </c>
      <c r="F79" s="630">
        <f t="shared" si="10"/>
        <v>765.11225309999998</v>
      </c>
      <c r="G79" s="768">
        <f t="shared" si="11"/>
        <v>54.19</v>
      </c>
      <c r="H79" s="768">
        <f t="shared" si="7"/>
        <v>41461.43</v>
      </c>
      <c r="I79" s="630">
        <f t="shared" si="8"/>
        <v>4.5482368632593202E-2</v>
      </c>
      <c r="J79" s="630">
        <f t="shared" si="12"/>
        <v>4.5482368632593202E-2</v>
      </c>
      <c r="K79" s="628" t="str">
        <f t="shared" si="9"/>
        <v>A</v>
      </c>
    </row>
    <row r="80" spans="1:11" ht="25.5" x14ac:dyDescent="0.25">
      <c r="A80" s="628" t="s">
        <v>325</v>
      </c>
      <c r="B80" s="629" t="s">
        <v>1409</v>
      </c>
      <c r="C80" s="628" t="s">
        <v>1285</v>
      </c>
      <c r="D80" s="628" t="s">
        <v>515</v>
      </c>
      <c r="E80" s="628" t="s">
        <v>70</v>
      </c>
      <c r="F80" s="630">
        <f t="shared" si="10"/>
        <v>12</v>
      </c>
      <c r="G80" s="768">
        <f t="shared" si="11"/>
        <v>32.46</v>
      </c>
      <c r="H80" s="768">
        <f t="shared" si="7"/>
        <v>389.52</v>
      </c>
      <c r="I80" s="630">
        <f t="shared" si="8"/>
        <v>4.2729573557322311E-4</v>
      </c>
      <c r="J80" s="630">
        <f t="shared" si="12"/>
        <v>4.2729573557322311E-4</v>
      </c>
      <c r="K80" s="628" t="str">
        <f t="shared" si="9"/>
        <v>A</v>
      </c>
    </row>
    <row r="81" spans="1:11" ht="25.5" x14ac:dyDescent="0.25">
      <c r="A81" s="628" t="s">
        <v>272</v>
      </c>
      <c r="B81" s="629" t="s">
        <v>273</v>
      </c>
      <c r="C81" s="628" t="s">
        <v>1285</v>
      </c>
      <c r="D81" s="628" t="s">
        <v>223</v>
      </c>
      <c r="E81" s="628" t="s">
        <v>232</v>
      </c>
      <c r="F81" s="630">
        <f t="shared" si="10"/>
        <v>12</v>
      </c>
      <c r="G81" s="768">
        <f t="shared" si="11"/>
        <v>30.72</v>
      </c>
      <c r="H81" s="768">
        <f t="shared" si="7"/>
        <v>368.64</v>
      </c>
      <c r="I81" s="630">
        <f t="shared" si="8"/>
        <v>4.0439078856467701E-4</v>
      </c>
      <c r="J81" s="630">
        <f t="shared" si="12"/>
        <v>4.0439078856467701E-4</v>
      </c>
      <c r="K81" s="628" t="str">
        <f t="shared" si="9"/>
        <v>A</v>
      </c>
    </row>
    <row r="82" spans="1:11" x14ac:dyDescent="0.25">
      <c r="A82" s="628" t="s">
        <v>563</v>
      </c>
      <c r="B82" s="629" t="s">
        <v>1615</v>
      </c>
      <c r="C82" s="628" t="s">
        <v>1285</v>
      </c>
      <c r="D82" s="628" t="s">
        <v>515</v>
      </c>
      <c r="E82" s="628" t="s">
        <v>50</v>
      </c>
      <c r="F82" s="630">
        <f t="shared" si="10"/>
        <v>207.68448000000001</v>
      </c>
      <c r="G82" s="768">
        <f t="shared" si="11"/>
        <v>0.52</v>
      </c>
      <c r="H82" s="768">
        <f t="shared" si="7"/>
        <v>108</v>
      </c>
      <c r="I82" s="630">
        <f t="shared" si="8"/>
        <v>1.1847386383730772E-4</v>
      </c>
      <c r="J82" s="630">
        <f t="shared" si="12"/>
        <v>1.1847386383730772E-4</v>
      </c>
      <c r="K82" s="628" t="str">
        <f t="shared" si="9"/>
        <v>A</v>
      </c>
    </row>
    <row r="83" spans="1:11" ht="25.5" x14ac:dyDescent="0.25">
      <c r="A83" s="628" t="s">
        <v>343</v>
      </c>
      <c r="B83" s="629" t="s">
        <v>344</v>
      </c>
      <c r="C83" s="628" t="s">
        <v>1285</v>
      </c>
      <c r="D83" s="628" t="s">
        <v>515</v>
      </c>
      <c r="E83" s="628" t="s">
        <v>70</v>
      </c>
      <c r="F83" s="630">
        <f t="shared" si="10"/>
        <v>19.41</v>
      </c>
      <c r="G83" s="768">
        <f t="shared" si="11"/>
        <v>128.86000000000001</v>
      </c>
      <c r="H83" s="768">
        <f t="shared" si="7"/>
        <v>2501.17</v>
      </c>
      <c r="I83" s="630">
        <f t="shared" si="8"/>
        <v>2.7437340186477681E-3</v>
      </c>
      <c r="J83" s="630">
        <f t="shared" si="12"/>
        <v>2.7437340186477681E-3</v>
      </c>
      <c r="K83" s="628" t="str">
        <f t="shared" si="9"/>
        <v>A</v>
      </c>
    </row>
    <row r="84" spans="1:11" x14ac:dyDescent="0.25">
      <c r="A84" s="628" t="s">
        <v>424</v>
      </c>
      <c r="B84" s="629" t="s">
        <v>1436</v>
      </c>
      <c r="C84" s="628" t="s">
        <v>1285</v>
      </c>
      <c r="D84" s="628" t="s">
        <v>515</v>
      </c>
      <c r="E84" s="628" t="s">
        <v>50</v>
      </c>
      <c r="F84" s="630">
        <f t="shared" si="10"/>
        <v>580.93877169999996</v>
      </c>
      <c r="G84" s="768">
        <f t="shared" si="11"/>
        <v>9.7200000000000006</v>
      </c>
      <c r="H84" s="768">
        <f t="shared" si="7"/>
        <v>5646.72</v>
      </c>
      <c r="I84" s="630">
        <f t="shared" si="8"/>
        <v>6.1943401519203908E-3</v>
      </c>
      <c r="J84" s="630">
        <f t="shared" si="12"/>
        <v>6.1943401519203908E-3</v>
      </c>
      <c r="K84" s="628" t="str">
        <f t="shared" si="9"/>
        <v>A</v>
      </c>
    </row>
    <row r="85" spans="1:11" ht="25.5" x14ac:dyDescent="0.25">
      <c r="A85" s="628" t="s">
        <v>431</v>
      </c>
      <c r="B85" s="629" t="s">
        <v>432</v>
      </c>
      <c r="C85" s="628" t="s">
        <v>1285</v>
      </c>
      <c r="D85" s="628" t="s">
        <v>515</v>
      </c>
      <c r="E85" s="628" t="s">
        <v>380</v>
      </c>
      <c r="F85" s="630">
        <f t="shared" si="10"/>
        <v>12</v>
      </c>
      <c r="G85" s="768">
        <f t="shared" si="11"/>
        <v>0.73</v>
      </c>
      <c r="H85" s="768">
        <f t="shared" si="7"/>
        <v>8.76</v>
      </c>
      <c r="I85" s="630">
        <f t="shared" si="8"/>
        <v>9.6095467334705142E-6</v>
      </c>
      <c r="J85" s="630">
        <f t="shared" si="12"/>
        <v>9.6095467334705142E-6</v>
      </c>
      <c r="K85" s="628" t="str">
        <f t="shared" si="9"/>
        <v>A</v>
      </c>
    </row>
    <row r="86" spans="1:11" x14ac:dyDescent="0.25">
      <c r="A86" s="628" t="s">
        <v>388</v>
      </c>
      <c r="B86" s="629" t="s">
        <v>389</v>
      </c>
      <c r="C86" s="628" t="s">
        <v>1285</v>
      </c>
      <c r="D86" s="628" t="s">
        <v>515</v>
      </c>
      <c r="E86" s="628" t="s">
        <v>70</v>
      </c>
      <c r="F86" s="630">
        <f t="shared" si="10"/>
        <v>12</v>
      </c>
      <c r="G86" s="768">
        <f t="shared" si="11"/>
        <v>504.79</v>
      </c>
      <c r="H86" s="768">
        <f t="shared" si="7"/>
        <v>6057.48</v>
      </c>
      <c r="I86" s="630">
        <f t="shared" si="8"/>
        <v>6.6449357473816178E-3</v>
      </c>
      <c r="J86" s="630">
        <f t="shared" si="12"/>
        <v>6.6449357473816178E-3</v>
      </c>
      <c r="K86" s="628" t="str">
        <f t="shared" si="9"/>
        <v>A</v>
      </c>
    </row>
    <row r="87" spans="1:11" ht="25.5" x14ac:dyDescent="0.25">
      <c r="A87" s="628" t="s">
        <v>421</v>
      </c>
      <c r="B87" s="629" t="s">
        <v>1433</v>
      </c>
      <c r="C87" s="628" t="s">
        <v>1285</v>
      </c>
      <c r="D87" s="628" t="s">
        <v>515</v>
      </c>
      <c r="E87" s="628" t="s">
        <v>70</v>
      </c>
      <c r="F87" s="630">
        <f t="shared" si="10"/>
        <v>514.91442500799997</v>
      </c>
      <c r="G87" s="768">
        <f t="shared" si="11"/>
        <v>8.14</v>
      </c>
      <c r="H87" s="768">
        <f t="shared" si="7"/>
        <v>4191.3999999999996</v>
      </c>
      <c r="I87" s="630">
        <f t="shared" si="8"/>
        <v>4.5978828971082551E-3</v>
      </c>
      <c r="J87" s="630">
        <f t="shared" si="12"/>
        <v>4.5978828971082551E-3</v>
      </c>
      <c r="K87" s="628" t="str">
        <f t="shared" si="9"/>
        <v>A</v>
      </c>
    </row>
    <row r="88" spans="1:11" ht="25.5" x14ac:dyDescent="0.25">
      <c r="A88" s="628" t="s">
        <v>443</v>
      </c>
      <c r="B88" s="629" t="s">
        <v>1443</v>
      </c>
      <c r="C88" s="628" t="s">
        <v>1285</v>
      </c>
      <c r="D88" s="628" t="s">
        <v>515</v>
      </c>
      <c r="E88" s="628" t="s">
        <v>70</v>
      </c>
      <c r="F88" s="630">
        <f t="shared" si="10"/>
        <v>51.981626506024192</v>
      </c>
      <c r="G88" s="768">
        <f t="shared" si="11"/>
        <v>4611.29</v>
      </c>
      <c r="H88" s="768">
        <f t="shared" si="7"/>
        <v>239702.35</v>
      </c>
      <c r="I88" s="630">
        <f t="shared" si="8"/>
        <v>0.26294873680909886</v>
      </c>
      <c r="J88" s="630">
        <f t="shared" si="12"/>
        <v>0.26294873680909886</v>
      </c>
      <c r="K88" s="628" t="str">
        <f t="shared" si="9"/>
        <v>A</v>
      </c>
    </row>
    <row r="89" spans="1:11" ht="25.5" x14ac:dyDescent="0.25">
      <c r="A89" s="628" t="s">
        <v>422</v>
      </c>
      <c r="B89" s="629" t="s">
        <v>1434</v>
      </c>
      <c r="C89" s="628" t="s">
        <v>1285</v>
      </c>
      <c r="D89" s="628" t="s">
        <v>515</v>
      </c>
      <c r="E89" s="628" t="s">
        <v>70</v>
      </c>
      <c r="F89" s="630">
        <f t="shared" si="10"/>
        <v>207.68448000000001</v>
      </c>
      <c r="G89" s="768">
        <f t="shared" si="11"/>
        <v>5.9</v>
      </c>
      <c r="H89" s="768">
        <f t="shared" si="7"/>
        <v>1225.3399999999999</v>
      </c>
      <c r="I89" s="630">
        <f t="shared" si="8"/>
        <v>1.3441737436519132E-3</v>
      </c>
      <c r="J89" s="630">
        <f t="shared" si="12"/>
        <v>1.3441737436519132E-3</v>
      </c>
      <c r="K89" s="628" t="str">
        <f t="shared" si="9"/>
        <v>A</v>
      </c>
    </row>
    <row r="90" spans="1:11" ht="25.5" x14ac:dyDescent="0.25">
      <c r="A90" s="628" t="s">
        <v>430</v>
      </c>
      <c r="B90" s="629" t="s">
        <v>1438</v>
      </c>
      <c r="C90" s="628" t="s">
        <v>1285</v>
      </c>
      <c r="D90" s="628" t="s">
        <v>515</v>
      </c>
      <c r="E90" s="628" t="s">
        <v>66</v>
      </c>
      <c r="F90" s="630">
        <f t="shared" si="10"/>
        <v>12</v>
      </c>
      <c r="G90" s="768">
        <f t="shared" si="11"/>
        <v>4.37</v>
      </c>
      <c r="H90" s="768">
        <f t="shared" si="7"/>
        <v>52.44</v>
      </c>
      <c r="I90" s="630">
        <f t="shared" si="8"/>
        <v>5.7525642774337183E-5</v>
      </c>
      <c r="J90" s="630">
        <f t="shared" si="12"/>
        <v>5.7525642774337183E-5</v>
      </c>
      <c r="K90" s="628" t="str">
        <f t="shared" si="9"/>
        <v>A</v>
      </c>
    </row>
    <row r="91" spans="1:11" x14ac:dyDescent="0.25">
      <c r="A91" s="628" t="s">
        <v>415</v>
      </c>
      <c r="B91" s="629" t="s">
        <v>1431</v>
      </c>
      <c r="C91" s="628" t="s">
        <v>1285</v>
      </c>
      <c r="D91" s="628" t="s">
        <v>515</v>
      </c>
      <c r="E91" s="628" t="s">
        <v>275</v>
      </c>
      <c r="F91" s="630">
        <f t="shared" si="10"/>
        <v>1002.56</v>
      </c>
      <c r="G91" s="768">
        <f t="shared" si="11"/>
        <v>36.869999999999997</v>
      </c>
      <c r="H91" s="768">
        <f t="shared" si="7"/>
        <v>36964.39</v>
      </c>
      <c r="I91" s="630">
        <f t="shared" si="8"/>
        <v>4.0549204700825361E-2</v>
      </c>
      <c r="J91" s="630">
        <f t="shared" si="12"/>
        <v>4.0549204700825361E-2</v>
      </c>
      <c r="K91" s="628" t="str">
        <f t="shared" si="9"/>
        <v>A</v>
      </c>
    </row>
    <row r="92" spans="1:11" ht="38.25" x14ac:dyDescent="0.25">
      <c r="A92" s="628" t="s">
        <v>379</v>
      </c>
      <c r="B92" s="629" t="s">
        <v>1423</v>
      </c>
      <c r="C92" s="628" t="s">
        <v>1285</v>
      </c>
      <c r="D92" s="628" t="s">
        <v>515</v>
      </c>
      <c r="E92" s="628" t="s">
        <v>380</v>
      </c>
      <c r="F92" s="630">
        <f t="shared" si="10"/>
        <v>6405.5545000000002</v>
      </c>
      <c r="G92" s="768">
        <f t="shared" si="11"/>
        <v>0.56999999999999995</v>
      </c>
      <c r="H92" s="768">
        <f t="shared" si="7"/>
        <v>3651.17</v>
      </c>
      <c r="I92" s="630">
        <f t="shared" si="8"/>
        <v>4.0052612724709525E-3</v>
      </c>
      <c r="J92" s="630">
        <f t="shared" si="12"/>
        <v>4.0052612724709525E-3</v>
      </c>
      <c r="K92" s="628" t="str">
        <f t="shared" si="9"/>
        <v>A</v>
      </c>
    </row>
    <row r="93" spans="1:11" ht="25.5" x14ac:dyDescent="0.25">
      <c r="A93" s="628" t="s">
        <v>315</v>
      </c>
      <c r="B93" s="629" t="s">
        <v>1407</v>
      </c>
      <c r="C93" s="628" t="s">
        <v>1285</v>
      </c>
      <c r="D93" s="628" t="s">
        <v>515</v>
      </c>
      <c r="E93" s="628" t="s">
        <v>50</v>
      </c>
      <c r="F93" s="630">
        <f t="shared" si="10"/>
        <v>44725.056298162846</v>
      </c>
      <c r="G93" s="768">
        <f t="shared" si="11"/>
        <v>6.74</v>
      </c>
      <c r="H93" s="768">
        <f t="shared" si="7"/>
        <v>301446.88</v>
      </c>
      <c r="I93" s="630">
        <f t="shared" si="8"/>
        <v>0.33068126495649292</v>
      </c>
      <c r="J93" s="630">
        <f t="shared" si="12"/>
        <v>0.33068126495649292</v>
      </c>
      <c r="K93" s="628" t="str">
        <f t="shared" si="9"/>
        <v>A</v>
      </c>
    </row>
    <row r="94" spans="1:11" ht="25.5" x14ac:dyDescent="0.25">
      <c r="A94" s="628" t="s">
        <v>130</v>
      </c>
      <c r="B94" s="629" t="s">
        <v>131</v>
      </c>
      <c r="C94" s="628" t="s">
        <v>23</v>
      </c>
      <c r="D94" s="628" t="s">
        <v>515</v>
      </c>
      <c r="E94" s="628" t="s">
        <v>108</v>
      </c>
      <c r="F94" s="630">
        <f t="shared" si="10"/>
        <v>423.79</v>
      </c>
      <c r="G94" s="768">
        <f t="shared" si="11"/>
        <v>8011.62</v>
      </c>
      <c r="H94" s="768">
        <f t="shared" si="7"/>
        <v>3395244.44</v>
      </c>
      <c r="I94" s="630">
        <f t="shared" si="8"/>
        <v>3.7245159951753344</v>
      </c>
      <c r="J94" s="630">
        <f t="shared" si="12"/>
        <v>3.7245159951753344</v>
      </c>
      <c r="K94" s="628" t="str">
        <f t="shared" si="9"/>
        <v>A</v>
      </c>
    </row>
    <row r="95" spans="1:11" x14ac:dyDescent="0.25">
      <c r="A95" s="628" t="s">
        <v>347</v>
      </c>
      <c r="B95" s="629" t="s">
        <v>1415</v>
      </c>
      <c r="C95" s="628" t="s">
        <v>1285</v>
      </c>
      <c r="D95" s="628" t="s">
        <v>515</v>
      </c>
      <c r="E95" s="628" t="s">
        <v>66</v>
      </c>
      <c r="F95" s="630">
        <f t="shared" si="10"/>
        <v>200.6055034979874</v>
      </c>
      <c r="G95" s="768">
        <f t="shared" si="11"/>
        <v>10.66</v>
      </c>
      <c r="H95" s="768">
        <f t="shared" si="7"/>
        <v>2138.4499999999998</v>
      </c>
      <c r="I95" s="630">
        <f t="shared" si="8"/>
        <v>2.3458373529897285E-3</v>
      </c>
      <c r="J95" s="630">
        <f t="shared" si="12"/>
        <v>2.3458373529897285E-3</v>
      </c>
      <c r="K95" s="628" t="str">
        <f t="shared" si="9"/>
        <v>A</v>
      </c>
    </row>
    <row r="96" spans="1:11" ht="25.5" x14ac:dyDescent="0.25">
      <c r="A96" s="628" t="s">
        <v>447</v>
      </c>
      <c r="B96" s="629" t="s">
        <v>1447</v>
      </c>
      <c r="C96" s="628" t="s">
        <v>1285</v>
      </c>
      <c r="D96" s="628" t="s">
        <v>515</v>
      </c>
      <c r="E96" s="628" t="s">
        <v>70</v>
      </c>
      <c r="F96" s="630">
        <f t="shared" si="10"/>
        <v>1258.20350996974</v>
      </c>
      <c r="G96" s="768">
        <f t="shared" si="11"/>
        <v>462.99</v>
      </c>
      <c r="H96" s="768">
        <f t="shared" si="7"/>
        <v>582535.64</v>
      </c>
      <c r="I96" s="630">
        <f t="shared" si="8"/>
        <v>0.6390300749420269</v>
      </c>
      <c r="J96" s="630">
        <f t="shared" si="12"/>
        <v>0.6390300749420269</v>
      </c>
      <c r="K96" s="628" t="str">
        <f t="shared" si="9"/>
        <v>A</v>
      </c>
    </row>
    <row r="97" spans="1:11" ht="38.25" x14ac:dyDescent="0.25">
      <c r="A97" s="628" t="s">
        <v>465</v>
      </c>
      <c r="B97" s="629" t="s">
        <v>578</v>
      </c>
      <c r="C97" s="628" t="s">
        <v>1285</v>
      </c>
      <c r="D97" s="628" t="s">
        <v>522</v>
      </c>
      <c r="E97" s="628" t="s">
        <v>542</v>
      </c>
      <c r="F97" s="630">
        <f t="shared" si="10"/>
        <v>678.43572416100005</v>
      </c>
      <c r="G97" s="768">
        <f t="shared" si="11"/>
        <v>256.08</v>
      </c>
      <c r="H97" s="768">
        <f t="shared" ref="H97:H137" si="13">ROUND(F97*G97,2)</f>
        <v>173733.82</v>
      </c>
      <c r="I97" s="630">
        <f t="shared" si="8"/>
        <v>0.1905825642094012</v>
      </c>
      <c r="J97" s="630">
        <f t="shared" si="12"/>
        <v>0.1905825642094012</v>
      </c>
      <c r="K97" s="628" t="str">
        <f t="shared" si="9"/>
        <v>A</v>
      </c>
    </row>
    <row r="98" spans="1:11" ht="25.5" x14ac:dyDescent="0.25">
      <c r="A98" s="628" t="s">
        <v>378</v>
      </c>
      <c r="B98" s="629" t="s">
        <v>1422</v>
      </c>
      <c r="C98" s="628" t="s">
        <v>1285</v>
      </c>
      <c r="D98" s="628" t="s">
        <v>515</v>
      </c>
      <c r="E98" s="628" t="s">
        <v>66</v>
      </c>
      <c r="F98" s="630">
        <f t="shared" si="10"/>
        <v>775.01760000000002</v>
      </c>
      <c r="G98" s="768">
        <f t="shared" si="11"/>
        <v>7.97</v>
      </c>
      <c r="H98" s="768">
        <f t="shared" si="13"/>
        <v>6176.89</v>
      </c>
      <c r="I98" s="630">
        <f t="shared" ref="I98:I138" si="14">H98 / VALOR_TOTAL * 100</f>
        <v>6.7759261555372929E-3</v>
      </c>
      <c r="J98" s="630">
        <f t="shared" si="12"/>
        <v>6.7759261555372929E-3</v>
      </c>
      <c r="K98" s="628" t="str">
        <f t="shared" si="9"/>
        <v>A</v>
      </c>
    </row>
    <row r="99" spans="1:11" ht="25.5" x14ac:dyDescent="0.25">
      <c r="A99" s="628" t="s">
        <v>346</v>
      </c>
      <c r="B99" s="629" t="s">
        <v>1414</v>
      </c>
      <c r="C99" s="628" t="s">
        <v>1285</v>
      </c>
      <c r="D99" s="628" t="s">
        <v>515</v>
      </c>
      <c r="E99" s="628" t="s">
        <v>66</v>
      </c>
      <c r="F99" s="630">
        <f t="shared" si="10"/>
        <v>1292.8248000000001</v>
      </c>
      <c r="G99" s="768">
        <f t="shared" si="11"/>
        <v>4.38</v>
      </c>
      <c r="H99" s="768">
        <f t="shared" si="13"/>
        <v>5662.57</v>
      </c>
      <c r="I99" s="630">
        <f t="shared" si="14"/>
        <v>6.2117272884187362E-3</v>
      </c>
      <c r="J99" s="630">
        <f t="shared" si="12"/>
        <v>6.2117272884187362E-3</v>
      </c>
      <c r="K99" s="628" t="str">
        <f t="shared" si="9"/>
        <v>A</v>
      </c>
    </row>
    <row r="100" spans="1:11" ht="38.25" x14ac:dyDescent="0.25">
      <c r="A100" s="628" t="s">
        <v>528</v>
      </c>
      <c r="B100" s="629" t="s">
        <v>586</v>
      </c>
      <c r="C100" s="628" t="s">
        <v>1285</v>
      </c>
      <c r="D100" s="628" t="s">
        <v>522</v>
      </c>
      <c r="E100" s="628" t="s">
        <v>542</v>
      </c>
      <c r="F100" s="630">
        <f t="shared" si="10"/>
        <v>975</v>
      </c>
      <c r="G100" s="768">
        <f t="shared" si="11"/>
        <v>291.88</v>
      </c>
      <c r="H100" s="768">
        <f t="shared" si="13"/>
        <v>284583</v>
      </c>
      <c r="I100" s="630">
        <f t="shared" si="14"/>
        <v>0.31218192215196799</v>
      </c>
      <c r="J100" s="630">
        <f t="shared" si="12"/>
        <v>0.31218192215196799</v>
      </c>
      <c r="K100" s="628" t="str">
        <f t="shared" si="9"/>
        <v>A</v>
      </c>
    </row>
    <row r="101" spans="1:11" x14ac:dyDescent="0.25">
      <c r="A101" s="628" t="s">
        <v>304</v>
      </c>
      <c r="B101" s="629" t="s">
        <v>1403</v>
      </c>
      <c r="C101" s="628" t="s">
        <v>1285</v>
      </c>
      <c r="D101" s="628" t="s">
        <v>515</v>
      </c>
      <c r="E101" s="628" t="s">
        <v>70</v>
      </c>
      <c r="F101" s="630">
        <f t="shared" si="10"/>
        <v>124.53650857310195</v>
      </c>
      <c r="G101" s="768">
        <f t="shared" si="11"/>
        <v>298.14</v>
      </c>
      <c r="H101" s="768">
        <f t="shared" si="13"/>
        <v>37129.31</v>
      </c>
      <c r="I101" s="630">
        <f t="shared" si="14"/>
        <v>4.0730118678825811E-2</v>
      </c>
      <c r="J101" s="630">
        <f t="shared" si="12"/>
        <v>4.0730118678825811E-2</v>
      </c>
      <c r="K101" s="628" t="str">
        <f t="shared" si="9"/>
        <v>A</v>
      </c>
    </row>
    <row r="102" spans="1:11" x14ac:dyDescent="0.25">
      <c r="A102" s="628" t="s">
        <v>587</v>
      </c>
      <c r="B102" s="629" t="s">
        <v>588</v>
      </c>
      <c r="C102" s="628" t="s">
        <v>537</v>
      </c>
      <c r="D102" s="628" t="s">
        <v>515</v>
      </c>
      <c r="E102" s="628" t="s">
        <v>589</v>
      </c>
      <c r="F102" s="630">
        <f t="shared" si="10"/>
        <v>1292.0323592018226</v>
      </c>
      <c r="G102" s="768">
        <f t="shared" si="11"/>
        <v>6.39</v>
      </c>
      <c r="H102" s="768">
        <f t="shared" si="13"/>
        <v>8256.09</v>
      </c>
      <c r="I102" s="630">
        <f t="shared" si="14"/>
        <v>9.0567674304496103E-3</v>
      </c>
      <c r="J102" s="630">
        <f t="shared" si="12"/>
        <v>9.0567674304496103E-3</v>
      </c>
      <c r="K102" s="628" t="str">
        <f t="shared" si="9"/>
        <v>A</v>
      </c>
    </row>
    <row r="103" spans="1:11" ht="25.5" x14ac:dyDescent="0.25">
      <c r="A103" s="628" t="s">
        <v>373</v>
      </c>
      <c r="B103" s="629" t="s">
        <v>374</v>
      </c>
      <c r="C103" s="628" t="s">
        <v>1285</v>
      </c>
      <c r="D103" s="628" t="s">
        <v>223</v>
      </c>
      <c r="E103" s="628" t="s">
        <v>232</v>
      </c>
      <c r="F103" s="630">
        <f t="shared" si="10"/>
        <v>115.14859437751004</v>
      </c>
      <c r="G103" s="768">
        <f t="shared" si="11"/>
        <v>28.68</v>
      </c>
      <c r="H103" s="768">
        <f t="shared" si="13"/>
        <v>3302.46</v>
      </c>
      <c r="I103" s="630">
        <f t="shared" si="14"/>
        <v>3.6227332997051413E-3</v>
      </c>
      <c r="J103" s="630">
        <f t="shared" si="12"/>
        <v>3.6227332997051413E-3</v>
      </c>
      <c r="K103" s="628" t="str">
        <f t="shared" si="9"/>
        <v>A</v>
      </c>
    </row>
    <row r="104" spans="1:11" ht="25.5" x14ac:dyDescent="0.25">
      <c r="A104" s="628" t="s">
        <v>594</v>
      </c>
      <c r="B104" s="629" t="s">
        <v>595</v>
      </c>
      <c r="C104" s="628" t="s">
        <v>1285</v>
      </c>
      <c r="D104" s="628" t="s">
        <v>223</v>
      </c>
      <c r="E104" s="628" t="s">
        <v>232</v>
      </c>
      <c r="F104" s="630">
        <f t="shared" si="10"/>
        <v>74883.408731999996</v>
      </c>
      <c r="G104" s="768">
        <f t="shared" si="11"/>
        <v>35.25</v>
      </c>
      <c r="H104" s="768">
        <f t="shared" si="13"/>
        <v>2639640.16</v>
      </c>
      <c r="I104" s="630">
        <f t="shared" si="14"/>
        <v>2.8956330453271217</v>
      </c>
      <c r="J104" s="630">
        <f t="shared" si="12"/>
        <v>2.8956330453271217</v>
      </c>
      <c r="K104" s="628" t="str">
        <f t="shared" si="9"/>
        <v>A</v>
      </c>
    </row>
    <row r="105" spans="1:11" x14ac:dyDescent="0.25">
      <c r="A105" s="628" t="s">
        <v>593</v>
      </c>
      <c r="B105" s="629" t="s">
        <v>1616</v>
      </c>
      <c r="C105" s="628" t="s">
        <v>1285</v>
      </c>
      <c r="D105" s="628" t="s">
        <v>515</v>
      </c>
      <c r="E105" s="628" t="s">
        <v>50</v>
      </c>
      <c r="F105" s="630">
        <f t="shared" si="10"/>
        <v>299.988</v>
      </c>
      <c r="G105" s="768">
        <f t="shared" si="11"/>
        <v>33</v>
      </c>
      <c r="H105" s="768">
        <f t="shared" si="13"/>
        <v>9899.6</v>
      </c>
      <c r="I105" s="630">
        <f t="shared" si="14"/>
        <v>1.0859665392998255E-2</v>
      </c>
      <c r="J105" s="630">
        <f t="shared" si="12"/>
        <v>1.0859665392998255E-2</v>
      </c>
      <c r="K105" s="628" t="str">
        <f t="shared" si="9"/>
        <v>A</v>
      </c>
    </row>
    <row r="106" spans="1:11" ht="25.5" x14ac:dyDescent="0.25">
      <c r="A106" s="628" t="s">
        <v>140</v>
      </c>
      <c r="B106" s="629" t="s">
        <v>141</v>
      </c>
      <c r="C106" s="628" t="s">
        <v>23</v>
      </c>
      <c r="D106" s="628" t="s">
        <v>516</v>
      </c>
      <c r="E106" s="628" t="s">
        <v>108</v>
      </c>
      <c r="F106" s="630">
        <f t="shared" si="10"/>
        <v>3881.6</v>
      </c>
      <c r="G106" s="768">
        <f t="shared" si="11"/>
        <v>705.24</v>
      </c>
      <c r="H106" s="768">
        <f t="shared" si="13"/>
        <v>2737459.58</v>
      </c>
      <c r="I106" s="630">
        <f t="shared" si="14"/>
        <v>3.0029390142690144</v>
      </c>
      <c r="J106" s="630">
        <f t="shared" si="12"/>
        <v>3.0029390142690144</v>
      </c>
      <c r="K106" s="628" t="str">
        <f t="shared" si="9"/>
        <v>A</v>
      </c>
    </row>
    <row r="107" spans="1:11" ht="25.5" x14ac:dyDescent="0.25">
      <c r="A107" s="628" t="s">
        <v>449</v>
      </c>
      <c r="B107" s="629" t="s">
        <v>1449</v>
      </c>
      <c r="C107" s="628" t="s">
        <v>1285</v>
      </c>
      <c r="D107" s="628" t="s">
        <v>515</v>
      </c>
      <c r="E107" s="628" t="s">
        <v>70</v>
      </c>
      <c r="F107" s="630">
        <f t="shared" si="10"/>
        <v>145.17869751154825</v>
      </c>
      <c r="G107" s="768">
        <f t="shared" si="11"/>
        <v>305.11</v>
      </c>
      <c r="H107" s="768">
        <f t="shared" si="13"/>
        <v>44295.47</v>
      </c>
      <c r="I107" s="630">
        <f t="shared" si="14"/>
        <v>4.8591254457310634E-2</v>
      </c>
      <c r="J107" s="630">
        <f t="shared" si="12"/>
        <v>4.8591254457310634E-2</v>
      </c>
      <c r="K107" s="628" t="str">
        <f t="shared" si="9"/>
        <v>A</v>
      </c>
    </row>
    <row r="108" spans="1:11" x14ac:dyDescent="0.25">
      <c r="A108" s="628" t="s">
        <v>287</v>
      </c>
      <c r="B108" s="629" t="s">
        <v>1395</v>
      </c>
      <c r="C108" s="628" t="s">
        <v>1285</v>
      </c>
      <c r="D108" s="628" t="s">
        <v>515</v>
      </c>
      <c r="E108" s="628" t="s">
        <v>275</v>
      </c>
      <c r="F108" s="630">
        <f t="shared" si="10"/>
        <v>50000</v>
      </c>
      <c r="G108" s="768">
        <f t="shared" si="11"/>
        <v>13.34</v>
      </c>
      <c r="H108" s="768">
        <f t="shared" si="13"/>
        <v>667000</v>
      </c>
      <c r="I108" s="630">
        <f t="shared" si="14"/>
        <v>0.73168580721744669</v>
      </c>
      <c r="J108" s="630">
        <f t="shared" si="12"/>
        <v>0.73168580721744669</v>
      </c>
      <c r="K108" s="628" t="str">
        <f t="shared" si="9"/>
        <v>A</v>
      </c>
    </row>
    <row r="109" spans="1:11" ht="25.5" x14ac:dyDescent="0.25">
      <c r="A109" s="628" t="s">
        <v>439</v>
      </c>
      <c r="B109" s="629" t="s">
        <v>1439</v>
      </c>
      <c r="C109" s="628" t="s">
        <v>1285</v>
      </c>
      <c r="D109" s="628" t="s">
        <v>515</v>
      </c>
      <c r="E109" s="628" t="s">
        <v>70</v>
      </c>
      <c r="F109" s="630">
        <f t="shared" si="10"/>
        <v>66.7</v>
      </c>
      <c r="G109" s="768">
        <f t="shared" si="11"/>
        <v>777.32</v>
      </c>
      <c r="H109" s="768">
        <f t="shared" si="13"/>
        <v>51847.24</v>
      </c>
      <c r="I109" s="630">
        <f t="shared" si="14"/>
        <v>5.6875396778705685E-2</v>
      </c>
      <c r="J109" s="630">
        <f t="shared" si="12"/>
        <v>5.6875396778705685E-2</v>
      </c>
      <c r="K109" s="628" t="str">
        <f t="shared" si="9"/>
        <v>A</v>
      </c>
    </row>
    <row r="110" spans="1:11" ht="38.25" x14ac:dyDescent="0.25">
      <c r="A110" s="628" t="s">
        <v>455</v>
      </c>
      <c r="B110" s="629" t="s">
        <v>597</v>
      </c>
      <c r="C110" s="628" t="s">
        <v>1285</v>
      </c>
      <c r="D110" s="628" t="s">
        <v>522</v>
      </c>
      <c r="E110" s="628" t="s">
        <v>24</v>
      </c>
      <c r="F110" s="630">
        <f t="shared" si="10"/>
        <v>4000</v>
      </c>
      <c r="G110" s="768">
        <f t="shared" si="11"/>
        <v>138.28</v>
      </c>
      <c r="H110" s="768">
        <f t="shared" si="13"/>
        <v>553120</v>
      </c>
      <c r="I110" s="630">
        <f t="shared" si="14"/>
        <v>0.60676169968233007</v>
      </c>
      <c r="J110" s="630">
        <f t="shared" si="12"/>
        <v>0.60676169968233007</v>
      </c>
      <c r="K110" s="628" t="str">
        <f t="shared" si="9"/>
        <v>A</v>
      </c>
    </row>
    <row r="111" spans="1:11" ht="25.5" x14ac:dyDescent="0.25">
      <c r="A111" s="628" t="s">
        <v>445</v>
      </c>
      <c r="B111" s="629" t="s">
        <v>1445</v>
      </c>
      <c r="C111" s="628" t="s">
        <v>1285</v>
      </c>
      <c r="D111" s="628" t="s">
        <v>515</v>
      </c>
      <c r="E111" s="628" t="s">
        <v>70</v>
      </c>
      <c r="F111" s="630">
        <f t="shared" si="10"/>
        <v>505.17426000801913</v>
      </c>
      <c r="G111" s="768">
        <f t="shared" si="11"/>
        <v>555.79</v>
      </c>
      <c r="H111" s="768">
        <f t="shared" si="13"/>
        <v>280770.8</v>
      </c>
      <c r="I111" s="630">
        <f t="shared" si="14"/>
        <v>0.30800001415455514</v>
      </c>
      <c r="J111" s="630">
        <f t="shared" si="12"/>
        <v>0.30800001415455514</v>
      </c>
      <c r="K111" s="628" t="str">
        <f t="shared" si="9"/>
        <v>A</v>
      </c>
    </row>
    <row r="112" spans="1:11" x14ac:dyDescent="0.25">
      <c r="A112" s="628" t="s">
        <v>348</v>
      </c>
      <c r="B112" s="629" t="s">
        <v>349</v>
      </c>
      <c r="C112" s="628" t="s">
        <v>1285</v>
      </c>
      <c r="D112" s="628" t="s">
        <v>515</v>
      </c>
      <c r="E112" s="628" t="s">
        <v>70</v>
      </c>
      <c r="F112" s="630">
        <f t="shared" si="10"/>
        <v>638.29787234042556</v>
      </c>
      <c r="G112" s="768">
        <f t="shared" si="11"/>
        <v>2.4</v>
      </c>
      <c r="H112" s="768">
        <f t="shared" si="13"/>
        <v>1531.91</v>
      </c>
      <c r="I112" s="630">
        <f t="shared" si="14"/>
        <v>1.6804749699167597E-3</v>
      </c>
      <c r="J112" s="630">
        <f t="shared" si="12"/>
        <v>1.6804749699167597E-3</v>
      </c>
      <c r="K112" s="628" t="str">
        <f t="shared" si="9"/>
        <v>A</v>
      </c>
    </row>
    <row r="113" spans="1:11" ht="25.5" x14ac:dyDescent="0.25">
      <c r="A113" s="628" t="s">
        <v>332</v>
      </c>
      <c r="B113" s="629" t="s">
        <v>1412</v>
      </c>
      <c r="C113" s="628" t="s">
        <v>1285</v>
      </c>
      <c r="D113" s="628" t="s">
        <v>515</v>
      </c>
      <c r="E113" s="628" t="s">
        <v>38</v>
      </c>
      <c r="F113" s="630">
        <f t="shared" si="10"/>
        <v>836.92644376899693</v>
      </c>
      <c r="G113" s="768">
        <f t="shared" si="11"/>
        <v>369.33</v>
      </c>
      <c r="H113" s="768">
        <f t="shared" si="13"/>
        <v>309102.03999999998</v>
      </c>
      <c r="I113" s="630">
        <f t="shared" si="14"/>
        <v>0.33907882406290779</v>
      </c>
      <c r="J113" s="630">
        <f t="shared" si="12"/>
        <v>0.33907882406290779</v>
      </c>
      <c r="K113" s="628" t="str">
        <f t="shared" si="9"/>
        <v>A</v>
      </c>
    </row>
    <row r="114" spans="1:11" ht="25.5" x14ac:dyDescent="0.25">
      <c r="A114" s="628" t="s">
        <v>451</v>
      </c>
      <c r="B114" s="629" t="s">
        <v>1451</v>
      </c>
      <c r="C114" s="628" t="s">
        <v>1285</v>
      </c>
      <c r="D114" s="628" t="s">
        <v>515</v>
      </c>
      <c r="E114" s="628" t="s">
        <v>70</v>
      </c>
      <c r="F114" s="630">
        <f t="shared" si="10"/>
        <v>5.9039999999999999</v>
      </c>
      <c r="G114" s="768">
        <f t="shared" si="11"/>
        <v>148.13</v>
      </c>
      <c r="H114" s="768">
        <f t="shared" si="13"/>
        <v>874.56</v>
      </c>
      <c r="I114" s="630">
        <f t="shared" si="14"/>
        <v>9.5937502182922056E-4</v>
      </c>
      <c r="J114" s="630">
        <f t="shared" si="12"/>
        <v>9.5937502182922056E-4</v>
      </c>
      <c r="K114" s="628" t="str">
        <f t="shared" si="9"/>
        <v>A</v>
      </c>
    </row>
    <row r="115" spans="1:11" x14ac:dyDescent="0.25">
      <c r="A115" s="628" t="s">
        <v>603</v>
      </c>
      <c r="B115" s="629" t="s">
        <v>1617</v>
      </c>
      <c r="C115" s="628" t="s">
        <v>1285</v>
      </c>
      <c r="D115" s="628" t="s">
        <v>515</v>
      </c>
      <c r="E115" s="628" t="s">
        <v>50</v>
      </c>
      <c r="F115" s="630">
        <f t="shared" si="10"/>
        <v>93.551522889504113</v>
      </c>
      <c r="G115" s="768">
        <f t="shared" si="11"/>
        <v>10.64</v>
      </c>
      <c r="H115" s="768">
        <f t="shared" si="13"/>
        <v>995.39</v>
      </c>
      <c r="I115" s="630">
        <f t="shared" si="14"/>
        <v>1.0919231418983124E-3</v>
      </c>
      <c r="J115" s="630">
        <f t="shared" si="12"/>
        <v>1.0919231418983124E-3</v>
      </c>
      <c r="K115" s="628" t="str">
        <f t="shared" si="9"/>
        <v>A</v>
      </c>
    </row>
    <row r="116" spans="1:11" ht="38.25" x14ac:dyDescent="0.25">
      <c r="A116" s="628" t="s">
        <v>461</v>
      </c>
      <c r="B116" s="629" t="s">
        <v>602</v>
      </c>
      <c r="C116" s="628" t="s">
        <v>1285</v>
      </c>
      <c r="D116" s="628" t="s">
        <v>522</v>
      </c>
      <c r="E116" s="628" t="s">
        <v>24</v>
      </c>
      <c r="F116" s="630">
        <f t="shared" si="10"/>
        <v>4000</v>
      </c>
      <c r="G116" s="768">
        <f t="shared" si="11"/>
        <v>121.83</v>
      </c>
      <c r="H116" s="768">
        <f t="shared" si="13"/>
        <v>487320</v>
      </c>
      <c r="I116" s="630">
        <f t="shared" si="14"/>
        <v>0.53458040115922956</v>
      </c>
      <c r="J116" s="630">
        <f t="shared" si="12"/>
        <v>0.53458040115922956</v>
      </c>
      <c r="K116" s="628" t="str">
        <f t="shared" si="9"/>
        <v>A</v>
      </c>
    </row>
    <row r="117" spans="1:11" x14ac:dyDescent="0.25">
      <c r="A117" s="628" t="s">
        <v>604</v>
      </c>
      <c r="B117" s="629" t="s">
        <v>1618</v>
      </c>
      <c r="C117" s="628" t="s">
        <v>1285</v>
      </c>
      <c r="D117" s="628" t="s">
        <v>515</v>
      </c>
      <c r="E117" s="628" t="s">
        <v>50</v>
      </c>
      <c r="F117" s="630">
        <f t="shared" si="10"/>
        <v>5169.92</v>
      </c>
      <c r="G117" s="768">
        <f t="shared" si="11"/>
        <v>33.83</v>
      </c>
      <c r="H117" s="768">
        <f t="shared" si="13"/>
        <v>174898.39</v>
      </c>
      <c r="I117" s="630">
        <f t="shared" si="14"/>
        <v>0.19186007446504019</v>
      </c>
      <c r="J117" s="630">
        <f t="shared" si="12"/>
        <v>0.19186007446504019</v>
      </c>
      <c r="K117" s="628" t="str">
        <f t="shared" si="9"/>
        <v>A</v>
      </c>
    </row>
    <row r="118" spans="1:11" ht="25.5" x14ac:dyDescent="0.25">
      <c r="A118" s="628" t="s">
        <v>440</v>
      </c>
      <c r="B118" s="629" t="s">
        <v>1440</v>
      </c>
      <c r="C118" s="628" t="s">
        <v>1285</v>
      </c>
      <c r="D118" s="628" t="s">
        <v>515</v>
      </c>
      <c r="E118" s="628" t="s">
        <v>70</v>
      </c>
      <c r="F118" s="630">
        <f t="shared" si="10"/>
        <v>609.69500000000005</v>
      </c>
      <c r="G118" s="768">
        <f t="shared" si="11"/>
        <v>1145.4100000000001</v>
      </c>
      <c r="H118" s="768">
        <f t="shared" si="13"/>
        <v>698350.75</v>
      </c>
      <c r="I118" s="630">
        <f t="shared" si="14"/>
        <v>0.76607695987205293</v>
      </c>
      <c r="J118" s="630">
        <f t="shared" si="12"/>
        <v>0.76607695987205293</v>
      </c>
      <c r="K118" s="628" t="str">
        <f t="shared" si="9"/>
        <v>A</v>
      </c>
    </row>
    <row r="119" spans="1:11" ht="25.5" x14ac:dyDescent="0.25">
      <c r="A119" s="628" t="s">
        <v>341</v>
      </c>
      <c r="B119" s="629" t="s">
        <v>342</v>
      </c>
      <c r="C119" s="628" t="s">
        <v>1285</v>
      </c>
      <c r="D119" s="628" t="s">
        <v>515</v>
      </c>
      <c r="E119" s="628" t="s">
        <v>70</v>
      </c>
      <c r="F119" s="630">
        <f t="shared" si="10"/>
        <v>99.040783837571368</v>
      </c>
      <c r="G119" s="768">
        <f t="shared" si="11"/>
        <v>3.69</v>
      </c>
      <c r="H119" s="768">
        <f t="shared" si="13"/>
        <v>365.46</v>
      </c>
      <c r="I119" s="630">
        <f t="shared" si="14"/>
        <v>4.0090239146280067E-4</v>
      </c>
      <c r="J119" s="630">
        <f t="shared" si="12"/>
        <v>4.0090239146280067E-4</v>
      </c>
      <c r="K119" s="628" t="str">
        <f t="shared" si="9"/>
        <v>A</v>
      </c>
    </row>
    <row r="120" spans="1:11" ht="25.5" x14ac:dyDescent="0.25">
      <c r="A120" s="628" t="s">
        <v>605</v>
      </c>
      <c r="B120" s="629" t="s">
        <v>1619</v>
      </c>
      <c r="C120" s="628" t="s">
        <v>1285</v>
      </c>
      <c r="D120" s="628" t="s">
        <v>515</v>
      </c>
      <c r="E120" s="628" t="s">
        <v>50</v>
      </c>
      <c r="F120" s="630">
        <f t="shared" si="10"/>
        <v>51.981626506024192</v>
      </c>
      <c r="G120" s="768">
        <f t="shared" si="11"/>
        <v>85.6</v>
      </c>
      <c r="H120" s="768">
        <f t="shared" si="13"/>
        <v>4449.63</v>
      </c>
      <c r="I120" s="630">
        <f t="shared" si="14"/>
        <v>4.8811560995036998E-3</v>
      </c>
      <c r="J120" s="630">
        <f t="shared" si="12"/>
        <v>4.8811560995036998E-3</v>
      </c>
      <c r="K120" s="628" t="str">
        <f t="shared" si="9"/>
        <v>A</v>
      </c>
    </row>
    <row r="121" spans="1:11" ht="25.5" x14ac:dyDescent="0.25">
      <c r="A121" s="628" t="s">
        <v>606</v>
      </c>
      <c r="B121" s="629" t="s">
        <v>298</v>
      </c>
      <c r="C121" s="628" t="s">
        <v>23</v>
      </c>
      <c r="D121" s="628" t="s">
        <v>515</v>
      </c>
      <c r="E121" s="628" t="s">
        <v>114</v>
      </c>
      <c r="F121" s="630">
        <f t="shared" si="10"/>
        <v>36917.699999999997</v>
      </c>
      <c r="G121" s="768">
        <f t="shared" si="11"/>
        <v>118.13</v>
      </c>
      <c r="H121" s="768">
        <f t="shared" si="13"/>
        <v>4361087.9000000004</v>
      </c>
      <c r="I121" s="630">
        <f t="shared" si="14"/>
        <v>4.7840271671030585</v>
      </c>
      <c r="J121" s="630">
        <f t="shared" si="12"/>
        <v>4.7840271671030585</v>
      </c>
      <c r="K121" s="628" t="str">
        <f t="shared" si="9"/>
        <v>A</v>
      </c>
    </row>
    <row r="122" spans="1:11" ht="38.25" x14ac:dyDescent="0.25">
      <c r="A122" s="628" t="s">
        <v>457</v>
      </c>
      <c r="B122" s="629" t="s">
        <v>607</v>
      </c>
      <c r="C122" s="628" t="s">
        <v>1285</v>
      </c>
      <c r="D122" s="628" t="s">
        <v>522</v>
      </c>
      <c r="E122" s="628" t="s">
        <v>542</v>
      </c>
      <c r="F122" s="630">
        <f t="shared" si="10"/>
        <v>2964.0671968810002</v>
      </c>
      <c r="G122" s="768">
        <f t="shared" si="11"/>
        <v>328.5</v>
      </c>
      <c r="H122" s="768">
        <f t="shared" si="13"/>
        <v>973696.07</v>
      </c>
      <c r="I122" s="630">
        <f t="shared" si="14"/>
        <v>1.068125329778719</v>
      </c>
      <c r="J122" s="630">
        <f t="shared" si="12"/>
        <v>1.068125329778719</v>
      </c>
      <c r="K122" s="628" t="str">
        <f t="shared" si="9"/>
        <v>A</v>
      </c>
    </row>
    <row r="123" spans="1:11" ht="25.5" x14ac:dyDescent="0.25">
      <c r="A123" s="628" t="s">
        <v>446</v>
      </c>
      <c r="B123" s="629" t="s">
        <v>1446</v>
      </c>
      <c r="C123" s="628" t="s">
        <v>1285</v>
      </c>
      <c r="D123" s="628" t="s">
        <v>515</v>
      </c>
      <c r="E123" s="628" t="s">
        <v>70</v>
      </c>
      <c r="F123" s="630">
        <f t="shared" si="10"/>
        <v>2.81</v>
      </c>
      <c r="G123" s="768">
        <f t="shared" si="11"/>
        <v>298.44</v>
      </c>
      <c r="H123" s="768">
        <f t="shared" si="13"/>
        <v>838.62</v>
      </c>
      <c r="I123" s="630">
        <f t="shared" si="14"/>
        <v>9.1994955269669438E-4</v>
      </c>
      <c r="J123" s="630">
        <f t="shared" si="12"/>
        <v>9.1994955269669438E-4</v>
      </c>
      <c r="K123" s="628" t="str">
        <f t="shared" si="9"/>
        <v>A</v>
      </c>
    </row>
    <row r="124" spans="1:11" x14ac:dyDescent="0.25">
      <c r="A124" s="628" t="s">
        <v>476</v>
      </c>
      <c r="B124" s="629" t="s">
        <v>477</v>
      </c>
      <c r="C124" s="628" t="s">
        <v>1285</v>
      </c>
      <c r="D124" s="628" t="s">
        <v>515</v>
      </c>
      <c r="E124" s="628" t="s">
        <v>70</v>
      </c>
      <c r="F124" s="630">
        <f t="shared" si="10"/>
        <v>1800</v>
      </c>
      <c r="G124" s="768">
        <f t="shared" si="11"/>
        <v>493.87</v>
      </c>
      <c r="H124" s="768">
        <f t="shared" si="13"/>
        <v>888966</v>
      </c>
      <c r="I124" s="630">
        <f t="shared" si="14"/>
        <v>0.97517811888885275</v>
      </c>
      <c r="J124" s="630">
        <f t="shared" si="12"/>
        <v>0.97517811888885275</v>
      </c>
      <c r="K124" s="628" t="str">
        <f t="shared" si="9"/>
        <v>A</v>
      </c>
    </row>
    <row r="125" spans="1:11" ht="38.25" x14ac:dyDescent="0.25">
      <c r="A125" s="628" t="s">
        <v>350</v>
      </c>
      <c r="B125" s="629" t="s">
        <v>618</v>
      </c>
      <c r="C125" s="628" t="s">
        <v>1285</v>
      </c>
      <c r="D125" s="628" t="s">
        <v>522</v>
      </c>
      <c r="E125" s="628" t="s">
        <v>542</v>
      </c>
      <c r="F125" s="630">
        <f t="shared" si="10"/>
        <v>5413.5338345864666</v>
      </c>
      <c r="G125" s="768">
        <f t="shared" si="11"/>
        <v>42.54</v>
      </c>
      <c r="H125" s="768">
        <f t="shared" si="13"/>
        <v>230291.73</v>
      </c>
      <c r="I125" s="630">
        <f t="shared" si="14"/>
        <v>0.25262547280442627</v>
      </c>
      <c r="J125" s="630">
        <f t="shared" si="12"/>
        <v>0.25262547280442627</v>
      </c>
      <c r="K125" s="628" t="str">
        <f t="shared" si="9"/>
        <v>A</v>
      </c>
    </row>
    <row r="126" spans="1:11" ht="38.25" x14ac:dyDescent="0.25">
      <c r="A126" s="628" t="s">
        <v>467</v>
      </c>
      <c r="B126" s="629" t="s">
        <v>614</v>
      </c>
      <c r="C126" s="628" t="s">
        <v>1285</v>
      </c>
      <c r="D126" s="628" t="s">
        <v>522</v>
      </c>
      <c r="E126" s="628" t="s">
        <v>542</v>
      </c>
      <c r="F126" s="630">
        <f t="shared" si="10"/>
        <v>3869.4466453878504</v>
      </c>
      <c r="G126" s="768">
        <f t="shared" si="11"/>
        <v>262.35000000000002</v>
      </c>
      <c r="H126" s="768">
        <f t="shared" si="13"/>
        <v>1015149.33</v>
      </c>
      <c r="I126" s="630">
        <f t="shared" si="14"/>
        <v>1.1135987360829089</v>
      </c>
      <c r="J126" s="630">
        <f t="shared" si="12"/>
        <v>1.1135987360829089</v>
      </c>
      <c r="K126" s="628" t="str">
        <f t="shared" si="9"/>
        <v>A</v>
      </c>
    </row>
    <row r="127" spans="1:11" x14ac:dyDescent="0.25">
      <c r="A127" s="628" t="s">
        <v>401</v>
      </c>
      <c r="B127" s="629" t="s">
        <v>1430</v>
      </c>
      <c r="C127" s="628" t="s">
        <v>1285</v>
      </c>
      <c r="D127" s="628" t="s">
        <v>515</v>
      </c>
      <c r="E127" s="628" t="s">
        <v>275</v>
      </c>
      <c r="F127" s="630">
        <f t="shared" si="10"/>
        <v>63.270504792189598</v>
      </c>
      <c r="G127" s="768">
        <f t="shared" si="11"/>
        <v>18.170000000000002</v>
      </c>
      <c r="H127" s="768">
        <f t="shared" si="13"/>
        <v>1149.6300000000001</v>
      </c>
      <c r="I127" s="630">
        <f t="shared" si="14"/>
        <v>1.2611213711415192E-3</v>
      </c>
      <c r="J127" s="630">
        <f t="shared" si="12"/>
        <v>1.2611213711415192E-3</v>
      </c>
      <c r="K127" s="628" t="str">
        <f t="shared" si="9"/>
        <v>A</v>
      </c>
    </row>
    <row r="128" spans="1:11" ht="38.25" x14ac:dyDescent="0.25">
      <c r="A128" s="628" t="s">
        <v>309</v>
      </c>
      <c r="B128" s="629" t="s">
        <v>610</v>
      </c>
      <c r="C128" s="628" t="s">
        <v>1285</v>
      </c>
      <c r="D128" s="628" t="s">
        <v>522</v>
      </c>
      <c r="E128" s="628" t="s">
        <v>542</v>
      </c>
      <c r="F128" s="630">
        <f t="shared" si="10"/>
        <v>51.981626506024192</v>
      </c>
      <c r="G128" s="768">
        <f t="shared" si="11"/>
        <v>206.41</v>
      </c>
      <c r="H128" s="768">
        <f t="shared" si="13"/>
        <v>10729.53</v>
      </c>
      <c r="I128" s="630">
        <f t="shared" si="14"/>
        <v>1.1770082187576929E-2</v>
      </c>
      <c r="J128" s="630">
        <f t="shared" si="12"/>
        <v>1.1770082187576929E-2</v>
      </c>
      <c r="K128" s="628" t="str">
        <f t="shared" si="9"/>
        <v>A</v>
      </c>
    </row>
    <row r="129" spans="1:11" ht="25.5" x14ac:dyDescent="0.25">
      <c r="A129" s="628" t="s">
        <v>616</v>
      </c>
      <c r="B129" s="629" t="s">
        <v>617</v>
      </c>
      <c r="C129" s="628" t="s">
        <v>23</v>
      </c>
      <c r="D129" s="628" t="s">
        <v>515</v>
      </c>
      <c r="E129" s="628" t="s">
        <v>114</v>
      </c>
      <c r="F129" s="630">
        <f t="shared" si="10"/>
        <v>39.347999999999999</v>
      </c>
      <c r="G129" s="768">
        <f t="shared" si="11"/>
        <v>39.71</v>
      </c>
      <c r="H129" s="768">
        <f t="shared" si="13"/>
        <v>1562.51</v>
      </c>
      <c r="I129" s="630">
        <f t="shared" si="14"/>
        <v>1.7140425646706638E-3</v>
      </c>
      <c r="J129" s="630">
        <f t="shared" si="12"/>
        <v>1.7140425646706638E-3</v>
      </c>
      <c r="K129" s="628" t="str">
        <f t="shared" si="9"/>
        <v>A</v>
      </c>
    </row>
    <row r="130" spans="1:11" ht="25.5" x14ac:dyDescent="0.25">
      <c r="A130" s="628" t="s">
        <v>621</v>
      </c>
      <c r="B130" s="629" t="s">
        <v>1620</v>
      </c>
      <c r="C130" s="628" t="s">
        <v>1285</v>
      </c>
      <c r="D130" s="628" t="s">
        <v>515</v>
      </c>
      <c r="E130" s="628" t="s">
        <v>70</v>
      </c>
      <c r="F130" s="630">
        <f t="shared" si="10"/>
        <v>144.47995538196881</v>
      </c>
      <c r="G130" s="768">
        <f t="shared" si="11"/>
        <v>0.36</v>
      </c>
      <c r="H130" s="768">
        <f t="shared" si="13"/>
        <v>52.01</v>
      </c>
      <c r="I130" s="630">
        <f t="shared" si="14"/>
        <v>5.7053941279429391E-5</v>
      </c>
      <c r="J130" s="630">
        <f t="shared" si="12"/>
        <v>5.7053941279429391E-5</v>
      </c>
      <c r="K130" s="628" t="str">
        <f t="shared" ref="K130:K193" si="15">IF(J130&lt;=50,"A",IF(J130&lt;=80,"B","C"))</f>
        <v>A</v>
      </c>
    </row>
    <row r="131" spans="1:11" ht="25.5" x14ac:dyDescent="0.25">
      <c r="A131" s="628" t="s">
        <v>441</v>
      </c>
      <c r="B131" s="629" t="s">
        <v>1441</v>
      </c>
      <c r="C131" s="628" t="s">
        <v>1285</v>
      </c>
      <c r="D131" s="628" t="s">
        <v>515</v>
      </c>
      <c r="E131" s="628" t="s">
        <v>70</v>
      </c>
      <c r="F131" s="630">
        <f t="shared" ref="F131:F194" si="16">SUMIF($A$2:$A$227,A131,$F$234:$F$539)</f>
        <v>1852.0900321543406</v>
      </c>
      <c r="G131" s="768">
        <f t="shared" ref="G131:G194" si="17">VLOOKUP(A131,$A$234:$K$539,7,0)</f>
        <v>352.26</v>
      </c>
      <c r="H131" s="768">
        <f t="shared" si="13"/>
        <v>652417.23</v>
      </c>
      <c r="I131" s="630">
        <f t="shared" si="14"/>
        <v>0.71568879696419885</v>
      </c>
      <c r="J131" s="630">
        <f t="shared" ref="J131:J194" si="18">I131</f>
        <v>0.71568879696419885</v>
      </c>
      <c r="K131" s="628" t="str">
        <f t="shared" si="15"/>
        <v>A</v>
      </c>
    </row>
    <row r="132" spans="1:11" ht="25.5" x14ac:dyDescent="0.25">
      <c r="A132" s="628" t="s">
        <v>450</v>
      </c>
      <c r="B132" s="629" t="s">
        <v>1450</v>
      </c>
      <c r="C132" s="628" t="s">
        <v>1285</v>
      </c>
      <c r="D132" s="628" t="s">
        <v>515</v>
      </c>
      <c r="E132" s="628" t="s">
        <v>70</v>
      </c>
      <c r="F132" s="630">
        <f t="shared" si="16"/>
        <v>2123.2314375000001</v>
      </c>
      <c r="G132" s="768">
        <f t="shared" si="17"/>
        <v>415.39</v>
      </c>
      <c r="H132" s="768">
        <f t="shared" si="13"/>
        <v>881969.11</v>
      </c>
      <c r="I132" s="630">
        <f t="shared" si="14"/>
        <v>0.96750266895232839</v>
      </c>
      <c r="J132" s="630">
        <f t="shared" si="18"/>
        <v>0.96750266895232839</v>
      </c>
      <c r="K132" s="628" t="str">
        <f t="shared" si="15"/>
        <v>A</v>
      </c>
    </row>
    <row r="133" spans="1:11" x14ac:dyDescent="0.25">
      <c r="A133" s="628" t="s">
        <v>323</v>
      </c>
      <c r="B133" s="629" t="s">
        <v>324</v>
      </c>
      <c r="C133" s="628" t="s">
        <v>1285</v>
      </c>
      <c r="D133" s="628" t="s">
        <v>515</v>
      </c>
      <c r="E133" s="628" t="s">
        <v>70</v>
      </c>
      <c r="F133" s="630">
        <f t="shared" si="16"/>
        <v>588.74722955145103</v>
      </c>
      <c r="G133" s="768">
        <f t="shared" si="17"/>
        <v>11.1</v>
      </c>
      <c r="H133" s="768">
        <f t="shared" si="13"/>
        <v>6535.09</v>
      </c>
      <c r="I133" s="630">
        <f t="shared" si="14"/>
        <v>7.1688644705976967E-3</v>
      </c>
      <c r="J133" s="630">
        <f t="shared" si="18"/>
        <v>7.1688644705976967E-3</v>
      </c>
      <c r="K133" s="628" t="str">
        <f t="shared" si="15"/>
        <v>A</v>
      </c>
    </row>
    <row r="134" spans="1:11" x14ac:dyDescent="0.25">
      <c r="A134" s="628" t="s">
        <v>413</v>
      </c>
      <c r="B134" s="629" t="s">
        <v>414</v>
      </c>
      <c r="C134" s="628" t="s">
        <v>1285</v>
      </c>
      <c r="D134" s="628" t="s">
        <v>515</v>
      </c>
      <c r="E134" s="628" t="s">
        <v>70</v>
      </c>
      <c r="F134" s="630">
        <f t="shared" si="16"/>
        <v>3600</v>
      </c>
      <c r="G134" s="768">
        <f t="shared" si="17"/>
        <v>2986.89</v>
      </c>
      <c r="H134" s="768">
        <f t="shared" si="13"/>
        <v>10752804</v>
      </c>
      <c r="I134" s="630">
        <f t="shared" si="14"/>
        <v>11.795613305233868</v>
      </c>
      <c r="J134" s="630">
        <f t="shared" si="18"/>
        <v>11.795613305233868</v>
      </c>
      <c r="K134" s="628" t="str">
        <f t="shared" si="15"/>
        <v>A</v>
      </c>
    </row>
    <row r="135" spans="1:11" ht="38.25" x14ac:dyDescent="0.25">
      <c r="A135" s="628" t="s">
        <v>558</v>
      </c>
      <c r="B135" s="629" t="s">
        <v>620</v>
      </c>
      <c r="C135" s="628" t="s">
        <v>1285</v>
      </c>
      <c r="D135" s="628" t="s">
        <v>522</v>
      </c>
      <c r="E135" s="628" t="s">
        <v>542</v>
      </c>
      <c r="F135" s="630">
        <f t="shared" si="16"/>
        <v>59.536561735284117</v>
      </c>
      <c r="G135" s="768">
        <f t="shared" si="17"/>
        <v>339.66</v>
      </c>
      <c r="H135" s="768">
        <f t="shared" si="13"/>
        <v>20222.189999999999</v>
      </c>
      <c r="I135" s="630">
        <f t="shared" si="14"/>
        <v>2.2183342449557088E-2</v>
      </c>
      <c r="J135" s="630">
        <f t="shared" si="18"/>
        <v>2.2183342449557088E-2</v>
      </c>
      <c r="K135" s="628" t="str">
        <f t="shared" si="15"/>
        <v>A</v>
      </c>
    </row>
    <row r="136" spans="1:11" x14ac:dyDescent="0.25">
      <c r="A136" s="628" t="s">
        <v>625</v>
      </c>
      <c r="B136" s="629" t="s">
        <v>626</v>
      </c>
      <c r="C136" s="628" t="s">
        <v>1285</v>
      </c>
      <c r="D136" s="628" t="s">
        <v>515</v>
      </c>
      <c r="E136" s="628" t="s">
        <v>70</v>
      </c>
      <c r="F136" s="630">
        <f t="shared" si="16"/>
        <v>172.01167335689777</v>
      </c>
      <c r="G136" s="768">
        <f t="shared" si="17"/>
        <v>20.71</v>
      </c>
      <c r="H136" s="768">
        <f t="shared" si="13"/>
        <v>3562.36</v>
      </c>
      <c r="I136" s="630">
        <f t="shared" si="14"/>
        <v>3.9078384590691805E-3</v>
      </c>
      <c r="J136" s="630">
        <f t="shared" si="18"/>
        <v>3.9078384590691805E-3</v>
      </c>
      <c r="K136" s="628" t="str">
        <f t="shared" si="15"/>
        <v>A</v>
      </c>
    </row>
    <row r="137" spans="1:11" x14ac:dyDescent="0.25">
      <c r="A137" s="628" t="s">
        <v>375</v>
      </c>
      <c r="B137" s="629" t="s">
        <v>1419</v>
      </c>
      <c r="C137" s="628" t="s">
        <v>1285</v>
      </c>
      <c r="D137" s="628" t="s">
        <v>515</v>
      </c>
      <c r="E137" s="628" t="s">
        <v>50</v>
      </c>
      <c r="F137" s="630">
        <f t="shared" si="16"/>
        <v>48.439680000000003</v>
      </c>
      <c r="G137" s="768">
        <f t="shared" si="17"/>
        <v>9.85</v>
      </c>
      <c r="H137" s="768">
        <f t="shared" si="13"/>
        <v>477.13</v>
      </c>
      <c r="I137" s="630">
        <f t="shared" si="14"/>
        <v>5.2340217271013543E-4</v>
      </c>
      <c r="J137" s="630">
        <f t="shared" si="18"/>
        <v>5.2340217271013543E-4</v>
      </c>
      <c r="K137" s="628" t="str">
        <f t="shared" si="15"/>
        <v>A</v>
      </c>
    </row>
    <row r="138" spans="1:11" x14ac:dyDescent="0.25">
      <c r="A138" s="628" t="s">
        <v>630</v>
      </c>
      <c r="B138" s="629" t="s">
        <v>631</v>
      </c>
      <c r="C138" s="628" t="s">
        <v>1285</v>
      </c>
      <c r="D138" s="628" t="s">
        <v>515</v>
      </c>
      <c r="E138" s="628" t="s">
        <v>50</v>
      </c>
      <c r="F138" s="630">
        <f t="shared" si="16"/>
        <v>18833.604974121568</v>
      </c>
      <c r="G138" s="768">
        <f t="shared" si="17"/>
        <v>123</v>
      </c>
      <c r="H138" s="768">
        <f t="shared" ref="H138:H177" si="19">ROUND(F138*G138,2)</f>
        <v>2316533.41</v>
      </c>
      <c r="I138" s="630">
        <f t="shared" si="14"/>
        <v>2.5411913313973531</v>
      </c>
      <c r="J138" s="630">
        <f t="shared" si="18"/>
        <v>2.5411913313973531</v>
      </c>
      <c r="K138" s="628" t="str">
        <f t="shared" si="15"/>
        <v>A</v>
      </c>
    </row>
    <row r="139" spans="1:11" ht="38.25" x14ac:dyDescent="0.25">
      <c r="A139" s="628" t="s">
        <v>381</v>
      </c>
      <c r="B139" s="629" t="s">
        <v>1424</v>
      </c>
      <c r="C139" s="628" t="s">
        <v>1285</v>
      </c>
      <c r="D139" s="628" t="s">
        <v>515</v>
      </c>
      <c r="E139" s="628" t="s">
        <v>380</v>
      </c>
      <c r="F139" s="630">
        <f t="shared" si="16"/>
        <v>385.02081300813006</v>
      </c>
      <c r="G139" s="768">
        <f t="shared" si="17"/>
        <v>1.63</v>
      </c>
      <c r="H139" s="768">
        <f t="shared" si="19"/>
        <v>627.58000000000004</v>
      </c>
      <c r="I139" s="630">
        <f t="shared" ref="I139:I178" si="20">H139 / VALOR_TOTAL * 100</f>
        <v>6.8844284691682947E-4</v>
      </c>
      <c r="J139" s="630">
        <f t="shared" si="18"/>
        <v>6.8844284691682947E-4</v>
      </c>
      <c r="K139" s="628" t="str">
        <f t="shared" si="15"/>
        <v>A</v>
      </c>
    </row>
    <row r="140" spans="1:11" ht="25.5" x14ac:dyDescent="0.25">
      <c r="A140" s="628" t="s">
        <v>444</v>
      </c>
      <c r="B140" s="629" t="s">
        <v>1444</v>
      </c>
      <c r="C140" s="628" t="s">
        <v>1285</v>
      </c>
      <c r="D140" s="628" t="s">
        <v>515</v>
      </c>
      <c r="E140" s="628" t="s">
        <v>70</v>
      </c>
      <c r="F140" s="630">
        <f t="shared" si="16"/>
        <v>496.32383480812177</v>
      </c>
      <c r="G140" s="768">
        <f t="shared" si="17"/>
        <v>130.72</v>
      </c>
      <c r="H140" s="768">
        <f t="shared" si="19"/>
        <v>64879.45</v>
      </c>
      <c r="I140" s="630">
        <f t="shared" si="20"/>
        <v>7.1171473380920489E-2</v>
      </c>
      <c r="J140" s="630">
        <f t="shared" si="18"/>
        <v>7.1171473380920489E-2</v>
      </c>
      <c r="K140" s="628" t="str">
        <f t="shared" si="15"/>
        <v>A</v>
      </c>
    </row>
    <row r="141" spans="1:11" ht="63.75" x14ac:dyDescent="0.25">
      <c r="A141" s="628" t="s">
        <v>635</v>
      </c>
      <c r="B141" s="629" t="s">
        <v>636</v>
      </c>
      <c r="C141" s="628" t="s">
        <v>537</v>
      </c>
      <c r="D141" s="628" t="s">
        <v>227</v>
      </c>
      <c r="E141" s="628" t="s">
        <v>637</v>
      </c>
      <c r="F141" s="630">
        <f t="shared" si="16"/>
        <v>2082.2311036800002</v>
      </c>
      <c r="G141" s="768">
        <f t="shared" si="17"/>
        <v>10129.23</v>
      </c>
      <c r="H141" s="768">
        <f t="shared" si="19"/>
        <v>21091397.760000002</v>
      </c>
      <c r="I141" s="630">
        <f t="shared" si="20"/>
        <v>23.13684616996979</v>
      </c>
      <c r="J141" s="630">
        <f t="shared" si="18"/>
        <v>23.13684616996979</v>
      </c>
      <c r="K141" s="628" t="str">
        <f t="shared" si="15"/>
        <v>A</v>
      </c>
    </row>
    <row r="142" spans="1:11" ht="25.5" x14ac:dyDescent="0.25">
      <c r="A142" s="628" t="s">
        <v>138</v>
      </c>
      <c r="B142" s="629" t="s">
        <v>139</v>
      </c>
      <c r="C142" s="628" t="s">
        <v>23</v>
      </c>
      <c r="D142" s="628" t="s">
        <v>516</v>
      </c>
      <c r="E142" s="628" t="s">
        <v>108</v>
      </c>
      <c r="F142" s="630">
        <f t="shared" si="16"/>
        <v>458.68392208900713</v>
      </c>
      <c r="G142" s="768">
        <f t="shared" si="17"/>
        <v>705.24</v>
      </c>
      <c r="H142" s="768">
        <f t="shared" si="19"/>
        <v>323482.25</v>
      </c>
      <c r="I142" s="630">
        <f t="shared" si="20"/>
        <v>0.35485363000264752</v>
      </c>
      <c r="J142" s="630">
        <f t="shared" si="18"/>
        <v>0.35485363000264752</v>
      </c>
      <c r="K142" s="628" t="str">
        <f t="shared" si="15"/>
        <v>A</v>
      </c>
    </row>
    <row r="143" spans="1:11" x14ac:dyDescent="0.25">
      <c r="A143" s="628" t="s">
        <v>643</v>
      </c>
      <c r="B143" s="629" t="s">
        <v>644</v>
      </c>
      <c r="C143" s="628" t="s">
        <v>1285</v>
      </c>
      <c r="D143" s="628" t="s">
        <v>515</v>
      </c>
      <c r="E143" s="628" t="s">
        <v>38</v>
      </c>
      <c r="F143" s="630">
        <f t="shared" si="16"/>
        <v>371.96397721606439</v>
      </c>
      <c r="G143" s="768">
        <f t="shared" si="17"/>
        <v>21.9</v>
      </c>
      <c r="H143" s="768">
        <f t="shared" si="19"/>
        <v>8146.01</v>
      </c>
      <c r="I143" s="630">
        <f t="shared" si="20"/>
        <v>8.9360118477532138E-3</v>
      </c>
      <c r="J143" s="630">
        <f t="shared" si="18"/>
        <v>8.9360118477532138E-3</v>
      </c>
      <c r="K143" s="628" t="str">
        <f t="shared" si="15"/>
        <v>A</v>
      </c>
    </row>
    <row r="144" spans="1:11" ht="38.25" x14ac:dyDescent="0.25">
      <c r="A144" s="628" t="s">
        <v>294</v>
      </c>
      <c r="B144" s="629" t="s">
        <v>639</v>
      </c>
      <c r="C144" s="628" t="s">
        <v>1285</v>
      </c>
      <c r="D144" s="628" t="s">
        <v>522</v>
      </c>
      <c r="E144" s="628" t="s">
        <v>24</v>
      </c>
      <c r="F144" s="630">
        <f t="shared" si="16"/>
        <v>42.624933734939603</v>
      </c>
      <c r="G144" s="768">
        <f t="shared" si="17"/>
        <v>1.1599999999999999</v>
      </c>
      <c r="H144" s="768">
        <f t="shared" si="19"/>
        <v>49.44</v>
      </c>
      <c r="I144" s="630">
        <f t="shared" si="20"/>
        <v>5.4234702112189754E-5</v>
      </c>
      <c r="J144" s="630">
        <f t="shared" si="18"/>
        <v>5.4234702112189754E-5</v>
      </c>
      <c r="K144" s="628" t="str">
        <f t="shared" si="15"/>
        <v>A</v>
      </c>
    </row>
    <row r="145" spans="1:11" ht="25.5" x14ac:dyDescent="0.25">
      <c r="A145" s="628" t="s">
        <v>448</v>
      </c>
      <c r="B145" s="629" t="s">
        <v>1448</v>
      </c>
      <c r="C145" s="628" t="s">
        <v>1285</v>
      </c>
      <c r="D145" s="628" t="s">
        <v>515</v>
      </c>
      <c r="E145" s="628" t="s">
        <v>70</v>
      </c>
      <c r="F145" s="630">
        <f t="shared" si="16"/>
        <v>362.24</v>
      </c>
      <c r="G145" s="768">
        <f t="shared" si="17"/>
        <v>93.01</v>
      </c>
      <c r="H145" s="768">
        <f t="shared" si="19"/>
        <v>33691.94</v>
      </c>
      <c r="I145" s="630">
        <f t="shared" si="20"/>
        <v>3.6959391777543898E-2</v>
      </c>
      <c r="J145" s="630">
        <f t="shared" si="18"/>
        <v>3.6959391777543898E-2</v>
      </c>
      <c r="K145" s="628" t="str">
        <f t="shared" si="15"/>
        <v>A</v>
      </c>
    </row>
    <row r="146" spans="1:11" ht="38.25" x14ac:dyDescent="0.25">
      <c r="A146" s="628" t="s">
        <v>627</v>
      </c>
      <c r="B146" s="629" t="s">
        <v>648</v>
      </c>
      <c r="C146" s="628" t="s">
        <v>1285</v>
      </c>
      <c r="D146" s="628" t="s">
        <v>522</v>
      </c>
      <c r="E146" s="628" t="s">
        <v>542</v>
      </c>
      <c r="F146" s="630">
        <f t="shared" si="16"/>
        <v>19.41</v>
      </c>
      <c r="G146" s="768">
        <f t="shared" si="17"/>
        <v>224.56</v>
      </c>
      <c r="H146" s="768">
        <f t="shared" si="19"/>
        <v>4358.71</v>
      </c>
      <c r="I146" s="630">
        <f t="shared" si="20"/>
        <v>4.7814186578362177E-3</v>
      </c>
      <c r="J146" s="630">
        <f t="shared" si="18"/>
        <v>4.7814186578362177E-3</v>
      </c>
      <c r="K146" s="628" t="str">
        <f t="shared" si="15"/>
        <v>A</v>
      </c>
    </row>
    <row r="147" spans="1:11" ht="38.25" x14ac:dyDescent="0.25">
      <c r="A147" s="628" t="s">
        <v>493</v>
      </c>
      <c r="B147" s="629" t="s">
        <v>655</v>
      </c>
      <c r="C147" s="628" t="s">
        <v>1285</v>
      </c>
      <c r="D147" s="628" t="s">
        <v>522</v>
      </c>
      <c r="E147" s="628" t="s">
        <v>542</v>
      </c>
      <c r="F147" s="630">
        <f t="shared" si="16"/>
        <v>56.861628514055965</v>
      </c>
      <c r="G147" s="768">
        <f t="shared" si="17"/>
        <v>293.16000000000003</v>
      </c>
      <c r="H147" s="768">
        <f t="shared" si="19"/>
        <v>16669.560000000001</v>
      </c>
      <c r="I147" s="630">
        <f t="shared" si="20"/>
        <v>1.8286177608035473E-2</v>
      </c>
      <c r="J147" s="630">
        <f t="shared" si="18"/>
        <v>1.8286177608035473E-2</v>
      </c>
      <c r="K147" s="628" t="str">
        <f t="shared" si="15"/>
        <v>A</v>
      </c>
    </row>
    <row r="148" spans="1:11" ht="38.25" x14ac:dyDescent="0.25">
      <c r="A148" s="628" t="s">
        <v>248</v>
      </c>
      <c r="B148" s="629" t="s">
        <v>653</v>
      </c>
      <c r="C148" s="628" t="s">
        <v>1285</v>
      </c>
      <c r="D148" s="628" t="s">
        <v>522</v>
      </c>
      <c r="E148" s="628" t="s">
        <v>542</v>
      </c>
      <c r="F148" s="630">
        <f t="shared" si="16"/>
        <v>35.411999999999999</v>
      </c>
      <c r="G148" s="768">
        <f t="shared" si="17"/>
        <v>0.75</v>
      </c>
      <c r="H148" s="768">
        <f t="shared" si="19"/>
        <v>26.56</v>
      </c>
      <c r="I148" s="630">
        <f t="shared" si="20"/>
        <v>2.9135794662211971E-5</v>
      </c>
      <c r="J148" s="630">
        <f t="shared" si="18"/>
        <v>2.9135794662211971E-5</v>
      </c>
      <c r="K148" s="628" t="str">
        <f t="shared" si="15"/>
        <v>A</v>
      </c>
    </row>
    <row r="149" spans="1:11" ht="25.5" x14ac:dyDescent="0.25">
      <c r="A149" s="628" t="s">
        <v>659</v>
      </c>
      <c r="B149" s="629" t="s">
        <v>1621</v>
      </c>
      <c r="C149" s="628" t="s">
        <v>1285</v>
      </c>
      <c r="D149" s="628" t="s">
        <v>515</v>
      </c>
      <c r="E149" s="628" t="s">
        <v>66</v>
      </c>
      <c r="F149" s="630">
        <f t="shared" si="16"/>
        <v>1760</v>
      </c>
      <c r="G149" s="768">
        <f t="shared" si="17"/>
        <v>35.729999999999997</v>
      </c>
      <c r="H149" s="768">
        <f t="shared" si="19"/>
        <v>62884.800000000003</v>
      </c>
      <c r="I149" s="630">
        <f t="shared" si="20"/>
        <v>6.8983381783669709E-2</v>
      </c>
      <c r="J149" s="630">
        <f t="shared" si="18"/>
        <v>6.8983381783669709E-2</v>
      </c>
      <c r="K149" s="628" t="str">
        <f t="shared" si="15"/>
        <v>A</v>
      </c>
    </row>
    <row r="150" spans="1:11" ht="25.5" x14ac:dyDescent="0.25">
      <c r="A150" s="628" t="s">
        <v>442</v>
      </c>
      <c r="B150" s="629" t="s">
        <v>1442</v>
      </c>
      <c r="C150" s="628" t="s">
        <v>1285</v>
      </c>
      <c r="D150" s="628" t="s">
        <v>515</v>
      </c>
      <c r="E150" s="628" t="s">
        <v>70</v>
      </c>
      <c r="F150" s="630">
        <f t="shared" si="16"/>
        <v>699.87749100040003</v>
      </c>
      <c r="G150" s="768">
        <f t="shared" si="17"/>
        <v>398.38</v>
      </c>
      <c r="H150" s="768">
        <f t="shared" si="19"/>
        <v>278817.19</v>
      </c>
      <c r="I150" s="630">
        <f t="shared" si="20"/>
        <v>0.30585694262556257</v>
      </c>
      <c r="J150" s="630">
        <f t="shared" si="18"/>
        <v>0.30585694262556257</v>
      </c>
      <c r="K150" s="628" t="str">
        <f t="shared" si="15"/>
        <v>A</v>
      </c>
    </row>
    <row r="151" spans="1:11" ht="25.5" x14ac:dyDescent="0.25">
      <c r="A151" s="628" t="s">
        <v>437</v>
      </c>
      <c r="B151" s="629" t="s">
        <v>438</v>
      </c>
      <c r="C151" s="628" t="s">
        <v>1285</v>
      </c>
      <c r="D151" s="628" t="s">
        <v>515</v>
      </c>
      <c r="E151" s="628" t="s">
        <v>70</v>
      </c>
      <c r="F151" s="630">
        <f t="shared" si="16"/>
        <v>66.45727873183634</v>
      </c>
      <c r="G151" s="768">
        <f t="shared" si="17"/>
        <v>307.67</v>
      </c>
      <c r="H151" s="768">
        <f t="shared" si="19"/>
        <v>20446.91</v>
      </c>
      <c r="I151" s="630">
        <f t="shared" si="20"/>
        <v>2.2429855844756347E-2</v>
      </c>
      <c r="J151" s="630">
        <f t="shared" si="18"/>
        <v>2.2429855844756347E-2</v>
      </c>
      <c r="K151" s="628" t="str">
        <f t="shared" si="15"/>
        <v>A</v>
      </c>
    </row>
    <row r="152" spans="1:11" ht="38.25" x14ac:dyDescent="0.25">
      <c r="A152" s="628" t="s">
        <v>497</v>
      </c>
      <c r="B152" s="629" t="s">
        <v>662</v>
      </c>
      <c r="C152" s="628" t="s">
        <v>1285</v>
      </c>
      <c r="D152" s="628" t="s">
        <v>522</v>
      </c>
      <c r="E152" s="628" t="s">
        <v>24</v>
      </c>
      <c r="F152" s="630">
        <f t="shared" si="16"/>
        <v>11.808</v>
      </c>
      <c r="G152" s="768">
        <f t="shared" si="17"/>
        <v>10.02</v>
      </c>
      <c r="H152" s="768">
        <f t="shared" si="19"/>
        <v>118.32</v>
      </c>
      <c r="I152" s="630">
        <f t="shared" si="20"/>
        <v>1.2979469971509489E-4</v>
      </c>
      <c r="J152" s="630">
        <f t="shared" si="18"/>
        <v>1.2979469971509489E-4</v>
      </c>
      <c r="K152" s="628" t="str">
        <f t="shared" si="15"/>
        <v>A</v>
      </c>
    </row>
    <row r="153" spans="1:11" ht="25.5" x14ac:dyDescent="0.25">
      <c r="A153" s="628" t="s">
        <v>395</v>
      </c>
      <c r="B153" s="629" t="s">
        <v>396</v>
      </c>
      <c r="C153" s="628" t="s">
        <v>1285</v>
      </c>
      <c r="D153" s="628" t="s">
        <v>515</v>
      </c>
      <c r="E153" s="628" t="s">
        <v>66</v>
      </c>
      <c r="F153" s="630">
        <f t="shared" si="16"/>
        <v>23.349854689563855</v>
      </c>
      <c r="G153" s="768">
        <f t="shared" si="17"/>
        <v>0.72</v>
      </c>
      <c r="H153" s="768">
        <f t="shared" si="19"/>
        <v>16.809999999999999</v>
      </c>
      <c r="I153" s="630">
        <f t="shared" si="20"/>
        <v>1.8440237510232801E-5</v>
      </c>
      <c r="J153" s="630">
        <f t="shared" si="18"/>
        <v>1.8440237510232801E-5</v>
      </c>
      <c r="K153" s="628" t="str">
        <f t="shared" si="15"/>
        <v>A</v>
      </c>
    </row>
    <row r="154" spans="1:11" ht="38.25" x14ac:dyDescent="0.25">
      <c r="A154" s="628" t="s">
        <v>481</v>
      </c>
      <c r="B154" s="629" t="s">
        <v>667</v>
      </c>
      <c r="C154" s="628" t="s">
        <v>1285</v>
      </c>
      <c r="D154" s="628" t="s">
        <v>522</v>
      </c>
      <c r="E154" s="628" t="s">
        <v>542</v>
      </c>
      <c r="F154" s="630">
        <f t="shared" si="16"/>
        <v>15.731999999999999</v>
      </c>
      <c r="G154" s="768">
        <f t="shared" si="17"/>
        <v>153.52000000000001</v>
      </c>
      <c r="H154" s="768">
        <f t="shared" si="19"/>
        <v>2415.1799999999998</v>
      </c>
      <c r="I154" s="630">
        <f t="shared" si="20"/>
        <v>2.6494046894684153E-3</v>
      </c>
      <c r="J154" s="630">
        <f t="shared" si="18"/>
        <v>2.6494046894684153E-3</v>
      </c>
      <c r="K154" s="628" t="str">
        <f t="shared" si="15"/>
        <v>A</v>
      </c>
    </row>
    <row r="155" spans="1:11" ht="38.25" x14ac:dyDescent="0.25">
      <c r="A155" s="628" t="s">
        <v>352</v>
      </c>
      <c r="B155" s="629" t="s">
        <v>668</v>
      </c>
      <c r="C155" s="628" t="s">
        <v>1285</v>
      </c>
      <c r="D155" s="628" t="s">
        <v>522</v>
      </c>
      <c r="E155" s="628" t="s">
        <v>542</v>
      </c>
      <c r="F155" s="630">
        <f t="shared" si="16"/>
        <v>3600</v>
      </c>
      <c r="G155" s="768">
        <f t="shared" si="17"/>
        <v>0.68</v>
      </c>
      <c r="H155" s="768">
        <f t="shared" si="19"/>
        <v>2448</v>
      </c>
      <c r="I155" s="630">
        <f t="shared" si="20"/>
        <v>2.6854075803123081E-3</v>
      </c>
      <c r="J155" s="630">
        <f t="shared" si="18"/>
        <v>2.6854075803123081E-3</v>
      </c>
      <c r="K155" s="628" t="str">
        <f t="shared" si="15"/>
        <v>A</v>
      </c>
    </row>
    <row r="156" spans="1:11" ht="38.25" x14ac:dyDescent="0.25">
      <c r="A156" s="628" t="s">
        <v>501</v>
      </c>
      <c r="B156" s="629" t="s">
        <v>669</v>
      </c>
      <c r="C156" s="628" t="s">
        <v>1285</v>
      </c>
      <c r="D156" s="628" t="s">
        <v>522</v>
      </c>
      <c r="E156" s="628" t="s">
        <v>24</v>
      </c>
      <c r="F156" s="630">
        <f t="shared" si="16"/>
        <v>70.318956524675755</v>
      </c>
      <c r="G156" s="768">
        <f t="shared" si="17"/>
        <v>0.9</v>
      </c>
      <c r="H156" s="768">
        <f t="shared" si="19"/>
        <v>63.29</v>
      </c>
      <c r="I156" s="630">
        <f t="shared" si="20"/>
        <v>6.9427878169103744E-5</v>
      </c>
      <c r="J156" s="630">
        <f t="shared" si="18"/>
        <v>6.9427878169103744E-5</v>
      </c>
      <c r="K156" s="628" t="str">
        <f t="shared" si="15"/>
        <v>A</v>
      </c>
    </row>
    <row r="157" spans="1:11" ht="25.5" x14ac:dyDescent="0.25">
      <c r="A157" s="628" t="s">
        <v>435</v>
      </c>
      <c r="B157" s="629" t="s">
        <v>436</v>
      </c>
      <c r="C157" s="628" t="s">
        <v>1285</v>
      </c>
      <c r="D157" s="628" t="s">
        <v>515</v>
      </c>
      <c r="E157" s="628" t="s">
        <v>70</v>
      </c>
      <c r="F157" s="630">
        <f t="shared" si="16"/>
        <v>66.209523809523816</v>
      </c>
      <c r="G157" s="768">
        <f t="shared" si="17"/>
        <v>57.61</v>
      </c>
      <c r="H157" s="768">
        <f t="shared" si="19"/>
        <v>3814.33</v>
      </c>
      <c r="I157" s="630">
        <f t="shared" si="20"/>
        <v>4.1842445652829439E-3</v>
      </c>
      <c r="J157" s="630">
        <f t="shared" si="18"/>
        <v>4.1842445652829439E-3</v>
      </c>
      <c r="K157" s="628" t="str">
        <f t="shared" si="15"/>
        <v>A</v>
      </c>
    </row>
    <row r="158" spans="1:11" ht="25.5" x14ac:dyDescent="0.25">
      <c r="A158" s="628" t="s">
        <v>452</v>
      </c>
      <c r="B158" s="629" t="s">
        <v>1452</v>
      </c>
      <c r="C158" s="628" t="s">
        <v>1285</v>
      </c>
      <c r="D158" s="628" t="s">
        <v>515</v>
      </c>
      <c r="E158" s="628" t="s">
        <v>70</v>
      </c>
      <c r="F158" s="630">
        <f t="shared" si="16"/>
        <v>22.571999999999999</v>
      </c>
      <c r="G158" s="768">
        <f t="shared" si="17"/>
        <v>97.21</v>
      </c>
      <c r="H158" s="768">
        <f t="shared" si="19"/>
        <v>2194.2199999999998</v>
      </c>
      <c r="I158" s="630">
        <f t="shared" si="20"/>
        <v>2.4070159398990494E-3</v>
      </c>
      <c r="J158" s="630">
        <f t="shared" si="18"/>
        <v>2.4070159398990494E-3</v>
      </c>
      <c r="K158" s="628" t="str">
        <f t="shared" si="15"/>
        <v>A</v>
      </c>
    </row>
    <row r="159" spans="1:11" ht="38.25" x14ac:dyDescent="0.25">
      <c r="A159" s="628" t="s">
        <v>416</v>
      </c>
      <c r="B159" s="629" t="s">
        <v>671</v>
      </c>
      <c r="C159" s="628" t="s">
        <v>1285</v>
      </c>
      <c r="D159" s="628" t="s">
        <v>522</v>
      </c>
      <c r="E159" s="628" t="s">
        <v>542</v>
      </c>
      <c r="F159" s="630">
        <f t="shared" si="16"/>
        <v>55.08</v>
      </c>
      <c r="G159" s="768">
        <f t="shared" si="17"/>
        <v>8.27</v>
      </c>
      <c r="H159" s="768">
        <f t="shared" si="19"/>
        <v>455.51</v>
      </c>
      <c r="I159" s="630">
        <f t="shared" si="20"/>
        <v>4.9968546033825952E-4</v>
      </c>
      <c r="J159" s="630">
        <f t="shared" si="18"/>
        <v>4.9968546033825952E-4</v>
      </c>
      <c r="K159" s="628" t="str">
        <f t="shared" si="15"/>
        <v>A</v>
      </c>
    </row>
    <row r="160" spans="1:11" x14ac:dyDescent="0.25">
      <c r="A160" s="628" t="s">
        <v>672</v>
      </c>
      <c r="B160" s="629" t="s">
        <v>673</v>
      </c>
      <c r="C160" s="628" t="s">
        <v>1285</v>
      </c>
      <c r="D160" s="628" t="s">
        <v>515</v>
      </c>
      <c r="E160" s="628" t="s">
        <v>70</v>
      </c>
      <c r="F160" s="630">
        <f t="shared" si="16"/>
        <v>764.342535</v>
      </c>
      <c r="G160" s="768">
        <f t="shared" si="17"/>
        <v>7.47</v>
      </c>
      <c r="H160" s="768">
        <f t="shared" si="19"/>
        <v>5709.64</v>
      </c>
      <c r="I160" s="630">
        <f t="shared" si="20"/>
        <v>6.2633621474078305E-3</v>
      </c>
      <c r="J160" s="630">
        <f t="shared" si="18"/>
        <v>6.2633621474078305E-3</v>
      </c>
      <c r="K160" s="628" t="str">
        <f t="shared" si="15"/>
        <v>A</v>
      </c>
    </row>
    <row r="161" spans="1:11" ht="38.25" x14ac:dyDescent="0.25">
      <c r="A161" s="628" t="s">
        <v>543</v>
      </c>
      <c r="B161" s="629" t="s">
        <v>674</v>
      </c>
      <c r="C161" s="628" t="s">
        <v>1285</v>
      </c>
      <c r="D161" s="628" t="s">
        <v>522</v>
      </c>
      <c r="E161" s="628" t="s">
        <v>542</v>
      </c>
      <c r="F161" s="630">
        <f t="shared" si="16"/>
        <v>28.721827312895769</v>
      </c>
      <c r="G161" s="768">
        <f t="shared" si="17"/>
        <v>269.19</v>
      </c>
      <c r="H161" s="768">
        <f t="shared" si="19"/>
        <v>7731.63</v>
      </c>
      <c r="I161" s="630">
        <f t="shared" si="20"/>
        <v>8.4814451838929952E-3</v>
      </c>
      <c r="J161" s="630">
        <f t="shared" si="18"/>
        <v>8.4814451838929952E-3</v>
      </c>
      <c r="K161" s="628" t="str">
        <f t="shared" si="15"/>
        <v>A</v>
      </c>
    </row>
    <row r="162" spans="1:11" ht="38.25" x14ac:dyDescent="0.25">
      <c r="A162" s="628" t="s">
        <v>258</v>
      </c>
      <c r="B162" s="629" t="s">
        <v>677</v>
      </c>
      <c r="C162" s="628" t="s">
        <v>1285</v>
      </c>
      <c r="D162" s="628" t="s">
        <v>522</v>
      </c>
      <c r="E162" s="628" t="s">
        <v>542</v>
      </c>
      <c r="F162" s="630">
        <f t="shared" si="16"/>
        <v>224.69251855600001</v>
      </c>
      <c r="G162" s="768">
        <f t="shared" si="17"/>
        <v>10.84</v>
      </c>
      <c r="H162" s="768">
        <f t="shared" si="19"/>
        <v>2435.67</v>
      </c>
      <c r="I162" s="630">
        <f t="shared" si="20"/>
        <v>2.6718818141908823E-3</v>
      </c>
      <c r="J162" s="630">
        <f t="shared" si="18"/>
        <v>2.6718818141908823E-3</v>
      </c>
      <c r="K162" s="628" t="str">
        <f t="shared" si="15"/>
        <v>A</v>
      </c>
    </row>
    <row r="163" spans="1:11" ht="38.25" x14ac:dyDescent="0.25">
      <c r="A163" s="628" t="s">
        <v>397</v>
      </c>
      <c r="B163" s="629" t="s">
        <v>680</v>
      </c>
      <c r="C163" s="628" t="s">
        <v>1285</v>
      </c>
      <c r="D163" s="628" t="s">
        <v>522</v>
      </c>
      <c r="E163" s="628" t="s">
        <v>542</v>
      </c>
      <c r="F163" s="630">
        <f t="shared" si="16"/>
        <v>5.9039999999999999</v>
      </c>
      <c r="G163" s="768">
        <f t="shared" si="17"/>
        <v>0.59</v>
      </c>
      <c r="H163" s="768">
        <f t="shared" si="19"/>
        <v>3.48</v>
      </c>
      <c r="I163" s="630">
        <f t="shared" si="20"/>
        <v>3.817491168091026E-6</v>
      </c>
      <c r="J163" s="630">
        <f t="shared" si="18"/>
        <v>3.817491168091026E-6</v>
      </c>
      <c r="K163" s="628" t="str">
        <f t="shared" si="15"/>
        <v>A</v>
      </c>
    </row>
    <row r="164" spans="1:11" ht="38.25" x14ac:dyDescent="0.25">
      <c r="A164" s="628" t="s">
        <v>513</v>
      </c>
      <c r="B164" s="629" t="s">
        <v>683</v>
      </c>
      <c r="C164" s="628" t="s">
        <v>1285</v>
      </c>
      <c r="D164" s="628" t="s">
        <v>522</v>
      </c>
      <c r="E164" s="628" t="s">
        <v>542</v>
      </c>
      <c r="F164" s="630">
        <f t="shared" si="16"/>
        <v>1800</v>
      </c>
      <c r="G164" s="768">
        <f t="shared" si="17"/>
        <v>5.07</v>
      </c>
      <c r="H164" s="768">
        <f t="shared" si="19"/>
        <v>9126</v>
      </c>
      <c r="I164" s="630">
        <f t="shared" si="20"/>
        <v>1.0011041494252502E-2</v>
      </c>
      <c r="J164" s="630">
        <f t="shared" si="18"/>
        <v>1.0011041494252502E-2</v>
      </c>
      <c r="K164" s="628" t="str">
        <f t="shared" si="15"/>
        <v>A</v>
      </c>
    </row>
    <row r="165" spans="1:11" ht="38.25" x14ac:dyDescent="0.25">
      <c r="A165" s="628" t="s">
        <v>270</v>
      </c>
      <c r="B165" s="629" t="s">
        <v>684</v>
      </c>
      <c r="C165" s="628" t="s">
        <v>1285</v>
      </c>
      <c r="D165" s="628" t="s">
        <v>522</v>
      </c>
      <c r="E165" s="628" t="s">
        <v>542</v>
      </c>
      <c r="F165" s="630">
        <f t="shared" si="16"/>
        <v>76.3</v>
      </c>
      <c r="G165" s="768">
        <f t="shared" si="17"/>
        <v>4.84</v>
      </c>
      <c r="H165" s="768">
        <f t="shared" si="19"/>
        <v>369.29</v>
      </c>
      <c r="I165" s="630">
        <f t="shared" si="20"/>
        <v>4.051038257081423E-4</v>
      </c>
      <c r="J165" s="630">
        <f t="shared" si="18"/>
        <v>4.051038257081423E-4</v>
      </c>
      <c r="K165" s="628" t="str">
        <f t="shared" si="15"/>
        <v>A</v>
      </c>
    </row>
    <row r="166" spans="1:11" ht="38.25" x14ac:dyDescent="0.25">
      <c r="A166" s="628" t="s">
        <v>361</v>
      </c>
      <c r="B166" s="629" t="s">
        <v>685</v>
      </c>
      <c r="C166" s="628" t="s">
        <v>1285</v>
      </c>
      <c r="D166" s="628" t="s">
        <v>522</v>
      </c>
      <c r="E166" s="628" t="s">
        <v>542</v>
      </c>
      <c r="F166" s="630">
        <f t="shared" si="16"/>
        <v>51.376854555000001</v>
      </c>
      <c r="G166" s="768">
        <f t="shared" si="17"/>
        <v>0.22</v>
      </c>
      <c r="H166" s="768">
        <f t="shared" si="19"/>
        <v>11.3</v>
      </c>
      <c r="I166" s="630">
        <f t="shared" si="20"/>
        <v>1.2395876494088679E-5</v>
      </c>
      <c r="J166" s="630">
        <f t="shared" si="18"/>
        <v>1.2395876494088679E-5</v>
      </c>
      <c r="K166" s="628" t="str">
        <f t="shared" si="15"/>
        <v>A</v>
      </c>
    </row>
    <row r="167" spans="1:11" x14ac:dyDescent="0.25">
      <c r="A167" s="628" t="s">
        <v>686</v>
      </c>
      <c r="B167" s="629" t="s">
        <v>687</v>
      </c>
      <c r="C167" s="628" t="s">
        <v>1285</v>
      </c>
      <c r="D167" s="628" t="s">
        <v>515</v>
      </c>
      <c r="E167" s="628" t="s">
        <v>70</v>
      </c>
      <c r="F167" s="630">
        <f t="shared" si="16"/>
        <v>68.05579815397364</v>
      </c>
      <c r="G167" s="768">
        <f t="shared" si="17"/>
        <v>19.149999999999999</v>
      </c>
      <c r="H167" s="768">
        <f t="shared" si="19"/>
        <v>1303.27</v>
      </c>
      <c r="I167" s="630">
        <f t="shared" si="20"/>
        <v>1.4296614122522966E-3</v>
      </c>
      <c r="J167" s="630">
        <f t="shared" si="18"/>
        <v>1.4296614122522966E-3</v>
      </c>
      <c r="K167" s="628" t="str">
        <f t="shared" si="15"/>
        <v>A</v>
      </c>
    </row>
    <row r="168" spans="1:11" ht="38.25" x14ac:dyDescent="0.25">
      <c r="A168" s="628" t="s">
        <v>688</v>
      </c>
      <c r="B168" s="629" t="s">
        <v>690</v>
      </c>
      <c r="C168" s="628" t="s">
        <v>1285</v>
      </c>
      <c r="D168" s="628" t="s">
        <v>522</v>
      </c>
      <c r="E168" s="628" t="s">
        <v>542</v>
      </c>
      <c r="F168" s="630">
        <f t="shared" si="16"/>
        <v>240.96</v>
      </c>
      <c r="G168" s="768">
        <f t="shared" si="17"/>
        <v>0.17</v>
      </c>
      <c r="H168" s="768">
        <f t="shared" si="19"/>
        <v>40.96</v>
      </c>
      <c r="I168" s="630">
        <f t="shared" si="20"/>
        <v>4.4932309840519665E-5</v>
      </c>
      <c r="J168" s="630">
        <f t="shared" si="18"/>
        <v>4.4932309840519665E-5</v>
      </c>
      <c r="K168" s="628" t="str">
        <f t="shared" si="15"/>
        <v>A</v>
      </c>
    </row>
    <row r="169" spans="1:11" ht="38.25" x14ac:dyDescent="0.25">
      <c r="A169" s="628" t="s">
        <v>651</v>
      </c>
      <c r="B169" s="629" t="s">
        <v>738</v>
      </c>
      <c r="C169" s="628" t="s">
        <v>1285</v>
      </c>
      <c r="D169" s="628" t="s">
        <v>522</v>
      </c>
      <c r="E169" s="628" t="s">
        <v>542</v>
      </c>
      <c r="F169" s="630">
        <f t="shared" si="16"/>
        <v>17.7</v>
      </c>
      <c r="G169" s="768">
        <f t="shared" si="17"/>
        <v>51.97</v>
      </c>
      <c r="H169" s="768">
        <f t="shared" si="19"/>
        <v>919.87</v>
      </c>
      <c r="I169" s="630">
        <f t="shared" si="20"/>
        <v>1.0090791956298541E-3</v>
      </c>
      <c r="J169" s="630">
        <f t="shared" si="18"/>
        <v>1.0090791956298541E-3</v>
      </c>
      <c r="K169" s="628" t="str">
        <f t="shared" si="15"/>
        <v>A</v>
      </c>
    </row>
    <row r="170" spans="1:11" ht="38.25" x14ac:dyDescent="0.25">
      <c r="A170" s="628" t="s">
        <v>276</v>
      </c>
      <c r="B170" s="629" t="s">
        <v>722</v>
      </c>
      <c r="C170" s="628" t="s">
        <v>1285</v>
      </c>
      <c r="D170" s="628" t="s">
        <v>522</v>
      </c>
      <c r="E170" s="628" t="s">
        <v>542</v>
      </c>
      <c r="F170" s="630">
        <f t="shared" si="16"/>
        <v>8.5659840000000003</v>
      </c>
      <c r="G170" s="768">
        <f t="shared" si="17"/>
        <v>37.979999999999997</v>
      </c>
      <c r="H170" s="768">
        <f t="shared" si="19"/>
        <v>325.33999999999997</v>
      </c>
      <c r="I170" s="630">
        <f t="shared" si="20"/>
        <v>3.5689154500768229E-4</v>
      </c>
      <c r="J170" s="630">
        <f t="shared" si="18"/>
        <v>3.5689154500768229E-4</v>
      </c>
      <c r="K170" s="628" t="str">
        <f t="shared" si="15"/>
        <v>A</v>
      </c>
    </row>
    <row r="171" spans="1:11" ht="38.25" x14ac:dyDescent="0.25">
      <c r="A171" s="628" t="s">
        <v>326</v>
      </c>
      <c r="B171" s="629" t="s">
        <v>697</v>
      </c>
      <c r="C171" s="628" t="s">
        <v>1285</v>
      </c>
      <c r="D171" s="628" t="s">
        <v>522</v>
      </c>
      <c r="E171" s="628" t="s">
        <v>542</v>
      </c>
      <c r="F171" s="630">
        <f t="shared" si="16"/>
        <v>39.839357429718852</v>
      </c>
      <c r="G171" s="768">
        <f t="shared" si="17"/>
        <v>35.35</v>
      </c>
      <c r="H171" s="768">
        <f t="shared" si="19"/>
        <v>1408.32</v>
      </c>
      <c r="I171" s="630">
        <f t="shared" si="20"/>
        <v>1.5448991844384924E-3</v>
      </c>
      <c r="J171" s="630">
        <f t="shared" si="18"/>
        <v>1.5448991844384924E-3</v>
      </c>
      <c r="K171" s="628" t="str">
        <f t="shared" si="15"/>
        <v>A</v>
      </c>
    </row>
    <row r="172" spans="1:11" ht="38.25" x14ac:dyDescent="0.25">
      <c r="A172" s="628" t="s">
        <v>234</v>
      </c>
      <c r="B172" s="629" t="s">
        <v>740</v>
      </c>
      <c r="C172" s="628" t="s">
        <v>1285</v>
      </c>
      <c r="D172" s="628" t="s">
        <v>522</v>
      </c>
      <c r="E172" s="628" t="s">
        <v>542</v>
      </c>
      <c r="F172" s="630">
        <f t="shared" si="16"/>
        <v>11.187307692307668</v>
      </c>
      <c r="G172" s="768">
        <f t="shared" si="17"/>
        <v>9.6199999999999992</v>
      </c>
      <c r="H172" s="768">
        <f t="shared" si="19"/>
        <v>107.62</v>
      </c>
      <c r="I172" s="630">
        <f t="shared" si="20"/>
        <v>1.1805701135343571E-4</v>
      </c>
      <c r="J172" s="630">
        <f t="shared" si="18"/>
        <v>1.1805701135343571E-4</v>
      </c>
      <c r="K172" s="628" t="str">
        <f t="shared" si="15"/>
        <v>A</v>
      </c>
    </row>
    <row r="173" spans="1:11" ht="38.25" x14ac:dyDescent="0.25">
      <c r="A173" s="628" t="s">
        <v>268</v>
      </c>
      <c r="B173" s="629" t="s">
        <v>693</v>
      </c>
      <c r="C173" s="628" t="s">
        <v>1285</v>
      </c>
      <c r="D173" s="628" t="s">
        <v>522</v>
      </c>
      <c r="E173" s="628" t="s">
        <v>542</v>
      </c>
      <c r="F173" s="630">
        <f t="shared" si="16"/>
        <v>51.981626506024192</v>
      </c>
      <c r="G173" s="768">
        <f t="shared" si="17"/>
        <v>0.49</v>
      </c>
      <c r="H173" s="768">
        <f t="shared" si="19"/>
        <v>25.47</v>
      </c>
      <c r="I173" s="630">
        <f t="shared" si="20"/>
        <v>2.7940086221631736E-5</v>
      </c>
      <c r="J173" s="630">
        <f t="shared" si="18"/>
        <v>2.7940086221631736E-5</v>
      </c>
      <c r="K173" s="628" t="str">
        <f t="shared" si="15"/>
        <v>A</v>
      </c>
    </row>
    <row r="174" spans="1:11" ht="38.25" x14ac:dyDescent="0.25">
      <c r="A174" s="628" t="s">
        <v>573</v>
      </c>
      <c r="B174" s="629" t="s">
        <v>746</v>
      </c>
      <c r="C174" s="628" t="s">
        <v>1285</v>
      </c>
      <c r="D174" s="628" t="s">
        <v>522</v>
      </c>
      <c r="E174" s="628" t="s">
        <v>542</v>
      </c>
      <c r="F174" s="630">
        <f t="shared" si="16"/>
        <v>96.42857142857136</v>
      </c>
      <c r="G174" s="768">
        <f t="shared" si="17"/>
        <v>408.2</v>
      </c>
      <c r="H174" s="768">
        <f t="shared" si="19"/>
        <v>39362.14</v>
      </c>
      <c r="I174" s="630">
        <f t="shared" si="20"/>
        <v>4.3179489025046695E-2</v>
      </c>
      <c r="J174" s="630">
        <f t="shared" si="18"/>
        <v>4.3179489025046695E-2</v>
      </c>
      <c r="K174" s="628" t="str">
        <f t="shared" si="15"/>
        <v>A</v>
      </c>
    </row>
    <row r="175" spans="1:11" ht="38.25" x14ac:dyDescent="0.25">
      <c r="A175" s="628" t="s">
        <v>329</v>
      </c>
      <c r="B175" s="629" t="s">
        <v>710</v>
      </c>
      <c r="C175" s="628" t="s">
        <v>1285</v>
      </c>
      <c r="D175" s="628" t="s">
        <v>522</v>
      </c>
      <c r="E175" s="628" t="s">
        <v>542</v>
      </c>
      <c r="F175" s="630">
        <f t="shared" si="16"/>
        <v>34.014961154219996</v>
      </c>
      <c r="G175" s="768">
        <f t="shared" si="17"/>
        <v>66.36</v>
      </c>
      <c r="H175" s="768">
        <f t="shared" si="19"/>
        <v>2257.23</v>
      </c>
      <c r="I175" s="630">
        <f t="shared" si="20"/>
        <v>2.4761366636063529E-3</v>
      </c>
      <c r="J175" s="630">
        <f t="shared" si="18"/>
        <v>2.4761366636063529E-3</v>
      </c>
      <c r="K175" s="628" t="str">
        <f t="shared" si="15"/>
        <v>A</v>
      </c>
    </row>
    <row r="176" spans="1:11" ht="38.25" x14ac:dyDescent="0.25">
      <c r="A176" s="628" t="s">
        <v>645</v>
      </c>
      <c r="B176" s="629" t="s">
        <v>729</v>
      </c>
      <c r="C176" s="628" t="s">
        <v>1285</v>
      </c>
      <c r="D176" s="628" t="s">
        <v>522</v>
      </c>
      <c r="E176" s="628" t="s">
        <v>542</v>
      </c>
      <c r="F176" s="630">
        <f t="shared" si="16"/>
        <v>213.311431</v>
      </c>
      <c r="G176" s="768">
        <f t="shared" si="17"/>
        <v>597.34</v>
      </c>
      <c r="H176" s="768">
        <f t="shared" si="19"/>
        <v>127419.45</v>
      </c>
      <c r="I176" s="630">
        <f t="shared" si="20"/>
        <v>0.13977661638448738</v>
      </c>
      <c r="J176" s="630">
        <f t="shared" si="18"/>
        <v>0.13977661638448738</v>
      </c>
      <c r="K176" s="628" t="str">
        <f t="shared" si="15"/>
        <v>A</v>
      </c>
    </row>
    <row r="177" spans="1:11" ht="38.25" x14ac:dyDescent="0.25">
      <c r="A177" s="628" t="s">
        <v>404</v>
      </c>
      <c r="B177" s="629" t="s">
        <v>712</v>
      </c>
      <c r="C177" s="628" t="s">
        <v>1285</v>
      </c>
      <c r="D177" s="628" t="s">
        <v>522</v>
      </c>
      <c r="E177" s="628" t="s">
        <v>542</v>
      </c>
      <c r="F177" s="630">
        <f t="shared" si="16"/>
        <v>34.95935542168656</v>
      </c>
      <c r="G177" s="768">
        <f t="shared" si="17"/>
        <v>5.79</v>
      </c>
      <c r="H177" s="768">
        <f t="shared" si="19"/>
        <v>202.41</v>
      </c>
      <c r="I177" s="630">
        <f t="shared" si="20"/>
        <v>2.2203976647508752E-4</v>
      </c>
      <c r="J177" s="630">
        <f t="shared" si="18"/>
        <v>2.2203976647508752E-4</v>
      </c>
      <c r="K177" s="628" t="str">
        <f t="shared" si="15"/>
        <v>A</v>
      </c>
    </row>
    <row r="178" spans="1:11" ht="38.25" x14ac:dyDescent="0.25">
      <c r="A178" s="628" t="s">
        <v>469</v>
      </c>
      <c r="B178" s="629" t="s">
        <v>700</v>
      </c>
      <c r="C178" s="628" t="s">
        <v>1285</v>
      </c>
      <c r="D178" s="628" t="s">
        <v>522</v>
      </c>
      <c r="E178" s="628" t="s">
        <v>542</v>
      </c>
      <c r="F178" s="630">
        <f t="shared" si="16"/>
        <v>88.531906905</v>
      </c>
      <c r="G178" s="768">
        <f t="shared" si="17"/>
        <v>223.82</v>
      </c>
      <c r="H178" s="768">
        <f t="shared" ref="H178:H227" si="21">ROUND(F178*G178,2)</f>
        <v>19815.21</v>
      </c>
      <c r="I178" s="630">
        <f t="shared" si="20"/>
        <v>2.1736893439330166E-2</v>
      </c>
      <c r="J178" s="630">
        <f t="shared" si="18"/>
        <v>2.1736893439330166E-2</v>
      </c>
      <c r="K178" s="628" t="str">
        <f t="shared" si="15"/>
        <v>A</v>
      </c>
    </row>
    <row r="179" spans="1:11" ht="38.25" x14ac:dyDescent="0.25">
      <c r="A179" s="628" t="s">
        <v>570</v>
      </c>
      <c r="B179" s="629" t="s">
        <v>739</v>
      </c>
      <c r="C179" s="628" t="s">
        <v>1285</v>
      </c>
      <c r="D179" s="628" t="s">
        <v>522</v>
      </c>
      <c r="E179" s="628" t="s">
        <v>542</v>
      </c>
      <c r="F179" s="630">
        <f t="shared" si="16"/>
        <v>9700.5553920000002</v>
      </c>
      <c r="G179" s="768">
        <f t="shared" si="17"/>
        <v>32.58</v>
      </c>
      <c r="H179" s="768">
        <f t="shared" si="21"/>
        <v>316044.09000000003</v>
      </c>
      <c r="I179" s="630">
        <f t="shared" ref="I179:I227" si="22">H179 / VALOR_TOTAL * 100</f>
        <v>0.34669411560412805</v>
      </c>
      <c r="J179" s="630">
        <f t="shared" si="18"/>
        <v>0.34669411560412805</v>
      </c>
      <c r="K179" s="628" t="str">
        <f t="shared" si="15"/>
        <v>A</v>
      </c>
    </row>
    <row r="180" spans="1:11" ht="38.25" x14ac:dyDescent="0.25">
      <c r="A180" s="628" t="s">
        <v>600</v>
      </c>
      <c r="B180" s="629" t="s">
        <v>707</v>
      </c>
      <c r="C180" s="628" t="s">
        <v>1285</v>
      </c>
      <c r="D180" s="628" t="s">
        <v>522</v>
      </c>
      <c r="E180" s="628" t="s">
        <v>542</v>
      </c>
      <c r="F180" s="630">
        <f t="shared" si="16"/>
        <v>9.84</v>
      </c>
      <c r="G180" s="768">
        <f t="shared" si="17"/>
        <v>127.09</v>
      </c>
      <c r="H180" s="768">
        <f t="shared" si="21"/>
        <v>1250.57</v>
      </c>
      <c r="I180" s="630">
        <f t="shared" si="22"/>
        <v>1.3718505546205732E-3</v>
      </c>
      <c r="J180" s="630">
        <f t="shared" si="18"/>
        <v>1.3718505546205732E-3</v>
      </c>
      <c r="K180" s="628" t="str">
        <f t="shared" si="15"/>
        <v>A</v>
      </c>
    </row>
    <row r="181" spans="1:11" ht="38.25" x14ac:dyDescent="0.25">
      <c r="A181" s="628" t="s">
        <v>260</v>
      </c>
      <c r="B181" s="629" t="s">
        <v>747</v>
      </c>
      <c r="C181" s="628" t="s">
        <v>1285</v>
      </c>
      <c r="D181" s="628" t="s">
        <v>522</v>
      </c>
      <c r="E181" s="628" t="s">
        <v>542</v>
      </c>
      <c r="F181" s="630">
        <f t="shared" si="16"/>
        <v>22.554806531638722</v>
      </c>
      <c r="G181" s="768">
        <f t="shared" si="17"/>
        <v>1.3</v>
      </c>
      <c r="H181" s="768">
        <f t="shared" si="21"/>
        <v>29.32</v>
      </c>
      <c r="I181" s="630">
        <f t="shared" si="22"/>
        <v>3.2163460071387613E-5</v>
      </c>
      <c r="J181" s="630">
        <f t="shared" si="18"/>
        <v>3.2163460071387613E-5</v>
      </c>
      <c r="K181" s="628" t="str">
        <f t="shared" si="15"/>
        <v>A</v>
      </c>
    </row>
    <row r="182" spans="1:11" ht="38.25" x14ac:dyDescent="0.25">
      <c r="A182" s="628" t="s">
        <v>292</v>
      </c>
      <c r="B182" s="629" t="s">
        <v>730</v>
      </c>
      <c r="C182" s="628" t="s">
        <v>1285</v>
      </c>
      <c r="D182" s="628" t="s">
        <v>522</v>
      </c>
      <c r="E182" s="628" t="s">
        <v>542</v>
      </c>
      <c r="F182" s="630">
        <f t="shared" si="16"/>
        <v>588.74722955145103</v>
      </c>
      <c r="G182" s="768">
        <f t="shared" si="17"/>
        <v>52.11</v>
      </c>
      <c r="H182" s="768">
        <f t="shared" si="21"/>
        <v>30679.62</v>
      </c>
      <c r="I182" s="630">
        <f t="shared" si="22"/>
        <v>3.3654936319077247E-2</v>
      </c>
      <c r="J182" s="630">
        <f t="shared" si="18"/>
        <v>3.3654936319077247E-2</v>
      </c>
      <c r="K182" s="628" t="str">
        <f t="shared" si="15"/>
        <v>A</v>
      </c>
    </row>
    <row r="183" spans="1:11" ht="38.25" x14ac:dyDescent="0.25">
      <c r="A183" s="628" t="s">
        <v>675</v>
      </c>
      <c r="B183" s="629" t="s">
        <v>719</v>
      </c>
      <c r="C183" s="628" t="s">
        <v>1285</v>
      </c>
      <c r="D183" s="628" t="s">
        <v>522</v>
      </c>
      <c r="E183" s="628" t="s">
        <v>542</v>
      </c>
      <c r="F183" s="630">
        <f t="shared" si="16"/>
        <v>7.8719999999999999</v>
      </c>
      <c r="G183" s="768">
        <f t="shared" si="17"/>
        <v>0.22</v>
      </c>
      <c r="H183" s="768">
        <f t="shared" si="21"/>
        <v>1.73</v>
      </c>
      <c r="I183" s="630">
        <f t="shared" si="22"/>
        <v>1.8977757818383551E-6</v>
      </c>
      <c r="J183" s="630">
        <f t="shared" si="18"/>
        <v>1.8977757818383551E-6</v>
      </c>
      <c r="K183" s="628" t="str">
        <f t="shared" si="15"/>
        <v>A</v>
      </c>
    </row>
    <row r="184" spans="1:11" ht="38.25" x14ac:dyDescent="0.25">
      <c r="A184" s="628" t="s">
        <v>495</v>
      </c>
      <c r="B184" s="629" t="s">
        <v>711</v>
      </c>
      <c r="C184" s="628" t="s">
        <v>1285</v>
      </c>
      <c r="D184" s="628" t="s">
        <v>522</v>
      </c>
      <c r="E184" s="628" t="s">
        <v>542</v>
      </c>
      <c r="F184" s="630">
        <f t="shared" si="16"/>
        <v>291.3408</v>
      </c>
      <c r="G184" s="768">
        <f t="shared" si="17"/>
        <v>352.4</v>
      </c>
      <c r="H184" s="768">
        <f t="shared" si="21"/>
        <v>102668.5</v>
      </c>
      <c r="I184" s="630">
        <f t="shared" si="22"/>
        <v>0.11262531379056136</v>
      </c>
      <c r="J184" s="630">
        <f t="shared" si="18"/>
        <v>0.11262531379056136</v>
      </c>
      <c r="K184" s="628" t="str">
        <f t="shared" si="15"/>
        <v>A</v>
      </c>
    </row>
    <row r="185" spans="1:11" ht="38.25" x14ac:dyDescent="0.25">
      <c r="A185" s="628" t="s">
        <v>459</v>
      </c>
      <c r="B185" s="629" t="s">
        <v>726</v>
      </c>
      <c r="C185" s="628" t="s">
        <v>1285</v>
      </c>
      <c r="D185" s="628" t="s">
        <v>522</v>
      </c>
      <c r="E185" s="628" t="s">
        <v>542</v>
      </c>
      <c r="F185" s="630">
        <f t="shared" si="16"/>
        <v>39.839357429718852</v>
      </c>
      <c r="G185" s="768">
        <f t="shared" si="17"/>
        <v>287.81</v>
      </c>
      <c r="H185" s="768">
        <f t="shared" si="21"/>
        <v>11466.17</v>
      </c>
      <c r="I185" s="630">
        <f t="shared" si="22"/>
        <v>1.2578161697365024E-2</v>
      </c>
      <c r="J185" s="630">
        <f t="shared" si="18"/>
        <v>1.2578161697365024E-2</v>
      </c>
      <c r="K185" s="628" t="str">
        <f t="shared" si="15"/>
        <v>A</v>
      </c>
    </row>
    <row r="186" spans="1:11" ht="38.25" x14ac:dyDescent="0.25">
      <c r="A186" s="628" t="s">
        <v>611</v>
      </c>
      <c r="B186" s="629" t="s">
        <v>701</v>
      </c>
      <c r="C186" s="628" t="s">
        <v>1285</v>
      </c>
      <c r="D186" s="628" t="s">
        <v>522</v>
      </c>
      <c r="E186" s="628" t="s">
        <v>542</v>
      </c>
      <c r="F186" s="630">
        <f t="shared" si="16"/>
        <v>1</v>
      </c>
      <c r="G186" s="768">
        <f t="shared" si="17"/>
        <v>76.819999999999993</v>
      </c>
      <c r="H186" s="768">
        <f t="shared" si="21"/>
        <v>76.819999999999993</v>
      </c>
      <c r="I186" s="630">
        <f t="shared" si="22"/>
        <v>8.4270020555388681E-5</v>
      </c>
      <c r="J186" s="630">
        <f t="shared" si="18"/>
        <v>8.4270020555388681E-5</v>
      </c>
      <c r="K186" s="628" t="str">
        <f t="shared" si="15"/>
        <v>A</v>
      </c>
    </row>
    <row r="187" spans="1:11" x14ac:dyDescent="0.25">
      <c r="A187" s="628" t="s">
        <v>748</v>
      </c>
      <c r="B187" s="629" t="s">
        <v>391</v>
      </c>
      <c r="C187" s="628" t="s">
        <v>1285</v>
      </c>
      <c r="D187" s="628" t="s">
        <v>515</v>
      </c>
      <c r="E187" s="628" t="s">
        <v>66</v>
      </c>
      <c r="F187" s="630">
        <f t="shared" si="16"/>
        <v>28.787148594377562</v>
      </c>
      <c r="G187" s="768">
        <f t="shared" si="17"/>
        <v>0</v>
      </c>
      <c r="H187" s="768">
        <f t="shared" si="21"/>
        <v>0</v>
      </c>
      <c r="I187" s="630">
        <f t="shared" si="22"/>
        <v>0</v>
      </c>
      <c r="J187" s="630">
        <f t="shared" si="18"/>
        <v>0</v>
      </c>
      <c r="K187" s="628" t="str">
        <f t="shared" si="15"/>
        <v>A</v>
      </c>
    </row>
    <row r="188" spans="1:11" ht="38.25" x14ac:dyDescent="0.25">
      <c r="A188" s="628" t="s">
        <v>363</v>
      </c>
      <c r="B188" s="629" t="s">
        <v>735</v>
      </c>
      <c r="C188" s="628" t="s">
        <v>1285</v>
      </c>
      <c r="D188" s="628" t="s">
        <v>522</v>
      </c>
      <c r="E188" s="628" t="s">
        <v>542</v>
      </c>
      <c r="F188" s="630">
        <f t="shared" si="16"/>
        <v>2307.5641079532961</v>
      </c>
      <c r="G188" s="768">
        <f t="shared" si="17"/>
        <v>27.21</v>
      </c>
      <c r="H188" s="768">
        <f t="shared" si="21"/>
        <v>62788.82</v>
      </c>
      <c r="I188" s="630">
        <f t="shared" si="22"/>
        <v>6.8878093622085398E-2</v>
      </c>
      <c r="J188" s="630">
        <f t="shared" si="18"/>
        <v>6.8878093622085398E-2</v>
      </c>
      <c r="K188" s="628" t="str">
        <f t="shared" si="15"/>
        <v>A</v>
      </c>
    </row>
    <row r="189" spans="1:11" ht="38.25" x14ac:dyDescent="0.25">
      <c r="A189" s="628" t="s">
        <v>252</v>
      </c>
      <c r="B189" s="629" t="s">
        <v>703</v>
      </c>
      <c r="C189" s="628" t="s">
        <v>1285</v>
      </c>
      <c r="D189" s="628" t="s">
        <v>522</v>
      </c>
      <c r="E189" s="628" t="s">
        <v>542</v>
      </c>
      <c r="F189" s="630">
        <f t="shared" si="16"/>
        <v>136.5</v>
      </c>
      <c r="G189" s="768">
        <f t="shared" si="17"/>
        <v>219.62</v>
      </c>
      <c r="H189" s="768">
        <f t="shared" si="21"/>
        <v>29978.13</v>
      </c>
      <c r="I189" s="630">
        <f t="shared" si="22"/>
        <v>3.2885415664047311E-2</v>
      </c>
      <c r="J189" s="630">
        <f t="shared" si="18"/>
        <v>3.2885415664047311E-2</v>
      </c>
      <c r="K189" s="628" t="str">
        <f t="shared" si="15"/>
        <v>A</v>
      </c>
    </row>
    <row r="190" spans="1:11" ht="38.25" x14ac:dyDescent="0.25">
      <c r="A190" s="628" t="s">
        <v>487</v>
      </c>
      <c r="B190" s="629" t="s">
        <v>745</v>
      </c>
      <c r="C190" s="628" t="s">
        <v>1285</v>
      </c>
      <c r="D190" s="628" t="s">
        <v>522</v>
      </c>
      <c r="E190" s="628" t="s">
        <v>542</v>
      </c>
      <c r="F190" s="630">
        <f t="shared" si="16"/>
        <v>10.852832512315276</v>
      </c>
      <c r="G190" s="768">
        <f t="shared" si="17"/>
        <v>60.96</v>
      </c>
      <c r="H190" s="768">
        <f t="shared" si="21"/>
        <v>661.59</v>
      </c>
      <c r="I190" s="630">
        <f t="shared" si="22"/>
        <v>7.2575114422337419E-4</v>
      </c>
      <c r="J190" s="630">
        <f t="shared" si="18"/>
        <v>7.2575114422337419E-4</v>
      </c>
      <c r="K190" s="628" t="str">
        <f t="shared" si="15"/>
        <v>A</v>
      </c>
    </row>
    <row r="191" spans="1:11" ht="38.25" x14ac:dyDescent="0.25">
      <c r="A191" s="628" t="s">
        <v>408</v>
      </c>
      <c r="B191" s="629" t="s">
        <v>720</v>
      </c>
      <c r="C191" s="628" t="s">
        <v>1285</v>
      </c>
      <c r="D191" s="628" t="s">
        <v>522</v>
      </c>
      <c r="E191" s="628" t="s">
        <v>542</v>
      </c>
      <c r="F191" s="630">
        <f t="shared" si="16"/>
        <v>239.7324145</v>
      </c>
      <c r="G191" s="768">
        <f t="shared" si="17"/>
        <v>363.05</v>
      </c>
      <c r="H191" s="768">
        <f t="shared" si="21"/>
        <v>87034.85</v>
      </c>
      <c r="I191" s="630">
        <f t="shared" si="22"/>
        <v>9.5475508962967609E-2</v>
      </c>
      <c r="J191" s="630">
        <f t="shared" si="18"/>
        <v>9.5475508962967609E-2</v>
      </c>
      <c r="K191" s="628" t="str">
        <f t="shared" si="15"/>
        <v>A</v>
      </c>
    </row>
    <row r="192" spans="1:11" ht="38.25" x14ac:dyDescent="0.25">
      <c r="A192" s="628" t="s">
        <v>300</v>
      </c>
      <c r="B192" s="629" t="s">
        <v>723</v>
      </c>
      <c r="C192" s="628" t="s">
        <v>1285</v>
      </c>
      <c r="D192" s="628" t="s">
        <v>522</v>
      </c>
      <c r="E192" s="628" t="s">
        <v>542</v>
      </c>
      <c r="F192" s="630">
        <f t="shared" si="16"/>
        <v>2577.1812080536911</v>
      </c>
      <c r="G192" s="768">
        <f t="shared" si="17"/>
        <v>88.54</v>
      </c>
      <c r="H192" s="768">
        <f t="shared" si="21"/>
        <v>228183.62</v>
      </c>
      <c r="I192" s="630">
        <f t="shared" si="22"/>
        <v>0.25031291783133303</v>
      </c>
      <c r="J192" s="630">
        <f t="shared" si="18"/>
        <v>0.25031291783133303</v>
      </c>
      <c r="K192" s="628" t="str">
        <f t="shared" si="15"/>
        <v>A</v>
      </c>
    </row>
    <row r="193" spans="1:11" ht="38.25" x14ac:dyDescent="0.25">
      <c r="A193" s="628" t="s">
        <v>463</v>
      </c>
      <c r="B193" s="629" t="s">
        <v>728</v>
      </c>
      <c r="C193" s="628" t="s">
        <v>1285</v>
      </c>
      <c r="D193" s="628" t="s">
        <v>522</v>
      </c>
      <c r="E193" s="628" t="s">
        <v>542</v>
      </c>
      <c r="F193" s="630">
        <f t="shared" si="16"/>
        <v>34.188034188034187</v>
      </c>
      <c r="G193" s="768">
        <f t="shared" si="17"/>
        <v>1377.97</v>
      </c>
      <c r="H193" s="768">
        <f t="shared" si="21"/>
        <v>47110.09</v>
      </c>
      <c r="I193" s="630">
        <f t="shared" si="22"/>
        <v>5.1678836926141766E-2</v>
      </c>
      <c r="J193" s="630">
        <f t="shared" si="18"/>
        <v>5.1678836926141766E-2</v>
      </c>
      <c r="K193" s="628" t="str">
        <f t="shared" si="15"/>
        <v>A</v>
      </c>
    </row>
    <row r="194" spans="1:11" ht="38.25" x14ac:dyDescent="0.25">
      <c r="A194" s="628" t="s">
        <v>399</v>
      </c>
      <c r="B194" s="629" t="s">
        <v>702</v>
      </c>
      <c r="C194" s="628" t="s">
        <v>1285</v>
      </c>
      <c r="D194" s="628" t="s">
        <v>522</v>
      </c>
      <c r="E194" s="628" t="s">
        <v>542</v>
      </c>
      <c r="F194" s="630">
        <f t="shared" si="16"/>
        <v>18.21441315358064</v>
      </c>
      <c r="G194" s="768">
        <f t="shared" si="17"/>
        <v>3.53</v>
      </c>
      <c r="H194" s="768">
        <f t="shared" si="21"/>
        <v>64.3</v>
      </c>
      <c r="I194" s="630">
        <f t="shared" si="22"/>
        <v>7.0535828192026719E-5</v>
      </c>
      <c r="J194" s="630">
        <f t="shared" si="18"/>
        <v>7.0535828192026719E-5</v>
      </c>
      <c r="K194" s="628" t="str">
        <f t="shared" ref="K194:K227" si="23">IF(J194&lt;=50,"A",IF(J194&lt;=80,"B","C"))</f>
        <v>A</v>
      </c>
    </row>
    <row r="195" spans="1:11" ht="38.25" x14ac:dyDescent="0.25">
      <c r="A195" s="628" t="s">
        <v>244</v>
      </c>
      <c r="B195" s="629" t="s">
        <v>744</v>
      </c>
      <c r="C195" s="628" t="s">
        <v>1285</v>
      </c>
      <c r="D195" s="628" t="s">
        <v>522</v>
      </c>
      <c r="E195" s="628" t="s">
        <v>542</v>
      </c>
      <c r="F195" s="630">
        <f t="shared" ref="F195:F227" si="24">SUMIF($A$2:$A$227,A195,$F$234:$F$539)</f>
        <v>1362.5</v>
      </c>
      <c r="G195" s="768">
        <f t="shared" ref="G195:G227" si="25">VLOOKUP(A195,$A$234:$K$539,7,0)</f>
        <v>121.92</v>
      </c>
      <c r="H195" s="768">
        <f t="shared" si="21"/>
        <v>166116</v>
      </c>
      <c r="I195" s="630">
        <f t="shared" si="22"/>
        <v>0.18222596634442786</v>
      </c>
      <c r="J195" s="630">
        <f t="shared" ref="J195:J227" si="26">I195</f>
        <v>0.18222596634442786</v>
      </c>
      <c r="K195" s="628" t="str">
        <f t="shared" si="23"/>
        <v>A</v>
      </c>
    </row>
    <row r="196" spans="1:11" ht="38.25" x14ac:dyDescent="0.25">
      <c r="A196" s="628" t="s">
        <v>311</v>
      </c>
      <c r="B196" s="629" t="s">
        <v>727</v>
      </c>
      <c r="C196" s="628" t="s">
        <v>1285</v>
      </c>
      <c r="D196" s="628" t="s">
        <v>522</v>
      </c>
      <c r="E196" s="628" t="s">
        <v>542</v>
      </c>
      <c r="F196" s="630">
        <f t="shared" si="24"/>
        <v>82.076999999999998</v>
      </c>
      <c r="G196" s="768">
        <f t="shared" si="25"/>
        <v>78.25</v>
      </c>
      <c r="H196" s="768">
        <f t="shared" si="21"/>
        <v>6422.53</v>
      </c>
      <c r="I196" s="630">
        <f t="shared" si="22"/>
        <v>7.0453883769539252E-3</v>
      </c>
      <c r="J196" s="630">
        <f t="shared" si="26"/>
        <v>7.0453883769539252E-3</v>
      </c>
      <c r="K196" s="628" t="str">
        <f t="shared" si="23"/>
        <v>A</v>
      </c>
    </row>
    <row r="197" spans="1:11" ht="38.25" x14ac:dyDescent="0.25">
      <c r="A197" s="628" t="s">
        <v>483</v>
      </c>
      <c r="B197" s="629" t="s">
        <v>733</v>
      </c>
      <c r="C197" s="628" t="s">
        <v>1285</v>
      </c>
      <c r="D197" s="628" t="s">
        <v>522</v>
      </c>
      <c r="E197" s="628" t="s">
        <v>542</v>
      </c>
      <c r="F197" s="630">
        <f t="shared" si="24"/>
        <v>164.15740625000001</v>
      </c>
      <c r="G197" s="768">
        <f t="shared" si="25"/>
        <v>14.39</v>
      </c>
      <c r="H197" s="768">
        <f t="shared" si="21"/>
        <v>2362.23</v>
      </c>
      <c r="I197" s="630">
        <f t="shared" si="22"/>
        <v>2.591319586781513E-3</v>
      </c>
      <c r="J197" s="630">
        <f t="shared" si="26"/>
        <v>2.591319586781513E-3</v>
      </c>
      <c r="K197" s="628" t="str">
        <f t="shared" si="23"/>
        <v>A</v>
      </c>
    </row>
    <row r="198" spans="1:11" x14ac:dyDescent="0.25">
      <c r="A198" s="628" t="s">
        <v>489</v>
      </c>
      <c r="B198" s="629" t="s">
        <v>490</v>
      </c>
      <c r="C198" s="628" t="s">
        <v>1285</v>
      </c>
      <c r="D198" s="628" t="s">
        <v>515</v>
      </c>
      <c r="E198" s="628" t="s">
        <v>108</v>
      </c>
      <c r="F198" s="630">
        <f t="shared" si="24"/>
        <v>15.731999999999999</v>
      </c>
      <c r="G198" s="768">
        <f t="shared" si="25"/>
        <v>0</v>
      </c>
      <c r="H198" s="768">
        <f t="shared" si="21"/>
        <v>0</v>
      </c>
      <c r="I198" s="630">
        <f t="shared" si="22"/>
        <v>0</v>
      </c>
      <c r="J198" s="630">
        <f t="shared" si="26"/>
        <v>0</v>
      </c>
      <c r="K198" s="628" t="str">
        <f t="shared" si="23"/>
        <v>A</v>
      </c>
    </row>
    <row r="199" spans="1:11" ht="38.25" x14ac:dyDescent="0.25">
      <c r="A199" s="628" t="s">
        <v>302</v>
      </c>
      <c r="B199" s="629" t="s">
        <v>709</v>
      </c>
      <c r="C199" s="628" t="s">
        <v>1285</v>
      </c>
      <c r="D199" s="628" t="s">
        <v>522</v>
      </c>
      <c r="E199" s="628" t="s">
        <v>542</v>
      </c>
      <c r="F199" s="630">
        <f t="shared" si="24"/>
        <v>0.19419697029460001</v>
      </c>
      <c r="G199" s="768">
        <f t="shared" si="25"/>
        <v>229.69</v>
      </c>
      <c r="H199" s="768">
        <f t="shared" si="21"/>
        <v>44.61</v>
      </c>
      <c r="I199" s="630">
        <f t="shared" si="22"/>
        <v>4.8936287646132384E-5</v>
      </c>
      <c r="J199" s="630">
        <f t="shared" si="26"/>
        <v>4.8936287646132384E-5</v>
      </c>
      <c r="K199" s="628" t="str">
        <f t="shared" si="23"/>
        <v>A</v>
      </c>
    </row>
    <row r="200" spans="1:11" ht="38.25" x14ac:dyDescent="0.25">
      <c r="A200" s="628" t="s">
        <v>333</v>
      </c>
      <c r="B200" s="629" t="s">
        <v>705</v>
      </c>
      <c r="C200" s="628" t="s">
        <v>1285</v>
      </c>
      <c r="D200" s="628" t="s">
        <v>522</v>
      </c>
      <c r="E200" s="628" t="s">
        <v>542</v>
      </c>
      <c r="F200" s="630">
        <f t="shared" si="24"/>
        <v>2.81</v>
      </c>
      <c r="G200" s="768">
        <f t="shared" si="25"/>
        <v>3.53</v>
      </c>
      <c r="H200" s="768">
        <f t="shared" si="21"/>
        <v>9.92</v>
      </c>
      <c r="I200" s="630">
        <f t="shared" si="22"/>
        <v>1.0882043789500856E-5</v>
      </c>
      <c r="J200" s="630">
        <f t="shared" si="26"/>
        <v>1.0882043789500856E-5</v>
      </c>
      <c r="K200" s="628" t="str">
        <f t="shared" si="23"/>
        <v>A</v>
      </c>
    </row>
    <row r="201" spans="1:11" ht="38.25" x14ac:dyDescent="0.25">
      <c r="A201" s="628" t="s">
        <v>678</v>
      </c>
      <c r="B201" s="629" t="s">
        <v>743</v>
      </c>
      <c r="C201" s="628" t="s">
        <v>1285</v>
      </c>
      <c r="D201" s="628" t="s">
        <v>522</v>
      </c>
      <c r="E201" s="628" t="s">
        <v>542</v>
      </c>
      <c r="F201" s="630">
        <f t="shared" si="24"/>
        <v>35.574412532637098</v>
      </c>
      <c r="G201" s="768">
        <f t="shared" si="25"/>
        <v>0.54</v>
      </c>
      <c r="H201" s="768">
        <f t="shared" si="21"/>
        <v>19.21</v>
      </c>
      <c r="I201" s="630">
        <f t="shared" si="22"/>
        <v>2.1072990039950752E-5</v>
      </c>
      <c r="J201" s="630">
        <f t="shared" si="26"/>
        <v>2.1072990039950752E-5</v>
      </c>
      <c r="K201" s="628" t="str">
        <f t="shared" si="23"/>
        <v>A</v>
      </c>
    </row>
    <row r="202" spans="1:11" ht="38.25" x14ac:dyDescent="0.25">
      <c r="A202" s="628" t="s">
        <v>359</v>
      </c>
      <c r="B202" s="629" t="s">
        <v>714</v>
      </c>
      <c r="C202" s="628" t="s">
        <v>1285</v>
      </c>
      <c r="D202" s="628" t="s">
        <v>522</v>
      </c>
      <c r="E202" s="628" t="s">
        <v>542</v>
      </c>
      <c r="F202" s="630">
        <f t="shared" si="24"/>
        <v>459.43775100401581</v>
      </c>
      <c r="G202" s="768">
        <f t="shared" si="25"/>
        <v>2995.46</v>
      </c>
      <c r="H202" s="768">
        <f t="shared" si="21"/>
        <v>1376227.41</v>
      </c>
      <c r="I202" s="630">
        <f t="shared" si="22"/>
        <v>1.5096942479769504</v>
      </c>
      <c r="J202" s="630">
        <f t="shared" si="26"/>
        <v>1.5096942479769504</v>
      </c>
      <c r="K202" s="628" t="str">
        <f t="shared" si="23"/>
        <v>A</v>
      </c>
    </row>
    <row r="203" spans="1:11" ht="38.25" x14ac:dyDescent="0.25">
      <c r="A203" s="628" t="s">
        <v>664</v>
      </c>
      <c r="B203" s="629" t="s">
        <v>725</v>
      </c>
      <c r="C203" s="628" t="s">
        <v>1285</v>
      </c>
      <c r="D203" s="628" t="s">
        <v>522</v>
      </c>
      <c r="E203" s="628" t="s">
        <v>542</v>
      </c>
      <c r="F203" s="630">
        <f t="shared" si="24"/>
        <v>1327.7703488963323</v>
      </c>
      <c r="G203" s="768">
        <f t="shared" si="25"/>
        <v>156.22999999999999</v>
      </c>
      <c r="H203" s="768">
        <f t="shared" si="21"/>
        <v>207437.56</v>
      </c>
      <c r="I203" s="630">
        <f t="shared" si="22"/>
        <v>0.22755490035354953</v>
      </c>
      <c r="J203" s="630">
        <f t="shared" si="26"/>
        <v>0.22755490035354953</v>
      </c>
      <c r="K203" s="628" t="str">
        <f t="shared" si="23"/>
        <v>A</v>
      </c>
    </row>
    <row r="204" spans="1:11" ht="38.25" x14ac:dyDescent="0.25">
      <c r="A204" s="628" t="s">
        <v>385</v>
      </c>
      <c r="B204" s="629" t="s">
        <v>694</v>
      </c>
      <c r="C204" s="628" t="s">
        <v>1285</v>
      </c>
      <c r="D204" s="628" t="s">
        <v>522</v>
      </c>
      <c r="E204" s="628" t="s">
        <v>542</v>
      </c>
      <c r="F204" s="630">
        <f t="shared" si="24"/>
        <v>68.638162232284884</v>
      </c>
      <c r="G204" s="768">
        <f t="shared" si="25"/>
        <v>22.31</v>
      </c>
      <c r="H204" s="768">
        <f t="shared" si="21"/>
        <v>1531.32</v>
      </c>
      <c r="I204" s="630">
        <f t="shared" si="22"/>
        <v>1.6798277515865374E-3</v>
      </c>
      <c r="J204" s="630">
        <f t="shared" si="26"/>
        <v>1.6798277515865374E-3</v>
      </c>
      <c r="K204" s="628" t="str">
        <f t="shared" si="23"/>
        <v>A</v>
      </c>
    </row>
    <row r="205" spans="1:11" ht="38.25" x14ac:dyDescent="0.25">
      <c r="A205" s="628" t="s">
        <v>318</v>
      </c>
      <c r="B205" s="629" t="s">
        <v>704</v>
      </c>
      <c r="C205" s="628" t="s">
        <v>1285</v>
      </c>
      <c r="D205" s="628" t="s">
        <v>522</v>
      </c>
      <c r="E205" s="628" t="s">
        <v>542</v>
      </c>
      <c r="F205" s="630">
        <f t="shared" si="24"/>
        <v>875.06510543507682</v>
      </c>
      <c r="G205" s="768">
        <f t="shared" si="25"/>
        <v>8.94</v>
      </c>
      <c r="H205" s="768">
        <f t="shared" si="21"/>
        <v>7823.08</v>
      </c>
      <c r="I205" s="630">
        <f t="shared" si="22"/>
        <v>8.5817640250774544E-3</v>
      </c>
      <c r="J205" s="630">
        <f t="shared" si="26"/>
        <v>8.5817640250774544E-3</v>
      </c>
      <c r="K205" s="628" t="str">
        <f t="shared" si="23"/>
        <v>A</v>
      </c>
    </row>
    <row r="206" spans="1:11" x14ac:dyDescent="0.25">
      <c r="A206" s="628" t="s">
        <v>742</v>
      </c>
      <c r="B206" s="629" t="s">
        <v>317</v>
      </c>
      <c r="C206" s="628" t="s">
        <v>1285</v>
      </c>
      <c r="D206" s="628" t="s">
        <v>515</v>
      </c>
      <c r="E206" s="628" t="s">
        <v>38</v>
      </c>
      <c r="F206" s="630">
        <f t="shared" si="24"/>
        <v>15.731999999999999</v>
      </c>
      <c r="G206" s="768">
        <f t="shared" si="25"/>
        <v>0</v>
      </c>
      <c r="H206" s="768">
        <f t="shared" si="21"/>
        <v>0</v>
      </c>
      <c r="I206" s="630">
        <f t="shared" si="22"/>
        <v>0</v>
      </c>
      <c r="J206" s="630">
        <f t="shared" si="26"/>
        <v>0</v>
      </c>
      <c r="K206" s="628" t="str">
        <f t="shared" si="23"/>
        <v>A</v>
      </c>
    </row>
    <row r="207" spans="1:11" ht="38.25" x14ac:dyDescent="0.25">
      <c r="A207" s="628" t="s">
        <v>554</v>
      </c>
      <c r="B207" s="629" t="s">
        <v>741</v>
      </c>
      <c r="C207" s="628" t="s">
        <v>1285</v>
      </c>
      <c r="D207" s="628" t="s">
        <v>522</v>
      </c>
      <c r="E207" s="628" t="s">
        <v>542</v>
      </c>
      <c r="F207" s="630">
        <f t="shared" si="24"/>
        <v>2.1475837693631656</v>
      </c>
      <c r="G207" s="768">
        <f t="shared" si="25"/>
        <v>1238.5999999999999</v>
      </c>
      <c r="H207" s="768">
        <f t="shared" si="21"/>
        <v>2660</v>
      </c>
      <c r="I207" s="630">
        <f t="shared" si="22"/>
        <v>2.9179673871040602E-3</v>
      </c>
      <c r="J207" s="630">
        <f t="shared" si="26"/>
        <v>2.9179673871040602E-3</v>
      </c>
      <c r="K207" s="628" t="str">
        <f t="shared" si="23"/>
        <v>A</v>
      </c>
    </row>
    <row r="208" spans="1:11" ht="38.25" x14ac:dyDescent="0.25">
      <c r="A208" s="628" t="s">
        <v>365</v>
      </c>
      <c r="B208" s="629" t="s">
        <v>691</v>
      </c>
      <c r="C208" s="628" t="s">
        <v>1285</v>
      </c>
      <c r="D208" s="628" t="s">
        <v>522</v>
      </c>
      <c r="E208" s="628" t="s">
        <v>542</v>
      </c>
      <c r="F208" s="630">
        <f t="shared" si="24"/>
        <v>12.238300492610851</v>
      </c>
      <c r="G208" s="768">
        <f t="shared" si="25"/>
        <v>15.1</v>
      </c>
      <c r="H208" s="768">
        <f t="shared" si="21"/>
        <v>184.8</v>
      </c>
      <c r="I208" s="630">
        <f t="shared" si="22"/>
        <v>2.0272194478828211E-4</v>
      </c>
      <c r="J208" s="630">
        <f t="shared" si="26"/>
        <v>2.0272194478828211E-4</v>
      </c>
      <c r="K208" s="628" t="str">
        <f t="shared" si="23"/>
        <v>A</v>
      </c>
    </row>
    <row r="209" spans="1:11" ht="38.25" x14ac:dyDescent="0.25">
      <c r="A209" s="628" t="s">
        <v>453</v>
      </c>
      <c r="B209" s="629" t="s">
        <v>721</v>
      </c>
      <c r="C209" s="628" t="s">
        <v>1285</v>
      </c>
      <c r="D209" s="628" t="s">
        <v>522</v>
      </c>
      <c r="E209" s="628" t="s">
        <v>542</v>
      </c>
      <c r="F209" s="630">
        <f t="shared" si="24"/>
        <v>1414.1540010000001</v>
      </c>
      <c r="G209" s="768">
        <f t="shared" si="25"/>
        <v>186.78</v>
      </c>
      <c r="H209" s="768">
        <f t="shared" si="21"/>
        <v>264135.67999999999</v>
      </c>
      <c r="I209" s="630">
        <f t="shared" si="22"/>
        <v>0.28975161654532111</v>
      </c>
      <c r="J209" s="630">
        <f t="shared" si="26"/>
        <v>0.28975161654532111</v>
      </c>
      <c r="K209" s="628" t="str">
        <f t="shared" si="23"/>
        <v>A</v>
      </c>
    </row>
    <row r="210" spans="1:11" ht="38.25" x14ac:dyDescent="0.25">
      <c r="A210" s="628" t="s">
        <v>367</v>
      </c>
      <c r="B210" s="629" t="s">
        <v>708</v>
      </c>
      <c r="C210" s="628" t="s">
        <v>1285</v>
      </c>
      <c r="D210" s="628" t="s">
        <v>522</v>
      </c>
      <c r="E210" s="628" t="s">
        <v>542</v>
      </c>
      <c r="F210" s="630">
        <f t="shared" si="24"/>
        <v>23.091133004926125</v>
      </c>
      <c r="G210" s="768">
        <f t="shared" si="25"/>
        <v>12.86</v>
      </c>
      <c r="H210" s="768">
        <f t="shared" si="21"/>
        <v>296.95</v>
      </c>
      <c r="I210" s="630">
        <f t="shared" si="22"/>
        <v>3.2574827654156043E-4</v>
      </c>
      <c r="J210" s="630">
        <f t="shared" si="26"/>
        <v>3.2574827654156043E-4</v>
      </c>
      <c r="K210" s="628" t="str">
        <f t="shared" si="23"/>
        <v>A</v>
      </c>
    </row>
    <row r="211" spans="1:11" ht="38.25" x14ac:dyDescent="0.25">
      <c r="A211" s="628" t="s">
        <v>641</v>
      </c>
      <c r="B211" s="629" t="s">
        <v>706</v>
      </c>
      <c r="C211" s="628" t="s">
        <v>1285</v>
      </c>
      <c r="D211" s="628" t="s">
        <v>522</v>
      </c>
      <c r="E211" s="628" t="s">
        <v>542</v>
      </c>
      <c r="F211" s="630">
        <f t="shared" si="24"/>
        <v>98.567985096482346</v>
      </c>
      <c r="G211" s="768">
        <f t="shared" si="25"/>
        <v>46.21</v>
      </c>
      <c r="H211" s="768">
        <f t="shared" si="21"/>
        <v>4554.83</v>
      </c>
      <c r="I211" s="630">
        <f t="shared" si="22"/>
        <v>4.9965584187230024E-3</v>
      </c>
      <c r="J211" s="630">
        <f t="shared" si="26"/>
        <v>4.9965584187230024E-3</v>
      </c>
      <c r="K211" s="628" t="str">
        <f t="shared" si="23"/>
        <v>A</v>
      </c>
    </row>
    <row r="212" spans="1:11" ht="38.25" x14ac:dyDescent="0.25">
      <c r="A212" s="628" t="s">
        <v>369</v>
      </c>
      <c r="B212" s="629" t="s">
        <v>715</v>
      </c>
      <c r="C212" s="628" t="s">
        <v>1285</v>
      </c>
      <c r="D212" s="628" t="s">
        <v>522</v>
      </c>
      <c r="E212" s="628" t="s">
        <v>542</v>
      </c>
      <c r="F212" s="630">
        <f t="shared" si="24"/>
        <v>112.41789272842925</v>
      </c>
      <c r="G212" s="768">
        <f t="shared" si="25"/>
        <v>25.84</v>
      </c>
      <c r="H212" s="768">
        <f t="shared" si="21"/>
        <v>2904.88</v>
      </c>
      <c r="I212" s="630">
        <f t="shared" si="22"/>
        <v>3.1865959035529486E-3</v>
      </c>
      <c r="J212" s="630">
        <f t="shared" si="26"/>
        <v>3.1865959035529486E-3</v>
      </c>
      <c r="K212" s="628" t="str">
        <f t="shared" si="23"/>
        <v>A</v>
      </c>
    </row>
    <row r="213" spans="1:11" ht="38.25" x14ac:dyDescent="0.25">
      <c r="A213" s="628" t="s">
        <v>313</v>
      </c>
      <c r="B213" s="629" t="s">
        <v>699</v>
      </c>
      <c r="C213" s="628" t="s">
        <v>1285</v>
      </c>
      <c r="D213" s="628" t="s">
        <v>522</v>
      </c>
      <c r="E213" s="628" t="s">
        <v>542</v>
      </c>
      <c r="F213" s="630">
        <f t="shared" si="24"/>
        <v>9.3566927710845924</v>
      </c>
      <c r="G213" s="768">
        <f t="shared" si="25"/>
        <v>104.75</v>
      </c>
      <c r="H213" s="768">
        <f t="shared" si="21"/>
        <v>980.11</v>
      </c>
      <c r="I213" s="630">
        <f t="shared" si="22"/>
        <v>1.0751612841257746E-3</v>
      </c>
      <c r="J213" s="630">
        <f t="shared" si="26"/>
        <v>1.0751612841257746E-3</v>
      </c>
      <c r="K213" s="628" t="str">
        <f t="shared" si="23"/>
        <v>A</v>
      </c>
    </row>
    <row r="214" spans="1:11" ht="38.25" x14ac:dyDescent="0.25">
      <c r="A214" s="628" t="s">
        <v>485</v>
      </c>
      <c r="B214" s="629" t="s">
        <v>736</v>
      </c>
      <c r="C214" s="628" t="s">
        <v>1285</v>
      </c>
      <c r="D214" s="628" t="s">
        <v>522</v>
      </c>
      <c r="E214" s="628" t="s">
        <v>542</v>
      </c>
      <c r="F214" s="630">
        <f t="shared" si="24"/>
        <v>68.397499999999994</v>
      </c>
      <c r="G214" s="768">
        <f t="shared" si="25"/>
        <v>264.81</v>
      </c>
      <c r="H214" s="768">
        <f t="shared" si="21"/>
        <v>18112.34</v>
      </c>
      <c r="I214" s="630">
        <f t="shared" si="22"/>
        <v>1.9868878730879835E-2</v>
      </c>
      <c r="J214" s="630">
        <f t="shared" si="26"/>
        <v>1.9868878730879835E-2</v>
      </c>
      <c r="K214" s="628" t="str">
        <f t="shared" si="23"/>
        <v>A</v>
      </c>
    </row>
    <row r="215" spans="1:11" ht="38.25" x14ac:dyDescent="0.25">
      <c r="A215" s="628" t="s">
        <v>579</v>
      </c>
      <c r="B215" s="629" t="s">
        <v>731</v>
      </c>
      <c r="C215" s="628" t="s">
        <v>1285</v>
      </c>
      <c r="D215" s="628" t="s">
        <v>522</v>
      </c>
      <c r="E215" s="628" t="s">
        <v>542</v>
      </c>
      <c r="F215" s="630">
        <f t="shared" si="24"/>
        <v>23.091133004926125</v>
      </c>
      <c r="G215" s="768">
        <f t="shared" si="25"/>
        <v>291.24</v>
      </c>
      <c r="H215" s="768">
        <f t="shared" si="21"/>
        <v>6725.06</v>
      </c>
      <c r="I215" s="630">
        <f t="shared" si="22"/>
        <v>7.3772578031270812E-3</v>
      </c>
      <c r="J215" s="630">
        <f t="shared" si="26"/>
        <v>7.3772578031270812E-3</v>
      </c>
      <c r="K215" s="628" t="str">
        <f t="shared" si="23"/>
        <v>A</v>
      </c>
    </row>
    <row r="216" spans="1:11" ht="38.25" x14ac:dyDescent="0.25">
      <c r="A216" s="628" t="s">
        <v>339</v>
      </c>
      <c r="B216" s="629" t="s">
        <v>698</v>
      </c>
      <c r="C216" s="628" t="s">
        <v>1285</v>
      </c>
      <c r="D216" s="628" t="s">
        <v>522</v>
      </c>
      <c r="E216" s="628" t="s">
        <v>542</v>
      </c>
      <c r="F216" s="630">
        <f t="shared" si="24"/>
        <v>1833.016795649967</v>
      </c>
      <c r="G216" s="768">
        <f t="shared" si="25"/>
        <v>28.72</v>
      </c>
      <c r="H216" s="768">
        <f t="shared" si="21"/>
        <v>52644.24</v>
      </c>
      <c r="I216" s="630">
        <f t="shared" si="22"/>
        <v>5.774969001461619E-2</v>
      </c>
      <c r="J216" s="630">
        <f t="shared" si="26"/>
        <v>5.774969001461619E-2</v>
      </c>
      <c r="K216" s="628" t="str">
        <f t="shared" si="23"/>
        <v>A</v>
      </c>
    </row>
    <row r="217" spans="1:11" x14ac:dyDescent="0.25">
      <c r="A217" s="628" t="s">
        <v>491</v>
      </c>
      <c r="B217" s="629" t="s">
        <v>492</v>
      </c>
      <c r="C217" s="628" t="s">
        <v>1285</v>
      </c>
      <c r="D217" s="628" t="s">
        <v>515</v>
      </c>
      <c r="E217" s="628" t="s">
        <v>108</v>
      </c>
      <c r="F217" s="630">
        <f t="shared" si="24"/>
        <v>99.555555555555543</v>
      </c>
      <c r="G217" s="768">
        <f t="shared" si="25"/>
        <v>0</v>
      </c>
      <c r="H217" s="768">
        <f t="shared" si="21"/>
        <v>0</v>
      </c>
      <c r="I217" s="630">
        <f t="shared" si="22"/>
        <v>0</v>
      </c>
      <c r="J217" s="630">
        <f t="shared" si="26"/>
        <v>0</v>
      </c>
      <c r="K217" s="628" t="str">
        <f t="shared" si="23"/>
        <v>A</v>
      </c>
    </row>
    <row r="218" spans="1:11" ht="38.25" x14ac:dyDescent="0.25">
      <c r="A218" s="628" t="s">
        <v>321</v>
      </c>
      <c r="B218" s="629" t="s">
        <v>716</v>
      </c>
      <c r="C218" s="628" t="s">
        <v>1285</v>
      </c>
      <c r="D218" s="628" t="s">
        <v>522</v>
      </c>
      <c r="E218" s="628" t="s">
        <v>542</v>
      </c>
      <c r="F218" s="630">
        <f t="shared" si="24"/>
        <v>24.440625000000001</v>
      </c>
      <c r="G218" s="768">
        <f t="shared" si="25"/>
        <v>0.9</v>
      </c>
      <c r="H218" s="768">
        <f t="shared" si="21"/>
        <v>22</v>
      </c>
      <c r="I218" s="630">
        <f t="shared" si="22"/>
        <v>2.4133564855747866E-5</v>
      </c>
      <c r="J218" s="630">
        <f t="shared" si="26"/>
        <v>2.4133564855747866E-5</v>
      </c>
      <c r="K218" s="628" t="str">
        <f t="shared" si="23"/>
        <v>A</v>
      </c>
    </row>
    <row r="219" spans="1:11" ht="38.25" x14ac:dyDescent="0.25">
      <c r="A219" s="628" t="s">
        <v>622</v>
      </c>
      <c r="B219" s="629" t="s">
        <v>734</v>
      </c>
      <c r="C219" s="628" t="s">
        <v>1285</v>
      </c>
      <c r="D219" s="628" t="s">
        <v>522</v>
      </c>
      <c r="E219" s="628" t="s">
        <v>542</v>
      </c>
      <c r="F219" s="630">
        <f t="shared" si="24"/>
        <v>1.968</v>
      </c>
      <c r="G219" s="768">
        <f t="shared" si="25"/>
        <v>1.23</v>
      </c>
      <c r="H219" s="768">
        <f t="shared" si="21"/>
        <v>2.42</v>
      </c>
      <c r="I219" s="630">
        <f t="shared" si="22"/>
        <v>2.6546921341322653E-6</v>
      </c>
      <c r="J219" s="630">
        <f t="shared" si="26"/>
        <v>2.6546921341322653E-6</v>
      </c>
      <c r="K219" s="628" t="str">
        <f t="shared" si="23"/>
        <v>A</v>
      </c>
    </row>
    <row r="220" spans="1:11" x14ac:dyDescent="0.25">
      <c r="A220" s="628" t="s">
        <v>717</v>
      </c>
      <c r="B220" s="629" t="s">
        <v>718</v>
      </c>
      <c r="C220" s="628" t="s">
        <v>1285</v>
      </c>
      <c r="D220" s="628" t="s">
        <v>515</v>
      </c>
      <c r="E220" s="628" t="s">
        <v>108</v>
      </c>
      <c r="F220" s="630">
        <f t="shared" si="24"/>
        <v>984.18875502008007</v>
      </c>
      <c r="G220" s="768">
        <f t="shared" si="25"/>
        <v>0</v>
      </c>
      <c r="H220" s="768">
        <f t="shared" si="21"/>
        <v>0</v>
      </c>
      <c r="I220" s="630">
        <f t="shared" si="22"/>
        <v>0</v>
      </c>
      <c r="J220" s="630">
        <f t="shared" si="26"/>
        <v>0</v>
      </c>
      <c r="K220" s="628" t="str">
        <f t="shared" si="23"/>
        <v>A</v>
      </c>
    </row>
    <row r="221" spans="1:11" ht="38.25" x14ac:dyDescent="0.25">
      <c r="A221" s="628" t="s">
        <v>418</v>
      </c>
      <c r="B221" s="629" t="s">
        <v>713</v>
      </c>
      <c r="C221" s="628" t="s">
        <v>1285</v>
      </c>
      <c r="D221" s="628" t="s">
        <v>522</v>
      </c>
      <c r="E221" s="628" t="s">
        <v>542</v>
      </c>
      <c r="F221" s="630">
        <f t="shared" si="24"/>
        <v>1.968</v>
      </c>
      <c r="G221" s="768">
        <f t="shared" si="25"/>
        <v>11.87</v>
      </c>
      <c r="H221" s="768">
        <f t="shared" si="21"/>
        <v>23.36</v>
      </c>
      <c r="I221" s="630">
        <f t="shared" si="22"/>
        <v>2.562545795592137E-5</v>
      </c>
      <c r="J221" s="630">
        <f t="shared" si="26"/>
        <v>2.562545795592137E-5</v>
      </c>
      <c r="K221" s="628" t="str">
        <f t="shared" si="23"/>
        <v>A</v>
      </c>
    </row>
    <row r="222" spans="1:11" ht="38.25" x14ac:dyDescent="0.25">
      <c r="A222" s="628" t="s">
        <v>657</v>
      </c>
      <c r="B222" s="629" t="s">
        <v>696</v>
      </c>
      <c r="C222" s="628" t="s">
        <v>1285</v>
      </c>
      <c r="D222" s="628" t="s">
        <v>522</v>
      </c>
      <c r="E222" s="628" t="s">
        <v>542</v>
      </c>
      <c r="F222" s="630">
        <f t="shared" si="24"/>
        <v>1220.8835341365484</v>
      </c>
      <c r="G222" s="768">
        <f t="shared" si="25"/>
        <v>42.95</v>
      </c>
      <c r="H222" s="768">
        <f t="shared" si="21"/>
        <v>52436.95</v>
      </c>
      <c r="I222" s="630">
        <f t="shared" si="22"/>
        <v>5.7522296984664011E-2</v>
      </c>
      <c r="J222" s="630">
        <f t="shared" si="26"/>
        <v>5.7522296984664011E-2</v>
      </c>
      <c r="K222" s="628" t="str">
        <f t="shared" si="23"/>
        <v>A</v>
      </c>
    </row>
    <row r="223" spans="1:11" ht="38.25" x14ac:dyDescent="0.25">
      <c r="A223" s="628" t="s">
        <v>337</v>
      </c>
      <c r="B223" s="629" t="s">
        <v>692</v>
      </c>
      <c r="C223" s="628" t="s">
        <v>1285</v>
      </c>
      <c r="D223" s="628" t="s">
        <v>522</v>
      </c>
      <c r="E223" s="628" t="s">
        <v>542</v>
      </c>
      <c r="F223" s="630">
        <f t="shared" si="24"/>
        <v>31.707610769555401</v>
      </c>
      <c r="G223" s="768">
        <f t="shared" si="25"/>
        <v>5.6</v>
      </c>
      <c r="H223" s="768">
        <f t="shared" si="21"/>
        <v>177.56</v>
      </c>
      <c r="I223" s="630">
        <f t="shared" si="22"/>
        <v>1.9477980799029963E-4</v>
      </c>
      <c r="J223" s="630">
        <f t="shared" si="26"/>
        <v>1.9477980799029963E-4</v>
      </c>
      <c r="K223" s="628" t="str">
        <f t="shared" si="23"/>
        <v>A</v>
      </c>
    </row>
    <row r="224" spans="1:11" ht="38.25" x14ac:dyDescent="0.25">
      <c r="A224" s="628" t="s">
        <v>279</v>
      </c>
      <c r="B224" s="629" t="s">
        <v>724</v>
      </c>
      <c r="C224" s="628" t="s">
        <v>1285</v>
      </c>
      <c r="D224" s="628" t="s">
        <v>522</v>
      </c>
      <c r="E224" s="628" t="s">
        <v>542</v>
      </c>
      <c r="F224" s="630">
        <f t="shared" si="24"/>
        <v>38.560411311053997</v>
      </c>
      <c r="G224" s="768">
        <f t="shared" si="25"/>
        <v>18.489999999999998</v>
      </c>
      <c r="H224" s="768">
        <f t="shared" si="21"/>
        <v>712.98</v>
      </c>
      <c r="I224" s="630">
        <f t="shared" si="22"/>
        <v>7.8212495776595989E-4</v>
      </c>
      <c r="J224" s="630">
        <f t="shared" si="26"/>
        <v>7.8212495776595989E-4</v>
      </c>
      <c r="K224" s="628" t="str">
        <f t="shared" si="23"/>
        <v>A</v>
      </c>
    </row>
    <row r="225" spans="1:11" ht="38.25" x14ac:dyDescent="0.25">
      <c r="A225" s="628" t="s">
        <v>281</v>
      </c>
      <c r="B225" s="629" t="s">
        <v>732</v>
      </c>
      <c r="C225" s="628" t="s">
        <v>1285</v>
      </c>
      <c r="D225" s="628" t="s">
        <v>522</v>
      </c>
      <c r="E225" s="628" t="s">
        <v>542</v>
      </c>
      <c r="F225" s="630">
        <f t="shared" si="24"/>
        <v>1.9132831690322576</v>
      </c>
      <c r="G225" s="768">
        <f t="shared" si="25"/>
        <v>28.29</v>
      </c>
      <c r="H225" s="768">
        <f t="shared" si="21"/>
        <v>54.13</v>
      </c>
      <c r="I225" s="630">
        <f t="shared" si="22"/>
        <v>5.937953934734691E-5</v>
      </c>
      <c r="J225" s="630">
        <f t="shared" si="26"/>
        <v>5.937953934734691E-5</v>
      </c>
      <c r="K225" s="628" t="str">
        <f t="shared" si="23"/>
        <v>A</v>
      </c>
    </row>
    <row r="226" spans="1:11" ht="38.25" x14ac:dyDescent="0.25">
      <c r="A226" s="628" t="s">
        <v>567</v>
      </c>
      <c r="B226" s="629" t="s">
        <v>695</v>
      </c>
      <c r="C226" s="628" t="s">
        <v>1285</v>
      </c>
      <c r="D226" s="628" t="s">
        <v>522</v>
      </c>
      <c r="E226" s="628" t="s">
        <v>542</v>
      </c>
      <c r="F226" s="630">
        <f t="shared" si="24"/>
        <v>402.12</v>
      </c>
      <c r="G226" s="768">
        <f t="shared" si="25"/>
        <v>44.1</v>
      </c>
      <c r="H226" s="768">
        <f t="shared" si="21"/>
        <v>17733.490000000002</v>
      </c>
      <c r="I226" s="630">
        <f t="shared" si="22"/>
        <v>1.9453287774261648E-2</v>
      </c>
      <c r="J226" s="630">
        <f t="shared" si="26"/>
        <v>1.9453287774261648E-2</v>
      </c>
      <c r="K226" s="628" t="str">
        <f t="shared" si="23"/>
        <v>A</v>
      </c>
    </row>
    <row r="227" spans="1:11" ht="38.25" x14ac:dyDescent="0.25">
      <c r="A227" s="628" t="s">
        <v>246</v>
      </c>
      <c r="B227" s="629" t="s">
        <v>737</v>
      </c>
      <c r="C227" s="628" t="s">
        <v>1285</v>
      </c>
      <c r="D227" s="628" t="s">
        <v>522</v>
      </c>
      <c r="E227" s="628" t="s">
        <v>542</v>
      </c>
      <c r="F227" s="630">
        <f t="shared" si="24"/>
        <v>4.4321521997622</v>
      </c>
      <c r="G227" s="768">
        <f t="shared" si="25"/>
        <v>31.95</v>
      </c>
      <c r="H227" s="768">
        <f t="shared" si="21"/>
        <v>141.61000000000001</v>
      </c>
      <c r="I227" s="630">
        <f t="shared" si="22"/>
        <v>1.5534336905556617E-4</v>
      </c>
      <c r="J227" s="630">
        <f t="shared" si="26"/>
        <v>1.5534336905556617E-4</v>
      </c>
      <c r="K227" s="628" t="str">
        <f t="shared" si="23"/>
        <v>A</v>
      </c>
    </row>
    <row r="228" spans="1:11" x14ac:dyDescent="0.25">
      <c r="A228" s="167"/>
      <c r="B228" s="167"/>
      <c r="C228" s="1082" t="s">
        <v>0</v>
      </c>
      <c r="D228" s="1082"/>
      <c r="E228" s="1082"/>
      <c r="F228" s="1082"/>
      <c r="G228" s="769"/>
      <c r="H228" s="769"/>
      <c r="I228" s="769"/>
      <c r="J228" s="769"/>
      <c r="K228" s="769"/>
    </row>
    <row r="229" spans="1:11" x14ac:dyDescent="0.25">
      <c r="A229" s="167"/>
      <c r="B229" s="167"/>
      <c r="C229" s="769"/>
      <c r="D229" s="769"/>
      <c r="E229" s="769"/>
      <c r="F229" s="769"/>
      <c r="G229" s="1082" t="str">
        <f>"Subtotal até "&amp;TRUNC(J227,2)&amp;"%"</f>
        <v>Subtotal até 0%</v>
      </c>
      <c r="H229" s="1082"/>
      <c r="I229" s="1083">
        <f>SUM(H2:H227)</f>
        <v>1304528086401.0303</v>
      </c>
      <c r="J229" s="1083"/>
      <c r="K229" s="1083"/>
    </row>
    <row r="230" spans="1:11" x14ac:dyDescent="0.25">
      <c r="A230" s="167"/>
      <c r="B230" s="167"/>
      <c r="C230" s="769"/>
      <c r="D230" s="769"/>
      <c r="E230" s="769"/>
      <c r="F230" s="769"/>
      <c r="G230" s="1082" t="s">
        <v>523</v>
      </c>
      <c r="H230" s="1082"/>
      <c r="I230" s="1083">
        <f>I231-I229</f>
        <v>-1304436927054.5703</v>
      </c>
      <c r="J230" s="1083"/>
      <c r="K230" s="1083"/>
    </row>
    <row r="231" spans="1:11" x14ac:dyDescent="0.25">
      <c r="A231" s="167"/>
      <c r="B231" s="167"/>
      <c r="C231" s="769"/>
      <c r="D231" s="769"/>
      <c r="E231" s="769"/>
      <c r="F231" s="769"/>
      <c r="G231" s="1082" t="s">
        <v>524</v>
      </c>
      <c r="H231" s="1082"/>
      <c r="I231" s="1083">
        <v>91159346.460000008</v>
      </c>
      <c r="J231" s="1083"/>
      <c r="K231" s="1083"/>
    </row>
    <row r="233" spans="1:11" x14ac:dyDescent="0.25">
      <c r="A233" s="165" t="s">
        <v>2</v>
      </c>
      <c r="B233" s="166" t="s">
        <v>3</v>
      </c>
      <c r="C233" s="165" t="s">
        <v>4</v>
      </c>
      <c r="D233" s="165" t="s">
        <v>517</v>
      </c>
      <c r="E233" s="165" t="s">
        <v>239</v>
      </c>
      <c r="F233" s="165" t="s">
        <v>6</v>
      </c>
      <c r="G233" s="165" t="s">
        <v>225</v>
      </c>
      <c r="H233" s="165" t="s">
        <v>518</v>
      </c>
      <c r="I233" s="165" t="s">
        <v>149</v>
      </c>
      <c r="J233" s="165" t="s">
        <v>519</v>
      </c>
      <c r="K233" s="165" t="s">
        <v>520</v>
      </c>
    </row>
    <row r="234" spans="1:11" ht="25.5" x14ac:dyDescent="0.25">
      <c r="A234" s="628" t="s">
        <v>278</v>
      </c>
      <c r="B234" s="629" t="s">
        <v>1392</v>
      </c>
      <c r="C234" s="628" t="s">
        <v>1285</v>
      </c>
      <c r="D234" s="628" t="s">
        <v>515</v>
      </c>
      <c r="E234" s="628" t="s">
        <v>50</v>
      </c>
      <c r="F234" s="630">
        <v>122761.60000000001</v>
      </c>
      <c r="G234" s="768">
        <v>62.44</v>
      </c>
      <c r="H234" s="768">
        <f t="shared" ref="H234:H297" si="27">ROUND(F234*G234,2)</f>
        <v>7665234.2999999998</v>
      </c>
      <c r="I234" s="630">
        <f t="shared" ref="I234:I298" si="28">H234 / VALOR_TOTAL * 100</f>
        <v>8.4086104142524132</v>
      </c>
      <c r="J234" s="630">
        <f>I234</f>
        <v>8.4086104142524132</v>
      </c>
      <c r="K234" s="628" t="str">
        <f t="shared" ref="K234:K298" si="29">IF(J234&lt;=50,"A",IF(J234&lt;=80,"B","C"))</f>
        <v>A</v>
      </c>
    </row>
    <row r="235" spans="1:11" x14ac:dyDescent="0.25">
      <c r="A235" s="628" t="s">
        <v>266</v>
      </c>
      <c r="B235" s="629" t="s">
        <v>1389</v>
      </c>
      <c r="C235" s="628" t="s">
        <v>1285</v>
      </c>
      <c r="D235" s="628" t="s">
        <v>515</v>
      </c>
      <c r="E235" s="628" t="s">
        <v>50</v>
      </c>
      <c r="F235" s="630">
        <v>732567.78165120003</v>
      </c>
      <c r="G235" s="768">
        <v>6.96</v>
      </c>
      <c r="H235" s="768">
        <f t="shared" si="27"/>
        <v>5098671.76</v>
      </c>
      <c r="I235" s="630">
        <f t="shared" si="28"/>
        <v>5.5931420726422783</v>
      </c>
      <c r="J235" s="630">
        <f t="shared" ref="J235:J298" si="30">I235+J234</f>
        <v>14.001752486894691</v>
      </c>
      <c r="K235" s="628" t="str">
        <f t="shared" si="29"/>
        <v>A</v>
      </c>
    </row>
    <row r="236" spans="1:11" ht="25.5" x14ac:dyDescent="0.25">
      <c r="A236" s="628" t="s">
        <v>230</v>
      </c>
      <c r="B236" s="629" t="s">
        <v>231</v>
      </c>
      <c r="C236" s="628" t="s">
        <v>1285</v>
      </c>
      <c r="D236" s="628" t="s">
        <v>223</v>
      </c>
      <c r="E236" s="628" t="s">
        <v>232</v>
      </c>
      <c r="F236" s="630">
        <v>211951.50211409942</v>
      </c>
      <c r="G236" s="768">
        <v>22.23</v>
      </c>
      <c r="H236" s="768">
        <f t="shared" si="27"/>
        <v>4711681.8899999997</v>
      </c>
      <c r="I236" s="630">
        <f t="shared" si="28"/>
        <v>5.1686218396348949</v>
      </c>
      <c r="J236" s="630">
        <f t="shared" si="30"/>
        <v>19.170374326529586</v>
      </c>
      <c r="K236" s="628" t="str">
        <f t="shared" si="29"/>
        <v>A</v>
      </c>
    </row>
    <row r="237" spans="1:11" ht="25.5" x14ac:dyDescent="0.25">
      <c r="A237" s="628" t="s">
        <v>286</v>
      </c>
      <c r="B237" s="629" t="s">
        <v>1394</v>
      </c>
      <c r="C237" s="628" t="s">
        <v>1285</v>
      </c>
      <c r="D237" s="628" t="s">
        <v>515</v>
      </c>
      <c r="E237" s="628" t="s">
        <v>47</v>
      </c>
      <c r="F237" s="630">
        <v>73568</v>
      </c>
      <c r="G237" s="768">
        <v>51.34</v>
      </c>
      <c r="H237" s="768">
        <f t="shared" si="27"/>
        <v>3776981.12</v>
      </c>
      <c r="I237" s="630">
        <f t="shared" si="28"/>
        <v>4.1432735826570557</v>
      </c>
      <c r="J237" s="630">
        <f t="shared" si="30"/>
        <v>23.313647909186642</v>
      </c>
      <c r="K237" s="628" t="str">
        <f t="shared" si="29"/>
        <v>A</v>
      </c>
    </row>
    <row r="238" spans="1:11" ht="25.5" x14ac:dyDescent="0.25">
      <c r="A238" s="628" t="s">
        <v>262</v>
      </c>
      <c r="B238" s="629" t="s">
        <v>263</v>
      </c>
      <c r="C238" s="628" t="s">
        <v>1285</v>
      </c>
      <c r="D238" s="628" t="s">
        <v>223</v>
      </c>
      <c r="E238" s="628" t="s">
        <v>232</v>
      </c>
      <c r="F238" s="630">
        <v>153044.41821385504</v>
      </c>
      <c r="G238" s="768">
        <v>22.6</v>
      </c>
      <c r="H238" s="768">
        <f t="shared" si="27"/>
        <v>3458803.85</v>
      </c>
      <c r="I238" s="630">
        <f t="shared" si="28"/>
        <v>3.7942394107857011</v>
      </c>
      <c r="J238" s="630">
        <f t="shared" si="30"/>
        <v>27.107887319972342</v>
      </c>
      <c r="K238" s="628" t="str">
        <f t="shared" si="29"/>
        <v>A</v>
      </c>
    </row>
    <row r="239" spans="1:11" x14ac:dyDescent="0.25">
      <c r="A239" s="628" t="s">
        <v>299</v>
      </c>
      <c r="B239" s="629" t="s">
        <v>1402</v>
      </c>
      <c r="C239" s="628" t="s">
        <v>1285</v>
      </c>
      <c r="D239" s="628" t="s">
        <v>515</v>
      </c>
      <c r="E239" s="628" t="s">
        <v>50</v>
      </c>
      <c r="F239" s="630">
        <v>4443643.6311371978</v>
      </c>
      <c r="G239" s="768">
        <v>0.65</v>
      </c>
      <c r="H239" s="768">
        <f t="shared" si="27"/>
        <v>2888368.36</v>
      </c>
      <c r="I239" s="630">
        <f t="shared" si="28"/>
        <v>3.1684829610613683</v>
      </c>
      <c r="J239" s="630">
        <f t="shared" si="30"/>
        <v>30.27637028103371</v>
      </c>
      <c r="K239" s="628" t="str">
        <f t="shared" si="29"/>
        <v>A</v>
      </c>
    </row>
    <row r="240" spans="1:11" ht="25.5" x14ac:dyDescent="0.25">
      <c r="A240" s="628" t="s">
        <v>285</v>
      </c>
      <c r="B240" s="629" t="s">
        <v>1393</v>
      </c>
      <c r="C240" s="628" t="s">
        <v>1285</v>
      </c>
      <c r="D240" s="628" t="s">
        <v>515</v>
      </c>
      <c r="E240" s="628" t="s">
        <v>66</v>
      </c>
      <c r="F240" s="630">
        <v>143353.24479999999</v>
      </c>
      <c r="G240" s="768">
        <v>18.23</v>
      </c>
      <c r="H240" s="768">
        <f t="shared" si="27"/>
        <v>2613329.65</v>
      </c>
      <c r="I240" s="630">
        <f t="shared" si="28"/>
        <v>2.8667709362601759</v>
      </c>
      <c r="J240" s="630">
        <f t="shared" si="30"/>
        <v>33.143141217293888</v>
      </c>
      <c r="K240" s="628" t="str">
        <f t="shared" si="29"/>
        <v>A</v>
      </c>
    </row>
    <row r="241" spans="1:11" x14ac:dyDescent="0.25">
      <c r="A241" s="628" t="s">
        <v>250</v>
      </c>
      <c r="B241" s="629" t="s">
        <v>251</v>
      </c>
      <c r="C241" s="628" t="s">
        <v>1285</v>
      </c>
      <c r="D241" s="628" t="s">
        <v>515</v>
      </c>
      <c r="E241" s="628" t="s">
        <v>70</v>
      </c>
      <c r="F241" s="630">
        <v>5395.1617390399997</v>
      </c>
      <c r="G241" s="768">
        <v>445.81</v>
      </c>
      <c r="H241" s="768">
        <f t="shared" si="27"/>
        <v>2405217.0499999998</v>
      </c>
      <c r="I241" s="630">
        <f t="shared" si="28"/>
        <v>2.6384755303784346</v>
      </c>
      <c r="J241" s="630">
        <f t="shared" si="30"/>
        <v>35.781616747672324</v>
      </c>
      <c r="K241" s="628" t="str">
        <f t="shared" si="29"/>
        <v>A</v>
      </c>
    </row>
    <row r="242" spans="1:11" x14ac:dyDescent="0.25">
      <c r="A242" s="628" t="s">
        <v>290</v>
      </c>
      <c r="B242" s="629" t="s">
        <v>1398</v>
      </c>
      <c r="C242" s="628" t="s">
        <v>1285</v>
      </c>
      <c r="D242" s="628" t="s">
        <v>515</v>
      </c>
      <c r="E242" s="628" t="s">
        <v>66</v>
      </c>
      <c r="F242" s="630">
        <v>382348.4224925203</v>
      </c>
      <c r="G242" s="768">
        <v>5.78</v>
      </c>
      <c r="H242" s="768">
        <f t="shared" si="27"/>
        <v>2209973.88</v>
      </c>
      <c r="I242" s="630">
        <f t="shared" si="28"/>
        <v>2.4242976346585796</v>
      </c>
      <c r="J242" s="630">
        <f t="shared" si="30"/>
        <v>38.205914382330903</v>
      </c>
      <c r="K242" s="628" t="str">
        <f t="shared" si="29"/>
        <v>A</v>
      </c>
    </row>
    <row r="243" spans="1:11" x14ac:dyDescent="0.25">
      <c r="A243" s="628" t="s">
        <v>291</v>
      </c>
      <c r="B243" s="629" t="s">
        <v>1399</v>
      </c>
      <c r="C243" s="628" t="s">
        <v>1285</v>
      </c>
      <c r="D243" s="628" t="s">
        <v>515</v>
      </c>
      <c r="E243" s="628" t="s">
        <v>66</v>
      </c>
      <c r="F243" s="630">
        <v>93708.707200000004</v>
      </c>
      <c r="G243" s="768">
        <v>22.92</v>
      </c>
      <c r="H243" s="768">
        <f t="shared" si="27"/>
        <v>2147803.5699999998</v>
      </c>
      <c r="I243" s="630">
        <f t="shared" si="28"/>
        <v>2.3560980342728093</v>
      </c>
      <c r="J243" s="630">
        <f t="shared" si="30"/>
        <v>40.562012416603714</v>
      </c>
      <c r="K243" s="628" t="str">
        <f t="shared" si="29"/>
        <v>A</v>
      </c>
    </row>
    <row r="244" spans="1:11" ht="25.5" x14ac:dyDescent="0.25">
      <c r="A244" s="628" t="s">
        <v>283</v>
      </c>
      <c r="B244" s="629" t="s">
        <v>284</v>
      </c>
      <c r="C244" s="628" t="s">
        <v>1285</v>
      </c>
      <c r="D244" s="628" t="s">
        <v>223</v>
      </c>
      <c r="E244" s="628" t="s">
        <v>232</v>
      </c>
      <c r="F244" s="630">
        <v>70438.245242999998</v>
      </c>
      <c r="G244" s="768">
        <v>27.95</v>
      </c>
      <c r="H244" s="768">
        <f t="shared" si="27"/>
        <v>1968748.95</v>
      </c>
      <c r="I244" s="630">
        <f t="shared" si="28"/>
        <v>2.1596786577050233</v>
      </c>
      <c r="J244" s="630">
        <f t="shared" si="30"/>
        <v>42.721691074308737</v>
      </c>
      <c r="K244" s="628" t="str">
        <f t="shared" si="29"/>
        <v>A</v>
      </c>
    </row>
    <row r="245" spans="1:11" ht="25.5" x14ac:dyDescent="0.25">
      <c r="A245" s="628" t="s">
        <v>264</v>
      </c>
      <c r="B245" s="629" t="s">
        <v>265</v>
      </c>
      <c r="C245" s="628" t="s">
        <v>1285</v>
      </c>
      <c r="D245" s="628" t="s">
        <v>223</v>
      </c>
      <c r="E245" s="628" t="s">
        <v>232</v>
      </c>
      <c r="F245" s="630">
        <v>61958.660598587201</v>
      </c>
      <c r="G245" s="768">
        <v>30.74</v>
      </c>
      <c r="H245" s="768">
        <f t="shared" si="27"/>
        <v>1904609.23</v>
      </c>
      <c r="I245" s="630">
        <f t="shared" si="28"/>
        <v>2.0893186535027732</v>
      </c>
      <c r="J245" s="630">
        <f t="shared" si="30"/>
        <v>44.811009727811509</v>
      </c>
      <c r="K245" s="628" t="str">
        <f t="shared" si="29"/>
        <v>A</v>
      </c>
    </row>
    <row r="246" spans="1:11" ht="38.25" x14ac:dyDescent="0.25">
      <c r="A246" s="628" t="s">
        <v>453</v>
      </c>
      <c r="B246" s="629" t="s">
        <v>527</v>
      </c>
      <c r="C246" s="628" t="s">
        <v>1285</v>
      </c>
      <c r="D246" s="628" t="s">
        <v>522</v>
      </c>
      <c r="E246" s="628" t="s">
        <v>24</v>
      </c>
      <c r="F246" s="630">
        <v>9772.3631149651337</v>
      </c>
      <c r="G246" s="768">
        <v>186.78</v>
      </c>
      <c r="H246" s="768">
        <f t="shared" si="27"/>
        <v>1825281.98</v>
      </c>
      <c r="I246" s="630">
        <f t="shared" si="28"/>
        <v>2.0022982292889946</v>
      </c>
      <c r="J246" s="630">
        <f t="shared" si="30"/>
        <v>46.813307957100506</v>
      </c>
      <c r="K246" s="628" t="str">
        <f t="shared" si="29"/>
        <v>A</v>
      </c>
    </row>
    <row r="247" spans="1:11" ht="25.5" x14ac:dyDescent="0.25">
      <c r="A247" s="628" t="s">
        <v>328</v>
      </c>
      <c r="B247" s="629" t="s">
        <v>1410</v>
      </c>
      <c r="C247" s="628" t="s">
        <v>1285</v>
      </c>
      <c r="D247" s="628" t="s">
        <v>515</v>
      </c>
      <c r="E247" s="628" t="s">
        <v>50</v>
      </c>
      <c r="F247" s="630">
        <v>943883.22</v>
      </c>
      <c r="G247" s="768">
        <v>1.82</v>
      </c>
      <c r="H247" s="768">
        <f t="shared" si="27"/>
        <v>1717867.46</v>
      </c>
      <c r="I247" s="630">
        <f t="shared" si="28"/>
        <v>1.8844666254313116</v>
      </c>
      <c r="J247" s="630">
        <f t="shared" si="30"/>
        <v>48.697774582531814</v>
      </c>
      <c r="K247" s="628" t="str">
        <f t="shared" si="29"/>
        <v>A</v>
      </c>
    </row>
    <row r="248" spans="1:11" ht="25.5" x14ac:dyDescent="0.25">
      <c r="A248" s="631" t="s">
        <v>217</v>
      </c>
      <c r="B248" s="632" t="s">
        <v>216</v>
      </c>
      <c r="C248" s="774" t="s">
        <v>23</v>
      </c>
      <c r="D248" s="774" t="s">
        <v>521</v>
      </c>
      <c r="E248" s="774" t="s">
        <v>525</v>
      </c>
      <c r="F248" s="776">
        <v>1</v>
      </c>
      <c r="G248" s="775">
        <v>1380389.63</v>
      </c>
      <c r="H248" s="775">
        <f t="shared" si="27"/>
        <v>1380389.63</v>
      </c>
      <c r="I248" s="776">
        <f t="shared" si="28"/>
        <v>1.5142601209912181</v>
      </c>
      <c r="J248" s="630">
        <f t="shared" si="30"/>
        <v>50.212034703523031</v>
      </c>
      <c r="K248" s="774" t="str">
        <f t="shared" si="29"/>
        <v>B</v>
      </c>
    </row>
    <row r="249" spans="1:11" ht="25.5" x14ac:dyDescent="0.25">
      <c r="A249" s="628" t="s">
        <v>134</v>
      </c>
      <c r="B249" s="629" t="s">
        <v>135</v>
      </c>
      <c r="C249" s="628" t="s">
        <v>23</v>
      </c>
      <c r="D249" s="628" t="s">
        <v>515</v>
      </c>
      <c r="E249" s="628" t="s">
        <v>108</v>
      </c>
      <c r="F249" s="630">
        <v>292.83</v>
      </c>
      <c r="G249" s="768">
        <v>5759.24</v>
      </c>
      <c r="H249" s="768">
        <f t="shared" si="27"/>
        <v>1686478.25</v>
      </c>
      <c r="I249" s="630">
        <f t="shared" si="28"/>
        <v>1.8500332829174169</v>
      </c>
      <c r="J249" s="630">
        <f t="shared" si="30"/>
        <v>52.062067986440447</v>
      </c>
      <c r="K249" s="628" t="str">
        <f t="shared" si="29"/>
        <v>B</v>
      </c>
    </row>
    <row r="250" spans="1:11" ht="25.5" x14ac:dyDescent="0.25">
      <c r="A250" s="628" t="s">
        <v>526</v>
      </c>
      <c r="B250" s="629" t="s">
        <v>1609</v>
      </c>
      <c r="C250" s="628" t="s">
        <v>1285</v>
      </c>
      <c r="D250" s="628" t="s">
        <v>515</v>
      </c>
      <c r="E250" s="628" t="s">
        <v>50</v>
      </c>
      <c r="F250" s="630">
        <v>164850.20646647041</v>
      </c>
      <c r="G250" s="768">
        <v>7.73</v>
      </c>
      <c r="H250" s="768">
        <f t="shared" si="27"/>
        <v>1274292.1000000001</v>
      </c>
      <c r="I250" s="630">
        <f t="shared" si="28"/>
        <v>1.397873229114416</v>
      </c>
      <c r="J250" s="630">
        <f t="shared" si="30"/>
        <v>53.459941215554863</v>
      </c>
      <c r="K250" s="628" t="str">
        <f t="shared" si="29"/>
        <v>B</v>
      </c>
    </row>
    <row r="251" spans="1:11" ht="25.5" x14ac:dyDescent="0.25">
      <c r="A251" s="628" t="s">
        <v>288</v>
      </c>
      <c r="B251" s="629" t="s">
        <v>1396</v>
      </c>
      <c r="C251" s="628" t="s">
        <v>1285</v>
      </c>
      <c r="D251" s="628" t="s">
        <v>515</v>
      </c>
      <c r="E251" s="628" t="s">
        <v>66</v>
      </c>
      <c r="F251" s="630">
        <v>205657.01120000001</v>
      </c>
      <c r="G251" s="768">
        <v>6.1</v>
      </c>
      <c r="H251" s="768">
        <f t="shared" si="27"/>
        <v>1254507.77</v>
      </c>
      <c r="I251" s="630">
        <f t="shared" si="28"/>
        <v>1.3761702104243014</v>
      </c>
      <c r="J251" s="630">
        <f t="shared" si="30"/>
        <v>54.836111425979162</v>
      </c>
      <c r="K251" s="628" t="str">
        <f t="shared" si="29"/>
        <v>B</v>
      </c>
    </row>
    <row r="252" spans="1:11" ht="38.25" x14ac:dyDescent="0.25">
      <c r="A252" s="628" t="s">
        <v>528</v>
      </c>
      <c r="B252" s="629" t="s">
        <v>529</v>
      </c>
      <c r="C252" s="628" t="s">
        <v>1285</v>
      </c>
      <c r="D252" s="628" t="s">
        <v>522</v>
      </c>
      <c r="E252" s="628" t="s">
        <v>24</v>
      </c>
      <c r="F252" s="630">
        <v>4225.0488332987479</v>
      </c>
      <c r="G252" s="768">
        <v>291.88</v>
      </c>
      <c r="H252" s="768">
        <f t="shared" si="27"/>
        <v>1233207.25</v>
      </c>
      <c r="I252" s="630">
        <f t="shared" si="28"/>
        <v>1.3528039612933398</v>
      </c>
      <c r="J252" s="630">
        <f t="shared" si="30"/>
        <v>56.188915387272502</v>
      </c>
      <c r="K252" s="628" t="str">
        <f t="shared" si="29"/>
        <v>B</v>
      </c>
    </row>
    <row r="253" spans="1:11" ht="38.25" x14ac:dyDescent="0.25">
      <c r="A253" s="628" t="s">
        <v>246</v>
      </c>
      <c r="B253" s="629" t="s">
        <v>531</v>
      </c>
      <c r="C253" s="628" t="s">
        <v>1285</v>
      </c>
      <c r="D253" s="628" t="s">
        <v>522</v>
      </c>
      <c r="E253" s="628" t="s">
        <v>24</v>
      </c>
      <c r="F253" s="630">
        <v>33315.068493150684</v>
      </c>
      <c r="G253" s="768">
        <v>31.95</v>
      </c>
      <c r="H253" s="768">
        <f t="shared" si="27"/>
        <v>1064416.44</v>
      </c>
      <c r="I253" s="630">
        <f t="shared" si="28"/>
        <v>1.1676437812847389</v>
      </c>
      <c r="J253" s="630">
        <f t="shared" si="30"/>
        <v>57.35655916855724</v>
      </c>
      <c r="K253" s="628" t="str">
        <f t="shared" si="29"/>
        <v>B</v>
      </c>
    </row>
    <row r="254" spans="1:11" ht="25.5" x14ac:dyDescent="0.25">
      <c r="A254" s="628" t="s">
        <v>236</v>
      </c>
      <c r="B254" s="629" t="s">
        <v>237</v>
      </c>
      <c r="C254" s="628" t="s">
        <v>1285</v>
      </c>
      <c r="D254" s="628" t="s">
        <v>223</v>
      </c>
      <c r="E254" s="628" t="s">
        <v>232</v>
      </c>
      <c r="F254" s="630">
        <v>37383.729754541557</v>
      </c>
      <c r="G254" s="768">
        <v>27.51</v>
      </c>
      <c r="H254" s="768">
        <f t="shared" si="27"/>
        <v>1028426.41</v>
      </c>
      <c r="I254" s="630">
        <f t="shared" si="28"/>
        <v>1.1281634302317705</v>
      </c>
      <c r="J254" s="630">
        <f t="shared" si="30"/>
        <v>58.484722598789013</v>
      </c>
      <c r="K254" s="628" t="str">
        <f t="shared" si="29"/>
        <v>B</v>
      </c>
    </row>
    <row r="255" spans="1:11" ht="38.25" x14ac:dyDescent="0.25">
      <c r="A255" s="628" t="s">
        <v>244</v>
      </c>
      <c r="B255" s="629" t="s">
        <v>530</v>
      </c>
      <c r="C255" s="628" t="s">
        <v>1285</v>
      </c>
      <c r="D255" s="628" t="s">
        <v>522</v>
      </c>
      <c r="E255" s="628" t="s">
        <v>24</v>
      </c>
      <c r="F255" s="630">
        <v>8328.767123287671</v>
      </c>
      <c r="G255" s="768">
        <v>121.92</v>
      </c>
      <c r="H255" s="768">
        <f t="shared" si="27"/>
        <v>1015443.29</v>
      </c>
      <c r="I255" s="630">
        <f t="shared" si="28"/>
        <v>1.1139212043885904</v>
      </c>
      <c r="J255" s="630">
        <f t="shared" si="30"/>
        <v>59.598643803177602</v>
      </c>
      <c r="K255" s="628" t="str">
        <f t="shared" si="29"/>
        <v>B</v>
      </c>
    </row>
    <row r="256" spans="1:11" ht="25.5" x14ac:dyDescent="0.25">
      <c r="A256" s="628" t="s">
        <v>345</v>
      </c>
      <c r="B256" s="629" t="s">
        <v>1413</v>
      </c>
      <c r="C256" s="628" t="s">
        <v>1285</v>
      </c>
      <c r="D256" s="628" t="s">
        <v>515</v>
      </c>
      <c r="E256" s="628" t="s">
        <v>66</v>
      </c>
      <c r="F256" s="630">
        <v>3780</v>
      </c>
      <c r="G256" s="768">
        <v>260.42</v>
      </c>
      <c r="H256" s="768">
        <f t="shared" si="27"/>
        <v>984387.6</v>
      </c>
      <c r="I256" s="630">
        <f t="shared" si="28"/>
        <v>1.0798537267179087</v>
      </c>
      <c r="J256" s="630">
        <f t="shared" si="30"/>
        <v>60.678497529895509</v>
      </c>
      <c r="K256" s="628" t="str">
        <f t="shared" si="29"/>
        <v>B</v>
      </c>
    </row>
    <row r="257" spans="1:11" ht="38.25" x14ac:dyDescent="0.25">
      <c r="A257" s="628" t="s">
        <v>254</v>
      </c>
      <c r="B257" s="629" t="s">
        <v>535</v>
      </c>
      <c r="C257" s="628" t="s">
        <v>1285</v>
      </c>
      <c r="D257" s="628" t="s">
        <v>522</v>
      </c>
      <c r="E257" s="628" t="s">
        <v>24</v>
      </c>
      <c r="F257" s="630">
        <v>3820.6147156768575</v>
      </c>
      <c r="G257" s="768">
        <v>250.67</v>
      </c>
      <c r="H257" s="768">
        <f t="shared" si="27"/>
        <v>957713.49</v>
      </c>
      <c r="I257" s="630">
        <f t="shared" si="28"/>
        <v>1.0505927556427108</v>
      </c>
      <c r="J257" s="630">
        <f t="shared" si="30"/>
        <v>61.72909028553822</v>
      </c>
      <c r="K257" s="628" t="str">
        <f t="shared" si="29"/>
        <v>B</v>
      </c>
    </row>
    <row r="258" spans="1:11" ht="25.5" x14ac:dyDescent="0.25">
      <c r="A258" s="628" t="s">
        <v>274</v>
      </c>
      <c r="B258" s="629" t="s">
        <v>1391</v>
      </c>
      <c r="C258" s="628" t="s">
        <v>1285</v>
      </c>
      <c r="D258" s="628" t="s">
        <v>515</v>
      </c>
      <c r="E258" s="628" t="s">
        <v>275</v>
      </c>
      <c r="F258" s="630">
        <v>9129.1200000000008</v>
      </c>
      <c r="G258" s="768">
        <v>99.54</v>
      </c>
      <c r="H258" s="768">
        <f t="shared" si="27"/>
        <v>908712.6</v>
      </c>
      <c r="I258" s="630">
        <f t="shared" si="28"/>
        <v>0.99683974851523938</v>
      </c>
      <c r="J258" s="630">
        <f t="shared" si="30"/>
        <v>62.725930034053462</v>
      </c>
      <c r="K258" s="628" t="str">
        <f t="shared" si="29"/>
        <v>B</v>
      </c>
    </row>
    <row r="259" spans="1:11" ht="25.5" x14ac:dyDescent="0.25">
      <c r="A259" s="628" t="s">
        <v>136</v>
      </c>
      <c r="B259" s="629" t="s">
        <v>137</v>
      </c>
      <c r="C259" s="628" t="s">
        <v>23</v>
      </c>
      <c r="D259" s="628" t="s">
        <v>515</v>
      </c>
      <c r="E259" s="628" t="s">
        <v>108</v>
      </c>
      <c r="F259" s="630">
        <v>212.92</v>
      </c>
      <c r="G259" s="768">
        <v>4400.0600000000004</v>
      </c>
      <c r="H259" s="768">
        <f t="shared" si="27"/>
        <v>936860.78</v>
      </c>
      <c r="I259" s="630">
        <f t="shared" si="28"/>
        <v>1.027717745224388</v>
      </c>
      <c r="J259" s="630">
        <f t="shared" si="30"/>
        <v>63.753647779277848</v>
      </c>
      <c r="K259" s="628" t="str">
        <f t="shared" si="29"/>
        <v>B</v>
      </c>
    </row>
    <row r="260" spans="1:11" x14ac:dyDescent="0.25">
      <c r="A260" s="628" t="s">
        <v>296</v>
      </c>
      <c r="B260" s="629" t="s">
        <v>1400</v>
      </c>
      <c r="C260" s="628" t="s">
        <v>1285</v>
      </c>
      <c r="D260" s="628" t="s">
        <v>515</v>
      </c>
      <c r="E260" s="628" t="s">
        <v>38</v>
      </c>
      <c r="F260" s="630">
        <v>6365.5767194573</v>
      </c>
      <c r="G260" s="768">
        <v>127.06</v>
      </c>
      <c r="H260" s="768">
        <f t="shared" si="27"/>
        <v>808810.18</v>
      </c>
      <c r="I260" s="630">
        <f t="shared" si="28"/>
        <v>0.88724876977359579</v>
      </c>
      <c r="J260" s="630">
        <f t="shared" si="30"/>
        <v>64.640896549051448</v>
      </c>
      <c r="K260" s="628" t="str">
        <f t="shared" si="29"/>
        <v>B</v>
      </c>
    </row>
    <row r="261" spans="1:11" ht="38.25" x14ac:dyDescent="0.25">
      <c r="A261" s="628" t="s">
        <v>252</v>
      </c>
      <c r="B261" s="629" t="s">
        <v>539</v>
      </c>
      <c r="C261" s="628" t="s">
        <v>1285</v>
      </c>
      <c r="D261" s="628" t="s">
        <v>522</v>
      </c>
      <c r="E261" s="628" t="s">
        <v>24</v>
      </c>
      <c r="F261" s="630">
        <v>3662.6506024096384</v>
      </c>
      <c r="G261" s="768">
        <v>219.62</v>
      </c>
      <c r="H261" s="768">
        <f t="shared" si="27"/>
        <v>804391.33</v>
      </c>
      <c r="I261" s="630">
        <f t="shared" si="28"/>
        <v>0.88240137872528568</v>
      </c>
      <c r="J261" s="630">
        <f t="shared" si="30"/>
        <v>65.523297927776738</v>
      </c>
      <c r="K261" s="628" t="str">
        <f t="shared" si="29"/>
        <v>B</v>
      </c>
    </row>
    <row r="262" spans="1:11" ht="25.5" x14ac:dyDescent="0.25">
      <c r="A262" s="628" t="s">
        <v>371</v>
      </c>
      <c r="B262" s="629" t="s">
        <v>372</v>
      </c>
      <c r="C262" s="628" t="s">
        <v>1285</v>
      </c>
      <c r="D262" s="628" t="s">
        <v>223</v>
      </c>
      <c r="E262" s="628" t="s">
        <v>232</v>
      </c>
      <c r="F262" s="630">
        <v>25358.203218541639</v>
      </c>
      <c r="G262" s="768">
        <v>31.58</v>
      </c>
      <c r="H262" s="768">
        <f t="shared" si="27"/>
        <v>800812.06</v>
      </c>
      <c r="I262" s="630">
        <f t="shared" si="28"/>
        <v>0.87847499033068421</v>
      </c>
      <c r="J262" s="630">
        <f t="shared" si="30"/>
        <v>66.401772918107426</v>
      </c>
      <c r="K262" s="628" t="str">
        <f t="shared" si="29"/>
        <v>B</v>
      </c>
    </row>
    <row r="263" spans="1:11" x14ac:dyDescent="0.25">
      <c r="A263" s="628" t="s">
        <v>532</v>
      </c>
      <c r="B263" s="629" t="s">
        <v>1610</v>
      </c>
      <c r="C263" s="628" t="s">
        <v>1285</v>
      </c>
      <c r="D263" s="628" t="s">
        <v>515</v>
      </c>
      <c r="E263" s="628" t="s">
        <v>38</v>
      </c>
      <c r="F263" s="630">
        <v>4192.2181723007998</v>
      </c>
      <c r="G263" s="768">
        <v>144.16</v>
      </c>
      <c r="H263" s="768">
        <f t="shared" si="27"/>
        <v>604350.17000000004</v>
      </c>
      <c r="I263" s="630">
        <f t="shared" si="28"/>
        <v>0.6629601828762387</v>
      </c>
      <c r="J263" s="630">
        <f t="shared" si="30"/>
        <v>67.064733100983659</v>
      </c>
      <c r="K263" s="628" t="str">
        <f t="shared" si="29"/>
        <v>B</v>
      </c>
    </row>
    <row r="264" spans="1:11" ht="38.25" x14ac:dyDescent="0.25">
      <c r="A264" s="628" t="s">
        <v>258</v>
      </c>
      <c r="B264" s="629" t="s">
        <v>534</v>
      </c>
      <c r="C264" s="628" t="s">
        <v>1285</v>
      </c>
      <c r="D264" s="628" t="s">
        <v>522</v>
      </c>
      <c r="E264" s="628" t="s">
        <v>24</v>
      </c>
      <c r="F264" s="630">
        <v>52161.802596738518</v>
      </c>
      <c r="G264" s="768">
        <v>10.84</v>
      </c>
      <c r="H264" s="768">
        <f t="shared" si="27"/>
        <v>565433.93999999994</v>
      </c>
      <c r="I264" s="630">
        <f t="shared" si="28"/>
        <v>0.6202698483014113</v>
      </c>
      <c r="J264" s="630">
        <f t="shared" si="30"/>
        <v>67.685002949285064</v>
      </c>
      <c r="K264" s="628" t="str">
        <f t="shared" si="29"/>
        <v>B</v>
      </c>
    </row>
    <row r="265" spans="1:11" x14ac:dyDescent="0.25">
      <c r="A265" s="628" t="s">
        <v>335</v>
      </c>
      <c r="B265" s="629" t="s">
        <v>336</v>
      </c>
      <c r="C265" s="628" t="s">
        <v>1285</v>
      </c>
      <c r="D265" s="628" t="s">
        <v>515</v>
      </c>
      <c r="E265" s="628" t="s">
        <v>70</v>
      </c>
      <c r="F265" s="630">
        <v>1440</v>
      </c>
      <c r="G265" s="768">
        <v>382.78</v>
      </c>
      <c r="H265" s="768">
        <f t="shared" si="27"/>
        <v>551203.19999999995</v>
      </c>
      <c r="I265" s="630">
        <f t="shared" si="28"/>
        <v>0.60465900799526195</v>
      </c>
      <c r="J265" s="630">
        <f t="shared" si="30"/>
        <v>68.28966195728033</v>
      </c>
      <c r="K265" s="628" t="str">
        <f t="shared" si="29"/>
        <v>B</v>
      </c>
    </row>
    <row r="266" spans="1:11" ht="25.5" x14ac:dyDescent="0.25">
      <c r="A266" s="628" t="s">
        <v>471</v>
      </c>
      <c r="B266" s="629" t="s">
        <v>472</v>
      </c>
      <c r="C266" s="628" t="s">
        <v>23</v>
      </c>
      <c r="D266" s="628" t="s">
        <v>515</v>
      </c>
      <c r="E266" s="628" t="s">
        <v>114</v>
      </c>
      <c r="F266" s="630">
        <v>4655.8248200549997</v>
      </c>
      <c r="G266" s="768">
        <v>118.32</v>
      </c>
      <c r="H266" s="768">
        <f t="shared" si="27"/>
        <v>550877.18999999994</v>
      </c>
      <c r="I266" s="630">
        <f t="shared" si="28"/>
        <v>0.60430138147350632</v>
      </c>
      <c r="J266" s="630">
        <f t="shared" si="30"/>
        <v>68.893963338753835</v>
      </c>
      <c r="K266" s="628" t="str">
        <f t="shared" si="29"/>
        <v>B</v>
      </c>
    </row>
    <row r="267" spans="1:11" ht="38.25" x14ac:dyDescent="0.25">
      <c r="A267" s="628" t="s">
        <v>302</v>
      </c>
      <c r="B267" s="629" t="s">
        <v>533</v>
      </c>
      <c r="C267" s="628" t="s">
        <v>1285</v>
      </c>
      <c r="D267" s="628" t="s">
        <v>522</v>
      </c>
      <c r="E267" s="628" t="s">
        <v>24</v>
      </c>
      <c r="F267" s="630">
        <v>2259.6334661354581</v>
      </c>
      <c r="G267" s="768">
        <v>229.69</v>
      </c>
      <c r="H267" s="768">
        <f t="shared" si="27"/>
        <v>519015.21</v>
      </c>
      <c r="I267" s="630">
        <f t="shared" si="28"/>
        <v>0.56934941962066365</v>
      </c>
      <c r="J267" s="630">
        <f t="shared" si="30"/>
        <v>69.463312758374499</v>
      </c>
      <c r="K267" s="628" t="str">
        <f t="shared" si="29"/>
        <v>B</v>
      </c>
    </row>
    <row r="268" spans="1:11" x14ac:dyDescent="0.25">
      <c r="A268" s="628" t="s">
        <v>289</v>
      </c>
      <c r="B268" s="629" t="s">
        <v>1397</v>
      </c>
      <c r="C268" s="628" t="s">
        <v>1285</v>
      </c>
      <c r="D268" s="628" t="s">
        <v>515</v>
      </c>
      <c r="E268" s="628" t="s">
        <v>50</v>
      </c>
      <c r="F268" s="630">
        <v>34569.653888885499</v>
      </c>
      <c r="G268" s="768">
        <v>14.58</v>
      </c>
      <c r="H268" s="768">
        <f t="shared" si="27"/>
        <v>504025.55</v>
      </c>
      <c r="I268" s="630">
        <f t="shared" si="28"/>
        <v>0.55290605908540857</v>
      </c>
      <c r="J268" s="630">
        <f t="shared" si="30"/>
        <v>70.016218817459901</v>
      </c>
      <c r="K268" s="628" t="str">
        <f t="shared" si="29"/>
        <v>B</v>
      </c>
    </row>
    <row r="269" spans="1:11" ht="38.25" x14ac:dyDescent="0.25">
      <c r="A269" s="628" t="s">
        <v>228</v>
      </c>
      <c r="B269" s="629" t="s">
        <v>536</v>
      </c>
      <c r="C269" s="628" t="s">
        <v>1285</v>
      </c>
      <c r="D269" s="628" t="s">
        <v>522</v>
      </c>
      <c r="E269" s="628" t="s">
        <v>24</v>
      </c>
      <c r="F269" s="630">
        <v>4224</v>
      </c>
      <c r="G269" s="768">
        <v>109.07</v>
      </c>
      <c r="H269" s="768">
        <f t="shared" si="27"/>
        <v>460711.67999999999</v>
      </c>
      <c r="I269" s="630">
        <f t="shared" si="28"/>
        <v>0.50539160041275255</v>
      </c>
      <c r="J269" s="630">
        <f t="shared" si="30"/>
        <v>70.521610417872651</v>
      </c>
      <c r="K269" s="628" t="str">
        <f t="shared" si="29"/>
        <v>B</v>
      </c>
    </row>
    <row r="270" spans="1:11" ht="25.5" x14ac:dyDescent="0.25">
      <c r="A270" s="628" t="s">
        <v>355</v>
      </c>
      <c r="B270" s="629" t="s">
        <v>1417</v>
      </c>
      <c r="C270" s="628" t="s">
        <v>1285</v>
      </c>
      <c r="D270" s="628" t="s">
        <v>515</v>
      </c>
      <c r="E270" s="628" t="s">
        <v>70</v>
      </c>
      <c r="F270" s="630">
        <v>2400</v>
      </c>
      <c r="G270" s="768">
        <v>189.67</v>
      </c>
      <c r="H270" s="768">
        <f t="shared" si="27"/>
        <v>455208</v>
      </c>
      <c r="I270" s="630">
        <f t="shared" si="28"/>
        <v>0.49935417231160339</v>
      </c>
      <c r="J270" s="630">
        <f t="shared" si="30"/>
        <v>71.020964590184249</v>
      </c>
      <c r="K270" s="628" t="str">
        <f t="shared" si="29"/>
        <v>B</v>
      </c>
    </row>
    <row r="271" spans="1:11" ht="63.75" x14ac:dyDescent="0.25">
      <c r="A271" s="628" t="s">
        <v>505</v>
      </c>
      <c r="B271" s="629" t="s">
        <v>506</v>
      </c>
      <c r="C271" s="628" t="s">
        <v>537</v>
      </c>
      <c r="D271" s="628" t="s">
        <v>515</v>
      </c>
      <c r="E271" s="628" t="s">
        <v>507</v>
      </c>
      <c r="F271" s="630">
        <v>7998.7843000000003</v>
      </c>
      <c r="G271" s="768">
        <v>52.61</v>
      </c>
      <c r="H271" s="768">
        <f t="shared" si="27"/>
        <v>420816.04</v>
      </c>
      <c r="I271" s="630">
        <f t="shared" si="28"/>
        <v>0.46162687243995404</v>
      </c>
      <c r="J271" s="630">
        <f t="shared" si="30"/>
        <v>71.4825914626242</v>
      </c>
      <c r="K271" s="628" t="str">
        <f t="shared" si="29"/>
        <v>B</v>
      </c>
    </row>
    <row r="272" spans="1:11" x14ac:dyDescent="0.25">
      <c r="A272" s="628" t="s">
        <v>331</v>
      </c>
      <c r="B272" s="629" t="s">
        <v>1411</v>
      </c>
      <c r="C272" s="628" t="s">
        <v>1285</v>
      </c>
      <c r="D272" s="628" t="s">
        <v>515</v>
      </c>
      <c r="E272" s="628" t="s">
        <v>72</v>
      </c>
      <c r="F272" s="630">
        <v>3600</v>
      </c>
      <c r="G272" s="768">
        <v>114.6</v>
      </c>
      <c r="H272" s="768">
        <f t="shared" si="27"/>
        <v>412560</v>
      </c>
      <c r="I272" s="630">
        <f t="shared" si="28"/>
        <v>0.45257015985851545</v>
      </c>
      <c r="J272" s="630">
        <f t="shared" si="30"/>
        <v>71.93516162248271</v>
      </c>
      <c r="K272" s="628" t="str">
        <f t="shared" si="29"/>
        <v>B</v>
      </c>
    </row>
    <row r="273" spans="1:11" ht="38.25" x14ac:dyDescent="0.25">
      <c r="A273" s="628" t="s">
        <v>359</v>
      </c>
      <c r="B273" s="629" t="s">
        <v>538</v>
      </c>
      <c r="C273" s="628" t="s">
        <v>1285</v>
      </c>
      <c r="D273" s="628" t="s">
        <v>522</v>
      </c>
      <c r="E273" s="628" t="s">
        <v>24</v>
      </c>
      <c r="F273" s="630">
        <v>134.45378151260505</v>
      </c>
      <c r="G273" s="768">
        <v>2995.46</v>
      </c>
      <c r="H273" s="768">
        <f t="shared" si="27"/>
        <v>402750.92</v>
      </c>
      <c r="I273" s="630">
        <f t="shared" si="28"/>
        <v>0.44180979311509638</v>
      </c>
      <c r="J273" s="630">
        <f t="shared" si="30"/>
        <v>72.376971415597808</v>
      </c>
      <c r="K273" s="628" t="str">
        <f t="shared" si="29"/>
        <v>B</v>
      </c>
    </row>
    <row r="274" spans="1:11" ht="25.5" x14ac:dyDescent="0.25">
      <c r="A274" s="628" t="s">
        <v>393</v>
      </c>
      <c r="B274" s="629" t="s">
        <v>1428</v>
      </c>
      <c r="C274" s="628" t="s">
        <v>1285</v>
      </c>
      <c r="D274" s="628" t="s">
        <v>515</v>
      </c>
      <c r="E274" s="628" t="s">
        <v>66</v>
      </c>
      <c r="F274" s="630">
        <v>2000</v>
      </c>
      <c r="G274" s="768">
        <v>170.81</v>
      </c>
      <c r="H274" s="768">
        <f t="shared" si="27"/>
        <v>341620</v>
      </c>
      <c r="I274" s="630">
        <f t="shared" si="28"/>
        <v>0.37475038300093572</v>
      </c>
      <c r="J274" s="630">
        <f t="shared" si="30"/>
        <v>72.751721798598737</v>
      </c>
      <c r="K274" s="628" t="str">
        <f t="shared" si="29"/>
        <v>B</v>
      </c>
    </row>
    <row r="275" spans="1:11" x14ac:dyDescent="0.25">
      <c r="A275" s="628" t="s">
        <v>473</v>
      </c>
      <c r="B275" s="629" t="s">
        <v>1453</v>
      </c>
      <c r="C275" s="628" t="s">
        <v>1285</v>
      </c>
      <c r="D275" s="628" t="s">
        <v>515</v>
      </c>
      <c r="E275" s="628" t="s">
        <v>50</v>
      </c>
      <c r="F275" s="630">
        <v>538433.28000000003</v>
      </c>
      <c r="G275" s="768">
        <v>0.63</v>
      </c>
      <c r="H275" s="768">
        <f t="shared" si="27"/>
        <v>339212.97</v>
      </c>
      <c r="I275" s="630">
        <f t="shared" si="28"/>
        <v>0.37210991870026616</v>
      </c>
      <c r="J275" s="630">
        <f t="shared" si="30"/>
        <v>73.123831717298998</v>
      </c>
      <c r="K275" s="628" t="str">
        <f t="shared" si="29"/>
        <v>B</v>
      </c>
    </row>
    <row r="276" spans="1:11" ht="25.5" x14ac:dyDescent="0.25">
      <c r="A276" s="628" t="s">
        <v>540</v>
      </c>
      <c r="B276" s="629" t="s">
        <v>1611</v>
      </c>
      <c r="C276" s="628" t="s">
        <v>1285</v>
      </c>
      <c r="D276" s="628" t="s">
        <v>515</v>
      </c>
      <c r="E276" s="628" t="s">
        <v>50</v>
      </c>
      <c r="F276" s="630">
        <v>16485.0351837792</v>
      </c>
      <c r="G276" s="768">
        <v>18.649999999999999</v>
      </c>
      <c r="H276" s="768">
        <f t="shared" si="27"/>
        <v>307445.90999999997</v>
      </c>
      <c r="I276" s="630">
        <f t="shared" si="28"/>
        <v>0.33726208220997372</v>
      </c>
      <c r="J276" s="630">
        <f t="shared" si="30"/>
        <v>73.461093799508973</v>
      </c>
      <c r="K276" s="628" t="str">
        <f t="shared" si="29"/>
        <v>B</v>
      </c>
    </row>
    <row r="277" spans="1:11" ht="25.5" x14ac:dyDescent="0.25">
      <c r="A277" s="628" t="s">
        <v>15</v>
      </c>
      <c r="B277" s="629" t="s">
        <v>16</v>
      </c>
      <c r="C277" s="628" t="s">
        <v>1285</v>
      </c>
      <c r="D277" s="628" t="s">
        <v>223</v>
      </c>
      <c r="E277" s="628" t="s">
        <v>14</v>
      </c>
      <c r="F277" s="630">
        <v>12</v>
      </c>
      <c r="G277" s="768">
        <v>25165.29</v>
      </c>
      <c r="H277" s="768">
        <f t="shared" si="27"/>
        <v>301983.48</v>
      </c>
      <c r="I277" s="630">
        <f t="shared" si="28"/>
        <v>0.33126990454292904</v>
      </c>
      <c r="J277" s="630">
        <f t="shared" si="30"/>
        <v>73.792363704051908</v>
      </c>
      <c r="K277" s="628" t="str">
        <f t="shared" si="29"/>
        <v>B</v>
      </c>
    </row>
    <row r="278" spans="1:11" ht="25.5" x14ac:dyDescent="0.25">
      <c r="A278" s="628" t="s">
        <v>12</v>
      </c>
      <c r="B278" s="629" t="s">
        <v>13</v>
      </c>
      <c r="C278" s="628" t="s">
        <v>1285</v>
      </c>
      <c r="D278" s="628" t="s">
        <v>223</v>
      </c>
      <c r="E278" s="628" t="s">
        <v>14</v>
      </c>
      <c r="F278" s="630">
        <v>12</v>
      </c>
      <c r="G278" s="768">
        <v>25165.29</v>
      </c>
      <c r="H278" s="768">
        <f t="shared" si="27"/>
        <v>301983.48</v>
      </c>
      <c r="I278" s="630">
        <f t="shared" si="28"/>
        <v>0.33126990454292904</v>
      </c>
      <c r="J278" s="630">
        <f t="shared" si="30"/>
        <v>74.123633608594844</v>
      </c>
      <c r="K278" s="628" t="str">
        <f t="shared" si="29"/>
        <v>B</v>
      </c>
    </row>
    <row r="279" spans="1:11" x14ac:dyDescent="0.25">
      <c r="A279" s="628" t="s">
        <v>377</v>
      </c>
      <c r="B279" s="629" t="s">
        <v>1421</v>
      </c>
      <c r="C279" s="628" t="s">
        <v>1285</v>
      </c>
      <c r="D279" s="628" t="s">
        <v>515</v>
      </c>
      <c r="E279" s="628" t="s">
        <v>50</v>
      </c>
      <c r="F279" s="630">
        <v>21604.552927776</v>
      </c>
      <c r="G279" s="768">
        <v>13.11</v>
      </c>
      <c r="H279" s="768">
        <f t="shared" si="27"/>
        <v>283235.69</v>
      </c>
      <c r="I279" s="630">
        <f t="shared" si="28"/>
        <v>0.31070394973079535</v>
      </c>
      <c r="J279" s="630">
        <f t="shared" si="30"/>
        <v>74.434337558325637</v>
      </c>
      <c r="K279" s="628" t="str">
        <f t="shared" si="29"/>
        <v>B</v>
      </c>
    </row>
    <row r="280" spans="1:11" ht="25.5" x14ac:dyDescent="0.25">
      <c r="A280" s="628" t="s">
        <v>545</v>
      </c>
      <c r="B280" s="629" t="s">
        <v>1612</v>
      </c>
      <c r="C280" s="628" t="s">
        <v>1285</v>
      </c>
      <c r="D280" s="628" t="s">
        <v>515</v>
      </c>
      <c r="E280" s="628" t="s">
        <v>70</v>
      </c>
      <c r="F280" s="630">
        <v>30000</v>
      </c>
      <c r="G280" s="768">
        <v>8.36</v>
      </c>
      <c r="H280" s="768">
        <f t="shared" si="27"/>
        <v>250800</v>
      </c>
      <c r="I280" s="630">
        <f t="shared" si="28"/>
        <v>0.27512263935552567</v>
      </c>
      <c r="J280" s="630">
        <f t="shared" si="30"/>
        <v>74.709460197681167</v>
      </c>
      <c r="K280" s="628" t="str">
        <f t="shared" si="29"/>
        <v>B</v>
      </c>
    </row>
    <row r="281" spans="1:11" ht="38.25" x14ac:dyDescent="0.25">
      <c r="A281" s="628" t="s">
        <v>254</v>
      </c>
      <c r="B281" s="629" t="s">
        <v>541</v>
      </c>
      <c r="C281" s="628" t="s">
        <v>1285</v>
      </c>
      <c r="D281" s="628" t="s">
        <v>522</v>
      </c>
      <c r="E281" s="628" t="s">
        <v>542</v>
      </c>
      <c r="F281" s="630">
        <v>3359.872862837979</v>
      </c>
      <c r="G281" s="768">
        <v>74.5</v>
      </c>
      <c r="H281" s="768">
        <f t="shared" si="27"/>
        <v>250310.53</v>
      </c>
      <c r="I281" s="630">
        <f t="shared" si="28"/>
        <v>0.2745857004468919</v>
      </c>
      <c r="J281" s="630">
        <f t="shared" si="30"/>
        <v>74.984045898128059</v>
      </c>
      <c r="K281" s="628" t="str">
        <f t="shared" si="29"/>
        <v>B</v>
      </c>
    </row>
    <row r="282" spans="1:11" x14ac:dyDescent="0.25">
      <c r="A282" s="628" t="s">
        <v>307</v>
      </c>
      <c r="B282" s="629" t="s">
        <v>1406</v>
      </c>
      <c r="C282" s="628" t="s">
        <v>1285</v>
      </c>
      <c r="D282" s="628" t="s">
        <v>515</v>
      </c>
      <c r="E282" s="628" t="s">
        <v>66</v>
      </c>
      <c r="F282" s="630">
        <v>726.86784</v>
      </c>
      <c r="G282" s="768">
        <v>339.19</v>
      </c>
      <c r="H282" s="768">
        <f t="shared" si="27"/>
        <v>246546.3</v>
      </c>
      <c r="I282" s="630">
        <f t="shared" si="28"/>
        <v>0.27045641459066683</v>
      </c>
      <c r="J282" s="630">
        <f t="shared" si="30"/>
        <v>75.254502312718728</v>
      </c>
      <c r="K282" s="628" t="str">
        <f t="shared" si="29"/>
        <v>B</v>
      </c>
    </row>
    <row r="283" spans="1:11" x14ac:dyDescent="0.25">
      <c r="A283" s="628" t="s">
        <v>546</v>
      </c>
      <c r="B283" s="629" t="s">
        <v>547</v>
      </c>
      <c r="C283" s="628" t="s">
        <v>1285</v>
      </c>
      <c r="D283" s="628" t="s">
        <v>515</v>
      </c>
      <c r="E283" s="628" t="s">
        <v>275</v>
      </c>
      <c r="F283" s="630">
        <v>41418.959999999999</v>
      </c>
      <c r="G283" s="768">
        <v>5.77</v>
      </c>
      <c r="H283" s="768">
        <f t="shared" si="27"/>
        <v>238987.4</v>
      </c>
      <c r="I283" s="630">
        <f t="shared" si="28"/>
        <v>0.26216445080029804</v>
      </c>
      <c r="J283" s="630">
        <f t="shared" si="30"/>
        <v>75.516666763519027</v>
      </c>
      <c r="K283" s="628" t="str">
        <f t="shared" si="29"/>
        <v>B</v>
      </c>
    </row>
    <row r="284" spans="1:11" ht="25.5" x14ac:dyDescent="0.25">
      <c r="A284" s="628" t="s">
        <v>356</v>
      </c>
      <c r="B284" s="629" t="s">
        <v>1418</v>
      </c>
      <c r="C284" s="628" t="s">
        <v>1285</v>
      </c>
      <c r="D284" s="628" t="s">
        <v>515</v>
      </c>
      <c r="E284" s="628" t="s">
        <v>70</v>
      </c>
      <c r="F284" s="630">
        <v>2400</v>
      </c>
      <c r="G284" s="768">
        <v>97.78</v>
      </c>
      <c r="H284" s="768">
        <f t="shared" si="27"/>
        <v>234672</v>
      </c>
      <c r="I284" s="630">
        <f t="shared" si="28"/>
        <v>0.25743054235582108</v>
      </c>
      <c r="J284" s="630">
        <f t="shared" si="30"/>
        <v>75.774097305874847</v>
      </c>
      <c r="K284" s="628" t="str">
        <f t="shared" si="29"/>
        <v>B</v>
      </c>
    </row>
    <row r="285" spans="1:11" x14ac:dyDescent="0.25">
      <c r="A285" s="628" t="s">
        <v>382</v>
      </c>
      <c r="B285" s="629" t="s">
        <v>1425</v>
      </c>
      <c r="C285" s="628" t="s">
        <v>1285</v>
      </c>
      <c r="D285" s="628" t="s">
        <v>515</v>
      </c>
      <c r="E285" s="628" t="s">
        <v>47</v>
      </c>
      <c r="F285" s="630">
        <v>953.75</v>
      </c>
      <c r="G285" s="768">
        <v>243.65</v>
      </c>
      <c r="H285" s="768">
        <f t="shared" si="27"/>
        <v>232381.19</v>
      </c>
      <c r="I285" s="630">
        <f t="shared" si="28"/>
        <v>0.25491756909640306</v>
      </c>
      <c r="J285" s="630">
        <f t="shared" si="30"/>
        <v>76.029014874971253</v>
      </c>
      <c r="K285" s="628" t="str">
        <f t="shared" si="29"/>
        <v>B</v>
      </c>
    </row>
    <row r="286" spans="1:11" ht="38.25" x14ac:dyDescent="0.25">
      <c r="A286" s="628" t="s">
        <v>543</v>
      </c>
      <c r="B286" s="629" t="s">
        <v>544</v>
      </c>
      <c r="C286" s="628" t="s">
        <v>1285</v>
      </c>
      <c r="D286" s="628" t="s">
        <v>522</v>
      </c>
      <c r="E286" s="628" t="s">
        <v>24</v>
      </c>
      <c r="F286" s="630">
        <v>852.1203568690828</v>
      </c>
      <c r="G286" s="768">
        <v>269.19</v>
      </c>
      <c r="H286" s="768">
        <f t="shared" si="27"/>
        <v>229382.28</v>
      </c>
      <c r="I286" s="630">
        <f t="shared" si="28"/>
        <v>0.25162782414269624</v>
      </c>
      <c r="J286" s="630">
        <f t="shared" si="30"/>
        <v>76.280642699113955</v>
      </c>
      <c r="K286" s="628" t="str">
        <f t="shared" si="29"/>
        <v>B</v>
      </c>
    </row>
    <row r="287" spans="1:11" x14ac:dyDescent="0.25">
      <c r="A287" s="628" t="s">
        <v>238</v>
      </c>
      <c r="B287" s="629" t="s">
        <v>1388</v>
      </c>
      <c r="C287" s="628" t="s">
        <v>1285</v>
      </c>
      <c r="D287" s="628" t="s">
        <v>515</v>
      </c>
      <c r="E287" s="628" t="s">
        <v>38</v>
      </c>
      <c r="F287" s="630">
        <v>1887.36</v>
      </c>
      <c r="G287" s="768">
        <v>111.66</v>
      </c>
      <c r="H287" s="768">
        <f t="shared" si="27"/>
        <v>210742.62</v>
      </c>
      <c r="I287" s="630">
        <f t="shared" si="28"/>
        <v>0.23118048580182851</v>
      </c>
      <c r="J287" s="630">
        <f t="shared" si="30"/>
        <v>76.511823184915784</v>
      </c>
      <c r="K287" s="628" t="str">
        <f t="shared" si="29"/>
        <v>B</v>
      </c>
    </row>
    <row r="288" spans="1:11" ht="38.25" x14ac:dyDescent="0.25">
      <c r="A288" s="628" t="s">
        <v>300</v>
      </c>
      <c r="B288" s="629" t="s">
        <v>548</v>
      </c>
      <c r="C288" s="628" t="s">
        <v>1285</v>
      </c>
      <c r="D288" s="628" t="s">
        <v>522</v>
      </c>
      <c r="E288" s="628" t="s">
        <v>24</v>
      </c>
      <c r="F288" s="630">
        <v>2259.6334661354581</v>
      </c>
      <c r="G288" s="768">
        <v>88.54</v>
      </c>
      <c r="H288" s="768">
        <f t="shared" si="27"/>
        <v>200067.95</v>
      </c>
      <c r="I288" s="630">
        <f t="shared" si="28"/>
        <v>0.21947058394916008</v>
      </c>
      <c r="J288" s="630">
        <f t="shared" si="30"/>
        <v>76.731293768864944</v>
      </c>
      <c r="K288" s="628" t="str">
        <f t="shared" si="29"/>
        <v>B</v>
      </c>
    </row>
    <row r="289" spans="1:11" ht="38.25" x14ac:dyDescent="0.25">
      <c r="A289" s="628" t="s">
        <v>281</v>
      </c>
      <c r="B289" s="629" t="s">
        <v>550</v>
      </c>
      <c r="C289" s="628" t="s">
        <v>1285</v>
      </c>
      <c r="D289" s="628" t="s">
        <v>522</v>
      </c>
      <c r="E289" s="628" t="s">
        <v>24</v>
      </c>
      <c r="F289" s="630">
        <v>6872.0188713043999</v>
      </c>
      <c r="G289" s="768">
        <v>28.29</v>
      </c>
      <c r="H289" s="768">
        <f t="shared" si="27"/>
        <v>194409.41</v>
      </c>
      <c r="I289" s="630">
        <f t="shared" si="28"/>
        <v>0.21326327749103086</v>
      </c>
      <c r="J289" s="630">
        <f t="shared" si="30"/>
        <v>76.944557046355982</v>
      </c>
      <c r="K289" s="628" t="str">
        <f t="shared" si="29"/>
        <v>B</v>
      </c>
    </row>
    <row r="290" spans="1:11" x14ac:dyDescent="0.25">
      <c r="A290" s="628" t="s">
        <v>411</v>
      </c>
      <c r="B290" s="629" t="s">
        <v>412</v>
      </c>
      <c r="C290" s="628" t="s">
        <v>1285</v>
      </c>
      <c r="D290" s="628" t="s">
        <v>515</v>
      </c>
      <c r="E290" s="628" t="s">
        <v>50</v>
      </c>
      <c r="F290" s="630">
        <v>1000</v>
      </c>
      <c r="G290" s="768">
        <v>186.9</v>
      </c>
      <c r="H290" s="768">
        <f t="shared" si="27"/>
        <v>186900</v>
      </c>
      <c r="I290" s="630">
        <f t="shared" si="28"/>
        <v>0.20502560325178529</v>
      </c>
      <c r="J290" s="630">
        <f t="shared" si="30"/>
        <v>77.149582649607765</v>
      </c>
      <c r="K290" s="628" t="str">
        <f t="shared" si="29"/>
        <v>B</v>
      </c>
    </row>
    <row r="291" spans="1:11" ht="25.5" x14ac:dyDescent="0.25">
      <c r="A291" s="628" t="s">
        <v>354</v>
      </c>
      <c r="B291" s="629" t="s">
        <v>1416</v>
      </c>
      <c r="C291" s="628" t="s">
        <v>1285</v>
      </c>
      <c r="D291" s="628" t="s">
        <v>515</v>
      </c>
      <c r="E291" s="628" t="s">
        <v>70</v>
      </c>
      <c r="F291" s="630">
        <v>2400</v>
      </c>
      <c r="G291" s="768">
        <v>77.290000000000006</v>
      </c>
      <c r="H291" s="768">
        <f t="shared" si="27"/>
        <v>185496</v>
      </c>
      <c r="I291" s="630">
        <f t="shared" si="28"/>
        <v>0.20348544302190028</v>
      </c>
      <c r="J291" s="630">
        <f t="shared" si="30"/>
        <v>77.35306809262967</v>
      </c>
      <c r="K291" s="628" t="str">
        <f t="shared" si="29"/>
        <v>B</v>
      </c>
    </row>
    <row r="292" spans="1:11" ht="25.5" x14ac:dyDescent="0.25">
      <c r="A292" s="628" t="s">
        <v>508</v>
      </c>
      <c r="B292" s="629" t="s">
        <v>509</v>
      </c>
      <c r="C292" s="628" t="s">
        <v>23</v>
      </c>
      <c r="D292" s="628" t="s">
        <v>515</v>
      </c>
      <c r="E292" s="628" t="s">
        <v>114</v>
      </c>
      <c r="F292" s="630">
        <v>1817.3062427</v>
      </c>
      <c r="G292" s="768">
        <v>99.77</v>
      </c>
      <c r="H292" s="768">
        <f t="shared" si="27"/>
        <v>181312.64000000001</v>
      </c>
      <c r="I292" s="630">
        <f t="shared" si="28"/>
        <v>0.19889637984576661</v>
      </c>
      <c r="J292" s="630">
        <f t="shared" si="30"/>
        <v>77.551964472475433</v>
      </c>
      <c r="K292" s="628" t="str">
        <f t="shared" si="29"/>
        <v>B</v>
      </c>
    </row>
    <row r="293" spans="1:11" ht="25.5" x14ac:dyDescent="0.25">
      <c r="A293" s="628" t="s">
        <v>142</v>
      </c>
      <c r="B293" s="629" t="s">
        <v>143</v>
      </c>
      <c r="C293" s="628" t="s">
        <v>23</v>
      </c>
      <c r="D293" s="628" t="s">
        <v>516</v>
      </c>
      <c r="E293" s="628" t="s">
        <v>108</v>
      </c>
      <c r="F293" s="630">
        <v>292.83</v>
      </c>
      <c r="G293" s="768">
        <v>705.24</v>
      </c>
      <c r="H293" s="768">
        <f t="shared" si="27"/>
        <v>206515.43</v>
      </c>
      <c r="I293" s="630">
        <f t="shared" si="28"/>
        <v>0.22654334198262083</v>
      </c>
      <c r="J293" s="630">
        <f t="shared" si="30"/>
        <v>77.778507814458052</v>
      </c>
      <c r="K293" s="628" t="str">
        <f t="shared" si="29"/>
        <v>B</v>
      </c>
    </row>
    <row r="294" spans="1:11" ht="25.5" x14ac:dyDescent="0.25">
      <c r="A294" s="628" t="s">
        <v>394</v>
      </c>
      <c r="B294" s="629" t="s">
        <v>1429</v>
      </c>
      <c r="C294" s="628" t="s">
        <v>1285</v>
      </c>
      <c r="D294" s="628" t="s">
        <v>515</v>
      </c>
      <c r="E294" s="628" t="s">
        <v>66</v>
      </c>
      <c r="F294" s="630">
        <v>1200</v>
      </c>
      <c r="G294" s="768">
        <v>142.37</v>
      </c>
      <c r="H294" s="768">
        <f t="shared" si="27"/>
        <v>170844</v>
      </c>
      <c r="I294" s="630">
        <f t="shared" si="28"/>
        <v>0.18741248882797221</v>
      </c>
      <c r="J294" s="630">
        <f t="shared" si="30"/>
        <v>77.965920303286026</v>
      </c>
      <c r="K294" s="628" t="str">
        <f t="shared" si="29"/>
        <v>B</v>
      </c>
    </row>
    <row r="295" spans="1:11" ht="38.25" x14ac:dyDescent="0.25">
      <c r="A295" s="628" t="s">
        <v>279</v>
      </c>
      <c r="B295" s="629" t="s">
        <v>549</v>
      </c>
      <c r="C295" s="628" t="s">
        <v>1285</v>
      </c>
      <c r="D295" s="628" t="s">
        <v>522</v>
      </c>
      <c r="E295" s="628" t="s">
        <v>24</v>
      </c>
      <c r="F295" s="630">
        <v>9131.6523374398585</v>
      </c>
      <c r="G295" s="768">
        <v>18.489999999999998</v>
      </c>
      <c r="H295" s="768">
        <f t="shared" si="27"/>
        <v>168844.25</v>
      </c>
      <c r="I295" s="630">
        <f t="shared" si="28"/>
        <v>0.18521880263159576</v>
      </c>
      <c r="J295" s="630">
        <f t="shared" si="30"/>
        <v>78.151139105917622</v>
      </c>
      <c r="K295" s="628" t="str">
        <f t="shared" si="29"/>
        <v>B</v>
      </c>
    </row>
    <row r="296" spans="1:11" ht="25.5" x14ac:dyDescent="0.25">
      <c r="A296" s="628" t="s">
        <v>392</v>
      </c>
      <c r="B296" s="629" t="s">
        <v>1427</v>
      </c>
      <c r="C296" s="628" t="s">
        <v>1285</v>
      </c>
      <c r="D296" s="628" t="s">
        <v>515</v>
      </c>
      <c r="E296" s="628" t="s">
        <v>50</v>
      </c>
      <c r="F296" s="630">
        <v>1248</v>
      </c>
      <c r="G296" s="768">
        <v>129</v>
      </c>
      <c r="H296" s="768">
        <f t="shared" si="27"/>
        <v>160992</v>
      </c>
      <c r="I296" s="630">
        <f t="shared" si="28"/>
        <v>0.17660503969348001</v>
      </c>
      <c r="J296" s="630">
        <f t="shared" si="30"/>
        <v>78.327744145611106</v>
      </c>
      <c r="K296" s="628" t="str">
        <f t="shared" si="29"/>
        <v>B</v>
      </c>
    </row>
    <row r="297" spans="1:11" ht="25.5" x14ac:dyDescent="0.25">
      <c r="A297" s="628" t="s">
        <v>256</v>
      </c>
      <c r="B297" s="629" t="s">
        <v>257</v>
      </c>
      <c r="C297" s="628" t="s">
        <v>1285</v>
      </c>
      <c r="D297" s="628" t="s">
        <v>223</v>
      </c>
      <c r="E297" s="628" t="s">
        <v>232</v>
      </c>
      <c r="F297" s="630">
        <v>5990.6601369211648</v>
      </c>
      <c r="G297" s="768">
        <v>26.38</v>
      </c>
      <c r="H297" s="768">
        <f t="shared" si="27"/>
        <v>158033.60999999999</v>
      </c>
      <c r="I297" s="630">
        <f t="shared" si="28"/>
        <v>0.17335974437831658</v>
      </c>
      <c r="J297" s="630">
        <f t="shared" si="30"/>
        <v>78.501103889989423</v>
      </c>
      <c r="K297" s="628" t="str">
        <f t="shared" si="29"/>
        <v>B</v>
      </c>
    </row>
    <row r="298" spans="1:11" x14ac:dyDescent="0.25">
      <c r="A298" s="628" t="s">
        <v>316</v>
      </c>
      <c r="B298" s="629" t="s">
        <v>1408</v>
      </c>
      <c r="C298" s="628" t="s">
        <v>1285</v>
      </c>
      <c r="D298" s="628" t="s">
        <v>515</v>
      </c>
      <c r="E298" s="628" t="s">
        <v>38</v>
      </c>
      <c r="F298" s="630">
        <v>1162.2555450079999</v>
      </c>
      <c r="G298" s="768">
        <v>127.16</v>
      </c>
      <c r="H298" s="768">
        <f t="shared" ref="H298:H361" si="31">ROUND(F298*G298,2)</f>
        <v>147792.42000000001</v>
      </c>
      <c r="I298" s="630">
        <f t="shared" si="28"/>
        <v>0.16212536151172405</v>
      </c>
      <c r="J298" s="630">
        <f t="shared" si="30"/>
        <v>78.66322925150115</v>
      </c>
      <c r="K298" s="628" t="str">
        <f t="shared" si="29"/>
        <v>B</v>
      </c>
    </row>
    <row r="299" spans="1:11" x14ac:dyDescent="0.25">
      <c r="A299" s="628" t="s">
        <v>425</v>
      </c>
      <c r="B299" s="629" t="s">
        <v>1437</v>
      </c>
      <c r="C299" s="628" t="s">
        <v>1285</v>
      </c>
      <c r="D299" s="628" t="s">
        <v>515</v>
      </c>
      <c r="E299" s="628" t="s">
        <v>50</v>
      </c>
      <c r="F299" s="630">
        <v>15366.4</v>
      </c>
      <c r="G299" s="768">
        <v>9.58</v>
      </c>
      <c r="H299" s="768">
        <f t="shared" si="31"/>
        <v>147210.10999999999</v>
      </c>
      <c r="I299" s="630">
        <f t="shared" ref="I299:I362" si="32">H299 / VALOR_TOTAL * 100</f>
        <v>0.16148657895939897</v>
      </c>
      <c r="J299" s="630">
        <f t="shared" ref="J299:J362" si="33">I299+J298</f>
        <v>78.824715830460548</v>
      </c>
      <c r="K299" s="628" t="str">
        <f t="shared" ref="K299:K362" si="34">IF(J299&lt;=50,"A",IF(J299&lt;=80,"B","C"))</f>
        <v>B</v>
      </c>
    </row>
    <row r="300" spans="1:11" ht="25.5" x14ac:dyDescent="0.25">
      <c r="A300" s="628" t="s">
        <v>387</v>
      </c>
      <c r="B300" s="629" t="s">
        <v>1426</v>
      </c>
      <c r="C300" s="628" t="s">
        <v>1285</v>
      </c>
      <c r="D300" s="628" t="s">
        <v>515</v>
      </c>
      <c r="E300" s="628" t="s">
        <v>50</v>
      </c>
      <c r="F300" s="630">
        <v>24000</v>
      </c>
      <c r="G300" s="768">
        <v>5.98</v>
      </c>
      <c r="H300" s="768">
        <f t="shared" si="31"/>
        <v>143520</v>
      </c>
      <c r="I300" s="630">
        <f t="shared" si="32"/>
        <v>0.15743860127713336</v>
      </c>
      <c r="J300" s="630">
        <f t="shared" si="33"/>
        <v>78.982154431737683</v>
      </c>
      <c r="K300" s="628" t="str">
        <f t="shared" si="34"/>
        <v>B</v>
      </c>
    </row>
    <row r="301" spans="1:11" ht="25.5" x14ac:dyDescent="0.25">
      <c r="A301" s="628" t="s">
        <v>423</v>
      </c>
      <c r="B301" s="629" t="s">
        <v>1435</v>
      </c>
      <c r="C301" s="628" t="s">
        <v>1285</v>
      </c>
      <c r="D301" s="628" t="s">
        <v>515</v>
      </c>
      <c r="E301" s="628" t="s">
        <v>70</v>
      </c>
      <c r="F301" s="630">
        <v>245.76</v>
      </c>
      <c r="G301" s="768">
        <v>576.02</v>
      </c>
      <c r="H301" s="768">
        <f t="shared" si="31"/>
        <v>141562.68</v>
      </c>
      <c r="I301" s="630">
        <f t="shared" si="32"/>
        <v>0.15529145995152188</v>
      </c>
      <c r="J301" s="630">
        <f t="shared" si="33"/>
        <v>79.137445891689211</v>
      </c>
      <c r="K301" s="628" t="str">
        <f t="shared" si="34"/>
        <v>B</v>
      </c>
    </row>
    <row r="302" spans="1:11" ht="38.25" x14ac:dyDescent="0.25">
      <c r="A302" s="628" t="s">
        <v>426</v>
      </c>
      <c r="B302" s="629" t="s">
        <v>427</v>
      </c>
      <c r="C302" s="628" t="s">
        <v>1285</v>
      </c>
      <c r="D302" s="628" t="s">
        <v>515</v>
      </c>
      <c r="E302" s="628" t="s">
        <v>70</v>
      </c>
      <c r="F302" s="630">
        <v>100.16</v>
      </c>
      <c r="G302" s="768">
        <v>1314.72</v>
      </c>
      <c r="H302" s="768">
        <f t="shared" si="31"/>
        <v>131682.35999999999</v>
      </c>
      <c r="I302" s="630">
        <f t="shared" si="32"/>
        <v>0.14445294433717901</v>
      </c>
      <c r="J302" s="630">
        <f t="shared" si="33"/>
        <v>79.281898836026386</v>
      </c>
      <c r="K302" s="628" t="str">
        <f t="shared" si="34"/>
        <v>B</v>
      </c>
    </row>
    <row r="303" spans="1:11" ht="38.25" x14ac:dyDescent="0.25">
      <c r="A303" s="628" t="s">
        <v>428</v>
      </c>
      <c r="B303" s="629" t="s">
        <v>429</v>
      </c>
      <c r="C303" s="628" t="s">
        <v>1285</v>
      </c>
      <c r="D303" s="628" t="s">
        <v>515</v>
      </c>
      <c r="E303" s="628" t="s">
        <v>70</v>
      </c>
      <c r="F303" s="630">
        <v>49.92</v>
      </c>
      <c r="G303" s="768">
        <v>2620.66</v>
      </c>
      <c r="H303" s="768">
        <f t="shared" si="31"/>
        <v>130823.35</v>
      </c>
      <c r="I303" s="630">
        <f t="shared" si="32"/>
        <v>0.14351062735778194</v>
      </c>
      <c r="J303" s="630">
        <f t="shared" si="33"/>
        <v>79.42540946338417</v>
      </c>
      <c r="K303" s="628" t="str">
        <f t="shared" si="34"/>
        <v>B</v>
      </c>
    </row>
    <row r="304" spans="1:11" ht="25.5" x14ac:dyDescent="0.25">
      <c r="A304" s="628" t="s">
        <v>144</v>
      </c>
      <c r="B304" s="629" t="s">
        <v>145</v>
      </c>
      <c r="C304" s="628" t="s">
        <v>23</v>
      </c>
      <c r="D304" s="628" t="s">
        <v>516</v>
      </c>
      <c r="E304" s="628" t="s">
        <v>108</v>
      </c>
      <c r="F304" s="630">
        <v>212.92</v>
      </c>
      <c r="G304" s="768">
        <v>705.24</v>
      </c>
      <c r="H304" s="768">
        <f t="shared" si="31"/>
        <v>150159.70000000001</v>
      </c>
      <c r="I304" s="630">
        <f t="shared" si="32"/>
        <v>0.16472222084862015</v>
      </c>
      <c r="J304" s="630">
        <f t="shared" si="33"/>
        <v>79.590131684232787</v>
      </c>
      <c r="K304" s="628" t="str">
        <f t="shared" si="34"/>
        <v>B</v>
      </c>
    </row>
    <row r="305" spans="1:11" ht="25.5" x14ac:dyDescent="0.25">
      <c r="A305" s="628" t="s">
        <v>267</v>
      </c>
      <c r="B305" s="629" t="s">
        <v>1390</v>
      </c>
      <c r="C305" s="628" t="s">
        <v>1285</v>
      </c>
      <c r="D305" s="628" t="s">
        <v>515</v>
      </c>
      <c r="E305" s="628" t="s">
        <v>50</v>
      </c>
      <c r="F305" s="630">
        <v>9989.5606588800001</v>
      </c>
      <c r="G305" s="768">
        <v>13.06</v>
      </c>
      <c r="H305" s="768">
        <f t="shared" si="31"/>
        <v>130463.66</v>
      </c>
      <c r="I305" s="630">
        <f t="shared" si="32"/>
        <v>0.14311605454219267</v>
      </c>
      <c r="J305" s="630">
        <f t="shared" si="33"/>
        <v>79.733247738774978</v>
      </c>
      <c r="K305" s="628" t="str">
        <f t="shared" si="34"/>
        <v>B</v>
      </c>
    </row>
    <row r="306" spans="1:11" ht="38.25" x14ac:dyDescent="0.25">
      <c r="A306" s="628" t="s">
        <v>463</v>
      </c>
      <c r="B306" s="629" t="s">
        <v>552</v>
      </c>
      <c r="C306" s="628" t="s">
        <v>1285</v>
      </c>
      <c r="D306" s="628" t="s">
        <v>522</v>
      </c>
      <c r="E306" s="628" t="s">
        <v>24</v>
      </c>
      <c r="F306" s="630">
        <v>89.807133421400195</v>
      </c>
      <c r="G306" s="768">
        <v>1377.97</v>
      </c>
      <c r="H306" s="768">
        <f t="shared" si="31"/>
        <v>123751.54</v>
      </c>
      <c r="I306" s="630">
        <f t="shared" si="32"/>
        <v>0.13575299166312166</v>
      </c>
      <c r="J306" s="630">
        <f t="shared" si="33"/>
        <v>79.869000730438103</v>
      </c>
      <c r="K306" s="628" t="str">
        <f t="shared" si="34"/>
        <v>B</v>
      </c>
    </row>
    <row r="307" spans="1:11" ht="38.25" x14ac:dyDescent="0.25">
      <c r="A307" s="628" t="s">
        <v>292</v>
      </c>
      <c r="B307" s="629" t="s">
        <v>551</v>
      </c>
      <c r="C307" s="628" t="s">
        <v>1285</v>
      </c>
      <c r="D307" s="628" t="s">
        <v>522</v>
      </c>
      <c r="E307" s="628" t="s">
        <v>24</v>
      </c>
      <c r="F307" s="630">
        <v>2319.9250687904582</v>
      </c>
      <c r="G307" s="768">
        <v>52.11</v>
      </c>
      <c r="H307" s="768">
        <f t="shared" si="31"/>
        <v>120891.3</v>
      </c>
      <c r="I307" s="630">
        <f t="shared" si="32"/>
        <v>0.13261536495662146</v>
      </c>
      <c r="J307" s="630">
        <f t="shared" si="33"/>
        <v>80.001616095394724</v>
      </c>
      <c r="K307" s="628" t="str">
        <f t="shared" si="34"/>
        <v>C</v>
      </c>
    </row>
    <row r="308" spans="1:11" x14ac:dyDescent="0.25">
      <c r="A308" s="628" t="s">
        <v>553</v>
      </c>
      <c r="B308" s="629" t="s">
        <v>1613</v>
      </c>
      <c r="C308" s="628" t="s">
        <v>1285</v>
      </c>
      <c r="D308" s="628" t="s">
        <v>515</v>
      </c>
      <c r="E308" s="628" t="s">
        <v>38</v>
      </c>
      <c r="F308" s="630">
        <v>790.07622300000003</v>
      </c>
      <c r="G308" s="768">
        <v>141.04</v>
      </c>
      <c r="H308" s="768">
        <f t="shared" si="31"/>
        <v>111432.35</v>
      </c>
      <c r="I308" s="630">
        <f t="shared" si="32"/>
        <v>0.12223908389788164</v>
      </c>
      <c r="J308" s="630">
        <f t="shared" si="33"/>
        <v>80.123855179292605</v>
      </c>
      <c r="K308" s="628" t="str">
        <f t="shared" si="34"/>
        <v>C</v>
      </c>
    </row>
    <row r="309" spans="1:11" ht="25.5" x14ac:dyDescent="0.25">
      <c r="A309" s="628" t="s">
        <v>26</v>
      </c>
      <c r="B309" s="629" t="s">
        <v>27</v>
      </c>
      <c r="C309" s="628" t="s">
        <v>1285</v>
      </c>
      <c r="D309" s="628" t="s">
        <v>223</v>
      </c>
      <c r="E309" s="628" t="s">
        <v>14</v>
      </c>
      <c r="F309" s="630">
        <v>12</v>
      </c>
      <c r="G309" s="768">
        <v>8434.7800000000007</v>
      </c>
      <c r="H309" s="768">
        <f t="shared" si="31"/>
        <v>101217.36</v>
      </c>
      <c r="I309" s="630">
        <f t="shared" si="32"/>
        <v>0.11103344191307181</v>
      </c>
      <c r="J309" s="630">
        <f t="shared" si="33"/>
        <v>80.23488862120567</v>
      </c>
      <c r="K309" s="628" t="str">
        <f t="shared" si="34"/>
        <v>C</v>
      </c>
    </row>
    <row r="310" spans="1:11" ht="25.5" x14ac:dyDescent="0.25">
      <c r="A310" s="628" t="s">
        <v>17</v>
      </c>
      <c r="B310" s="629" t="s">
        <v>18</v>
      </c>
      <c r="C310" s="628" t="s">
        <v>1285</v>
      </c>
      <c r="D310" s="628" t="s">
        <v>223</v>
      </c>
      <c r="E310" s="628" t="s">
        <v>14</v>
      </c>
      <c r="F310" s="630">
        <v>12</v>
      </c>
      <c r="G310" s="768">
        <v>7882.2</v>
      </c>
      <c r="H310" s="768">
        <f t="shared" si="31"/>
        <v>94586.4</v>
      </c>
      <c r="I310" s="630">
        <f t="shared" si="32"/>
        <v>0.10375940994871409</v>
      </c>
      <c r="J310" s="630">
        <f t="shared" si="33"/>
        <v>80.338648031154378</v>
      </c>
      <c r="K310" s="628" t="str">
        <f t="shared" si="34"/>
        <v>C</v>
      </c>
    </row>
    <row r="311" spans="1:11" ht="25.5" x14ac:dyDescent="0.25">
      <c r="A311" s="628" t="s">
        <v>499</v>
      </c>
      <c r="B311" s="629" t="s">
        <v>500</v>
      </c>
      <c r="C311" s="628" t="s">
        <v>23</v>
      </c>
      <c r="D311" s="628" t="s">
        <v>515</v>
      </c>
      <c r="E311" s="628" t="s">
        <v>114</v>
      </c>
      <c r="F311" s="630">
        <v>765.11225309999998</v>
      </c>
      <c r="G311" s="768">
        <v>117.93</v>
      </c>
      <c r="H311" s="768">
        <f t="shared" si="31"/>
        <v>90229.69</v>
      </c>
      <c r="I311" s="630">
        <f t="shared" si="32"/>
        <v>9.8980185251319311E-2</v>
      </c>
      <c r="J311" s="630">
        <f t="shared" si="33"/>
        <v>80.437628216405699</v>
      </c>
      <c r="K311" s="628" t="str">
        <f t="shared" si="34"/>
        <v>C</v>
      </c>
    </row>
    <row r="312" spans="1:11" ht="25.5" x14ac:dyDescent="0.25">
      <c r="A312" s="628" t="s">
        <v>30</v>
      </c>
      <c r="B312" s="629" t="s">
        <v>31</v>
      </c>
      <c r="C312" s="628" t="s">
        <v>1285</v>
      </c>
      <c r="D312" s="628" t="s">
        <v>223</v>
      </c>
      <c r="E312" s="628" t="s">
        <v>14</v>
      </c>
      <c r="F312" s="630">
        <v>12</v>
      </c>
      <c r="G312" s="768">
        <v>7392.04</v>
      </c>
      <c r="H312" s="768">
        <f t="shared" si="31"/>
        <v>88704.48</v>
      </c>
      <c r="I312" s="630">
        <f t="shared" si="32"/>
        <v>9.7307060048881344E-2</v>
      </c>
      <c r="J312" s="630">
        <f t="shared" si="33"/>
        <v>80.534935276454576</v>
      </c>
      <c r="K312" s="628" t="str">
        <f t="shared" si="34"/>
        <v>C</v>
      </c>
    </row>
    <row r="313" spans="1:11" ht="25.5" x14ac:dyDescent="0.25">
      <c r="A313" s="628" t="s">
        <v>21</v>
      </c>
      <c r="B313" s="629" t="s">
        <v>22</v>
      </c>
      <c r="C313" s="628" t="s">
        <v>1285</v>
      </c>
      <c r="D313" s="628" t="s">
        <v>223</v>
      </c>
      <c r="E313" s="628" t="s">
        <v>14</v>
      </c>
      <c r="F313" s="630">
        <v>12</v>
      </c>
      <c r="G313" s="768">
        <v>7290.98</v>
      </c>
      <c r="H313" s="768">
        <f t="shared" si="31"/>
        <v>87491.76</v>
      </c>
      <c r="I313" s="630">
        <f t="shared" si="32"/>
        <v>9.5976730195614854E-2</v>
      </c>
      <c r="J313" s="630">
        <f t="shared" si="33"/>
        <v>80.630912006650192</v>
      </c>
      <c r="K313" s="628" t="str">
        <f t="shared" si="34"/>
        <v>C</v>
      </c>
    </row>
    <row r="314" spans="1:11" ht="25.5" x14ac:dyDescent="0.25">
      <c r="A314" s="628" t="s">
        <v>305</v>
      </c>
      <c r="B314" s="629" t="s">
        <v>1404</v>
      </c>
      <c r="C314" s="628" t="s">
        <v>1285</v>
      </c>
      <c r="D314" s="628" t="s">
        <v>515</v>
      </c>
      <c r="E314" s="628" t="s">
        <v>70</v>
      </c>
      <c r="F314" s="630">
        <v>207.68448000000001</v>
      </c>
      <c r="G314" s="768">
        <v>373.08</v>
      </c>
      <c r="H314" s="768">
        <f t="shared" si="31"/>
        <v>77482.929999999993</v>
      </c>
      <c r="I314" s="630">
        <f t="shared" si="32"/>
        <v>8.4997241653107819E-2</v>
      </c>
      <c r="J314" s="630">
        <f t="shared" si="33"/>
        <v>80.715909248303305</v>
      </c>
      <c r="K314" s="628" t="str">
        <f t="shared" si="34"/>
        <v>C</v>
      </c>
    </row>
    <row r="315" spans="1:11" ht="25.5" x14ac:dyDescent="0.25">
      <c r="A315" s="628" t="s">
        <v>132</v>
      </c>
      <c r="B315" s="629" t="s">
        <v>133</v>
      </c>
      <c r="C315" s="628" t="s">
        <v>23</v>
      </c>
      <c r="D315" s="628" t="s">
        <v>515</v>
      </c>
      <c r="E315" s="628" t="s">
        <v>108</v>
      </c>
      <c r="F315" s="630">
        <v>19.41</v>
      </c>
      <c r="G315" s="768">
        <v>4174.7</v>
      </c>
      <c r="H315" s="768">
        <f t="shared" si="31"/>
        <v>81030.929999999993</v>
      </c>
      <c r="I315" s="630">
        <f t="shared" si="32"/>
        <v>8.8889327476207522E-2</v>
      </c>
      <c r="J315" s="630">
        <f t="shared" si="33"/>
        <v>80.804798575779515</v>
      </c>
      <c r="K315" s="628" t="str">
        <f t="shared" si="34"/>
        <v>C</v>
      </c>
    </row>
    <row r="316" spans="1:11" x14ac:dyDescent="0.25">
      <c r="A316" s="628" t="s">
        <v>504</v>
      </c>
      <c r="B316" s="629" t="s">
        <v>1454</v>
      </c>
      <c r="C316" s="628" t="s">
        <v>1285</v>
      </c>
      <c r="D316" s="628" t="s">
        <v>515</v>
      </c>
      <c r="E316" s="628" t="s">
        <v>38</v>
      </c>
      <c r="F316" s="630">
        <v>580.93877169999996</v>
      </c>
      <c r="G316" s="768">
        <v>120.87</v>
      </c>
      <c r="H316" s="768">
        <f t="shared" si="31"/>
        <v>70218.070000000007</v>
      </c>
      <c r="I316" s="630">
        <f t="shared" si="32"/>
        <v>7.702783392683836E-2</v>
      </c>
      <c r="J316" s="630">
        <f t="shared" si="33"/>
        <v>80.881826409706349</v>
      </c>
      <c r="K316" s="628" t="str">
        <f t="shared" si="34"/>
        <v>C</v>
      </c>
    </row>
    <row r="317" spans="1:11" ht="25.5" x14ac:dyDescent="0.25">
      <c r="A317" s="628" t="s">
        <v>28</v>
      </c>
      <c r="B317" s="629" t="s">
        <v>29</v>
      </c>
      <c r="C317" s="628" t="s">
        <v>1285</v>
      </c>
      <c r="D317" s="628" t="s">
        <v>223</v>
      </c>
      <c r="E317" s="628" t="s">
        <v>14</v>
      </c>
      <c r="F317" s="630">
        <v>12</v>
      </c>
      <c r="G317" s="768">
        <v>5659.63</v>
      </c>
      <c r="H317" s="768">
        <f t="shared" si="31"/>
        <v>67915.56</v>
      </c>
      <c r="I317" s="630">
        <f t="shared" si="32"/>
        <v>7.4502025998837984E-2</v>
      </c>
      <c r="J317" s="630">
        <f t="shared" si="33"/>
        <v>80.956328435705188</v>
      </c>
      <c r="K317" s="628" t="str">
        <f t="shared" si="34"/>
        <v>C</v>
      </c>
    </row>
    <row r="318" spans="1:11" ht="25.5" x14ac:dyDescent="0.25">
      <c r="A318" s="628" t="s">
        <v>32</v>
      </c>
      <c r="B318" s="629" t="s">
        <v>33</v>
      </c>
      <c r="C318" s="628" t="s">
        <v>1285</v>
      </c>
      <c r="D318" s="628" t="s">
        <v>223</v>
      </c>
      <c r="E318" s="628" t="s">
        <v>14</v>
      </c>
      <c r="F318" s="630">
        <v>12</v>
      </c>
      <c r="G318" s="768">
        <v>5639.45</v>
      </c>
      <c r="H318" s="768">
        <f t="shared" si="31"/>
        <v>67673.399999999994</v>
      </c>
      <c r="I318" s="630">
        <f t="shared" si="32"/>
        <v>7.4236381268589433E-2</v>
      </c>
      <c r="J318" s="630">
        <f t="shared" si="33"/>
        <v>81.030564816973779</v>
      </c>
      <c r="K318" s="628" t="str">
        <f t="shared" si="34"/>
        <v>C</v>
      </c>
    </row>
    <row r="319" spans="1:11" x14ac:dyDescent="0.25">
      <c r="A319" s="628" t="s">
        <v>297</v>
      </c>
      <c r="B319" s="629" t="s">
        <v>1401</v>
      </c>
      <c r="C319" s="628" t="s">
        <v>1285</v>
      </c>
      <c r="D319" s="628" t="s">
        <v>515</v>
      </c>
      <c r="E319" s="628" t="s">
        <v>38</v>
      </c>
      <c r="F319" s="630">
        <v>514.91442500799997</v>
      </c>
      <c r="G319" s="768">
        <v>126.2</v>
      </c>
      <c r="H319" s="768">
        <f t="shared" si="31"/>
        <v>64982.2</v>
      </c>
      <c r="I319" s="630">
        <f t="shared" si="32"/>
        <v>7.1284188098599058E-2</v>
      </c>
      <c r="J319" s="630">
        <f t="shared" si="33"/>
        <v>81.101849005072381</v>
      </c>
      <c r="K319" s="628" t="str">
        <f t="shared" si="34"/>
        <v>C</v>
      </c>
    </row>
    <row r="320" spans="1:11" ht="38.25" x14ac:dyDescent="0.25">
      <c r="A320" s="628" t="s">
        <v>554</v>
      </c>
      <c r="B320" s="629" t="s">
        <v>555</v>
      </c>
      <c r="C320" s="628" t="s">
        <v>1285</v>
      </c>
      <c r="D320" s="628" t="s">
        <v>522</v>
      </c>
      <c r="E320" s="628" t="s">
        <v>24</v>
      </c>
      <c r="F320" s="630">
        <v>51.981626506024192</v>
      </c>
      <c r="G320" s="768">
        <v>1238.5999999999999</v>
      </c>
      <c r="H320" s="768">
        <f t="shared" si="31"/>
        <v>64384.44</v>
      </c>
      <c r="I320" s="630">
        <f t="shared" si="32"/>
        <v>7.0628457201863962E-2</v>
      </c>
      <c r="J320" s="630">
        <f t="shared" si="33"/>
        <v>81.172477462274244</v>
      </c>
      <c r="K320" s="628" t="str">
        <f t="shared" si="34"/>
        <v>C</v>
      </c>
    </row>
    <row r="321" spans="1:11" ht="25.5" x14ac:dyDescent="0.25">
      <c r="A321" s="628" t="s">
        <v>306</v>
      </c>
      <c r="B321" s="629" t="s">
        <v>1405</v>
      </c>
      <c r="C321" s="628" t="s">
        <v>1285</v>
      </c>
      <c r="D321" s="628" t="s">
        <v>515</v>
      </c>
      <c r="E321" s="628" t="s">
        <v>70</v>
      </c>
      <c r="F321" s="630">
        <v>207.68448000000001</v>
      </c>
      <c r="G321" s="768">
        <v>301.88</v>
      </c>
      <c r="H321" s="768">
        <f t="shared" si="31"/>
        <v>62695.79</v>
      </c>
      <c r="I321" s="630">
        <f t="shared" si="32"/>
        <v>6.8776041552152209E-2</v>
      </c>
      <c r="J321" s="630">
        <f t="shared" si="33"/>
        <v>81.2412535038264</v>
      </c>
      <c r="K321" s="628" t="str">
        <f t="shared" si="34"/>
        <v>C</v>
      </c>
    </row>
    <row r="322" spans="1:11" ht="25.5" x14ac:dyDescent="0.25">
      <c r="A322" s="628" t="s">
        <v>19</v>
      </c>
      <c r="B322" s="629" t="s">
        <v>20</v>
      </c>
      <c r="C322" s="628" t="s">
        <v>1285</v>
      </c>
      <c r="D322" s="628" t="s">
        <v>223</v>
      </c>
      <c r="E322" s="628" t="s">
        <v>14</v>
      </c>
      <c r="F322" s="630">
        <v>12</v>
      </c>
      <c r="G322" s="768">
        <v>5004.21</v>
      </c>
      <c r="H322" s="768">
        <f t="shared" si="31"/>
        <v>60050.52</v>
      </c>
      <c r="I322" s="630">
        <f t="shared" si="32"/>
        <v>6.5874232683699296E-2</v>
      </c>
      <c r="J322" s="630">
        <f t="shared" si="33"/>
        <v>81.307127736510097</v>
      </c>
      <c r="K322" s="628" t="str">
        <f t="shared" si="34"/>
        <v>C</v>
      </c>
    </row>
    <row r="323" spans="1:11" ht="25.5" x14ac:dyDescent="0.25">
      <c r="A323" s="628" t="s">
        <v>420</v>
      </c>
      <c r="B323" s="629" t="s">
        <v>1432</v>
      </c>
      <c r="C323" s="628" t="s">
        <v>1285</v>
      </c>
      <c r="D323" s="628" t="s">
        <v>515</v>
      </c>
      <c r="E323" s="628" t="s">
        <v>50</v>
      </c>
      <c r="F323" s="630">
        <v>1002.56</v>
      </c>
      <c r="G323" s="768">
        <v>59.39</v>
      </c>
      <c r="H323" s="768">
        <f t="shared" si="31"/>
        <v>59542.04</v>
      </c>
      <c r="I323" s="630">
        <f t="shared" si="32"/>
        <v>6.5316440181069718E-2</v>
      </c>
      <c r="J323" s="630">
        <f t="shared" si="33"/>
        <v>81.372444176691161</v>
      </c>
      <c r="K323" s="628" t="str">
        <f t="shared" si="34"/>
        <v>C</v>
      </c>
    </row>
    <row r="324" spans="1:11" ht="25.5" x14ac:dyDescent="0.25">
      <c r="A324" s="628" t="s">
        <v>376</v>
      </c>
      <c r="B324" s="629" t="s">
        <v>1420</v>
      </c>
      <c r="C324" s="628" t="s">
        <v>1285</v>
      </c>
      <c r="D324" s="628" t="s">
        <v>515</v>
      </c>
      <c r="E324" s="628" t="s">
        <v>50</v>
      </c>
      <c r="F324" s="630">
        <v>6405.5545000000002</v>
      </c>
      <c r="G324" s="768">
        <v>9.19</v>
      </c>
      <c r="H324" s="768">
        <f t="shared" si="31"/>
        <v>58867.05</v>
      </c>
      <c r="I324" s="630">
        <f t="shared" si="32"/>
        <v>6.4575989501888753E-2</v>
      </c>
      <c r="J324" s="630">
        <f t="shared" si="33"/>
        <v>81.437020166193051</v>
      </c>
      <c r="K324" s="628" t="str">
        <f t="shared" si="34"/>
        <v>C</v>
      </c>
    </row>
    <row r="325" spans="1:11" ht="38.25" x14ac:dyDescent="0.25">
      <c r="A325" s="628" t="s">
        <v>260</v>
      </c>
      <c r="B325" s="629" t="s">
        <v>556</v>
      </c>
      <c r="C325" s="628" t="s">
        <v>1285</v>
      </c>
      <c r="D325" s="628" t="s">
        <v>522</v>
      </c>
      <c r="E325" s="628" t="s">
        <v>24</v>
      </c>
      <c r="F325" s="630">
        <v>44725.056298162846</v>
      </c>
      <c r="G325" s="768">
        <v>1.3</v>
      </c>
      <c r="H325" s="768">
        <f t="shared" si="31"/>
        <v>58142.57</v>
      </c>
      <c r="I325" s="630">
        <f t="shared" si="32"/>
        <v>6.3781249271584559E-2</v>
      </c>
      <c r="J325" s="630">
        <f t="shared" si="33"/>
        <v>81.500801415464636</v>
      </c>
      <c r="K325" s="628" t="str">
        <f t="shared" si="34"/>
        <v>C</v>
      </c>
    </row>
    <row r="326" spans="1:11" ht="25.5" x14ac:dyDescent="0.25">
      <c r="A326" s="628" t="s">
        <v>479</v>
      </c>
      <c r="B326" s="629" t="s">
        <v>480</v>
      </c>
      <c r="C326" s="628" t="s">
        <v>23</v>
      </c>
      <c r="D326" s="628" t="s">
        <v>515</v>
      </c>
      <c r="E326" s="628" t="s">
        <v>114</v>
      </c>
      <c r="F326" s="630">
        <v>423.79</v>
      </c>
      <c r="G326" s="768">
        <v>135.01</v>
      </c>
      <c r="H326" s="768">
        <f t="shared" si="31"/>
        <v>57215.89</v>
      </c>
      <c r="I326" s="630">
        <f t="shared" si="32"/>
        <v>6.2764699640651622E-2</v>
      </c>
      <c r="J326" s="630">
        <f t="shared" si="33"/>
        <v>81.563566115105289</v>
      </c>
      <c r="K326" s="628" t="str">
        <f t="shared" si="34"/>
        <v>C</v>
      </c>
    </row>
    <row r="327" spans="1:11" ht="38.25" x14ac:dyDescent="0.25">
      <c r="A327" s="628" t="s">
        <v>485</v>
      </c>
      <c r="B327" s="629" t="s">
        <v>557</v>
      </c>
      <c r="C327" s="628" t="s">
        <v>1285</v>
      </c>
      <c r="D327" s="628" t="s">
        <v>522</v>
      </c>
      <c r="E327" s="628" t="s">
        <v>24</v>
      </c>
      <c r="F327" s="630">
        <v>200.6055034979874</v>
      </c>
      <c r="G327" s="768">
        <v>264.81</v>
      </c>
      <c r="H327" s="768">
        <f t="shared" si="31"/>
        <v>53122.34</v>
      </c>
      <c r="I327" s="630">
        <f t="shared" si="32"/>
        <v>5.8274156258140412E-2</v>
      </c>
      <c r="J327" s="630">
        <f t="shared" si="33"/>
        <v>81.621840271363425</v>
      </c>
      <c r="K327" s="628" t="str">
        <f t="shared" si="34"/>
        <v>C</v>
      </c>
    </row>
    <row r="328" spans="1:11" ht="38.25" x14ac:dyDescent="0.25">
      <c r="A328" s="628" t="s">
        <v>276</v>
      </c>
      <c r="B328" s="629" t="s">
        <v>561</v>
      </c>
      <c r="C328" s="628" t="s">
        <v>1285</v>
      </c>
      <c r="D328" s="628" t="s">
        <v>522</v>
      </c>
      <c r="E328" s="628" t="s">
        <v>24</v>
      </c>
      <c r="F328" s="630">
        <v>1258.20350996974</v>
      </c>
      <c r="G328" s="768">
        <v>37.979999999999997</v>
      </c>
      <c r="H328" s="768">
        <f t="shared" si="31"/>
        <v>47786.57</v>
      </c>
      <c r="I328" s="630">
        <f t="shared" si="32"/>
        <v>5.2420922105851607E-2</v>
      </c>
      <c r="J328" s="630">
        <f t="shared" si="33"/>
        <v>81.674261193469277</v>
      </c>
      <c r="K328" s="628" t="str">
        <f t="shared" si="34"/>
        <v>C</v>
      </c>
    </row>
    <row r="329" spans="1:11" ht="25.5" x14ac:dyDescent="0.25">
      <c r="A329" s="628" t="s">
        <v>560</v>
      </c>
      <c r="B329" s="629" t="s">
        <v>1614</v>
      </c>
      <c r="C329" s="628" t="s">
        <v>1285</v>
      </c>
      <c r="D329" s="628" t="s">
        <v>515</v>
      </c>
      <c r="E329" s="628" t="s">
        <v>47</v>
      </c>
      <c r="F329" s="630">
        <v>678.43572416100005</v>
      </c>
      <c r="G329" s="768">
        <v>65.56</v>
      </c>
      <c r="H329" s="768">
        <f t="shared" si="31"/>
        <v>44478.25</v>
      </c>
      <c r="I329" s="630">
        <f t="shared" si="32"/>
        <v>4.8791760502053076E-2</v>
      </c>
      <c r="J329" s="630">
        <f t="shared" si="33"/>
        <v>81.723052953971333</v>
      </c>
      <c r="K329" s="628" t="str">
        <f t="shared" si="34"/>
        <v>C</v>
      </c>
    </row>
    <row r="330" spans="1:11" x14ac:dyDescent="0.25">
      <c r="A330" s="628" t="s">
        <v>474</v>
      </c>
      <c r="B330" s="629" t="s">
        <v>475</v>
      </c>
      <c r="C330" s="628" t="s">
        <v>1285</v>
      </c>
      <c r="D330" s="628" t="s">
        <v>515</v>
      </c>
      <c r="E330" s="628" t="s">
        <v>70</v>
      </c>
      <c r="F330" s="630">
        <v>775.01760000000002</v>
      </c>
      <c r="G330" s="768">
        <v>54.19</v>
      </c>
      <c r="H330" s="768">
        <f t="shared" si="31"/>
        <v>41998.2</v>
      </c>
      <c r="I330" s="630">
        <f t="shared" si="32"/>
        <v>4.6071194705666819E-2</v>
      </c>
      <c r="J330" s="630">
        <f t="shared" si="33"/>
        <v>81.769124148676994</v>
      </c>
      <c r="K330" s="628" t="str">
        <f t="shared" si="34"/>
        <v>C</v>
      </c>
    </row>
    <row r="331" spans="1:11" ht="25.5" x14ac:dyDescent="0.25">
      <c r="A331" s="628" t="s">
        <v>325</v>
      </c>
      <c r="B331" s="629" t="s">
        <v>1409</v>
      </c>
      <c r="C331" s="628" t="s">
        <v>1285</v>
      </c>
      <c r="D331" s="628" t="s">
        <v>515</v>
      </c>
      <c r="E331" s="628" t="s">
        <v>70</v>
      </c>
      <c r="F331" s="630">
        <v>1292.8248000000001</v>
      </c>
      <c r="G331" s="768">
        <v>32.46</v>
      </c>
      <c r="H331" s="768">
        <f t="shared" si="31"/>
        <v>41965.09</v>
      </c>
      <c r="I331" s="630">
        <f t="shared" si="32"/>
        <v>4.603487369055892E-2</v>
      </c>
      <c r="J331" s="630">
        <f t="shared" si="33"/>
        <v>81.815159022367553</v>
      </c>
      <c r="K331" s="628" t="str">
        <f t="shared" si="34"/>
        <v>C</v>
      </c>
    </row>
    <row r="332" spans="1:11" ht="38.25" x14ac:dyDescent="0.25">
      <c r="A332" s="628" t="s">
        <v>350</v>
      </c>
      <c r="B332" s="629" t="s">
        <v>565</v>
      </c>
      <c r="C332" s="628" t="s">
        <v>1285</v>
      </c>
      <c r="D332" s="628" t="s">
        <v>522</v>
      </c>
      <c r="E332" s="628" t="s">
        <v>24</v>
      </c>
      <c r="F332" s="630">
        <v>975</v>
      </c>
      <c r="G332" s="768">
        <v>42.54</v>
      </c>
      <c r="H332" s="768">
        <f t="shared" si="31"/>
        <v>41476.5</v>
      </c>
      <c r="I332" s="630">
        <f t="shared" si="32"/>
        <v>4.5498900124519383E-2</v>
      </c>
      <c r="J332" s="630">
        <f t="shared" si="33"/>
        <v>81.860657922492067</v>
      </c>
      <c r="K332" s="628" t="str">
        <f t="shared" si="34"/>
        <v>C</v>
      </c>
    </row>
    <row r="333" spans="1:11" ht="38.25" x14ac:dyDescent="0.25">
      <c r="A333" s="628" t="s">
        <v>457</v>
      </c>
      <c r="B333" s="629" t="s">
        <v>562</v>
      </c>
      <c r="C333" s="628" t="s">
        <v>1285</v>
      </c>
      <c r="D333" s="628" t="s">
        <v>522</v>
      </c>
      <c r="E333" s="628" t="s">
        <v>24</v>
      </c>
      <c r="F333" s="630">
        <v>124.53650857310195</v>
      </c>
      <c r="G333" s="768">
        <v>328.5</v>
      </c>
      <c r="H333" s="768">
        <f t="shared" si="31"/>
        <v>40910.239999999998</v>
      </c>
      <c r="I333" s="630">
        <f t="shared" si="32"/>
        <v>4.4877724104736845E-2</v>
      </c>
      <c r="J333" s="630">
        <f t="shared" si="33"/>
        <v>81.905535646596803</v>
      </c>
      <c r="K333" s="628" t="str">
        <f t="shared" si="34"/>
        <v>C</v>
      </c>
    </row>
    <row r="334" spans="1:11" ht="25.5" x14ac:dyDescent="0.25">
      <c r="A334" s="628" t="s">
        <v>272</v>
      </c>
      <c r="B334" s="629" t="s">
        <v>273</v>
      </c>
      <c r="C334" s="628" t="s">
        <v>1285</v>
      </c>
      <c r="D334" s="628" t="s">
        <v>223</v>
      </c>
      <c r="E334" s="628" t="s">
        <v>232</v>
      </c>
      <c r="F334" s="630">
        <v>1292.0323592018226</v>
      </c>
      <c r="G334" s="768">
        <v>30.72</v>
      </c>
      <c r="H334" s="768">
        <f t="shared" si="31"/>
        <v>39691.230000000003</v>
      </c>
      <c r="I334" s="630">
        <f t="shared" si="32"/>
        <v>4.3540494245882071E-2</v>
      </c>
      <c r="J334" s="630">
        <f t="shared" si="33"/>
        <v>81.949076140842692</v>
      </c>
      <c r="K334" s="628" t="str">
        <f t="shared" si="34"/>
        <v>C</v>
      </c>
    </row>
    <row r="335" spans="1:11" ht="38.25" x14ac:dyDescent="0.25">
      <c r="A335" s="628" t="s">
        <v>558</v>
      </c>
      <c r="B335" s="629" t="s">
        <v>559</v>
      </c>
      <c r="C335" s="628" t="s">
        <v>1285</v>
      </c>
      <c r="D335" s="628" t="s">
        <v>522</v>
      </c>
      <c r="E335" s="628" t="s">
        <v>24</v>
      </c>
      <c r="F335" s="630">
        <v>115.14859437751004</v>
      </c>
      <c r="G335" s="768">
        <v>339.66</v>
      </c>
      <c r="H335" s="768">
        <f t="shared" si="31"/>
        <v>39111.370000000003</v>
      </c>
      <c r="I335" s="630">
        <f t="shared" si="32"/>
        <v>4.2904399295097803E-2</v>
      </c>
      <c r="J335" s="630">
        <f t="shared" si="33"/>
        <v>81.991980540137789</v>
      </c>
      <c r="K335" s="628" t="str">
        <f t="shared" si="34"/>
        <v>C</v>
      </c>
    </row>
    <row r="336" spans="1:11" x14ac:dyDescent="0.25">
      <c r="A336" s="628" t="s">
        <v>563</v>
      </c>
      <c r="B336" s="629" t="s">
        <v>1615</v>
      </c>
      <c r="C336" s="628" t="s">
        <v>1285</v>
      </c>
      <c r="D336" s="628" t="s">
        <v>515</v>
      </c>
      <c r="E336" s="628" t="s">
        <v>50</v>
      </c>
      <c r="F336" s="630">
        <v>74883.408731999996</v>
      </c>
      <c r="G336" s="768">
        <v>0.52</v>
      </c>
      <c r="H336" s="768">
        <f t="shared" si="31"/>
        <v>38939.370000000003</v>
      </c>
      <c r="I336" s="630">
        <f t="shared" si="32"/>
        <v>4.2715718697134676E-2</v>
      </c>
      <c r="J336" s="630">
        <f t="shared" si="33"/>
        <v>82.034696258834927</v>
      </c>
      <c r="K336" s="628" t="str">
        <f t="shared" si="34"/>
        <v>C</v>
      </c>
    </row>
    <row r="337" spans="1:11" ht="25.5" x14ac:dyDescent="0.25">
      <c r="A337" s="628" t="s">
        <v>343</v>
      </c>
      <c r="B337" s="629" t="s">
        <v>344</v>
      </c>
      <c r="C337" s="628" t="s">
        <v>1285</v>
      </c>
      <c r="D337" s="628" t="s">
        <v>515</v>
      </c>
      <c r="E337" s="628" t="s">
        <v>70</v>
      </c>
      <c r="F337" s="630">
        <v>299.988</v>
      </c>
      <c r="G337" s="768">
        <v>128.86000000000001</v>
      </c>
      <c r="H337" s="768">
        <f t="shared" si="31"/>
        <v>38656.449999999997</v>
      </c>
      <c r="I337" s="630">
        <f t="shared" si="32"/>
        <v>4.2405361053089757E-2</v>
      </c>
      <c r="J337" s="630">
        <f t="shared" si="33"/>
        <v>82.077101619888012</v>
      </c>
      <c r="K337" s="628" t="str">
        <f t="shared" si="34"/>
        <v>C</v>
      </c>
    </row>
    <row r="338" spans="1:11" x14ac:dyDescent="0.25">
      <c r="A338" s="628" t="s">
        <v>424</v>
      </c>
      <c r="B338" s="629" t="s">
        <v>1436</v>
      </c>
      <c r="C338" s="628" t="s">
        <v>1285</v>
      </c>
      <c r="D338" s="628" t="s">
        <v>515</v>
      </c>
      <c r="E338" s="628" t="s">
        <v>50</v>
      </c>
      <c r="F338" s="630">
        <v>3881.6</v>
      </c>
      <c r="G338" s="768">
        <v>9.7200000000000006</v>
      </c>
      <c r="H338" s="768">
        <f t="shared" si="31"/>
        <v>37729.15</v>
      </c>
      <c r="I338" s="630">
        <f t="shared" si="32"/>
        <v>4.1388131294419983E-2</v>
      </c>
      <c r="J338" s="630">
        <f t="shared" si="33"/>
        <v>82.118489751182437</v>
      </c>
      <c r="K338" s="628" t="str">
        <f t="shared" si="34"/>
        <v>C</v>
      </c>
    </row>
    <row r="339" spans="1:11" ht="38.25" x14ac:dyDescent="0.25">
      <c r="A339" s="628" t="s">
        <v>465</v>
      </c>
      <c r="B339" s="629" t="s">
        <v>564</v>
      </c>
      <c r="C339" s="628" t="s">
        <v>1285</v>
      </c>
      <c r="D339" s="628" t="s">
        <v>522</v>
      </c>
      <c r="E339" s="628" t="s">
        <v>24</v>
      </c>
      <c r="F339" s="630">
        <v>145.17869751154825</v>
      </c>
      <c r="G339" s="768">
        <v>256.08</v>
      </c>
      <c r="H339" s="768">
        <f t="shared" si="31"/>
        <v>37177.360000000001</v>
      </c>
      <c r="I339" s="630">
        <f t="shared" si="32"/>
        <v>4.0782828578431206E-2</v>
      </c>
      <c r="J339" s="630">
        <f t="shared" si="33"/>
        <v>82.159272579760867</v>
      </c>
      <c r="K339" s="628" t="str">
        <f t="shared" si="34"/>
        <v>C</v>
      </c>
    </row>
    <row r="340" spans="1:11" ht="25.5" x14ac:dyDescent="0.25">
      <c r="A340" s="628" t="s">
        <v>431</v>
      </c>
      <c r="B340" s="629" t="s">
        <v>432</v>
      </c>
      <c r="C340" s="628" t="s">
        <v>1285</v>
      </c>
      <c r="D340" s="628" t="s">
        <v>515</v>
      </c>
      <c r="E340" s="628" t="s">
        <v>380</v>
      </c>
      <c r="F340" s="630">
        <v>50000</v>
      </c>
      <c r="G340" s="768">
        <v>0.73</v>
      </c>
      <c r="H340" s="768">
        <f t="shared" si="31"/>
        <v>36500</v>
      </c>
      <c r="I340" s="630">
        <f t="shared" si="32"/>
        <v>4.0039778056127143E-2</v>
      </c>
      <c r="J340" s="630">
        <f t="shared" si="33"/>
        <v>82.199312357816993</v>
      </c>
      <c r="K340" s="628" t="str">
        <f t="shared" si="34"/>
        <v>C</v>
      </c>
    </row>
    <row r="341" spans="1:11" x14ac:dyDescent="0.25">
      <c r="A341" s="628" t="s">
        <v>388</v>
      </c>
      <c r="B341" s="629" t="s">
        <v>389</v>
      </c>
      <c r="C341" s="628" t="s">
        <v>1285</v>
      </c>
      <c r="D341" s="628" t="s">
        <v>515</v>
      </c>
      <c r="E341" s="628" t="s">
        <v>70</v>
      </c>
      <c r="F341" s="630">
        <v>66.7</v>
      </c>
      <c r="G341" s="768">
        <v>504.79</v>
      </c>
      <c r="H341" s="768">
        <f t="shared" si="31"/>
        <v>33669.49</v>
      </c>
      <c r="I341" s="630">
        <f t="shared" si="32"/>
        <v>3.6934764571588827E-2</v>
      </c>
      <c r="J341" s="630">
        <f t="shared" si="33"/>
        <v>82.236247122388576</v>
      </c>
      <c r="K341" s="628" t="str">
        <f t="shared" si="34"/>
        <v>C</v>
      </c>
    </row>
    <row r="342" spans="1:11" ht="25.5" x14ac:dyDescent="0.25">
      <c r="A342" s="628" t="s">
        <v>421</v>
      </c>
      <c r="B342" s="629" t="s">
        <v>1433</v>
      </c>
      <c r="C342" s="628" t="s">
        <v>1285</v>
      </c>
      <c r="D342" s="628" t="s">
        <v>515</v>
      </c>
      <c r="E342" s="628" t="s">
        <v>70</v>
      </c>
      <c r="F342" s="630">
        <v>4000</v>
      </c>
      <c r="G342" s="768">
        <v>8.14</v>
      </c>
      <c r="H342" s="768">
        <f t="shared" si="31"/>
        <v>32560</v>
      </c>
      <c r="I342" s="630">
        <f t="shared" si="32"/>
        <v>3.5717675986506846E-2</v>
      </c>
      <c r="J342" s="630">
        <f t="shared" si="33"/>
        <v>82.27196479837508</v>
      </c>
      <c r="K342" s="628" t="str">
        <f t="shared" si="34"/>
        <v>C</v>
      </c>
    </row>
    <row r="343" spans="1:11" ht="38.25" x14ac:dyDescent="0.25">
      <c r="A343" s="628" t="s">
        <v>487</v>
      </c>
      <c r="B343" s="629" t="s">
        <v>566</v>
      </c>
      <c r="C343" s="628" t="s">
        <v>1285</v>
      </c>
      <c r="D343" s="628" t="s">
        <v>522</v>
      </c>
      <c r="E343" s="628" t="s">
        <v>24</v>
      </c>
      <c r="F343" s="630">
        <v>505.17426000801913</v>
      </c>
      <c r="G343" s="768">
        <v>60.96</v>
      </c>
      <c r="H343" s="768">
        <f t="shared" si="31"/>
        <v>30795.42</v>
      </c>
      <c r="I343" s="630">
        <f t="shared" si="32"/>
        <v>3.378196662863614E-2</v>
      </c>
      <c r="J343" s="630">
        <f t="shared" si="33"/>
        <v>82.305746765003718</v>
      </c>
      <c r="K343" s="628" t="str">
        <f t="shared" si="34"/>
        <v>C</v>
      </c>
    </row>
    <row r="344" spans="1:11" ht="38.25" x14ac:dyDescent="0.25">
      <c r="A344" s="628" t="s">
        <v>567</v>
      </c>
      <c r="B344" s="629" t="s">
        <v>568</v>
      </c>
      <c r="C344" s="628" t="s">
        <v>1285</v>
      </c>
      <c r="D344" s="628" t="s">
        <v>522</v>
      </c>
      <c r="E344" s="628" t="s">
        <v>24</v>
      </c>
      <c r="F344" s="630">
        <v>638.29787234042556</v>
      </c>
      <c r="G344" s="768">
        <v>44.1</v>
      </c>
      <c r="H344" s="768">
        <f t="shared" si="31"/>
        <v>28148.94</v>
      </c>
      <c r="I344" s="630">
        <f t="shared" si="32"/>
        <v>3.0878830414116154E-2</v>
      </c>
      <c r="J344" s="630">
        <f t="shared" si="33"/>
        <v>82.336625595417829</v>
      </c>
      <c r="K344" s="628" t="str">
        <f t="shared" si="34"/>
        <v>C</v>
      </c>
    </row>
    <row r="345" spans="1:11" ht="38.25" x14ac:dyDescent="0.25">
      <c r="A345" s="628" t="s">
        <v>570</v>
      </c>
      <c r="B345" s="629" t="s">
        <v>571</v>
      </c>
      <c r="C345" s="628" t="s">
        <v>1285</v>
      </c>
      <c r="D345" s="628" t="s">
        <v>522</v>
      </c>
      <c r="E345" s="628" t="s">
        <v>24</v>
      </c>
      <c r="F345" s="630">
        <v>836.92644376899693</v>
      </c>
      <c r="G345" s="768">
        <v>32.58</v>
      </c>
      <c r="H345" s="768">
        <f t="shared" si="31"/>
        <v>27267.06</v>
      </c>
      <c r="I345" s="630">
        <f t="shared" si="32"/>
        <v>2.9911425497071296E-2</v>
      </c>
      <c r="J345" s="630">
        <f t="shared" si="33"/>
        <v>82.366537020914905</v>
      </c>
      <c r="K345" s="628" t="str">
        <f t="shared" si="34"/>
        <v>C</v>
      </c>
    </row>
    <row r="346" spans="1:11" ht="25.5" x14ac:dyDescent="0.25">
      <c r="A346" s="628" t="s">
        <v>443</v>
      </c>
      <c r="B346" s="629" t="s">
        <v>1443</v>
      </c>
      <c r="C346" s="628" t="s">
        <v>1285</v>
      </c>
      <c r="D346" s="628" t="s">
        <v>515</v>
      </c>
      <c r="E346" s="628" t="s">
        <v>70</v>
      </c>
      <c r="F346" s="630">
        <v>5.9039999999999999</v>
      </c>
      <c r="G346" s="768">
        <v>4611.29</v>
      </c>
      <c r="H346" s="768">
        <f t="shared" si="31"/>
        <v>27225.06</v>
      </c>
      <c r="I346" s="630">
        <f t="shared" si="32"/>
        <v>2.9865352327801228E-2</v>
      </c>
      <c r="J346" s="630">
        <f t="shared" si="33"/>
        <v>82.396402373242708</v>
      </c>
      <c r="K346" s="628" t="str">
        <f t="shared" si="34"/>
        <v>C</v>
      </c>
    </row>
    <row r="347" spans="1:11" ht="38.25" x14ac:dyDescent="0.25">
      <c r="A347" s="628" t="s">
        <v>459</v>
      </c>
      <c r="B347" s="629" t="s">
        <v>569</v>
      </c>
      <c r="C347" s="628" t="s">
        <v>1285</v>
      </c>
      <c r="D347" s="628" t="s">
        <v>522</v>
      </c>
      <c r="E347" s="628" t="s">
        <v>24</v>
      </c>
      <c r="F347" s="630">
        <v>93.551522889504113</v>
      </c>
      <c r="G347" s="768">
        <v>287.81</v>
      </c>
      <c r="H347" s="768">
        <f t="shared" si="31"/>
        <v>26925.06</v>
      </c>
      <c r="I347" s="630">
        <f t="shared" si="32"/>
        <v>2.9536258261586488E-2</v>
      </c>
      <c r="J347" s="630">
        <f t="shared" si="33"/>
        <v>82.425938631504295</v>
      </c>
      <c r="K347" s="628" t="str">
        <f t="shared" si="34"/>
        <v>C</v>
      </c>
    </row>
    <row r="348" spans="1:11" ht="25.5" x14ac:dyDescent="0.25">
      <c r="A348" s="628" t="s">
        <v>422</v>
      </c>
      <c r="B348" s="629" t="s">
        <v>1434</v>
      </c>
      <c r="C348" s="628" t="s">
        <v>1285</v>
      </c>
      <c r="D348" s="628" t="s">
        <v>515</v>
      </c>
      <c r="E348" s="628" t="s">
        <v>70</v>
      </c>
      <c r="F348" s="630">
        <v>4000</v>
      </c>
      <c r="G348" s="768">
        <v>5.9</v>
      </c>
      <c r="H348" s="768">
        <f t="shared" si="31"/>
        <v>23600</v>
      </c>
      <c r="I348" s="630">
        <f t="shared" si="32"/>
        <v>2.5888733208893167E-2</v>
      </c>
      <c r="J348" s="630">
        <f t="shared" si="33"/>
        <v>82.451827364713182</v>
      </c>
      <c r="K348" s="628" t="str">
        <f t="shared" si="34"/>
        <v>C</v>
      </c>
    </row>
    <row r="349" spans="1:11" ht="25.5" x14ac:dyDescent="0.25">
      <c r="A349" s="628" t="s">
        <v>430</v>
      </c>
      <c r="B349" s="629" t="s">
        <v>1438</v>
      </c>
      <c r="C349" s="628" t="s">
        <v>1285</v>
      </c>
      <c r="D349" s="628" t="s">
        <v>515</v>
      </c>
      <c r="E349" s="628" t="s">
        <v>66</v>
      </c>
      <c r="F349" s="630">
        <v>5169.92</v>
      </c>
      <c r="G349" s="768">
        <v>4.37</v>
      </c>
      <c r="H349" s="768">
        <f t="shared" si="31"/>
        <v>22592.55</v>
      </c>
      <c r="I349" s="630">
        <f t="shared" si="32"/>
        <v>2.4783580485533023E-2</v>
      </c>
      <c r="J349" s="630">
        <f t="shared" si="33"/>
        <v>82.476610945198715</v>
      </c>
      <c r="K349" s="628" t="str">
        <f t="shared" si="34"/>
        <v>C</v>
      </c>
    </row>
    <row r="350" spans="1:11" x14ac:dyDescent="0.25">
      <c r="A350" s="628" t="s">
        <v>415</v>
      </c>
      <c r="B350" s="629" t="s">
        <v>1431</v>
      </c>
      <c r="C350" s="628" t="s">
        <v>1285</v>
      </c>
      <c r="D350" s="628" t="s">
        <v>515</v>
      </c>
      <c r="E350" s="628" t="s">
        <v>275</v>
      </c>
      <c r="F350" s="630">
        <v>609.69500000000005</v>
      </c>
      <c r="G350" s="768">
        <v>36.869999999999997</v>
      </c>
      <c r="H350" s="768">
        <f t="shared" si="31"/>
        <v>22479.45</v>
      </c>
      <c r="I350" s="630">
        <f t="shared" si="32"/>
        <v>2.4659512022570065E-2</v>
      </c>
      <c r="J350" s="630">
        <f t="shared" si="33"/>
        <v>82.501270457221281</v>
      </c>
      <c r="K350" s="628" t="str">
        <f t="shared" si="34"/>
        <v>C</v>
      </c>
    </row>
    <row r="351" spans="1:11" ht="38.25" x14ac:dyDescent="0.25">
      <c r="A351" s="628" t="s">
        <v>469</v>
      </c>
      <c r="B351" s="629" t="s">
        <v>572</v>
      </c>
      <c r="C351" s="628" t="s">
        <v>1285</v>
      </c>
      <c r="D351" s="628" t="s">
        <v>522</v>
      </c>
      <c r="E351" s="628" t="s">
        <v>24</v>
      </c>
      <c r="F351" s="630">
        <v>99.040783837571368</v>
      </c>
      <c r="G351" s="768">
        <v>223.82</v>
      </c>
      <c r="H351" s="768">
        <f t="shared" si="31"/>
        <v>22167.31</v>
      </c>
      <c r="I351" s="630">
        <f t="shared" si="32"/>
        <v>2.4317100616475833E-2</v>
      </c>
      <c r="J351" s="630">
        <f t="shared" si="33"/>
        <v>82.525587557837753</v>
      </c>
      <c r="K351" s="628" t="str">
        <f t="shared" si="34"/>
        <v>C</v>
      </c>
    </row>
    <row r="352" spans="1:11" ht="38.25" x14ac:dyDescent="0.25">
      <c r="A352" s="628" t="s">
        <v>573</v>
      </c>
      <c r="B352" s="629" t="s">
        <v>574</v>
      </c>
      <c r="C352" s="628" t="s">
        <v>1285</v>
      </c>
      <c r="D352" s="628" t="s">
        <v>522</v>
      </c>
      <c r="E352" s="628" t="s">
        <v>24</v>
      </c>
      <c r="F352" s="630">
        <v>51.981626506024192</v>
      </c>
      <c r="G352" s="768">
        <v>408.2</v>
      </c>
      <c r="H352" s="768">
        <f t="shared" si="31"/>
        <v>21218.9</v>
      </c>
      <c r="I352" s="630">
        <f t="shared" si="32"/>
        <v>2.3276713605346746E-2</v>
      </c>
      <c r="J352" s="630">
        <f t="shared" si="33"/>
        <v>82.548864271443094</v>
      </c>
      <c r="K352" s="628" t="str">
        <f t="shared" si="34"/>
        <v>C</v>
      </c>
    </row>
    <row r="353" spans="1:11" ht="38.25" x14ac:dyDescent="0.25">
      <c r="A353" s="628" t="s">
        <v>379</v>
      </c>
      <c r="B353" s="629" t="s">
        <v>1423</v>
      </c>
      <c r="C353" s="628" t="s">
        <v>1285</v>
      </c>
      <c r="D353" s="628" t="s">
        <v>515</v>
      </c>
      <c r="E353" s="628" t="s">
        <v>380</v>
      </c>
      <c r="F353" s="630">
        <v>36917.699999999997</v>
      </c>
      <c r="G353" s="768">
        <v>0.56999999999999995</v>
      </c>
      <c r="H353" s="768">
        <f t="shared" si="31"/>
        <v>21043.09</v>
      </c>
      <c r="I353" s="630">
        <f t="shared" si="32"/>
        <v>2.30838535127427E-2</v>
      </c>
      <c r="J353" s="630">
        <f t="shared" si="33"/>
        <v>82.571948124955838</v>
      </c>
      <c r="K353" s="628" t="str">
        <f t="shared" si="34"/>
        <v>C</v>
      </c>
    </row>
    <row r="354" spans="1:11" ht="25.5" x14ac:dyDescent="0.25">
      <c r="A354" s="628" t="s">
        <v>315</v>
      </c>
      <c r="B354" s="629" t="s">
        <v>1407</v>
      </c>
      <c r="C354" s="628" t="s">
        <v>1285</v>
      </c>
      <c r="D354" s="628" t="s">
        <v>515</v>
      </c>
      <c r="E354" s="628" t="s">
        <v>50</v>
      </c>
      <c r="F354" s="630">
        <v>2964.0671968810002</v>
      </c>
      <c r="G354" s="768">
        <v>6.74</v>
      </c>
      <c r="H354" s="768">
        <f t="shared" si="31"/>
        <v>19977.810000000001</v>
      </c>
      <c r="I354" s="630">
        <f t="shared" si="32"/>
        <v>2.1915262423218559E-2</v>
      </c>
      <c r="J354" s="630">
        <f t="shared" si="33"/>
        <v>82.593863387379059</v>
      </c>
      <c r="K354" s="628" t="str">
        <f t="shared" si="34"/>
        <v>C</v>
      </c>
    </row>
    <row r="355" spans="1:11" ht="25.5" x14ac:dyDescent="0.25">
      <c r="A355" s="628" t="s">
        <v>130</v>
      </c>
      <c r="B355" s="629" t="s">
        <v>131</v>
      </c>
      <c r="C355" s="628" t="s">
        <v>23</v>
      </c>
      <c r="D355" s="628" t="s">
        <v>515</v>
      </c>
      <c r="E355" s="628" t="s">
        <v>108</v>
      </c>
      <c r="F355" s="630">
        <v>2.81</v>
      </c>
      <c r="G355" s="768">
        <v>8011.62</v>
      </c>
      <c r="H355" s="768">
        <f t="shared" si="31"/>
        <v>22512.65</v>
      </c>
      <c r="I355" s="630">
        <f t="shared" si="32"/>
        <v>2.4695931765897832E-2</v>
      </c>
      <c r="J355" s="630">
        <f t="shared" si="33"/>
        <v>82.618559319144964</v>
      </c>
      <c r="K355" s="628" t="str">
        <f t="shared" si="34"/>
        <v>C</v>
      </c>
    </row>
    <row r="356" spans="1:11" x14ac:dyDescent="0.25">
      <c r="A356" s="628" t="s">
        <v>347</v>
      </c>
      <c r="B356" s="629" t="s">
        <v>1415</v>
      </c>
      <c r="C356" s="628" t="s">
        <v>1285</v>
      </c>
      <c r="D356" s="628" t="s">
        <v>515</v>
      </c>
      <c r="E356" s="628" t="s">
        <v>66</v>
      </c>
      <c r="F356" s="630">
        <v>1800</v>
      </c>
      <c r="G356" s="768">
        <v>10.66</v>
      </c>
      <c r="H356" s="768">
        <f t="shared" si="31"/>
        <v>19188</v>
      </c>
      <c r="I356" s="630">
        <f t="shared" si="32"/>
        <v>2.1048856475095006E-2</v>
      </c>
      <c r="J356" s="630">
        <f t="shared" si="33"/>
        <v>82.639608175620054</v>
      </c>
      <c r="K356" s="628" t="str">
        <f t="shared" si="34"/>
        <v>C</v>
      </c>
    </row>
    <row r="357" spans="1:11" ht="38.25" x14ac:dyDescent="0.25">
      <c r="A357" s="628" t="s">
        <v>333</v>
      </c>
      <c r="B357" s="629" t="s">
        <v>575</v>
      </c>
      <c r="C357" s="628" t="s">
        <v>1285</v>
      </c>
      <c r="D357" s="628" t="s">
        <v>522</v>
      </c>
      <c r="E357" s="628" t="s">
        <v>24</v>
      </c>
      <c r="F357" s="630">
        <v>5413.5338345864666</v>
      </c>
      <c r="G357" s="768">
        <v>3.53</v>
      </c>
      <c r="H357" s="768">
        <f t="shared" si="31"/>
        <v>19109.77</v>
      </c>
      <c r="I357" s="630">
        <f t="shared" si="32"/>
        <v>2.0963039712428407E-2</v>
      </c>
      <c r="J357" s="630">
        <f t="shared" si="33"/>
        <v>82.660571215332482</v>
      </c>
      <c r="K357" s="628" t="str">
        <f t="shared" si="34"/>
        <v>C</v>
      </c>
    </row>
    <row r="358" spans="1:11" ht="38.25" x14ac:dyDescent="0.25">
      <c r="A358" s="628" t="s">
        <v>270</v>
      </c>
      <c r="B358" s="629" t="s">
        <v>577</v>
      </c>
      <c r="C358" s="628" t="s">
        <v>1285</v>
      </c>
      <c r="D358" s="628" t="s">
        <v>522</v>
      </c>
      <c r="E358" s="628" t="s">
        <v>24</v>
      </c>
      <c r="F358" s="630">
        <v>3869.4466453878504</v>
      </c>
      <c r="G358" s="768">
        <v>4.84</v>
      </c>
      <c r="H358" s="768">
        <f t="shared" si="31"/>
        <v>18728.12</v>
      </c>
      <c r="I358" s="630">
        <f t="shared" si="32"/>
        <v>2.0544377211192216E-2</v>
      </c>
      <c r="J358" s="630">
        <f t="shared" si="33"/>
        <v>82.681115592543676</v>
      </c>
      <c r="K358" s="628" t="str">
        <f t="shared" si="34"/>
        <v>C</v>
      </c>
    </row>
    <row r="359" spans="1:11" ht="38.25" x14ac:dyDescent="0.25">
      <c r="A359" s="628" t="s">
        <v>579</v>
      </c>
      <c r="B359" s="629" t="s">
        <v>580</v>
      </c>
      <c r="C359" s="628" t="s">
        <v>1285</v>
      </c>
      <c r="D359" s="628" t="s">
        <v>522</v>
      </c>
      <c r="E359" s="628" t="s">
        <v>24</v>
      </c>
      <c r="F359" s="630">
        <v>63.270504792189598</v>
      </c>
      <c r="G359" s="768">
        <v>291.24</v>
      </c>
      <c r="H359" s="768">
        <f t="shared" si="31"/>
        <v>18426.900000000001</v>
      </c>
      <c r="I359" s="630">
        <f t="shared" si="32"/>
        <v>2.02139448291082E-2</v>
      </c>
      <c r="J359" s="630">
        <f t="shared" si="33"/>
        <v>82.701329537372786</v>
      </c>
      <c r="K359" s="628" t="str">
        <f t="shared" si="34"/>
        <v>C</v>
      </c>
    </row>
    <row r="360" spans="1:11" ht="38.25" x14ac:dyDescent="0.25">
      <c r="A360" s="628" t="s">
        <v>495</v>
      </c>
      <c r="B360" s="629" t="s">
        <v>576</v>
      </c>
      <c r="C360" s="628" t="s">
        <v>1285</v>
      </c>
      <c r="D360" s="628" t="s">
        <v>522</v>
      </c>
      <c r="E360" s="628" t="s">
        <v>24</v>
      </c>
      <c r="F360" s="630">
        <v>51.981626506024192</v>
      </c>
      <c r="G360" s="768">
        <v>352.4</v>
      </c>
      <c r="H360" s="768">
        <f t="shared" si="31"/>
        <v>18318.330000000002</v>
      </c>
      <c r="I360" s="630">
        <f t="shared" si="32"/>
        <v>2.0094845686545085E-2</v>
      </c>
      <c r="J360" s="630">
        <f t="shared" si="33"/>
        <v>82.721424383059329</v>
      </c>
      <c r="K360" s="628" t="str">
        <f t="shared" si="34"/>
        <v>C</v>
      </c>
    </row>
    <row r="361" spans="1:11" ht="25.5" x14ac:dyDescent="0.25">
      <c r="A361" s="628" t="s">
        <v>447</v>
      </c>
      <c r="B361" s="629" t="s">
        <v>1447</v>
      </c>
      <c r="C361" s="628" t="s">
        <v>1285</v>
      </c>
      <c r="D361" s="628" t="s">
        <v>515</v>
      </c>
      <c r="E361" s="628" t="s">
        <v>70</v>
      </c>
      <c r="F361" s="630">
        <v>39.347999999999999</v>
      </c>
      <c r="G361" s="768">
        <v>462.99</v>
      </c>
      <c r="H361" s="768">
        <f t="shared" si="31"/>
        <v>18217.73</v>
      </c>
      <c r="I361" s="630">
        <f t="shared" si="32"/>
        <v>1.9984489476341072E-2</v>
      </c>
      <c r="J361" s="630">
        <f t="shared" si="33"/>
        <v>82.741408872535672</v>
      </c>
      <c r="K361" s="628" t="str">
        <f t="shared" si="34"/>
        <v>C</v>
      </c>
    </row>
    <row r="362" spans="1:11" ht="38.25" x14ac:dyDescent="0.25">
      <c r="A362" s="628" t="s">
        <v>465</v>
      </c>
      <c r="B362" s="629" t="s">
        <v>578</v>
      </c>
      <c r="C362" s="628" t="s">
        <v>1285</v>
      </c>
      <c r="D362" s="628" t="s">
        <v>522</v>
      </c>
      <c r="E362" s="628" t="s">
        <v>542</v>
      </c>
      <c r="F362" s="630">
        <v>144.47995538196881</v>
      </c>
      <c r="G362" s="768">
        <v>124.98</v>
      </c>
      <c r="H362" s="768">
        <f t="shared" ref="H362:H425" si="35">ROUND(F362*G362,2)</f>
        <v>18057.099999999999</v>
      </c>
      <c r="I362" s="630">
        <f t="shared" si="32"/>
        <v>1.9808281543487492E-2</v>
      </c>
      <c r="J362" s="630">
        <f t="shared" si="33"/>
        <v>82.761217154079162</v>
      </c>
      <c r="K362" s="628" t="str">
        <f t="shared" si="34"/>
        <v>C</v>
      </c>
    </row>
    <row r="363" spans="1:11" ht="38.25" x14ac:dyDescent="0.25">
      <c r="A363" s="628" t="s">
        <v>234</v>
      </c>
      <c r="B363" s="629" t="s">
        <v>581</v>
      </c>
      <c r="C363" s="628" t="s">
        <v>1285</v>
      </c>
      <c r="D363" s="628" t="s">
        <v>522</v>
      </c>
      <c r="E363" s="628" t="s">
        <v>24</v>
      </c>
      <c r="F363" s="630">
        <v>1852.0900321543406</v>
      </c>
      <c r="G363" s="768">
        <v>9.6199999999999992</v>
      </c>
      <c r="H363" s="768">
        <f t="shared" si="35"/>
        <v>17817.11</v>
      </c>
      <c r="I363" s="630">
        <f t="shared" ref="I363:I426" si="36">H363 / VALOR_TOTAL * 100</f>
        <v>1.9545017260317904E-2</v>
      </c>
      <c r="J363" s="630">
        <f t="shared" ref="J363:J426" si="37">I363+J362</f>
        <v>82.780762171339475</v>
      </c>
      <c r="K363" s="628" t="str">
        <f t="shared" ref="K363:K426" si="38">IF(J363&lt;=50,"A",IF(J363&lt;=80,"B","C"))</f>
        <v>C</v>
      </c>
    </row>
    <row r="364" spans="1:11" ht="25.5" x14ac:dyDescent="0.25">
      <c r="A364" s="628" t="s">
        <v>378</v>
      </c>
      <c r="B364" s="629" t="s">
        <v>1422</v>
      </c>
      <c r="C364" s="628" t="s">
        <v>1285</v>
      </c>
      <c r="D364" s="628" t="s">
        <v>515</v>
      </c>
      <c r="E364" s="628" t="s">
        <v>66</v>
      </c>
      <c r="F364" s="630">
        <v>2123.2314375000001</v>
      </c>
      <c r="G364" s="768">
        <v>7.97</v>
      </c>
      <c r="H364" s="768">
        <f t="shared" si="35"/>
        <v>16922.150000000001</v>
      </c>
      <c r="I364" s="630">
        <f t="shared" si="36"/>
        <v>1.8563263841986082E-2</v>
      </c>
      <c r="J364" s="630">
        <f t="shared" si="37"/>
        <v>82.799325435181458</v>
      </c>
      <c r="K364" s="628" t="str">
        <f t="shared" si="38"/>
        <v>C</v>
      </c>
    </row>
    <row r="365" spans="1:11" ht="38.25" x14ac:dyDescent="0.25">
      <c r="A365" s="628" t="s">
        <v>339</v>
      </c>
      <c r="B365" s="629" t="s">
        <v>583</v>
      </c>
      <c r="C365" s="628" t="s">
        <v>1285</v>
      </c>
      <c r="D365" s="628" t="s">
        <v>522</v>
      </c>
      <c r="E365" s="628" t="s">
        <v>24</v>
      </c>
      <c r="F365" s="630">
        <v>588.74722955145103</v>
      </c>
      <c r="G365" s="768">
        <v>28.72</v>
      </c>
      <c r="H365" s="768">
        <f t="shared" si="35"/>
        <v>16908.82</v>
      </c>
      <c r="I365" s="630">
        <f t="shared" si="36"/>
        <v>1.8548641095643938E-2</v>
      </c>
      <c r="J365" s="630">
        <f t="shared" si="37"/>
        <v>82.817874076277107</v>
      </c>
      <c r="K365" s="628" t="str">
        <f t="shared" si="38"/>
        <v>C</v>
      </c>
    </row>
    <row r="366" spans="1:11" ht="25.5" x14ac:dyDescent="0.25">
      <c r="A366" s="628" t="s">
        <v>346</v>
      </c>
      <c r="B366" s="629" t="s">
        <v>1414</v>
      </c>
      <c r="C366" s="628" t="s">
        <v>1285</v>
      </c>
      <c r="D366" s="628" t="s">
        <v>515</v>
      </c>
      <c r="E366" s="628" t="s">
        <v>66</v>
      </c>
      <c r="F366" s="630">
        <v>3600</v>
      </c>
      <c r="G366" s="768">
        <v>4.38</v>
      </c>
      <c r="H366" s="768">
        <f t="shared" si="35"/>
        <v>15768</v>
      </c>
      <c r="I366" s="630">
        <f t="shared" si="36"/>
        <v>1.7297184120246927E-2</v>
      </c>
      <c r="J366" s="630">
        <f t="shared" si="37"/>
        <v>82.83517126039736</v>
      </c>
      <c r="K366" s="628" t="str">
        <f t="shared" si="38"/>
        <v>C</v>
      </c>
    </row>
    <row r="367" spans="1:11" ht="38.25" x14ac:dyDescent="0.25">
      <c r="A367" s="628" t="s">
        <v>467</v>
      </c>
      <c r="B367" s="629" t="s">
        <v>582</v>
      </c>
      <c r="C367" s="628" t="s">
        <v>1285</v>
      </c>
      <c r="D367" s="628" t="s">
        <v>522</v>
      </c>
      <c r="E367" s="628" t="s">
        <v>24</v>
      </c>
      <c r="F367" s="630">
        <v>59.536561735284117</v>
      </c>
      <c r="G367" s="768">
        <v>262.35000000000002</v>
      </c>
      <c r="H367" s="768">
        <f t="shared" si="35"/>
        <v>15619.42</v>
      </c>
      <c r="I367" s="630">
        <f t="shared" si="36"/>
        <v>1.7134194799052972E-2</v>
      </c>
      <c r="J367" s="630">
        <f t="shared" si="37"/>
        <v>82.852305455196415</v>
      </c>
      <c r="K367" s="628" t="str">
        <f t="shared" si="38"/>
        <v>C</v>
      </c>
    </row>
    <row r="368" spans="1:11" ht="38.25" x14ac:dyDescent="0.25">
      <c r="A368" s="628" t="s">
        <v>528</v>
      </c>
      <c r="B368" s="629" t="s">
        <v>586</v>
      </c>
      <c r="C368" s="628" t="s">
        <v>1285</v>
      </c>
      <c r="D368" s="628" t="s">
        <v>522</v>
      </c>
      <c r="E368" s="628" t="s">
        <v>542</v>
      </c>
      <c r="F368" s="630">
        <v>172.01167335689777</v>
      </c>
      <c r="G368" s="768">
        <v>85.4</v>
      </c>
      <c r="H368" s="768">
        <f t="shared" si="35"/>
        <v>14689.8</v>
      </c>
      <c r="I368" s="630">
        <f t="shared" si="36"/>
        <v>1.6114420046271137E-2</v>
      </c>
      <c r="J368" s="630">
        <f t="shared" si="37"/>
        <v>82.868419875242679</v>
      </c>
      <c r="K368" s="628" t="str">
        <f t="shared" si="38"/>
        <v>C</v>
      </c>
    </row>
    <row r="369" spans="1:11" x14ac:dyDescent="0.25">
      <c r="A369" s="628" t="s">
        <v>304</v>
      </c>
      <c r="B369" s="629" t="s">
        <v>1403</v>
      </c>
      <c r="C369" s="628" t="s">
        <v>1285</v>
      </c>
      <c r="D369" s="628" t="s">
        <v>515</v>
      </c>
      <c r="E369" s="628" t="s">
        <v>70</v>
      </c>
      <c r="F369" s="630">
        <v>48.439680000000003</v>
      </c>
      <c r="G369" s="768">
        <v>298.14</v>
      </c>
      <c r="H369" s="768">
        <f t="shared" si="35"/>
        <v>14441.81</v>
      </c>
      <c r="I369" s="630">
        <f t="shared" si="36"/>
        <v>1.5842379921335824E-2</v>
      </c>
      <c r="J369" s="630">
        <f t="shared" si="37"/>
        <v>82.884262255164018</v>
      </c>
      <c r="K369" s="628" t="str">
        <f t="shared" si="38"/>
        <v>C</v>
      </c>
    </row>
    <row r="370" spans="1:11" ht="38.25" x14ac:dyDescent="0.25">
      <c r="A370" s="628" t="s">
        <v>248</v>
      </c>
      <c r="B370" s="629" t="s">
        <v>585</v>
      </c>
      <c r="C370" s="628" t="s">
        <v>1285</v>
      </c>
      <c r="D370" s="628" t="s">
        <v>522</v>
      </c>
      <c r="E370" s="628" t="s">
        <v>24</v>
      </c>
      <c r="F370" s="630">
        <v>18833.604974121568</v>
      </c>
      <c r="G370" s="768">
        <v>0.75</v>
      </c>
      <c r="H370" s="768">
        <f t="shared" si="35"/>
        <v>14125.2</v>
      </c>
      <c r="I370" s="630">
        <f t="shared" si="36"/>
        <v>1.5495065013654989E-2</v>
      </c>
      <c r="J370" s="630">
        <f t="shared" si="37"/>
        <v>82.89975732017767</v>
      </c>
      <c r="K370" s="628" t="str">
        <f t="shared" si="38"/>
        <v>C</v>
      </c>
    </row>
    <row r="371" spans="1:11" ht="38.25" x14ac:dyDescent="0.25">
      <c r="A371" s="628" t="s">
        <v>326</v>
      </c>
      <c r="B371" s="629" t="s">
        <v>584</v>
      </c>
      <c r="C371" s="628" t="s">
        <v>1285</v>
      </c>
      <c r="D371" s="628" t="s">
        <v>522</v>
      </c>
      <c r="E371" s="628" t="s">
        <v>24</v>
      </c>
      <c r="F371" s="630">
        <v>385.02081300813006</v>
      </c>
      <c r="G371" s="768">
        <v>35.35</v>
      </c>
      <c r="H371" s="768">
        <f t="shared" si="35"/>
        <v>13610.49</v>
      </c>
      <c r="I371" s="630">
        <f t="shared" si="36"/>
        <v>1.4930438324250355E-2</v>
      </c>
      <c r="J371" s="630">
        <f t="shared" si="37"/>
        <v>82.914687758501927</v>
      </c>
      <c r="K371" s="628" t="str">
        <f t="shared" si="38"/>
        <v>C</v>
      </c>
    </row>
    <row r="372" spans="1:11" ht="38.25" x14ac:dyDescent="0.25">
      <c r="A372" s="628" t="s">
        <v>363</v>
      </c>
      <c r="B372" s="629" t="s">
        <v>590</v>
      </c>
      <c r="C372" s="628" t="s">
        <v>1285</v>
      </c>
      <c r="D372" s="628" t="s">
        <v>522</v>
      </c>
      <c r="E372" s="628" t="s">
        <v>24</v>
      </c>
      <c r="F372" s="630">
        <v>496.32383480812177</v>
      </c>
      <c r="G372" s="768">
        <v>27.21</v>
      </c>
      <c r="H372" s="768">
        <f t="shared" si="35"/>
        <v>13504.97</v>
      </c>
      <c r="I372" s="630">
        <f t="shared" si="36"/>
        <v>1.4814684971360421E-2</v>
      </c>
      <c r="J372" s="630">
        <f t="shared" si="37"/>
        <v>82.929502443473282</v>
      </c>
      <c r="K372" s="628" t="str">
        <f t="shared" si="38"/>
        <v>C</v>
      </c>
    </row>
    <row r="373" spans="1:11" x14ac:dyDescent="0.25">
      <c r="A373" s="628" t="s">
        <v>587</v>
      </c>
      <c r="B373" s="629" t="s">
        <v>588</v>
      </c>
      <c r="C373" s="628" t="s">
        <v>537</v>
      </c>
      <c r="D373" s="628" t="s">
        <v>515</v>
      </c>
      <c r="E373" s="628" t="s">
        <v>589</v>
      </c>
      <c r="F373" s="630">
        <v>2082.2311036800002</v>
      </c>
      <c r="G373" s="768">
        <v>6.39</v>
      </c>
      <c r="H373" s="768">
        <f t="shared" si="35"/>
        <v>13305.46</v>
      </c>
      <c r="I373" s="630">
        <f t="shared" si="36"/>
        <v>1.459582644752541E-2</v>
      </c>
      <c r="J373" s="630">
        <f t="shared" si="37"/>
        <v>82.944098269920801</v>
      </c>
      <c r="K373" s="628" t="str">
        <f t="shared" si="38"/>
        <v>C</v>
      </c>
    </row>
    <row r="374" spans="1:11" ht="25.5" x14ac:dyDescent="0.25">
      <c r="A374" s="628" t="s">
        <v>373</v>
      </c>
      <c r="B374" s="629" t="s">
        <v>374</v>
      </c>
      <c r="C374" s="628" t="s">
        <v>1285</v>
      </c>
      <c r="D374" s="628" t="s">
        <v>223</v>
      </c>
      <c r="E374" s="628" t="s">
        <v>232</v>
      </c>
      <c r="F374" s="630">
        <v>458.68392208900713</v>
      </c>
      <c r="G374" s="768">
        <v>28.68</v>
      </c>
      <c r="H374" s="768">
        <f t="shared" si="35"/>
        <v>13155.05</v>
      </c>
      <c r="I374" s="630">
        <f t="shared" si="36"/>
        <v>1.4430829652527545E-2</v>
      </c>
      <c r="J374" s="630">
        <f t="shared" si="37"/>
        <v>82.958529099573326</v>
      </c>
      <c r="K374" s="628" t="str">
        <f t="shared" si="38"/>
        <v>C</v>
      </c>
    </row>
    <row r="375" spans="1:11" ht="25.5" x14ac:dyDescent="0.25">
      <c r="A375" s="628" t="s">
        <v>594</v>
      </c>
      <c r="B375" s="629" t="s">
        <v>595</v>
      </c>
      <c r="C375" s="628" t="s">
        <v>1285</v>
      </c>
      <c r="D375" s="628" t="s">
        <v>223</v>
      </c>
      <c r="E375" s="628" t="s">
        <v>232</v>
      </c>
      <c r="F375" s="630">
        <v>371.96397721606439</v>
      </c>
      <c r="G375" s="768">
        <v>35.25</v>
      </c>
      <c r="H375" s="768">
        <f t="shared" si="35"/>
        <v>13111.73</v>
      </c>
      <c r="I375" s="630">
        <f t="shared" si="36"/>
        <v>1.4383308469366135E-2</v>
      </c>
      <c r="J375" s="630">
        <f t="shared" si="37"/>
        <v>82.972912408042689</v>
      </c>
      <c r="K375" s="628" t="str">
        <f t="shared" si="38"/>
        <v>C</v>
      </c>
    </row>
    <row r="376" spans="1:11" ht="38.25" x14ac:dyDescent="0.25">
      <c r="A376" s="628" t="s">
        <v>493</v>
      </c>
      <c r="B376" s="629" t="s">
        <v>591</v>
      </c>
      <c r="C376" s="628" t="s">
        <v>1285</v>
      </c>
      <c r="D376" s="628" t="s">
        <v>522</v>
      </c>
      <c r="E376" s="628" t="s">
        <v>24</v>
      </c>
      <c r="F376" s="630">
        <v>42.624933734939603</v>
      </c>
      <c r="G376" s="768">
        <v>293.16000000000003</v>
      </c>
      <c r="H376" s="768">
        <f t="shared" si="35"/>
        <v>12495.93</v>
      </c>
      <c r="I376" s="630">
        <f t="shared" si="36"/>
        <v>1.3707788049449339E-2</v>
      </c>
      <c r="J376" s="630">
        <f t="shared" si="37"/>
        <v>82.986620196092133</v>
      </c>
      <c r="K376" s="628" t="str">
        <f t="shared" si="38"/>
        <v>C</v>
      </c>
    </row>
    <row r="377" spans="1:11" x14ac:dyDescent="0.25">
      <c r="A377" s="628" t="s">
        <v>593</v>
      </c>
      <c r="B377" s="629" t="s">
        <v>1616</v>
      </c>
      <c r="C377" s="628" t="s">
        <v>1285</v>
      </c>
      <c r="D377" s="628" t="s">
        <v>515</v>
      </c>
      <c r="E377" s="628" t="s">
        <v>50</v>
      </c>
      <c r="F377" s="630">
        <v>362.24</v>
      </c>
      <c r="G377" s="768">
        <v>33</v>
      </c>
      <c r="H377" s="768">
        <f t="shared" si="35"/>
        <v>11953.92</v>
      </c>
      <c r="I377" s="630">
        <f t="shared" si="36"/>
        <v>1.3113213800019162E-2</v>
      </c>
      <c r="J377" s="630">
        <f t="shared" si="37"/>
        <v>82.999733409892158</v>
      </c>
      <c r="K377" s="628" t="str">
        <f t="shared" si="38"/>
        <v>C</v>
      </c>
    </row>
    <row r="378" spans="1:11" ht="25.5" x14ac:dyDescent="0.25">
      <c r="A378" s="628" t="s">
        <v>140</v>
      </c>
      <c r="B378" s="629" t="s">
        <v>141</v>
      </c>
      <c r="C378" s="628" t="s">
        <v>23</v>
      </c>
      <c r="D378" s="628" t="s">
        <v>516</v>
      </c>
      <c r="E378" s="628" t="s">
        <v>108</v>
      </c>
      <c r="F378" s="630">
        <v>19.41</v>
      </c>
      <c r="G378" s="768">
        <v>705.24</v>
      </c>
      <c r="H378" s="768">
        <f t="shared" si="35"/>
        <v>13688.71</v>
      </c>
      <c r="I378" s="630">
        <f t="shared" si="36"/>
        <v>1.5016244117114745E-2</v>
      </c>
      <c r="J378" s="630">
        <f t="shared" si="37"/>
        <v>83.014749654009279</v>
      </c>
      <c r="K378" s="628" t="str">
        <f t="shared" si="38"/>
        <v>C</v>
      </c>
    </row>
    <row r="379" spans="1:11" ht="38.25" x14ac:dyDescent="0.25">
      <c r="A379" s="628" t="s">
        <v>309</v>
      </c>
      <c r="B379" s="629" t="s">
        <v>592</v>
      </c>
      <c r="C379" s="628" t="s">
        <v>1285</v>
      </c>
      <c r="D379" s="628" t="s">
        <v>522</v>
      </c>
      <c r="E379" s="628" t="s">
        <v>24</v>
      </c>
      <c r="F379" s="630">
        <v>56.861628514055965</v>
      </c>
      <c r="G379" s="768">
        <v>206.41</v>
      </c>
      <c r="H379" s="768">
        <f t="shared" si="35"/>
        <v>11736.81</v>
      </c>
      <c r="I379" s="630">
        <f t="shared" si="36"/>
        <v>1.2875048424299552E-2</v>
      </c>
      <c r="J379" s="630">
        <f t="shared" si="37"/>
        <v>83.027624702433585</v>
      </c>
      <c r="K379" s="628" t="str">
        <f t="shared" si="38"/>
        <v>C</v>
      </c>
    </row>
    <row r="380" spans="1:11" ht="25.5" x14ac:dyDescent="0.25">
      <c r="A380" s="628" t="s">
        <v>449</v>
      </c>
      <c r="B380" s="629" t="s">
        <v>1449</v>
      </c>
      <c r="C380" s="628" t="s">
        <v>1285</v>
      </c>
      <c r="D380" s="628" t="s">
        <v>515</v>
      </c>
      <c r="E380" s="628" t="s">
        <v>70</v>
      </c>
      <c r="F380" s="630">
        <v>35.411999999999999</v>
      </c>
      <c r="G380" s="768">
        <v>305.11</v>
      </c>
      <c r="H380" s="768">
        <f t="shared" si="35"/>
        <v>10804.56</v>
      </c>
      <c r="I380" s="630">
        <f t="shared" si="36"/>
        <v>1.1852388613537235E-2</v>
      </c>
      <c r="J380" s="630">
        <f t="shared" si="37"/>
        <v>83.039477091047118</v>
      </c>
      <c r="K380" s="628" t="str">
        <f t="shared" si="38"/>
        <v>C</v>
      </c>
    </row>
    <row r="381" spans="1:11" ht="38.25" x14ac:dyDescent="0.25">
      <c r="A381" s="628" t="s">
        <v>404</v>
      </c>
      <c r="B381" s="629" t="s">
        <v>596</v>
      </c>
      <c r="C381" s="628" t="s">
        <v>1285</v>
      </c>
      <c r="D381" s="628" t="s">
        <v>522</v>
      </c>
      <c r="E381" s="628" t="s">
        <v>24</v>
      </c>
      <c r="F381" s="630">
        <v>1760</v>
      </c>
      <c r="G381" s="768">
        <v>5.79</v>
      </c>
      <c r="H381" s="768">
        <f t="shared" si="35"/>
        <v>10190.4</v>
      </c>
      <c r="I381" s="630">
        <f t="shared" si="36"/>
        <v>1.1178667241182411E-2</v>
      </c>
      <c r="J381" s="630">
        <f t="shared" si="37"/>
        <v>83.0506557582883</v>
      </c>
      <c r="K381" s="628" t="str">
        <f t="shared" si="38"/>
        <v>C</v>
      </c>
    </row>
    <row r="382" spans="1:11" x14ac:dyDescent="0.25">
      <c r="A382" s="628" t="s">
        <v>287</v>
      </c>
      <c r="B382" s="629" t="s">
        <v>1395</v>
      </c>
      <c r="C382" s="628" t="s">
        <v>1285</v>
      </c>
      <c r="D382" s="628" t="s">
        <v>515</v>
      </c>
      <c r="E382" s="628" t="s">
        <v>275</v>
      </c>
      <c r="F382" s="630">
        <v>699.87749100040003</v>
      </c>
      <c r="G382" s="768">
        <v>13.34</v>
      </c>
      <c r="H382" s="768">
        <f t="shared" si="35"/>
        <v>9336.3700000000008</v>
      </c>
      <c r="I382" s="630">
        <f t="shared" si="36"/>
        <v>1.0241813223284489E-2</v>
      </c>
      <c r="J382" s="630">
        <f t="shared" si="37"/>
        <v>83.060897571511589</v>
      </c>
      <c r="K382" s="628" t="str">
        <f t="shared" si="38"/>
        <v>C</v>
      </c>
    </row>
    <row r="383" spans="1:11" ht="38.25" x14ac:dyDescent="0.25">
      <c r="A383" s="628" t="s">
        <v>455</v>
      </c>
      <c r="B383" s="629" t="s">
        <v>598</v>
      </c>
      <c r="C383" s="628" t="s">
        <v>1285</v>
      </c>
      <c r="D383" s="628" t="s">
        <v>522</v>
      </c>
      <c r="E383" s="628" t="s">
        <v>542</v>
      </c>
      <c r="F383" s="630">
        <v>66.45727873183634</v>
      </c>
      <c r="G383" s="768">
        <v>138.28</v>
      </c>
      <c r="H383" s="768">
        <f t="shared" si="35"/>
        <v>9189.7099999999991</v>
      </c>
      <c r="I383" s="630">
        <f t="shared" si="36"/>
        <v>1.0080930104114306E-2</v>
      </c>
      <c r="J383" s="630">
        <f t="shared" si="37"/>
        <v>83.070978501615699</v>
      </c>
      <c r="K383" s="628" t="str">
        <f t="shared" si="38"/>
        <v>C</v>
      </c>
    </row>
    <row r="384" spans="1:11" ht="25.5" x14ac:dyDescent="0.25">
      <c r="A384" s="628" t="s">
        <v>439</v>
      </c>
      <c r="B384" s="629" t="s">
        <v>1439</v>
      </c>
      <c r="C384" s="628" t="s">
        <v>1285</v>
      </c>
      <c r="D384" s="628" t="s">
        <v>515</v>
      </c>
      <c r="E384" s="628" t="s">
        <v>70</v>
      </c>
      <c r="F384" s="630">
        <v>11.808</v>
      </c>
      <c r="G384" s="768">
        <v>777.32</v>
      </c>
      <c r="H384" s="768">
        <f t="shared" si="35"/>
        <v>9178.59</v>
      </c>
      <c r="I384" s="630">
        <f t="shared" si="36"/>
        <v>1.0068731684059947E-2</v>
      </c>
      <c r="J384" s="630">
        <f t="shared" si="37"/>
        <v>83.081047233299756</v>
      </c>
      <c r="K384" s="628" t="str">
        <f t="shared" si="38"/>
        <v>C</v>
      </c>
    </row>
    <row r="385" spans="1:11" ht="38.25" x14ac:dyDescent="0.25">
      <c r="A385" s="628" t="s">
        <v>455</v>
      </c>
      <c r="B385" s="629" t="s">
        <v>597</v>
      </c>
      <c r="C385" s="628" t="s">
        <v>1285</v>
      </c>
      <c r="D385" s="628" t="s">
        <v>522</v>
      </c>
      <c r="E385" s="628" t="s">
        <v>24</v>
      </c>
      <c r="F385" s="630">
        <v>23.349854689563855</v>
      </c>
      <c r="G385" s="768">
        <v>392.41</v>
      </c>
      <c r="H385" s="768">
        <f t="shared" si="35"/>
        <v>9162.7199999999993</v>
      </c>
      <c r="I385" s="630">
        <f t="shared" si="36"/>
        <v>1.0051322607957186E-2</v>
      </c>
      <c r="J385" s="630">
        <f t="shared" si="37"/>
        <v>83.09109855590772</v>
      </c>
      <c r="K385" s="628" t="str">
        <f t="shared" si="38"/>
        <v>C</v>
      </c>
    </row>
    <row r="386" spans="1:11" ht="25.5" x14ac:dyDescent="0.25">
      <c r="A386" s="628" t="s">
        <v>445</v>
      </c>
      <c r="B386" s="629" t="s">
        <v>1445</v>
      </c>
      <c r="C386" s="628" t="s">
        <v>1285</v>
      </c>
      <c r="D386" s="628" t="s">
        <v>515</v>
      </c>
      <c r="E386" s="628" t="s">
        <v>70</v>
      </c>
      <c r="F386" s="630">
        <v>15.731999999999999</v>
      </c>
      <c r="G386" s="768">
        <v>555.79</v>
      </c>
      <c r="H386" s="768">
        <f t="shared" si="35"/>
        <v>8743.69</v>
      </c>
      <c r="I386" s="630">
        <f t="shared" si="36"/>
        <v>9.5916549860706399E-3</v>
      </c>
      <c r="J386" s="630">
        <f t="shared" si="37"/>
        <v>83.100690210893788</v>
      </c>
      <c r="K386" s="628" t="str">
        <f t="shared" si="38"/>
        <v>C</v>
      </c>
    </row>
    <row r="387" spans="1:11" x14ac:dyDescent="0.25">
      <c r="A387" s="628" t="s">
        <v>348</v>
      </c>
      <c r="B387" s="629" t="s">
        <v>349</v>
      </c>
      <c r="C387" s="628" t="s">
        <v>1285</v>
      </c>
      <c r="D387" s="628" t="s">
        <v>515</v>
      </c>
      <c r="E387" s="628" t="s">
        <v>70</v>
      </c>
      <c r="F387" s="630">
        <v>3600</v>
      </c>
      <c r="G387" s="768">
        <v>2.4</v>
      </c>
      <c r="H387" s="768">
        <f t="shared" si="35"/>
        <v>8640</v>
      </c>
      <c r="I387" s="630">
        <f t="shared" si="36"/>
        <v>9.477909106984617E-3</v>
      </c>
      <c r="J387" s="630">
        <f t="shared" si="37"/>
        <v>83.110168120000779</v>
      </c>
      <c r="K387" s="628" t="str">
        <f t="shared" si="38"/>
        <v>C</v>
      </c>
    </row>
    <row r="388" spans="1:11" ht="38.25" x14ac:dyDescent="0.25">
      <c r="A388" s="628" t="s">
        <v>461</v>
      </c>
      <c r="B388" s="629" t="s">
        <v>599</v>
      </c>
      <c r="C388" s="628" t="s">
        <v>1285</v>
      </c>
      <c r="D388" s="628" t="s">
        <v>522</v>
      </c>
      <c r="E388" s="628" t="s">
        <v>542</v>
      </c>
      <c r="F388" s="630">
        <v>70.318956524675755</v>
      </c>
      <c r="G388" s="768">
        <v>121.83</v>
      </c>
      <c r="H388" s="768">
        <f t="shared" si="35"/>
        <v>8566.9599999999991</v>
      </c>
      <c r="I388" s="630">
        <f t="shared" si="36"/>
        <v>9.3977856716635343E-3</v>
      </c>
      <c r="J388" s="630">
        <f t="shared" si="37"/>
        <v>83.119565905672445</v>
      </c>
      <c r="K388" s="628" t="str">
        <f t="shared" si="38"/>
        <v>C</v>
      </c>
    </row>
    <row r="389" spans="1:11" ht="38.25" x14ac:dyDescent="0.25">
      <c r="A389" s="628" t="s">
        <v>600</v>
      </c>
      <c r="B389" s="629" t="s">
        <v>601</v>
      </c>
      <c r="C389" s="628" t="s">
        <v>1285</v>
      </c>
      <c r="D389" s="628" t="s">
        <v>522</v>
      </c>
      <c r="E389" s="628" t="s">
        <v>24</v>
      </c>
      <c r="F389" s="630">
        <v>66.209523809523816</v>
      </c>
      <c r="G389" s="768">
        <v>127.09</v>
      </c>
      <c r="H389" s="768">
        <f t="shared" si="35"/>
        <v>8414.57</v>
      </c>
      <c r="I389" s="630">
        <f t="shared" si="36"/>
        <v>9.2306168558286515E-3</v>
      </c>
      <c r="J389" s="630">
        <f t="shared" si="37"/>
        <v>83.128796522528276</v>
      </c>
      <c r="K389" s="628" t="str">
        <f t="shared" si="38"/>
        <v>C</v>
      </c>
    </row>
    <row r="390" spans="1:11" ht="25.5" x14ac:dyDescent="0.25">
      <c r="A390" s="628" t="s">
        <v>332</v>
      </c>
      <c r="B390" s="629" t="s">
        <v>1412</v>
      </c>
      <c r="C390" s="628" t="s">
        <v>1285</v>
      </c>
      <c r="D390" s="628" t="s">
        <v>515</v>
      </c>
      <c r="E390" s="628" t="s">
        <v>38</v>
      </c>
      <c r="F390" s="630">
        <v>22.571999999999999</v>
      </c>
      <c r="G390" s="768">
        <v>369.33</v>
      </c>
      <c r="H390" s="768">
        <f t="shared" si="35"/>
        <v>8336.52</v>
      </c>
      <c r="I390" s="630">
        <f t="shared" si="36"/>
        <v>9.1449975496017827E-3</v>
      </c>
      <c r="J390" s="630">
        <f t="shared" si="37"/>
        <v>83.137941520077874</v>
      </c>
      <c r="K390" s="628" t="str">
        <f t="shared" si="38"/>
        <v>C</v>
      </c>
    </row>
    <row r="391" spans="1:11" ht="25.5" x14ac:dyDescent="0.25">
      <c r="A391" s="628" t="s">
        <v>451</v>
      </c>
      <c r="B391" s="629" t="s">
        <v>1451</v>
      </c>
      <c r="C391" s="628" t="s">
        <v>1285</v>
      </c>
      <c r="D391" s="628" t="s">
        <v>515</v>
      </c>
      <c r="E391" s="628" t="s">
        <v>70</v>
      </c>
      <c r="F391" s="630">
        <v>55.08</v>
      </c>
      <c r="G391" s="768">
        <v>148.13</v>
      </c>
      <c r="H391" s="768">
        <f t="shared" si="35"/>
        <v>8159</v>
      </c>
      <c r="I391" s="630">
        <f t="shared" si="36"/>
        <v>8.9502616208203111E-3</v>
      </c>
      <c r="J391" s="630">
        <f t="shared" si="37"/>
        <v>83.146891781698699</v>
      </c>
      <c r="K391" s="628" t="str">
        <f t="shared" si="38"/>
        <v>C</v>
      </c>
    </row>
    <row r="392" spans="1:11" x14ac:dyDescent="0.25">
      <c r="A392" s="628" t="s">
        <v>603</v>
      </c>
      <c r="B392" s="629" t="s">
        <v>1617</v>
      </c>
      <c r="C392" s="628" t="s">
        <v>1285</v>
      </c>
      <c r="D392" s="628" t="s">
        <v>515</v>
      </c>
      <c r="E392" s="628" t="s">
        <v>50</v>
      </c>
      <c r="F392" s="630">
        <v>764.342535</v>
      </c>
      <c r="G392" s="768">
        <v>10.64</v>
      </c>
      <c r="H392" s="768">
        <f t="shared" si="35"/>
        <v>8132.6</v>
      </c>
      <c r="I392" s="630">
        <f t="shared" si="36"/>
        <v>8.9213013429934145E-3</v>
      </c>
      <c r="J392" s="630">
        <f t="shared" si="37"/>
        <v>83.155813083041693</v>
      </c>
      <c r="K392" s="628" t="str">
        <f t="shared" si="38"/>
        <v>C</v>
      </c>
    </row>
    <row r="393" spans="1:11" ht="38.25" x14ac:dyDescent="0.25">
      <c r="A393" s="628" t="s">
        <v>461</v>
      </c>
      <c r="B393" s="629" t="s">
        <v>602</v>
      </c>
      <c r="C393" s="628" t="s">
        <v>1285</v>
      </c>
      <c r="D393" s="628" t="s">
        <v>522</v>
      </c>
      <c r="E393" s="628" t="s">
        <v>24</v>
      </c>
      <c r="F393" s="630">
        <v>28.721827312895769</v>
      </c>
      <c r="G393" s="768">
        <v>280.38</v>
      </c>
      <c r="H393" s="768">
        <f t="shared" si="35"/>
        <v>8053.03</v>
      </c>
      <c r="I393" s="630">
        <f t="shared" si="36"/>
        <v>8.834014626831057E-3</v>
      </c>
      <c r="J393" s="630">
        <f t="shared" si="37"/>
        <v>83.164647097668521</v>
      </c>
      <c r="K393" s="628" t="str">
        <f t="shared" si="38"/>
        <v>C</v>
      </c>
    </row>
    <row r="394" spans="1:11" x14ac:dyDescent="0.25">
      <c r="A394" s="628" t="s">
        <v>604</v>
      </c>
      <c r="B394" s="629" t="s">
        <v>1618</v>
      </c>
      <c r="C394" s="628" t="s">
        <v>1285</v>
      </c>
      <c r="D394" s="628" t="s">
        <v>515</v>
      </c>
      <c r="E394" s="628" t="s">
        <v>50</v>
      </c>
      <c r="F394" s="630">
        <v>224.69251855600001</v>
      </c>
      <c r="G394" s="768">
        <v>33.83</v>
      </c>
      <c r="H394" s="768">
        <f t="shared" si="35"/>
        <v>7601.35</v>
      </c>
      <c r="I394" s="630">
        <f t="shared" si="36"/>
        <v>8.33853060073814E-3</v>
      </c>
      <c r="J394" s="630">
        <f t="shared" si="37"/>
        <v>83.172985628269259</v>
      </c>
      <c r="K394" s="628" t="str">
        <f t="shared" si="38"/>
        <v>C</v>
      </c>
    </row>
    <row r="395" spans="1:11" ht="25.5" x14ac:dyDescent="0.25">
      <c r="A395" s="628" t="s">
        <v>440</v>
      </c>
      <c r="B395" s="629" t="s">
        <v>1440</v>
      </c>
      <c r="C395" s="628" t="s">
        <v>1285</v>
      </c>
      <c r="D395" s="628" t="s">
        <v>515</v>
      </c>
      <c r="E395" s="628" t="s">
        <v>70</v>
      </c>
      <c r="F395" s="630">
        <v>5.9039999999999999</v>
      </c>
      <c r="G395" s="768">
        <v>1145.4100000000001</v>
      </c>
      <c r="H395" s="768">
        <f t="shared" si="35"/>
        <v>6762.5</v>
      </c>
      <c r="I395" s="630">
        <f t="shared" si="36"/>
        <v>7.41832874259068E-3</v>
      </c>
      <c r="J395" s="630">
        <f t="shared" si="37"/>
        <v>83.180403957011848</v>
      </c>
      <c r="K395" s="628" t="str">
        <f t="shared" si="38"/>
        <v>C</v>
      </c>
    </row>
    <row r="396" spans="1:11" ht="25.5" x14ac:dyDescent="0.25">
      <c r="A396" s="628" t="s">
        <v>341</v>
      </c>
      <c r="B396" s="629" t="s">
        <v>342</v>
      </c>
      <c r="C396" s="628" t="s">
        <v>1285</v>
      </c>
      <c r="D396" s="628" t="s">
        <v>515</v>
      </c>
      <c r="E396" s="628" t="s">
        <v>70</v>
      </c>
      <c r="F396" s="630">
        <v>1800</v>
      </c>
      <c r="G396" s="768">
        <v>3.69</v>
      </c>
      <c r="H396" s="768">
        <f t="shared" si="35"/>
        <v>6642</v>
      </c>
      <c r="I396" s="630">
        <f t="shared" si="36"/>
        <v>7.2861426259944245E-3</v>
      </c>
      <c r="J396" s="630">
        <f t="shared" si="37"/>
        <v>83.187690099637848</v>
      </c>
      <c r="K396" s="628" t="str">
        <f t="shared" si="38"/>
        <v>C</v>
      </c>
    </row>
    <row r="397" spans="1:11" ht="25.5" x14ac:dyDescent="0.25">
      <c r="A397" s="628" t="s">
        <v>605</v>
      </c>
      <c r="B397" s="629" t="s">
        <v>1619</v>
      </c>
      <c r="C397" s="628" t="s">
        <v>1285</v>
      </c>
      <c r="D397" s="628" t="s">
        <v>515</v>
      </c>
      <c r="E397" s="628" t="s">
        <v>50</v>
      </c>
      <c r="F397" s="630">
        <v>76.3</v>
      </c>
      <c r="G397" s="768">
        <v>85.6</v>
      </c>
      <c r="H397" s="768">
        <f t="shared" si="35"/>
        <v>6531.28</v>
      </c>
      <c r="I397" s="630">
        <f t="shared" si="36"/>
        <v>7.1646849759567695E-3</v>
      </c>
      <c r="J397" s="630">
        <f t="shared" si="37"/>
        <v>83.19485478461381</v>
      </c>
      <c r="K397" s="628" t="str">
        <f t="shared" si="38"/>
        <v>C</v>
      </c>
    </row>
    <row r="398" spans="1:11" ht="25.5" x14ac:dyDescent="0.25">
      <c r="A398" s="628" t="s">
        <v>606</v>
      </c>
      <c r="B398" s="629" t="s">
        <v>298</v>
      </c>
      <c r="C398" s="628" t="s">
        <v>23</v>
      </c>
      <c r="D398" s="628" t="s">
        <v>515</v>
      </c>
      <c r="E398" s="628" t="s">
        <v>114</v>
      </c>
      <c r="F398" s="630">
        <v>51.376854555000001</v>
      </c>
      <c r="G398" s="768">
        <v>118.13</v>
      </c>
      <c r="H398" s="768">
        <f t="shared" si="35"/>
        <v>6069.15</v>
      </c>
      <c r="I398" s="630">
        <f t="shared" si="36"/>
        <v>6.6577375065573711E-3</v>
      </c>
      <c r="J398" s="630">
        <f t="shared" si="37"/>
        <v>83.201512522120368</v>
      </c>
      <c r="K398" s="628" t="str">
        <f t="shared" si="38"/>
        <v>C</v>
      </c>
    </row>
    <row r="399" spans="1:11" ht="38.25" x14ac:dyDescent="0.25">
      <c r="A399" s="628" t="s">
        <v>457</v>
      </c>
      <c r="B399" s="629" t="s">
        <v>607</v>
      </c>
      <c r="C399" s="628" t="s">
        <v>1285</v>
      </c>
      <c r="D399" s="628" t="s">
        <v>522</v>
      </c>
      <c r="E399" s="628" t="s">
        <v>542</v>
      </c>
      <c r="F399" s="630">
        <v>68.05579815397364</v>
      </c>
      <c r="G399" s="768">
        <v>87.37</v>
      </c>
      <c r="H399" s="768">
        <f t="shared" si="35"/>
        <v>5946.04</v>
      </c>
      <c r="I399" s="630">
        <f t="shared" si="36"/>
        <v>6.5226882715850474E-3</v>
      </c>
      <c r="J399" s="630">
        <f t="shared" si="37"/>
        <v>83.208035210391955</v>
      </c>
      <c r="K399" s="628" t="str">
        <f t="shared" si="38"/>
        <v>C</v>
      </c>
    </row>
    <row r="400" spans="1:11" ht="38.25" x14ac:dyDescent="0.25">
      <c r="A400" s="628" t="s">
        <v>385</v>
      </c>
      <c r="B400" s="629" t="s">
        <v>608</v>
      </c>
      <c r="C400" s="628" t="s">
        <v>1285</v>
      </c>
      <c r="D400" s="628" t="s">
        <v>522</v>
      </c>
      <c r="E400" s="628" t="s">
        <v>24</v>
      </c>
      <c r="F400" s="630">
        <v>240.96</v>
      </c>
      <c r="G400" s="768">
        <v>22.31</v>
      </c>
      <c r="H400" s="768">
        <f t="shared" si="35"/>
        <v>5375.82</v>
      </c>
      <c r="I400" s="630">
        <f t="shared" si="36"/>
        <v>5.8971682101284775E-3</v>
      </c>
      <c r="J400" s="630">
        <f t="shared" si="37"/>
        <v>83.213932378602081</v>
      </c>
      <c r="K400" s="628" t="str">
        <f t="shared" si="38"/>
        <v>C</v>
      </c>
    </row>
    <row r="401" spans="1:11" ht="25.5" x14ac:dyDescent="0.25">
      <c r="A401" s="628" t="s">
        <v>446</v>
      </c>
      <c r="B401" s="629" t="s">
        <v>1446</v>
      </c>
      <c r="C401" s="628" t="s">
        <v>1285</v>
      </c>
      <c r="D401" s="628" t="s">
        <v>515</v>
      </c>
      <c r="E401" s="628" t="s">
        <v>70</v>
      </c>
      <c r="F401" s="630">
        <v>17.7</v>
      </c>
      <c r="G401" s="768">
        <v>298.44</v>
      </c>
      <c r="H401" s="768">
        <f t="shared" si="35"/>
        <v>5282.39</v>
      </c>
      <c r="I401" s="630">
        <f t="shared" si="36"/>
        <v>5.7946773481069996E-3</v>
      </c>
      <c r="J401" s="630">
        <f t="shared" si="37"/>
        <v>83.219727055950187</v>
      </c>
      <c r="K401" s="628" t="str">
        <f t="shared" si="38"/>
        <v>C</v>
      </c>
    </row>
    <row r="402" spans="1:11" x14ac:dyDescent="0.25">
      <c r="A402" s="628" t="s">
        <v>476</v>
      </c>
      <c r="B402" s="629" t="s">
        <v>477</v>
      </c>
      <c r="C402" s="628" t="s">
        <v>1285</v>
      </c>
      <c r="D402" s="628" t="s">
        <v>515</v>
      </c>
      <c r="E402" s="628" t="s">
        <v>70</v>
      </c>
      <c r="F402" s="630">
        <v>8.5659840000000003</v>
      </c>
      <c r="G402" s="768">
        <v>493.87</v>
      </c>
      <c r="H402" s="768">
        <f t="shared" si="35"/>
        <v>4230.4799999999996</v>
      </c>
      <c r="I402" s="630">
        <f t="shared" si="36"/>
        <v>4.6407528841338284E-3</v>
      </c>
      <c r="J402" s="630">
        <f t="shared" si="37"/>
        <v>83.224367808834316</v>
      </c>
      <c r="K402" s="628" t="str">
        <f t="shared" si="38"/>
        <v>C</v>
      </c>
    </row>
    <row r="403" spans="1:11" ht="38.25" x14ac:dyDescent="0.25">
      <c r="A403" s="628" t="s">
        <v>313</v>
      </c>
      <c r="B403" s="629" t="s">
        <v>609</v>
      </c>
      <c r="C403" s="628" t="s">
        <v>1285</v>
      </c>
      <c r="D403" s="628" t="s">
        <v>522</v>
      </c>
      <c r="E403" s="628" t="s">
        <v>24</v>
      </c>
      <c r="F403" s="630">
        <v>39.839357429718852</v>
      </c>
      <c r="G403" s="768">
        <v>104.75</v>
      </c>
      <c r="H403" s="768">
        <f t="shared" si="35"/>
        <v>4173.17</v>
      </c>
      <c r="I403" s="630">
        <f t="shared" si="36"/>
        <v>4.5778849476846061E-3</v>
      </c>
      <c r="J403" s="630">
        <f t="shared" si="37"/>
        <v>83.228945693781995</v>
      </c>
      <c r="K403" s="628" t="str">
        <f t="shared" si="38"/>
        <v>C</v>
      </c>
    </row>
    <row r="404" spans="1:11" ht="38.25" x14ac:dyDescent="0.25">
      <c r="A404" s="628" t="s">
        <v>408</v>
      </c>
      <c r="B404" s="629" t="s">
        <v>613</v>
      </c>
      <c r="C404" s="628" t="s">
        <v>1285</v>
      </c>
      <c r="D404" s="628" t="s">
        <v>522</v>
      </c>
      <c r="E404" s="628" t="s">
        <v>24</v>
      </c>
      <c r="F404" s="630">
        <v>11.187307692307668</v>
      </c>
      <c r="G404" s="768">
        <v>363.05</v>
      </c>
      <c r="H404" s="768">
        <f t="shared" si="35"/>
        <v>4061.55</v>
      </c>
      <c r="I404" s="630">
        <f t="shared" si="36"/>
        <v>4.4554400154483073E-3</v>
      </c>
      <c r="J404" s="630">
        <f t="shared" si="37"/>
        <v>83.233401133797443</v>
      </c>
      <c r="K404" s="628" t="str">
        <f t="shared" si="38"/>
        <v>C</v>
      </c>
    </row>
    <row r="405" spans="1:11" ht="38.25" x14ac:dyDescent="0.25">
      <c r="A405" s="628" t="s">
        <v>611</v>
      </c>
      <c r="B405" s="629" t="s">
        <v>612</v>
      </c>
      <c r="C405" s="628" t="s">
        <v>1285</v>
      </c>
      <c r="D405" s="628" t="s">
        <v>522</v>
      </c>
      <c r="E405" s="628" t="s">
        <v>24</v>
      </c>
      <c r="F405" s="630">
        <v>51.981626506024192</v>
      </c>
      <c r="G405" s="768">
        <v>76.819999999999993</v>
      </c>
      <c r="H405" s="768">
        <f t="shared" si="35"/>
        <v>3993.23</v>
      </c>
      <c r="I405" s="630">
        <f t="shared" si="36"/>
        <v>4.3804943267690029E-3</v>
      </c>
      <c r="J405" s="630">
        <f t="shared" si="37"/>
        <v>83.23778162812421</v>
      </c>
      <c r="K405" s="628" t="str">
        <f t="shared" si="38"/>
        <v>C</v>
      </c>
    </row>
    <row r="406" spans="1:11" ht="38.25" x14ac:dyDescent="0.25">
      <c r="A406" s="628" t="s">
        <v>350</v>
      </c>
      <c r="B406" s="629" t="s">
        <v>618</v>
      </c>
      <c r="C406" s="628" t="s">
        <v>1285</v>
      </c>
      <c r="D406" s="628" t="s">
        <v>522</v>
      </c>
      <c r="E406" s="628" t="s">
        <v>542</v>
      </c>
      <c r="F406" s="630">
        <v>96.42857142857136</v>
      </c>
      <c r="G406" s="768">
        <v>41.05</v>
      </c>
      <c r="H406" s="768">
        <f t="shared" si="35"/>
        <v>3958.39</v>
      </c>
      <c r="I406" s="630">
        <f t="shared" si="36"/>
        <v>4.3422755358792633E-3</v>
      </c>
      <c r="J406" s="630">
        <f t="shared" si="37"/>
        <v>83.242123903660087</v>
      </c>
      <c r="K406" s="628" t="str">
        <f t="shared" si="38"/>
        <v>C</v>
      </c>
    </row>
    <row r="407" spans="1:11" ht="38.25" x14ac:dyDescent="0.25">
      <c r="A407" s="628" t="s">
        <v>467</v>
      </c>
      <c r="B407" s="629" t="s">
        <v>614</v>
      </c>
      <c r="C407" s="628" t="s">
        <v>1285</v>
      </c>
      <c r="D407" s="628" t="s">
        <v>522</v>
      </c>
      <c r="E407" s="628" t="s">
        <v>542</v>
      </c>
      <c r="F407" s="630">
        <v>34.014961154219996</v>
      </c>
      <c r="G407" s="768">
        <v>115.08</v>
      </c>
      <c r="H407" s="768">
        <f t="shared" si="35"/>
        <v>3914.44</v>
      </c>
      <c r="I407" s="630">
        <f t="shared" si="36"/>
        <v>4.2940632551788042E-3</v>
      </c>
      <c r="J407" s="630">
        <f t="shared" si="37"/>
        <v>83.24641796691526</v>
      </c>
      <c r="K407" s="628" t="str">
        <f t="shared" si="38"/>
        <v>C</v>
      </c>
    </row>
    <row r="408" spans="1:11" x14ac:dyDescent="0.25">
      <c r="A408" s="628" t="s">
        <v>401</v>
      </c>
      <c r="B408" s="629" t="s">
        <v>1430</v>
      </c>
      <c r="C408" s="628" t="s">
        <v>1285</v>
      </c>
      <c r="D408" s="628" t="s">
        <v>515</v>
      </c>
      <c r="E408" s="628" t="s">
        <v>275</v>
      </c>
      <c r="F408" s="630">
        <v>213.311431</v>
      </c>
      <c r="G408" s="768">
        <v>18.170000000000002</v>
      </c>
      <c r="H408" s="768">
        <f t="shared" si="35"/>
        <v>3875.87</v>
      </c>
      <c r="I408" s="630">
        <f t="shared" si="36"/>
        <v>4.2517527280657953E-3</v>
      </c>
      <c r="J408" s="630">
        <f t="shared" si="37"/>
        <v>83.250669719643327</v>
      </c>
      <c r="K408" s="628" t="str">
        <f t="shared" si="38"/>
        <v>C</v>
      </c>
    </row>
    <row r="409" spans="1:11" ht="38.25" x14ac:dyDescent="0.25">
      <c r="A409" s="628" t="s">
        <v>309</v>
      </c>
      <c r="B409" s="629" t="s">
        <v>610</v>
      </c>
      <c r="C409" s="628" t="s">
        <v>1285</v>
      </c>
      <c r="D409" s="628" t="s">
        <v>522</v>
      </c>
      <c r="E409" s="628" t="s">
        <v>542</v>
      </c>
      <c r="F409" s="630">
        <v>34.95935542168656</v>
      </c>
      <c r="G409" s="768">
        <v>103.08</v>
      </c>
      <c r="H409" s="768">
        <f t="shared" si="35"/>
        <v>3603.61</v>
      </c>
      <c r="I409" s="630">
        <f t="shared" si="36"/>
        <v>3.9530888931737082E-3</v>
      </c>
      <c r="J409" s="630">
        <f t="shared" si="37"/>
        <v>83.254622808536496</v>
      </c>
      <c r="K409" s="628" t="str">
        <f t="shared" si="38"/>
        <v>C</v>
      </c>
    </row>
    <row r="410" spans="1:11" ht="25.5" x14ac:dyDescent="0.25">
      <c r="A410" s="628" t="s">
        <v>616</v>
      </c>
      <c r="B410" s="629" t="s">
        <v>617</v>
      </c>
      <c r="C410" s="628" t="s">
        <v>23</v>
      </c>
      <c r="D410" s="628" t="s">
        <v>515</v>
      </c>
      <c r="E410" s="628" t="s">
        <v>114</v>
      </c>
      <c r="F410" s="630">
        <v>88.531906905</v>
      </c>
      <c r="G410" s="768">
        <v>39.71</v>
      </c>
      <c r="H410" s="768">
        <f t="shared" si="35"/>
        <v>3515.6</v>
      </c>
      <c r="I410" s="630">
        <f t="shared" si="36"/>
        <v>3.8565436639485095E-3</v>
      </c>
      <c r="J410" s="630">
        <f t="shared" si="37"/>
        <v>83.258479352200439</v>
      </c>
      <c r="K410" s="628" t="str">
        <f t="shared" si="38"/>
        <v>C</v>
      </c>
    </row>
    <row r="411" spans="1:11" ht="25.5" x14ac:dyDescent="0.25">
      <c r="A411" s="628" t="s">
        <v>621</v>
      </c>
      <c r="B411" s="629" t="s">
        <v>1620</v>
      </c>
      <c r="C411" s="628" t="s">
        <v>1285</v>
      </c>
      <c r="D411" s="628" t="s">
        <v>515</v>
      </c>
      <c r="E411" s="628" t="s">
        <v>70</v>
      </c>
      <c r="F411" s="630">
        <v>9700.5553920000002</v>
      </c>
      <c r="G411" s="768">
        <v>0.36</v>
      </c>
      <c r="H411" s="768">
        <f t="shared" si="35"/>
        <v>3492.2</v>
      </c>
      <c r="I411" s="630">
        <f t="shared" si="36"/>
        <v>3.8308743267837591E-3</v>
      </c>
      <c r="J411" s="630">
        <f t="shared" si="37"/>
        <v>83.262310226527219</v>
      </c>
      <c r="K411" s="628" t="str">
        <f t="shared" si="38"/>
        <v>C</v>
      </c>
    </row>
    <row r="412" spans="1:11" ht="25.5" x14ac:dyDescent="0.25">
      <c r="A412" s="628" t="s">
        <v>441</v>
      </c>
      <c r="B412" s="629" t="s">
        <v>1441</v>
      </c>
      <c r="C412" s="628" t="s">
        <v>1285</v>
      </c>
      <c r="D412" s="628" t="s">
        <v>515</v>
      </c>
      <c r="E412" s="628" t="s">
        <v>70</v>
      </c>
      <c r="F412" s="630">
        <v>9.84</v>
      </c>
      <c r="G412" s="768">
        <v>352.26</v>
      </c>
      <c r="H412" s="768">
        <f t="shared" si="35"/>
        <v>3466.24</v>
      </c>
      <c r="I412" s="630">
        <f t="shared" si="36"/>
        <v>3.8023967202539762E-3</v>
      </c>
      <c r="J412" s="630">
        <f t="shared" si="37"/>
        <v>83.26611262324748</v>
      </c>
      <c r="K412" s="628" t="str">
        <f t="shared" si="38"/>
        <v>C</v>
      </c>
    </row>
    <row r="413" spans="1:11" ht="38.25" x14ac:dyDescent="0.25">
      <c r="A413" s="628" t="s">
        <v>481</v>
      </c>
      <c r="B413" s="629" t="s">
        <v>619</v>
      </c>
      <c r="C413" s="628" t="s">
        <v>1285</v>
      </c>
      <c r="D413" s="628" t="s">
        <v>522</v>
      </c>
      <c r="E413" s="628" t="s">
        <v>24</v>
      </c>
      <c r="F413" s="630">
        <v>22.554806531638722</v>
      </c>
      <c r="G413" s="768">
        <v>153.52000000000001</v>
      </c>
      <c r="H413" s="768">
        <f t="shared" si="35"/>
        <v>3462.61</v>
      </c>
      <c r="I413" s="630">
        <f t="shared" si="36"/>
        <v>3.7984146820527784E-3</v>
      </c>
      <c r="J413" s="630">
        <f t="shared" si="37"/>
        <v>83.269911037929532</v>
      </c>
      <c r="K413" s="628" t="str">
        <f t="shared" si="38"/>
        <v>C</v>
      </c>
    </row>
    <row r="414" spans="1:11" ht="38.25" x14ac:dyDescent="0.25">
      <c r="A414" s="628" t="s">
        <v>337</v>
      </c>
      <c r="B414" s="629" t="s">
        <v>624</v>
      </c>
      <c r="C414" s="628" t="s">
        <v>1285</v>
      </c>
      <c r="D414" s="628" t="s">
        <v>522</v>
      </c>
      <c r="E414" s="628" t="s">
        <v>24</v>
      </c>
      <c r="F414" s="630">
        <v>588.74722955145103</v>
      </c>
      <c r="G414" s="768">
        <v>5.6</v>
      </c>
      <c r="H414" s="768">
        <f t="shared" si="35"/>
        <v>3296.98</v>
      </c>
      <c r="I414" s="630">
        <f t="shared" si="36"/>
        <v>3.6167218480956187E-3</v>
      </c>
      <c r="J414" s="630">
        <f t="shared" si="37"/>
        <v>83.273527759777622</v>
      </c>
      <c r="K414" s="628" t="str">
        <f t="shared" si="38"/>
        <v>C</v>
      </c>
    </row>
    <row r="415" spans="1:11" ht="25.5" x14ac:dyDescent="0.25">
      <c r="A415" s="628" t="s">
        <v>450</v>
      </c>
      <c r="B415" s="629" t="s">
        <v>1450</v>
      </c>
      <c r="C415" s="628" t="s">
        <v>1285</v>
      </c>
      <c r="D415" s="628" t="s">
        <v>515</v>
      </c>
      <c r="E415" s="628" t="s">
        <v>70</v>
      </c>
      <c r="F415" s="630">
        <v>7.8719999999999999</v>
      </c>
      <c r="G415" s="768">
        <v>415.39</v>
      </c>
      <c r="H415" s="768">
        <f t="shared" si="35"/>
        <v>3269.95</v>
      </c>
      <c r="I415" s="630">
        <f t="shared" si="36"/>
        <v>3.58707047272967E-3</v>
      </c>
      <c r="J415" s="630">
        <f t="shared" si="37"/>
        <v>83.277114830250355</v>
      </c>
      <c r="K415" s="628" t="str">
        <f t="shared" si="38"/>
        <v>C</v>
      </c>
    </row>
    <row r="416" spans="1:11" x14ac:dyDescent="0.25">
      <c r="A416" s="628" t="s">
        <v>323</v>
      </c>
      <c r="B416" s="629" t="s">
        <v>324</v>
      </c>
      <c r="C416" s="628" t="s">
        <v>1285</v>
      </c>
      <c r="D416" s="628" t="s">
        <v>515</v>
      </c>
      <c r="E416" s="628" t="s">
        <v>70</v>
      </c>
      <c r="F416" s="630">
        <v>291.3408</v>
      </c>
      <c r="G416" s="768">
        <v>11.1</v>
      </c>
      <c r="H416" s="768">
        <f t="shared" si="35"/>
        <v>3233.88</v>
      </c>
      <c r="I416" s="630">
        <f t="shared" si="36"/>
        <v>3.5475023961684506E-3</v>
      </c>
      <c r="J416" s="630">
        <f t="shared" si="37"/>
        <v>83.280662332646529</v>
      </c>
      <c r="K416" s="628" t="str">
        <f t="shared" si="38"/>
        <v>C</v>
      </c>
    </row>
    <row r="417" spans="1:11" ht="38.25" x14ac:dyDescent="0.25">
      <c r="A417" s="628" t="s">
        <v>311</v>
      </c>
      <c r="B417" s="629" t="s">
        <v>615</v>
      </c>
      <c r="C417" s="628" t="s">
        <v>1285</v>
      </c>
      <c r="D417" s="628" t="s">
        <v>522</v>
      </c>
      <c r="E417" s="628" t="s">
        <v>24</v>
      </c>
      <c r="F417" s="630">
        <v>39.839357429718852</v>
      </c>
      <c r="G417" s="768">
        <v>78.25</v>
      </c>
      <c r="H417" s="768">
        <f t="shared" si="35"/>
        <v>3117.43</v>
      </c>
      <c r="I417" s="630">
        <f t="shared" si="36"/>
        <v>3.4197590494660945E-3</v>
      </c>
      <c r="J417" s="630">
        <f t="shared" si="37"/>
        <v>83.284082091695993</v>
      </c>
      <c r="K417" s="628" t="str">
        <f t="shared" si="38"/>
        <v>C</v>
      </c>
    </row>
    <row r="418" spans="1:11" x14ac:dyDescent="0.25">
      <c r="A418" s="628" t="s">
        <v>413</v>
      </c>
      <c r="B418" s="629" t="s">
        <v>414</v>
      </c>
      <c r="C418" s="628" t="s">
        <v>1285</v>
      </c>
      <c r="D418" s="628" t="s">
        <v>515</v>
      </c>
      <c r="E418" s="628" t="s">
        <v>70</v>
      </c>
      <c r="F418" s="630">
        <v>1</v>
      </c>
      <c r="G418" s="768">
        <v>2986.89</v>
      </c>
      <c r="H418" s="768">
        <f t="shared" si="35"/>
        <v>2986.89</v>
      </c>
      <c r="I418" s="630">
        <f t="shared" si="36"/>
        <v>3.2765592514538522E-3</v>
      </c>
      <c r="J418" s="630">
        <f t="shared" si="37"/>
        <v>83.287358650947453</v>
      </c>
      <c r="K418" s="628" t="str">
        <f t="shared" si="38"/>
        <v>C</v>
      </c>
    </row>
    <row r="419" spans="1:11" ht="38.25" x14ac:dyDescent="0.25">
      <c r="A419" s="628" t="s">
        <v>558</v>
      </c>
      <c r="B419" s="629" t="s">
        <v>620</v>
      </c>
      <c r="C419" s="628" t="s">
        <v>1285</v>
      </c>
      <c r="D419" s="628" t="s">
        <v>522</v>
      </c>
      <c r="E419" s="628" t="s">
        <v>542</v>
      </c>
      <c r="F419" s="630">
        <v>28.787148594377562</v>
      </c>
      <c r="G419" s="768">
        <v>100.4</v>
      </c>
      <c r="H419" s="768">
        <f t="shared" si="35"/>
        <v>2890.23</v>
      </c>
      <c r="I419" s="630">
        <f t="shared" si="36"/>
        <v>3.1705251433194622E-3</v>
      </c>
      <c r="J419" s="630">
        <f t="shared" si="37"/>
        <v>83.290529176090772</v>
      </c>
      <c r="K419" s="628" t="str">
        <f t="shared" si="38"/>
        <v>C</v>
      </c>
    </row>
    <row r="420" spans="1:11" ht="38.25" x14ac:dyDescent="0.25">
      <c r="A420" s="628" t="s">
        <v>622</v>
      </c>
      <c r="B420" s="629" t="s">
        <v>623</v>
      </c>
      <c r="C420" s="628" t="s">
        <v>1285</v>
      </c>
      <c r="D420" s="628" t="s">
        <v>522</v>
      </c>
      <c r="E420" s="628" t="s">
        <v>24</v>
      </c>
      <c r="F420" s="630">
        <v>2307.5641079532961</v>
      </c>
      <c r="G420" s="768">
        <v>1.23</v>
      </c>
      <c r="H420" s="768">
        <f t="shared" si="35"/>
        <v>2838.3</v>
      </c>
      <c r="I420" s="630">
        <f t="shared" si="36"/>
        <v>3.1135589604576897E-3</v>
      </c>
      <c r="J420" s="630">
        <f t="shared" si="37"/>
        <v>83.293642735051236</v>
      </c>
      <c r="K420" s="628" t="str">
        <f t="shared" si="38"/>
        <v>C</v>
      </c>
    </row>
    <row r="421" spans="1:11" x14ac:dyDescent="0.25">
      <c r="A421" s="628" t="s">
        <v>625</v>
      </c>
      <c r="B421" s="629" t="s">
        <v>626</v>
      </c>
      <c r="C421" s="628" t="s">
        <v>1285</v>
      </c>
      <c r="D421" s="628" t="s">
        <v>515</v>
      </c>
      <c r="E421" s="628" t="s">
        <v>70</v>
      </c>
      <c r="F421" s="630">
        <v>136.5</v>
      </c>
      <c r="G421" s="768">
        <v>20.71</v>
      </c>
      <c r="H421" s="768">
        <f t="shared" si="35"/>
        <v>2826.92</v>
      </c>
      <c r="I421" s="630">
        <f t="shared" si="36"/>
        <v>3.1010753255459439E-3</v>
      </c>
      <c r="J421" s="630">
        <f t="shared" si="37"/>
        <v>83.296743810376782</v>
      </c>
      <c r="K421" s="628" t="str">
        <f t="shared" si="38"/>
        <v>C</v>
      </c>
    </row>
    <row r="422" spans="1:11" ht="38.25" x14ac:dyDescent="0.25">
      <c r="A422" s="628" t="s">
        <v>627</v>
      </c>
      <c r="B422" s="629" t="s">
        <v>628</v>
      </c>
      <c r="C422" s="628" t="s">
        <v>1285</v>
      </c>
      <c r="D422" s="628" t="s">
        <v>522</v>
      </c>
      <c r="E422" s="628" t="s">
        <v>24</v>
      </c>
      <c r="F422" s="630">
        <v>10.852832512315276</v>
      </c>
      <c r="G422" s="768">
        <v>224.56</v>
      </c>
      <c r="H422" s="768">
        <f t="shared" si="35"/>
        <v>2437.11</v>
      </c>
      <c r="I422" s="630">
        <f t="shared" si="36"/>
        <v>2.6734614657087132E-3</v>
      </c>
      <c r="J422" s="630">
        <f t="shared" si="37"/>
        <v>83.299417271842486</v>
      </c>
      <c r="K422" s="628" t="str">
        <f t="shared" si="38"/>
        <v>C</v>
      </c>
    </row>
    <row r="423" spans="1:11" x14ac:dyDescent="0.25">
      <c r="A423" s="628" t="s">
        <v>375</v>
      </c>
      <c r="B423" s="629" t="s">
        <v>1419</v>
      </c>
      <c r="C423" s="628" t="s">
        <v>1285</v>
      </c>
      <c r="D423" s="628" t="s">
        <v>515</v>
      </c>
      <c r="E423" s="628" t="s">
        <v>50</v>
      </c>
      <c r="F423" s="630">
        <v>239.7324145</v>
      </c>
      <c r="G423" s="768">
        <v>9.85</v>
      </c>
      <c r="H423" s="768">
        <f t="shared" si="35"/>
        <v>2361.36</v>
      </c>
      <c r="I423" s="630">
        <f t="shared" si="36"/>
        <v>2.5903652139894905E-3</v>
      </c>
      <c r="J423" s="630">
        <f t="shared" si="37"/>
        <v>83.302007637056477</v>
      </c>
      <c r="K423" s="628" t="str">
        <f t="shared" si="38"/>
        <v>C</v>
      </c>
    </row>
    <row r="424" spans="1:11" ht="38.25" x14ac:dyDescent="0.25">
      <c r="A424" s="628" t="s">
        <v>321</v>
      </c>
      <c r="B424" s="629" t="s">
        <v>629</v>
      </c>
      <c r="C424" s="628" t="s">
        <v>1285</v>
      </c>
      <c r="D424" s="628" t="s">
        <v>522</v>
      </c>
      <c r="E424" s="628" t="s">
        <v>24</v>
      </c>
      <c r="F424" s="630">
        <v>2577.1812080536911</v>
      </c>
      <c r="G424" s="768">
        <v>0.9</v>
      </c>
      <c r="H424" s="768">
        <f t="shared" si="35"/>
        <v>2319.46</v>
      </c>
      <c r="I424" s="630">
        <f t="shared" si="36"/>
        <v>2.544401742741498E-3</v>
      </c>
      <c r="J424" s="630">
        <f t="shared" si="37"/>
        <v>83.304552038799216</v>
      </c>
      <c r="K424" s="628" t="str">
        <f t="shared" si="38"/>
        <v>C</v>
      </c>
    </row>
    <row r="425" spans="1:11" ht="38.25" x14ac:dyDescent="0.25">
      <c r="A425" s="628" t="s">
        <v>329</v>
      </c>
      <c r="B425" s="629" t="s">
        <v>633</v>
      </c>
      <c r="C425" s="628" t="s">
        <v>1285</v>
      </c>
      <c r="D425" s="628" t="s">
        <v>522</v>
      </c>
      <c r="E425" s="628" t="s">
        <v>24</v>
      </c>
      <c r="F425" s="630">
        <v>34.188034188034187</v>
      </c>
      <c r="G425" s="768">
        <v>66.36</v>
      </c>
      <c r="H425" s="768">
        <f t="shared" si="35"/>
        <v>2268.7199999999998</v>
      </c>
      <c r="I425" s="630">
        <f t="shared" si="36"/>
        <v>2.4887409663423773E-3</v>
      </c>
      <c r="J425" s="630">
        <f t="shared" si="37"/>
        <v>83.307040779765558</v>
      </c>
      <c r="K425" s="628" t="str">
        <f t="shared" si="38"/>
        <v>C</v>
      </c>
    </row>
    <row r="426" spans="1:11" x14ac:dyDescent="0.25">
      <c r="A426" s="628" t="s">
        <v>630</v>
      </c>
      <c r="B426" s="629" t="s">
        <v>631</v>
      </c>
      <c r="C426" s="628" t="s">
        <v>1285</v>
      </c>
      <c r="D426" s="628" t="s">
        <v>515</v>
      </c>
      <c r="E426" s="628" t="s">
        <v>50</v>
      </c>
      <c r="F426" s="630">
        <v>18.21441315358064</v>
      </c>
      <c r="G426" s="768">
        <v>123</v>
      </c>
      <c r="H426" s="768">
        <f t="shared" ref="H426:H489" si="39">ROUND(F426*G426,2)</f>
        <v>2240.37</v>
      </c>
      <c r="I426" s="630">
        <f t="shared" si="36"/>
        <v>2.4576415770850841E-3</v>
      </c>
      <c r="J426" s="630">
        <f t="shared" si="37"/>
        <v>83.309498421342639</v>
      </c>
      <c r="K426" s="628" t="str">
        <f t="shared" si="38"/>
        <v>C</v>
      </c>
    </row>
    <row r="427" spans="1:11" ht="38.25" x14ac:dyDescent="0.25">
      <c r="A427" s="628" t="s">
        <v>381</v>
      </c>
      <c r="B427" s="629" t="s">
        <v>1424</v>
      </c>
      <c r="C427" s="628" t="s">
        <v>1285</v>
      </c>
      <c r="D427" s="628" t="s">
        <v>515</v>
      </c>
      <c r="E427" s="628" t="s">
        <v>380</v>
      </c>
      <c r="F427" s="630">
        <v>1362.5</v>
      </c>
      <c r="G427" s="768">
        <v>1.63</v>
      </c>
      <c r="H427" s="768">
        <f t="shared" si="39"/>
        <v>2220.88</v>
      </c>
      <c r="I427" s="630">
        <f t="shared" ref="I427:I490" si="40">H427 / VALOR_TOTAL * 100</f>
        <v>2.4362614325833332E-3</v>
      </c>
      <c r="J427" s="630">
        <f t="shared" ref="J427:J490" si="41">I427+J426</f>
        <v>83.311934682775217</v>
      </c>
      <c r="K427" s="628" t="str">
        <f t="shared" ref="K427:K490" si="42">IF(J427&lt;=50,"A",IF(J427&lt;=80,"B","C"))</f>
        <v>C</v>
      </c>
    </row>
    <row r="428" spans="1:11" ht="38.25" x14ac:dyDescent="0.25">
      <c r="A428" s="628" t="s">
        <v>369</v>
      </c>
      <c r="B428" s="629" t="s">
        <v>632</v>
      </c>
      <c r="C428" s="628" t="s">
        <v>1285</v>
      </c>
      <c r="D428" s="628" t="s">
        <v>522</v>
      </c>
      <c r="E428" s="628" t="s">
        <v>24</v>
      </c>
      <c r="F428" s="630">
        <v>82.076999999999998</v>
      </c>
      <c r="G428" s="768">
        <v>25.84</v>
      </c>
      <c r="H428" s="768">
        <f t="shared" si="39"/>
        <v>2120.87</v>
      </c>
      <c r="I428" s="630">
        <f t="shared" si="40"/>
        <v>2.3265524407095443E-3</v>
      </c>
      <c r="J428" s="630">
        <f t="shared" si="41"/>
        <v>83.314261235215923</v>
      </c>
      <c r="K428" s="628" t="str">
        <f t="shared" si="42"/>
        <v>C</v>
      </c>
    </row>
    <row r="429" spans="1:11" ht="38.25" x14ac:dyDescent="0.25">
      <c r="A429" s="628" t="s">
        <v>367</v>
      </c>
      <c r="B429" s="629" t="s">
        <v>634</v>
      </c>
      <c r="C429" s="628" t="s">
        <v>1285</v>
      </c>
      <c r="D429" s="628" t="s">
        <v>522</v>
      </c>
      <c r="E429" s="628" t="s">
        <v>24</v>
      </c>
      <c r="F429" s="630">
        <v>164.15740625000001</v>
      </c>
      <c r="G429" s="768">
        <v>12.86</v>
      </c>
      <c r="H429" s="768">
        <f t="shared" si="39"/>
        <v>2111.06</v>
      </c>
      <c r="I429" s="630">
        <f t="shared" si="40"/>
        <v>2.3157910647443225E-3</v>
      </c>
      <c r="J429" s="630">
        <f t="shared" si="41"/>
        <v>83.316577026280669</v>
      </c>
      <c r="K429" s="628" t="str">
        <f t="shared" si="42"/>
        <v>C</v>
      </c>
    </row>
    <row r="430" spans="1:11" ht="25.5" x14ac:dyDescent="0.25">
      <c r="A430" s="628" t="s">
        <v>444</v>
      </c>
      <c r="B430" s="629" t="s">
        <v>1444</v>
      </c>
      <c r="C430" s="628" t="s">
        <v>1285</v>
      </c>
      <c r="D430" s="628" t="s">
        <v>515</v>
      </c>
      <c r="E430" s="628" t="s">
        <v>70</v>
      </c>
      <c r="F430" s="630">
        <v>15.731999999999999</v>
      </c>
      <c r="G430" s="768">
        <v>130.72</v>
      </c>
      <c r="H430" s="768">
        <f t="shared" si="39"/>
        <v>2056.4899999999998</v>
      </c>
      <c r="I430" s="630">
        <f t="shared" si="40"/>
        <v>2.2559288540998606E-3</v>
      </c>
      <c r="J430" s="630">
        <f t="shared" si="41"/>
        <v>83.318832955134766</v>
      </c>
      <c r="K430" s="628" t="str">
        <f t="shared" si="42"/>
        <v>C</v>
      </c>
    </row>
    <row r="431" spans="1:11" ht="63.75" x14ac:dyDescent="0.25">
      <c r="A431" s="628" t="s">
        <v>635</v>
      </c>
      <c r="B431" s="629" t="s">
        <v>636</v>
      </c>
      <c r="C431" s="628" t="s">
        <v>537</v>
      </c>
      <c r="D431" s="628" t="s">
        <v>227</v>
      </c>
      <c r="E431" s="628" t="s">
        <v>637</v>
      </c>
      <c r="F431" s="770">
        <v>0.19419697029460001</v>
      </c>
      <c r="G431" s="768">
        <v>10129.23</v>
      </c>
      <c r="H431" s="768">
        <f t="shared" si="39"/>
        <v>1967.07</v>
      </c>
      <c r="I431" s="630">
        <f t="shared" si="40"/>
        <v>2.1578368827634528E-3</v>
      </c>
      <c r="J431" s="630">
        <f t="shared" si="41"/>
        <v>83.320990792017525</v>
      </c>
      <c r="K431" s="628" t="str">
        <f t="shared" si="42"/>
        <v>C</v>
      </c>
    </row>
    <row r="432" spans="1:11" ht="25.5" x14ac:dyDescent="0.25">
      <c r="A432" s="628" t="s">
        <v>138</v>
      </c>
      <c r="B432" s="629" t="s">
        <v>139</v>
      </c>
      <c r="C432" s="628" t="s">
        <v>23</v>
      </c>
      <c r="D432" s="628" t="s">
        <v>516</v>
      </c>
      <c r="E432" s="628" t="s">
        <v>108</v>
      </c>
      <c r="F432" s="630">
        <v>2.81</v>
      </c>
      <c r="G432" s="768">
        <v>705.24</v>
      </c>
      <c r="H432" s="768">
        <f t="shared" si="39"/>
        <v>1981.72</v>
      </c>
      <c r="I432" s="630">
        <f t="shared" si="40"/>
        <v>2.1739076429969392E-3</v>
      </c>
      <c r="J432" s="630">
        <f t="shared" si="41"/>
        <v>83.323164699660524</v>
      </c>
      <c r="K432" s="628" t="str">
        <f t="shared" si="42"/>
        <v>C</v>
      </c>
    </row>
    <row r="433" spans="1:11" ht="38.25" x14ac:dyDescent="0.25">
      <c r="A433" s="628" t="s">
        <v>641</v>
      </c>
      <c r="B433" s="629" t="s">
        <v>642</v>
      </c>
      <c r="C433" s="628" t="s">
        <v>1285</v>
      </c>
      <c r="D433" s="628" t="s">
        <v>522</v>
      </c>
      <c r="E433" s="628" t="s">
        <v>24</v>
      </c>
      <c r="F433" s="630">
        <v>35.574412532637098</v>
      </c>
      <c r="G433" s="768">
        <v>46.21</v>
      </c>
      <c r="H433" s="768">
        <f t="shared" si="39"/>
        <v>1643.89</v>
      </c>
      <c r="I433" s="630">
        <f t="shared" si="40"/>
        <v>1.8033148150325166E-3</v>
      </c>
      <c r="J433" s="630">
        <f t="shared" si="41"/>
        <v>83.324968014475559</v>
      </c>
      <c r="K433" s="628" t="str">
        <f t="shared" si="42"/>
        <v>C</v>
      </c>
    </row>
    <row r="434" spans="1:11" ht="38.25" x14ac:dyDescent="0.25">
      <c r="A434" s="628" t="s">
        <v>399</v>
      </c>
      <c r="B434" s="629" t="s">
        <v>640</v>
      </c>
      <c r="C434" s="628" t="s">
        <v>1285</v>
      </c>
      <c r="D434" s="628" t="s">
        <v>522</v>
      </c>
      <c r="E434" s="628" t="s">
        <v>24</v>
      </c>
      <c r="F434" s="630">
        <v>459.43775100401581</v>
      </c>
      <c r="G434" s="768">
        <v>3.53</v>
      </c>
      <c r="H434" s="768">
        <f t="shared" si="39"/>
        <v>1621.82</v>
      </c>
      <c r="I434" s="630">
        <f t="shared" si="40"/>
        <v>1.7791044615613186E-3</v>
      </c>
      <c r="J434" s="630">
        <f t="shared" si="41"/>
        <v>83.326747118937121</v>
      </c>
      <c r="K434" s="628" t="str">
        <f t="shared" si="42"/>
        <v>C</v>
      </c>
    </row>
    <row r="435" spans="1:11" ht="38.25" x14ac:dyDescent="0.25">
      <c r="A435" s="628" t="s">
        <v>294</v>
      </c>
      <c r="B435" s="629" t="s">
        <v>638</v>
      </c>
      <c r="C435" s="628" t="s">
        <v>1285</v>
      </c>
      <c r="D435" s="628" t="s">
        <v>522</v>
      </c>
      <c r="E435" s="628" t="s">
        <v>542</v>
      </c>
      <c r="F435" s="630">
        <v>1327.7703488963323</v>
      </c>
      <c r="G435" s="768">
        <v>1.1599999999999999</v>
      </c>
      <c r="H435" s="768">
        <f t="shared" si="39"/>
        <v>1540.21</v>
      </c>
      <c r="I435" s="630">
        <f t="shared" si="40"/>
        <v>1.6895799057487009E-3</v>
      </c>
      <c r="J435" s="630">
        <f t="shared" si="41"/>
        <v>83.328436698842864</v>
      </c>
      <c r="K435" s="628" t="str">
        <f t="shared" si="42"/>
        <v>C</v>
      </c>
    </row>
    <row r="436" spans="1:11" x14ac:dyDescent="0.25">
      <c r="A436" s="628" t="s">
        <v>643</v>
      </c>
      <c r="B436" s="629" t="s">
        <v>644</v>
      </c>
      <c r="C436" s="628" t="s">
        <v>1285</v>
      </c>
      <c r="D436" s="628" t="s">
        <v>515</v>
      </c>
      <c r="E436" s="628" t="s">
        <v>38</v>
      </c>
      <c r="F436" s="630">
        <v>68.638162232284884</v>
      </c>
      <c r="G436" s="768">
        <v>21.9</v>
      </c>
      <c r="H436" s="768">
        <f t="shared" si="39"/>
        <v>1503.18</v>
      </c>
      <c r="I436" s="630">
        <f t="shared" si="40"/>
        <v>1.6489587281755945E-3</v>
      </c>
      <c r="J436" s="630">
        <f t="shared" si="41"/>
        <v>83.330085657571047</v>
      </c>
      <c r="K436" s="628" t="str">
        <f t="shared" si="42"/>
        <v>C</v>
      </c>
    </row>
    <row r="437" spans="1:11" ht="38.25" x14ac:dyDescent="0.25">
      <c r="A437" s="628" t="s">
        <v>294</v>
      </c>
      <c r="B437" s="629" t="s">
        <v>639</v>
      </c>
      <c r="C437" s="628" t="s">
        <v>1285</v>
      </c>
      <c r="D437" s="628" t="s">
        <v>522</v>
      </c>
      <c r="E437" s="628" t="s">
        <v>24</v>
      </c>
      <c r="F437" s="630">
        <v>875.06510543507682</v>
      </c>
      <c r="G437" s="768">
        <v>1.71</v>
      </c>
      <c r="H437" s="768">
        <f t="shared" si="39"/>
        <v>1496.36</v>
      </c>
      <c r="I437" s="630">
        <f t="shared" si="40"/>
        <v>1.6414773230703126E-3</v>
      </c>
      <c r="J437" s="630">
        <f t="shared" si="41"/>
        <v>83.331727134894123</v>
      </c>
      <c r="K437" s="628" t="str">
        <f t="shared" si="42"/>
        <v>C</v>
      </c>
    </row>
    <row r="438" spans="1:11" ht="25.5" x14ac:dyDescent="0.25">
      <c r="A438" s="628" t="s">
        <v>448</v>
      </c>
      <c r="B438" s="629" t="s">
        <v>1448</v>
      </c>
      <c r="C438" s="628" t="s">
        <v>1285</v>
      </c>
      <c r="D438" s="628" t="s">
        <v>515</v>
      </c>
      <c r="E438" s="628" t="s">
        <v>70</v>
      </c>
      <c r="F438" s="630">
        <v>15.731999999999999</v>
      </c>
      <c r="G438" s="768">
        <v>93.01</v>
      </c>
      <c r="H438" s="768">
        <f t="shared" si="39"/>
        <v>1463.23</v>
      </c>
      <c r="I438" s="630">
        <f t="shared" si="40"/>
        <v>1.6051343683579978E-3</v>
      </c>
      <c r="J438" s="630">
        <f t="shared" si="41"/>
        <v>83.333332269262485</v>
      </c>
      <c r="K438" s="628" t="str">
        <f t="shared" si="42"/>
        <v>C</v>
      </c>
    </row>
    <row r="439" spans="1:11" ht="38.25" x14ac:dyDescent="0.25">
      <c r="A439" s="628" t="s">
        <v>645</v>
      </c>
      <c r="B439" s="629" t="s">
        <v>646</v>
      </c>
      <c r="C439" s="628" t="s">
        <v>1285</v>
      </c>
      <c r="D439" s="628" t="s">
        <v>522</v>
      </c>
      <c r="E439" s="628" t="s">
        <v>24</v>
      </c>
      <c r="F439" s="630">
        <v>2.1475837693631656</v>
      </c>
      <c r="G439" s="768">
        <v>597.34</v>
      </c>
      <c r="H439" s="768">
        <f t="shared" si="39"/>
        <v>1282.8399999999999</v>
      </c>
      <c r="I439" s="630">
        <f t="shared" si="40"/>
        <v>1.4072501063430724E-3</v>
      </c>
      <c r="J439" s="630">
        <f t="shared" si="41"/>
        <v>83.334739519368824</v>
      </c>
      <c r="K439" s="628" t="str">
        <f t="shared" si="42"/>
        <v>C</v>
      </c>
    </row>
    <row r="440" spans="1:11" ht="38.25" x14ac:dyDescent="0.25">
      <c r="A440" s="628" t="s">
        <v>627</v>
      </c>
      <c r="B440" s="629" t="s">
        <v>648</v>
      </c>
      <c r="C440" s="628" t="s">
        <v>1285</v>
      </c>
      <c r="D440" s="628" t="s">
        <v>522</v>
      </c>
      <c r="E440" s="628" t="s">
        <v>542</v>
      </c>
      <c r="F440" s="630">
        <v>12.238300492610851</v>
      </c>
      <c r="G440" s="768">
        <v>104.01</v>
      </c>
      <c r="H440" s="768">
        <f t="shared" si="39"/>
        <v>1272.9100000000001</v>
      </c>
      <c r="I440" s="630">
        <f t="shared" si="40"/>
        <v>1.3963570927513647E-3</v>
      </c>
      <c r="J440" s="630">
        <f t="shared" si="41"/>
        <v>83.336135876461569</v>
      </c>
      <c r="K440" s="628" t="str">
        <f t="shared" si="42"/>
        <v>C</v>
      </c>
    </row>
    <row r="441" spans="1:11" ht="38.25" x14ac:dyDescent="0.25">
      <c r="A441" s="628" t="s">
        <v>501</v>
      </c>
      <c r="B441" s="629" t="s">
        <v>647</v>
      </c>
      <c r="C441" s="628" t="s">
        <v>1285</v>
      </c>
      <c r="D441" s="628" t="s">
        <v>522</v>
      </c>
      <c r="E441" s="628" t="s">
        <v>542</v>
      </c>
      <c r="F441" s="630">
        <v>1414.1540010000001</v>
      </c>
      <c r="G441" s="768">
        <v>0.9</v>
      </c>
      <c r="H441" s="768">
        <f t="shared" si="39"/>
        <v>1272.74</v>
      </c>
      <c r="I441" s="630">
        <f t="shared" si="40"/>
        <v>1.3961706061138429E-3</v>
      </c>
      <c r="J441" s="630">
        <f t="shared" si="41"/>
        <v>83.337532047067683</v>
      </c>
      <c r="K441" s="628" t="str">
        <f t="shared" si="42"/>
        <v>C</v>
      </c>
    </row>
    <row r="442" spans="1:11" ht="38.25" x14ac:dyDescent="0.25">
      <c r="A442" s="628" t="s">
        <v>651</v>
      </c>
      <c r="B442" s="629" t="s">
        <v>652</v>
      </c>
      <c r="C442" s="628" t="s">
        <v>1285</v>
      </c>
      <c r="D442" s="628" t="s">
        <v>522</v>
      </c>
      <c r="E442" s="628" t="s">
        <v>24</v>
      </c>
      <c r="F442" s="630">
        <v>23.091133004926125</v>
      </c>
      <c r="G442" s="768">
        <v>51.97</v>
      </c>
      <c r="H442" s="768">
        <f t="shared" si="39"/>
        <v>1200.05</v>
      </c>
      <c r="I442" s="630">
        <f t="shared" si="40"/>
        <v>1.3164311138700105E-3</v>
      </c>
      <c r="J442" s="630">
        <f t="shared" si="41"/>
        <v>83.338848478181546</v>
      </c>
      <c r="K442" s="628" t="str">
        <f t="shared" si="42"/>
        <v>C</v>
      </c>
    </row>
    <row r="443" spans="1:11" ht="38.25" x14ac:dyDescent="0.25">
      <c r="A443" s="628" t="s">
        <v>418</v>
      </c>
      <c r="B443" s="629" t="s">
        <v>649</v>
      </c>
      <c r="C443" s="628" t="s">
        <v>1285</v>
      </c>
      <c r="D443" s="628" t="s">
        <v>522</v>
      </c>
      <c r="E443" s="628" t="s">
        <v>24</v>
      </c>
      <c r="F443" s="630">
        <v>98.567985096482346</v>
      </c>
      <c r="G443" s="768">
        <v>11.87</v>
      </c>
      <c r="H443" s="768">
        <f t="shared" si="39"/>
        <v>1170</v>
      </c>
      <c r="I443" s="630">
        <f t="shared" si="40"/>
        <v>1.2834668582375002E-3</v>
      </c>
      <c r="J443" s="630">
        <f t="shared" si="41"/>
        <v>83.340131945039786</v>
      </c>
      <c r="K443" s="628" t="str">
        <f t="shared" si="42"/>
        <v>C</v>
      </c>
    </row>
    <row r="444" spans="1:11" ht="38.25" x14ac:dyDescent="0.25">
      <c r="A444" s="628" t="s">
        <v>497</v>
      </c>
      <c r="B444" s="629" t="s">
        <v>650</v>
      </c>
      <c r="C444" s="628" t="s">
        <v>1285</v>
      </c>
      <c r="D444" s="628" t="s">
        <v>522</v>
      </c>
      <c r="E444" s="628" t="s">
        <v>542</v>
      </c>
      <c r="F444" s="630">
        <v>112.41789272842925</v>
      </c>
      <c r="G444" s="768">
        <v>10.02</v>
      </c>
      <c r="H444" s="768">
        <f t="shared" si="39"/>
        <v>1126.43</v>
      </c>
      <c r="I444" s="630">
        <f t="shared" si="40"/>
        <v>1.2356714300209124E-3</v>
      </c>
      <c r="J444" s="630">
        <f t="shared" si="41"/>
        <v>83.34136761646981</v>
      </c>
      <c r="K444" s="628" t="str">
        <f t="shared" si="42"/>
        <v>C</v>
      </c>
    </row>
    <row r="445" spans="1:11" ht="38.25" x14ac:dyDescent="0.25">
      <c r="A445" s="628" t="s">
        <v>493</v>
      </c>
      <c r="B445" s="629" t="s">
        <v>655</v>
      </c>
      <c r="C445" s="628" t="s">
        <v>1285</v>
      </c>
      <c r="D445" s="628" t="s">
        <v>522</v>
      </c>
      <c r="E445" s="628" t="s">
        <v>542</v>
      </c>
      <c r="F445" s="630">
        <v>9.3566927710845924</v>
      </c>
      <c r="G445" s="768">
        <v>112.47</v>
      </c>
      <c r="H445" s="768">
        <f t="shared" si="39"/>
        <v>1052.3499999999999</v>
      </c>
      <c r="I445" s="630">
        <f t="shared" si="40"/>
        <v>1.1544071352702849E-3</v>
      </c>
      <c r="J445" s="630">
        <f t="shared" si="41"/>
        <v>83.342522023605085</v>
      </c>
      <c r="K445" s="628" t="str">
        <f t="shared" si="42"/>
        <v>C</v>
      </c>
    </row>
    <row r="446" spans="1:11" ht="38.25" x14ac:dyDescent="0.25">
      <c r="A446" s="628" t="s">
        <v>365</v>
      </c>
      <c r="B446" s="629" t="s">
        <v>656</v>
      </c>
      <c r="C446" s="628" t="s">
        <v>1285</v>
      </c>
      <c r="D446" s="628" t="s">
        <v>522</v>
      </c>
      <c r="E446" s="628" t="s">
        <v>24</v>
      </c>
      <c r="F446" s="630">
        <v>68.397499999999994</v>
      </c>
      <c r="G446" s="768">
        <v>15.1</v>
      </c>
      <c r="H446" s="768">
        <f t="shared" si="39"/>
        <v>1032.8</v>
      </c>
      <c r="I446" s="630">
        <f t="shared" si="40"/>
        <v>1.1329611719552908E-3</v>
      </c>
      <c r="J446" s="630">
        <f t="shared" si="41"/>
        <v>83.343654984777046</v>
      </c>
      <c r="K446" s="628" t="str">
        <f t="shared" si="42"/>
        <v>C</v>
      </c>
    </row>
    <row r="447" spans="1:11" ht="38.25" x14ac:dyDescent="0.25">
      <c r="A447" s="628" t="s">
        <v>657</v>
      </c>
      <c r="B447" s="629" t="s">
        <v>658</v>
      </c>
      <c r="C447" s="628" t="s">
        <v>1285</v>
      </c>
      <c r="D447" s="628" t="s">
        <v>522</v>
      </c>
      <c r="E447" s="628" t="s">
        <v>24</v>
      </c>
      <c r="F447" s="630">
        <v>23.091133004926125</v>
      </c>
      <c r="G447" s="768">
        <v>42.95</v>
      </c>
      <c r="H447" s="768">
        <f t="shared" si="39"/>
        <v>991.76</v>
      </c>
      <c r="I447" s="630">
        <f t="shared" si="40"/>
        <v>1.0879411036971139E-3</v>
      </c>
      <c r="J447" s="630">
        <f t="shared" si="41"/>
        <v>83.344742925880738</v>
      </c>
      <c r="K447" s="628" t="str">
        <f t="shared" si="42"/>
        <v>C</v>
      </c>
    </row>
    <row r="448" spans="1:11" ht="38.25" x14ac:dyDescent="0.25">
      <c r="A448" s="628" t="s">
        <v>248</v>
      </c>
      <c r="B448" s="629" t="s">
        <v>653</v>
      </c>
      <c r="C448" s="628" t="s">
        <v>1285</v>
      </c>
      <c r="D448" s="628" t="s">
        <v>522</v>
      </c>
      <c r="E448" s="628" t="s">
        <v>542</v>
      </c>
      <c r="F448" s="630">
        <v>1833.016795649967</v>
      </c>
      <c r="G448" s="768">
        <v>0.51</v>
      </c>
      <c r="H448" s="768">
        <f t="shared" si="39"/>
        <v>934.84</v>
      </c>
      <c r="I448" s="630">
        <f t="shared" si="40"/>
        <v>1.0255009895339699E-3</v>
      </c>
      <c r="J448" s="630">
        <f t="shared" si="41"/>
        <v>83.345768426870265</v>
      </c>
      <c r="K448" s="628" t="str">
        <f t="shared" si="42"/>
        <v>C</v>
      </c>
    </row>
    <row r="449" spans="1:11" ht="38.25" x14ac:dyDescent="0.25">
      <c r="A449" s="628" t="s">
        <v>318</v>
      </c>
      <c r="B449" s="629" t="s">
        <v>654</v>
      </c>
      <c r="C449" s="628" t="s">
        <v>1285</v>
      </c>
      <c r="D449" s="628" t="s">
        <v>522</v>
      </c>
      <c r="E449" s="628" t="s">
        <v>24</v>
      </c>
      <c r="F449" s="630">
        <v>99.555555555555543</v>
      </c>
      <c r="G449" s="768">
        <v>8.94</v>
      </c>
      <c r="H449" s="768">
        <f t="shared" si="39"/>
        <v>890.03</v>
      </c>
      <c r="I449" s="630">
        <f t="shared" si="40"/>
        <v>9.7634530584369422E-4</v>
      </c>
      <c r="J449" s="630">
        <f t="shared" si="41"/>
        <v>83.346744772176109</v>
      </c>
      <c r="K449" s="628" t="str">
        <f t="shared" si="42"/>
        <v>C</v>
      </c>
    </row>
    <row r="450" spans="1:11" ht="25.5" x14ac:dyDescent="0.25">
      <c r="A450" s="628" t="s">
        <v>659</v>
      </c>
      <c r="B450" s="629" t="s">
        <v>1621</v>
      </c>
      <c r="C450" s="628" t="s">
        <v>1285</v>
      </c>
      <c r="D450" s="628" t="s">
        <v>515</v>
      </c>
      <c r="E450" s="628" t="s">
        <v>66</v>
      </c>
      <c r="F450" s="630">
        <v>24.440625000000001</v>
      </c>
      <c r="G450" s="768">
        <v>35.729999999999997</v>
      </c>
      <c r="H450" s="768">
        <f t="shared" si="39"/>
        <v>873.26</v>
      </c>
      <c r="I450" s="630">
        <f t="shared" si="40"/>
        <v>9.5794894754229021E-4</v>
      </c>
      <c r="J450" s="630">
        <f t="shared" si="41"/>
        <v>83.347702721123653</v>
      </c>
      <c r="K450" s="628" t="str">
        <f t="shared" si="42"/>
        <v>C</v>
      </c>
    </row>
    <row r="451" spans="1:11" ht="25.5" x14ac:dyDescent="0.25">
      <c r="A451" s="628" t="s">
        <v>442</v>
      </c>
      <c r="B451" s="629" t="s">
        <v>1442</v>
      </c>
      <c r="C451" s="628" t="s">
        <v>1285</v>
      </c>
      <c r="D451" s="628" t="s">
        <v>515</v>
      </c>
      <c r="E451" s="628" t="s">
        <v>70</v>
      </c>
      <c r="F451" s="630">
        <v>1.968</v>
      </c>
      <c r="G451" s="768">
        <v>398.38</v>
      </c>
      <c r="H451" s="768">
        <f t="shared" si="39"/>
        <v>784.01</v>
      </c>
      <c r="I451" s="630">
        <f t="shared" si="40"/>
        <v>8.6004346284340402E-4</v>
      </c>
      <c r="J451" s="630">
        <f t="shared" si="41"/>
        <v>83.348562764586489</v>
      </c>
      <c r="K451" s="628" t="str">
        <f t="shared" si="42"/>
        <v>C</v>
      </c>
    </row>
    <row r="452" spans="1:11" ht="38.25" x14ac:dyDescent="0.25">
      <c r="A452" s="628" t="s">
        <v>352</v>
      </c>
      <c r="B452" s="629" t="s">
        <v>660</v>
      </c>
      <c r="C452" s="628" t="s">
        <v>1285</v>
      </c>
      <c r="D452" s="628" t="s">
        <v>522</v>
      </c>
      <c r="E452" s="628" t="s">
        <v>24</v>
      </c>
      <c r="F452" s="630">
        <v>984.18875502008007</v>
      </c>
      <c r="G452" s="768">
        <v>0.68</v>
      </c>
      <c r="H452" s="768">
        <f t="shared" si="39"/>
        <v>669.25</v>
      </c>
      <c r="I452" s="630">
        <f t="shared" si="40"/>
        <v>7.3415401271405734E-4</v>
      </c>
      <c r="J452" s="630">
        <f t="shared" si="41"/>
        <v>83.349296918599208</v>
      </c>
      <c r="K452" s="628" t="str">
        <f t="shared" si="42"/>
        <v>C</v>
      </c>
    </row>
    <row r="453" spans="1:11" ht="25.5" x14ac:dyDescent="0.25">
      <c r="A453" s="628" t="s">
        <v>437</v>
      </c>
      <c r="B453" s="629" t="s">
        <v>438</v>
      </c>
      <c r="C453" s="628" t="s">
        <v>1285</v>
      </c>
      <c r="D453" s="628" t="s">
        <v>515</v>
      </c>
      <c r="E453" s="628" t="s">
        <v>70</v>
      </c>
      <c r="F453" s="630">
        <v>1.968</v>
      </c>
      <c r="G453" s="768">
        <v>307.67</v>
      </c>
      <c r="H453" s="768">
        <f t="shared" si="39"/>
        <v>605.49</v>
      </c>
      <c r="I453" s="630">
        <f t="shared" si="40"/>
        <v>6.6421055384121707E-4</v>
      </c>
      <c r="J453" s="630">
        <f t="shared" si="41"/>
        <v>83.349961129153044</v>
      </c>
      <c r="K453" s="628" t="str">
        <f t="shared" si="42"/>
        <v>C</v>
      </c>
    </row>
    <row r="454" spans="1:11" ht="38.25" x14ac:dyDescent="0.25">
      <c r="A454" s="628" t="s">
        <v>268</v>
      </c>
      <c r="B454" s="629" t="s">
        <v>661</v>
      </c>
      <c r="C454" s="628" t="s">
        <v>1285</v>
      </c>
      <c r="D454" s="628" t="s">
        <v>522</v>
      </c>
      <c r="E454" s="628" t="s">
        <v>24</v>
      </c>
      <c r="F454" s="630">
        <v>1220.8835341365484</v>
      </c>
      <c r="G454" s="768">
        <v>0.49</v>
      </c>
      <c r="H454" s="768">
        <f t="shared" si="39"/>
        <v>598.23</v>
      </c>
      <c r="I454" s="630">
        <f t="shared" si="40"/>
        <v>6.5624647743882034E-4</v>
      </c>
      <c r="J454" s="630">
        <f t="shared" si="41"/>
        <v>83.350617375630478</v>
      </c>
      <c r="K454" s="628" t="str">
        <f t="shared" si="42"/>
        <v>C</v>
      </c>
    </row>
    <row r="455" spans="1:11" ht="38.25" x14ac:dyDescent="0.25">
      <c r="A455" s="628" t="s">
        <v>497</v>
      </c>
      <c r="B455" s="629" t="s">
        <v>662</v>
      </c>
      <c r="C455" s="628" t="s">
        <v>1285</v>
      </c>
      <c r="D455" s="628" t="s">
        <v>522</v>
      </c>
      <c r="E455" s="628" t="s">
        <v>24</v>
      </c>
      <c r="F455" s="630">
        <v>31.707610769555401</v>
      </c>
      <c r="G455" s="768">
        <v>15.56</v>
      </c>
      <c r="H455" s="768">
        <f t="shared" si="39"/>
        <v>493.37</v>
      </c>
      <c r="I455" s="630">
        <f t="shared" si="40"/>
        <v>5.4121713149456023E-4</v>
      </c>
      <c r="J455" s="630">
        <f t="shared" si="41"/>
        <v>83.351158592761976</v>
      </c>
      <c r="K455" s="628" t="str">
        <f t="shared" si="42"/>
        <v>C</v>
      </c>
    </row>
    <row r="456" spans="1:11" ht="38.25" x14ac:dyDescent="0.25">
      <c r="A456" s="628" t="s">
        <v>416</v>
      </c>
      <c r="B456" s="629" t="s">
        <v>663</v>
      </c>
      <c r="C456" s="628" t="s">
        <v>1285</v>
      </c>
      <c r="D456" s="628" t="s">
        <v>522</v>
      </c>
      <c r="E456" s="628" t="s">
        <v>24</v>
      </c>
      <c r="F456" s="630">
        <v>38.560411311053997</v>
      </c>
      <c r="G456" s="768">
        <v>8.27</v>
      </c>
      <c r="H456" s="768">
        <f t="shared" si="39"/>
        <v>318.89</v>
      </c>
      <c r="I456" s="630">
        <f t="shared" si="40"/>
        <v>3.4981602258406534E-4</v>
      </c>
      <c r="J456" s="630">
        <f t="shared" si="41"/>
        <v>83.351508408784554</v>
      </c>
      <c r="K456" s="628" t="str">
        <f t="shared" si="42"/>
        <v>C</v>
      </c>
    </row>
    <row r="457" spans="1:11" ht="38.25" x14ac:dyDescent="0.25">
      <c r="A457" s="628" t="s">
        <v>664</v>
      </c>
      <c r="B457" s="629" t="s">
        <v>665</v>
      </c>
      <c r="C457" s="628" t="s">
        <v>1285</v>
      </c>
      <c r="D457" s="628" t="s">
        <v>522</v>
      </c>
      <c r="E457" s="628" t="s">
        <v>24</v>
      </c>
      <c r="F457" s="630">
        <v>1.9132831690322576</v>
      </c>
      <c r="G457" s="768">
        <v>156.22999999999999</v>
      </c>
      <c r="H457" s="768">
        <f t="shared" si="39"/>
        <v>298.91000000000003</v>
      </c>
      <c r="I457" s="630">
        <f t="shared" si="40"/>
        <v>3.2789835777416346E-4</v>
      </c>
      <c r="J457" s="630">
        <f t="shared" si="41"/>
        <v>83.351836307142321</v>
      </c>
      <c r="K457" s="628" t="str">
        <f t="shared" si="42"/>
        <v>C</v>
      </c>
    </row>
    <row r="458" spans="1:11" ht="25.5" x14ac:dyDescent="0.25">
      <c r="A458" s="628" t="s">
        <v>395</v>
      </c>
      <c r="B458" s="629" t="s">
        <v>396</v>
      </c>
      <c r="C458" s="628" t="s">
        <v>1285</v>
      </c>
      <c r="D458" s="628" t="s">
        <v>515</v>
      </c>
      <c r="E458" s="628" t="s">
        <v>66</v>
      </c>
      <c r="F458" s="630">
        <v>402.12</v>
      </c>
      <c r="G458" s="768">
        <v>0.72</v>
      </c>
      <c r="H458" s="768">
        <f t="shared" si="39"/>
        <v>289.52999999999997</v>
      </c>
      <c r="I458" s="630">
        <f t="shared" si="40"/>
        <v>3.1760868330384909E-4</v>
      </c>
      <c r="J458" s="630">
        <f t="shared" si="41"/>
        <v>83.352153915825625</v>
      </c>
      <c r="K458" s="628" t="str">
        <f t="shared" si="42"/>
        <v>C</v>
      </c>
    </row>
    <row r="459" spans="1:11" ht="38.25" x14ac:dyDescent="0.25">
      <c r="A459" s="628" t="s">
        <v>481</v>
      </c>
      <c r="B459" s="629" t="s">
        <v>667</v>
      </c>
      <c r="C459" s="628" t="s">
        <v>1285</v>
      </c>
      <c r="D459" s="628" t="s">
        <v>522</v>
      </c>
      <c r="E459" s="628" t="s">
        <v>542</v>
      </c>
      <c r="F459" s="630">
        <v>4.4321521997622</v>
      </c>
      <c r="G459" s="768">
        <v>57.98</v>
      </c>
      <c r="H459" s="768">
        <f t="shared" si="39"/>
        <v>256.98</v>
      </c>
      <c r="I459" s="630">
        <f t="shared" si="40"/>
        <v>2.8190197711954943E-4</v>
      </c>
      <c r="J459" s="630">
        <f t="shared" si="41"/>
        <v>83.352435817802743</v>
      </c>
      <c r="K459" s="628" t="str">
        <f t="shared" si="42"/>
        <v>C</v>
      </c>
    </row>
    <row r="460" spans="1:11" ht="38.25" x14ac:dyDescent="0.25">
      <c r="A460" s="628" t="s">
        <v>352</v>
      </c>
      <c r="B460" s="629" t="s">
        <v>668</v>
      </c>
      <c r="C460" s="628" t="s">
        <v>1285</v>
      </c>
      <c r="D460" s="628" t="s">
        <v>522</v>
      </c>
      <c r="E460" s="628" t="s">
        <v>542</v>
      </c>
      <c r="F460" s="630">
        <v>546.67756741250707</v>
      </c>
      <c r="G460" s="768">
        <v>0.47</v>
      </c>
      <c r="H460" s="768">
        <f t="shared" si="39"/>
        <v>256.94</v>
      </c>
      <c r="I460" s="630">
        <f t="shared" si="40"/>
        <v>2.8185809791072077E-4</v>
      </c>
      <c r="J460" s="630">
        <f t="shared" si="41"/>
        <v>83.352717675900649</v>
      </c>
      <c r="K460" s="628" t="str">
        <f t="shared" si="42"/>
        <v>C</v>
      </c>
    </row>
    <row r="461" spans="1:11" ht="38.25" x14ac:dyDescent="0.25">
      <c r="A461" s="628" t="s">
        <v>483</v>
      </c>
      <c r="B461" s="629" t="s">
        <v>666</v>
      </c>
      <c r="C461" s="628" t="s">
        <v>1285</v>
      </c>
      <c r="D461" s="628" t="s">
        <v>522</v>
      </c>
      <c r="E461" s="628" t="s">
        <v>24</v>
      </c>
      <c r="F461" s="630">
        <v>17.753308315229752</v>
      </c>
      <c r="G461" s="768">
        <v>14.39</v>
      </c>
      <c r="H461" s="768">
        <f t="shared" si="39"/>
        <v>255.47</v>
      </c>
      <c r="I461" s="630">
        <f t="shared" si="40"/>
        <v>2.8024553698626853E-4</v>
      </c>
      <c r="J461" s="630">
        <f t="shared" si="41"/>
        <v>83.352997921437634</v>
      </c>
      <c r="K461" s="628" t="str">
        <f t="shared" si="42"/>
        <v>C</v>
      </c>
    </row>
    <row r="462" spans="1:11" ht="38.25" x14ac:dyDescent="0.25">
      <c r="A462" s="628" t="s">
        <v>501</v>
      </c>
      <c r="B462" s="629" t="s">
        <v>669</v>
      </c>
      <c r="C462" s="628" t="s">
        <v>1285</v>
      </c>
      <c r="D462" s="628" t="s">
        <v>522</v>
      </c>
      <c r="E462" s="628" t="s">
        <v>24</v>
      </c>
      <c r="F462" s="630">
        <v>31.839821000000001</v>
      </c>
      <c r="G462" s="768">
        <v>7.24</v>
      </c>
      <c r="H462" s="768">
        <f t="shared" si="39"/>
        <v>230.52</v>
      </c>
      <c r="I462" s="630">
        <f t="shared" si="40"/>
        <v>2.5287588047940901E-4</v>
      </c>
      <c r="J462" s="630">
        <f t="shared" si="41"/>
        <v>83.353250797318111</v>
      </c>
      <c r="K462" s="628" t="str">
        <f t="shared" si="42"/>
        <v>C</v>
      </c>
    </row>
    <row r="463" spans="1:11" ht="25.5" x14ac:dyDescent="0.25">
      <c r="A463" s="628" t="s">
        <v>435</v>
      </c>
      <c r="B463" s="629" t="s">
        <v>436</v>
      </c>
      <c r="C463" s="628" t="s">
        <v>1285</v>
      </c>
      <c r="D463" s="628" t="s">
        <v>515</v>
      </c>
      <c r="E463" s="628" t="s">
        <v>70</v>
      </c>
      <c r="F463" s="630">
        <v>3.9359999999999999</v>
      </c>
      <c r="G463" s="768">
        <v>57.61</v>
      </c>
      <c r="H463" s="768">
        <f t="shared" si="39"/>
        <v>226.75</v>
      </c>
      <c r="I463" s="630">
        <f t="shared" si="40"/>
        <v>2.4874026504731039E-4</v>
      </c>
      <c r="J463" s="630">
        <f t="shared" si="41"/>
        <v>83.353499537583161</v>
      </c>
      <c r="K463" s="628" t="str">
        <f t="shared" si="42"/>
        <v>C</v>
      </c>
    </row>
    <row r="464" spans="1:11" ht="38.25" x14ac:dyDescent="0.25">
      <c r="A464" s="628" t="s">
        <v>397</v>
      </c>
      <c r="B464" s="629" t="s">
        <v>670</v>
      </c>
      <c r="C464" s="628" t="s">
        <v>1285</v>
      </c>
      <c r="D464" s="628" t="s">
        <v>522</v>
      </c>
      <c r="E464" s="628" t="s">
        <v>24</v>
      </c>
      <c r="F464" s="630">
        <v>376.73895582329294</v>
      </c>
      <c r="G464" s="768">
        <v>0.59</v>
      </c>
      <c r="H464" s="768">
        <f t="shared" si="39"/>
        <v>222.28</v>
      </c>
      <c r="I464" s="630">
        <f t="shared" si="40"/>
        <v>2.4383676346071074E-4</v>
      </c>
      <c r="J464" s="630">
        <f t="shared" si="41"/>
        <v>83.353743374346621</v>
      </c>
      <c r="K464" s="628" t="str">
        <f t="shared" si="42"/>
        <v>C</v>
      </c>
    </row>
    <row r="465" spans="1:11" ht="25.5" x14ac:dyDescent="0.25">
      <c r="A465" s="628" t="s">
        <v>452</v>
      </c>
      <c r="B465" s="629" t="s">
        <v>1452</v>
      </c>
      <c r="C465" s="628" t="s">
        <v>1285</v>
      </c>
      <c r="D465" s="628" t="s">
        <v>515</v>
      </c>
      <c r="E465" s="628" t="s">
        <v>70</v>
      </c>
      <c r="F465" s="630">
        <v>1.968</v>
      </c>
      <c r="G465" s="768">
        <v>97.21</v>
      </c>
      <c r="H465" s="768">
        <f t="shared" si="39"/>
        <v>191.31</v>
      </c>
      <c r="I465" s="630">
        <f t="shared" si="40"/>
        <v>2.0986328602514204E-4</v>
      </c>
      <c r="J465" s="630">
        <f t="shared" si="41"/>
        <v>83.353953237632652</v>
      </c>
      <c r="K465" s="628" t="str">
        <f t="shared" si="42"/>
        <v>C</v>
      </c>
    </row>
    <row r="466" spans="1:11" ht="38.25" x14ac:dyDescent="0.25">
      <c r="A466" s="628" t="s">
        <v>416</v>
      </c>
      <c r="B466" s="629" t="s">
        <v>671</v>
      </c>
      <c r="C466" s="628" t="s">
        <v>1285</v>
      </c>
      <c r="D466" s="628" t="s">
        <v>522</v>
      </c>
      <c r="E466" s="628" t="s">
        <v>542</v>
      </c>
      <c r="F466" s="630">
        <v>25.706940874036</v>
      </c>
      <c r="G466" s="768">
        <v>4.83</v>
      </c>
      <c r="H466" s="768">
        <f t="shared" si="39"/>
        <v>124.16</v>
      </c>
      <c r="I466" s="630">
        <f t="shared" si="40"/>
        <v>1.3620106420407524E-4</v>
      </c>
      <c r="J466" s="630">
        <f t="shared" si="41"/>
        <v>83.35408943869686</v>
      </c>
      <c r="K466" s="628" t="str">
        <f t="shared" si="42"/>
        <v>C</v>
      </c>
    </row>
    <row r="467" spans="1:11" x14ac:dyDescent="0.25">
      <c r="A467" s="628" t="s">
        <v>672</v>
      </c>
      <c r="B467" s="629" t="s">
        <v>673</v>
      </c>
      <c r="C467" s="628" t="s">
        <v>1285</v>
      </c>
      <c r="D467" s="628" t="s">
        <v>515</v>
      </c>
      <c r="E467" s="628" t="s">
        <v>70</v>
      </c>
      <c r="F467" s="630">
        <v>16.169087999999999</v>
      </c>
      <c r="G467" s="768">
        <v>7.47</v>
      </c>
      <c r="H467" s="768">
        <f t="shared" si="39"/>
        <v>120.78</v>
      </c>
      <c r="I467" s="630">
        <f t="shared" si="40"/>
        <v>1.324932710580558E-4</v>
      </c>
      <c r="J467" s="630">
        <f t="shared" si="41"/>
        <v>83.354221931967913</v>
      </c>
      <c r="K467" s="628" t="str">
        <f t="shared" si="42"/>
        <v>C</v>
      </c>
    </row>
    <row r="468" spans="1:11" ht="38.25" x14ac:dyDescent="0.25">
      <c r="A468" s="628" t="s">
        <v>543</v>
      </c>
      <c r="B468" s="629" t="s">
        <v>674</v>
      </c>
      <c r="C468" s="628" t="s">
        <v>1285</v>
      </c>
      <c r="D468" s="628" t="s">
        <v>522</v>
      </c>
      <c r="E468" s="628" t="s">
        <v>542</v>
      </c>
      <c r="F468" s="630">
        <v>1.0841411558259251</v>
      </c>
      <c r="G468" s="768">
        <v>82.39</v>
      </c>
      <c r="H468" s="768">
        <f t="shared" si="39"/>
        <v>89.32</v>
      </c>
      <c r="I468" s="630">
        <f t="shared" si="40"/>
        <v>9.7982273314336344E-5</v>
      </c>
      <c r="J468" s="630">
        <f t="shared" si="41"/>
        <v>83.354319914241231</v>
      </c>
      <c r="K468" s="628" t="str">
        <f t="shared" si="42"/>
        <v>C</v>
      </c>
    </row>
    <row r="469" spans="1:11" ht="38.25" x14ac:dyDescent="0.25">
      <c r="A469" s="628" t="s">
        <v>675</v>
      </c>
      <c r="B469" s="629" t="s">
        <v>676</v>
      </c>
      <c r="C469" s="628" t="s">
        <v>1285</v>
      </c>
      <c r="D469" s="628" t="s">
        <v>522</v>
      </c>
      <c r="E469" s="628" t="s">
        <v>24</v>
      </c>
      <c r="F469" s="630">
        <v>296.59201602548467</v>
      </c>
      <c r="G469" s="768">
        <v>0.22</v>
      </c>
      <c r="H469" s="768">
        <f t="shared" si="39"/>
        <v>65.25</v>
      </c>
      <c r="I469" s="630">
        <f t="shared" si="40"/>
        <v>7.1577959401706743E-5</v>
      </c>
      <c r="J469" s="630">
        <f t="shared" si="41"/>
        <v>83.354391492200634</v>
      </c>
      <c r="K469" s="628" t="str">
        <f t="shared" si="42"/>
        <v>C</v>
      </c>
    </row>
    <row r="470" spans="1:11" ht="38.25" x14ac:dyDescent="0.25">
      <c r="A470" s="628" t="s">
        <v>258</v>
      </c>
      <c r="B470" s="629" t="s">
        <v>677</v>
      </c>
      <c r="C470" s="628" t="s">
        <v>1285</v>
      </c>
      <c r="D470" s="628" t="s">
        <v>522</v>
      </c>
      <c r="E470" s="628" t="s">
        <v>542</v>
      </c>
      <c r="F470" s="630">
        <v>96.466524741824372</v>
      </c>
      <c r="G470" s="768">
        <v>0.51</v>
      </c>
      <c r="H470" s="768">
        <f t="shared" si="39"/>
        <v>49.2</v>
      </c>
      <c r="I470" s="630">
        <f t="shared" si="40"/>
        <v>5.3971426859217964E-5</v>
      </c>
      <c r="J470" s="630">
        <f t="shared" si="41"/>
        <v>83.354445463627499</v>
      </c>
      <c r="K470" s="628" t="str">
        <f t="shared" si="42"/>
        <v>C</v>
      </c>
    </row>
    <row r="471" spans="1:11" ht="38.25" x14ac:dyDescent="0.25">
      <c r="A471" s="628" t="s">
        <v>678</v>
      </c>
      <c r="B471" s="629" t="s">
        <v>679</v>
      </c>
      <c r="C471" s="628" t="s">
        <v>1285</v>
      </c>
      <c r="D471" s="628" t="s">
        <v>522</v>
      </c>
      <c r="E471" s="628" t="s">
        <v>24</v>
      </c>
      <c r="F471" s="630">
        <v>75.371961190579739</v>
      </c>
      <c r="G471" s="768">
        <v>0.54</v>
      </c>
      <c r="H471" s="768">
        <f t="shared" si="39"/>
        <v>40.700000000000003</v>
      </c>
      <c r="I471" s="630">
        <f t="shared" si="40"/>
        <v>4.4647094983133556E-5</v>
      </c>
      <c r="J471" s="630">
        <f t="shared" si="41"/>
        <v>83.35449011072248</v>
      </c>
      <c r="K471" s="628" t="str">
        <f t="shared" si="42"/>
        <v>C</v>
      </c>
    </row>
    <row r="472" spans="1:11" ht="38.25" x14ac:dyDescent="0.25">
      <c r="A472" s="628" t="s">
        <v>397</v>
      </c>
      <c r="B472" s="629" t="s">
        <v>680</v>
      </c>
      <c r="C472" s="628" t="s">
        <v>1285</v>
      </c>
      <c r="D472" s="628" t="s">
        <v>522</v>
      </c>
      <c r="E472" s="628" t="s">
        <v>542</v>
      </c>
      <c r="F472" s="630">
        <v>82.698795180722868</v>
      </c>
      <c r="G472" s="768">
        <v>0.41</v>
      </c>
      <c r="H472" s="768">
        <f t="shared" si="39"/>
        <v>33.909999999999997</v>
      </c>
      <c r="I472" s="630">
        <f t="shared" si="40"/>
        <v>3.7198599284473187E-5</v>
      </c>
      <c r="J472" s="630">
        <f t="shared" si="41"/>
        <v>83.354527309321767</v>
      </c>
      <c r="K472" s="628" t="str">
        <f t="shared" si="42"/>
        <v>C</v>
      </c>
    </row>
    <row r="473" spans="1:11" ht="38.25" x14ac:dyDescent="0.25">
      <c r="A473" s="628" t="s">
        <v>361</v>
      </c>
      <c r="B473" s="629" t="s">
        <v>681</v>
      </c>
      <c r="C473" s="628" t="s">
        <v>1285</v>
      </c>
      <c r="D473" s="628" t="s">
        <v>522</v>
      </c>
      <c r="E473" s="628" t="s">
        <v>24</v>
      </c>
      <c r="F473" s="630">
        <v>122.68002819761075</v>
      </c>
      <c r="G473" s="768">
        <v>0.22</v>
      </c>
      <c r="H473" s="768">
        <f t="shared" si="39"/>
        <v>26.99</v>
      </c>
      <c r="I473" s="630">
        <f t="shared" si="40"/>
        <v>2.960749615711977E-5</v>
      </c>
      <c r="J473" s="630">
        <f t="shared" si="41"/>
        <v>83.354556916817927</v>
      </c>
      <c r="K473" s="628" t="str">
        <f t="shared" si="42"/>
        <v>C</v>
      </c>
    </row>
    <row r="474" spans="1:11" ht="38.25" x14ac:dyDescent="0.25">
      <c r="A474" s="628" t="s">
        <v>513</v>
      </c>
      <c r="B474" s="629" t="s">
        <v>682</v>
      </c>
      <c r="C474" s="628" t="s">
        <v>1285</v>
      </c>
      <c r="D474" s="628" t="s">
        <v>522</v>
      </c>
      <c r="E474" s="628" t="s">
        <v>24</v>
      </c>
      <c r="F474" s="630">
        <v>4.8014982164089721</v>
      </c>
      <c r="G474" s="768">
        <v>5.07</v>
      </c>
      <c r="H474" s="768">
        <f t="shared" si="39"/>
        <v>24.34</v>
      </c>
      <c r="I474" s="630">
        <f t="shared" si="40"/>
        <v>2.670049857222287E-5</v>
      </c>
      <c r="J474" s="630">
        <f t="shared" si="41"/>
        <v>83.354583617316493</v>
      </c>
      <c r="K474" s="628" t="str">
        <f t="shared" si="42"/>
        <v>C</v>
      </c>
    </row>
    <row r="475" spans="1:11" ht="38.25" x14ac:dyDescent="0.25">
      <c r="A475" s="628" t="s">
        <v>513</v>
      </c>
      <c r="B475" s="629" t="s">
        <v>683</v>
      </c>
      <c r="C475" s="628" t="s">
        <v>1285</v>
      </c>
      <c r="D475" s="628" t="s">
        <v>522</v>
      </c>
      <c r="E475" s="628" t="s">
        <v>542</v>
      </c>
      <c r="F475" s="630">
        <v>4.4321521997622</v>
      </c>
      <c r="G475" s="768">
        <v>3.53</v>
      </c>
      <c r="H475" s="768">
        <f t="shared" si="39"/>
        <v>15.65</v>
      </c>
      <c r="I475" s="630">
        <f t="shared" si="40"/>
        <v>1.7167740454202462E-5</v>
      </c>
      <c r="J475" s="630">
        <f t="shared" si="41"/>
        <v>83.354600785056945</v>
      </c>
      <c r="K475" s="628" t="str">
        <f t="shared" si="42"/>
        <v>C</v>
      </c>
    </row>
    <row r="476" spans="1:11" ht="38.25" x14ac:dyDescent="0.25">
      <c r="A476" s="628" t="s">
        <v>270</v>
      </c>
      <c r="B476" s="629" t="s">
        <v>684</v>
      </c>
      <c r="C476" s="628" t="s">
        <v>1285</v>
      </c>
      <c r="D476" s="628" t="s">
        <v>522</v>
      </c>
      <c r="E476" s="628" t="s">
        <v>542</v>
      </c>
      <c r="F476" s="630">
        <v>26.773761713520798</v>
      </c>
      <c r="G476" s="768">
        <v>0.24</v>
      </c>
      <c r="H476" s="768">
        <f t="shared" si="39"/>
        <v>6.43</v>
      </c>
      <c r="I476" s="630">
        <f t="shared" si="40"/>
        <v>7.0535828192026723E-6</v>
      </c>
      <c r="J476" s="630">
        <f t="shared" si="41"/>
        <v>83.354607838639765</v>
      </c>
      <c r="K476" s="628" t="str">
        <f t="shared" si="42"/>
        <v>C</v>
      </c>
    </row>
    <row r="477" spans="1:11" ht="38.25" x14ac:dyDescent="0.25">
      <c r="A477" s="628" t="s">
        <v>361</v>
      </c>
      <c r="B477" s="629" t="s">
        <v>685</v>
      </c>
      <c r="C477" s="628" t="s">
        <v>1285</v>
      </c>
      <c r="D477" s="628" t="s">
        <v>522</v>
      </c>
      <c r="E477" s="628" t="s">
        <v>542</v>
      </c>
      <c r="F477" s="630">
        <v>26.773761713520798</v>
      </c>
      <c r="G477" s="768">
        <v>0.15</v>
      </c>
      <c r="H477" s="768">
        <f t="shared" si="39"/>
        <v>4.0199999999999996</v>
      </c>
      <c r="I477" s="630">
        <f t="shared" si="40"/>
        <v>4.4098604872775645E-6</v>
      </c>
      <c r="J477" s="630">
        <f t="shared" si="41"/>
        <v>83.354612248500246</v>
      </c>
      <c r="K477" s="628" t="str">
        <f t="shared" si="42"/>
        <v>C</v>
      </c>
    </row>
    <row r="478" spans="1:11" x14ac:dyDescent="0.25">
      <c r="A478" s="628" t="s">
        <v>686</v>
      </c>
      <c r="B478" s="629" t="s">
        <v>687</v>
      </c>
      <c r="C478" s="628" t="s">
        <v>1285</v>
      </c>
      <c r="D478" s="628" t="s">
        <v>515</v>
      </c>
      <c r="E478" s="628" t="s">
        <v>70</v>
      </c>
      <c r="F478" s="771">
        <v>4.0734375000000003E-2</v>
      </c>
      <c r="G478" s="768">
        <v>19.149999999999999</v>
      </c>
      <c r="H478" s="768">
        <f t="shared" si="39"/>
        <v>0.78</v>
      </c>
      <c r="I478" s="630">
        <f t="shared" si="40"/>
        <v>8.5564457215833345E-7</v>
      </c>
      <c r="J478" s="630">
        <f t="shared" si="41"/>
        <v>83.354613104144818</v>
      </c>
      <c r="K478" s="628" t="str">
        <f t="shared" si="42"/>
        <v>C</v>
      </c>
    </row>
    <row r="479" spans="1:11" ht="38.25" x14ac:dyDescent="0.25">
      <c r="A479" s="628" t="s">
        <v>688</v>
      </c>
      <c r="B479" s="629" t="s">
        <v>689</v>
      </c>
      <c r="C479" s="628" t="s">
        <v>1285</v>
      </c>
      <c r="D479" s="628" t="s">
        <v>522</v>
      </c>
      <c r="E479" s="628" t="s">
        <v>24</v>
      </c>
      <c r="F479" s="772">
        <v>2.7483433734939642E-2</v>
      </c>
      <c r="G479" s="768">
        <v>0.17</v>
      </c>
      <c r="H479" s="768">
        <f t="shared" si="39"/>
        <v>0</v>
      </c>
      <c r="I479" s="630">
        <f t="shared" si="40"/>
        <v>0</v>
      </c>
      <c r="J479" s="630">
        <f t="shared" si="41"/>
        <v>83.354613104144818</v>
      </c>
      <c r="K479" s="628" t="str">
        <f t="shared" si="42"/>
        <v>C</v>
      </c>
    </row>
    <row r="480" spans="1:11" ht="38.25" x14ac:dyDescent="0.25">
      <c r="A480" s="628" t="s">
        <v>688</v>
      </c>
      <c r="B480" s="629" t="s">
        <v>690</v>
      </c>
      <c r="C480" s="628" t="s">
        <v>1285</v>
      </c>
      <c r="D480" s="628" t="s">
        <v>522</v>
      </c>
      <c r="E480" s="628" t="s">
        <v>542</v>
      </c>
      <c r="F480" s="773">
        <v>3.7953313253011961E-2</v>
      </c>
      <c r="G480" s="768">
        <v>0.12</v>
      </c>
      <c r="H480" s="768">
        <f t="shared" si="39"/>
        <v>0</v>
      </c>
      <c r="I480" s="630">
        <f t="shared" si="40"/>
        <v>0</v>
      </c>
      <c r="J480" s="630">
        <f t="shared" si="41"/>
        <v>83.354613104144818</v>
      </c>
      <c r="K480" s="628" t="str">
        <f t="shared" si="42"/>
        <v>C</v>
      </c>
    </row>
    <row r="481" spans="1:11" ht="38.25" x14ac:dyDescent="0.25">
      <c r="A481" s="628" t="s">
        <v>651</v>
      </c>
      <c r="B481" s="629" t="s">
        <v>738</v>
      </c>
      <c r="C481" s="628" t="s">
        <v>1285</v>
      </c>
      <c r="D481" s="628" t="s">
        <v>522</v>
      </c>
      <c r="E481" s="628" t="s">
        <v>542</v>
      </c>
      <c r="F481" s="630">
        <v>0</v>
      </c>
      <c r="G481" s="768">
        <v>44.4</v>
      </c>
      <c r="H481" s="768">
        <f t="shared" si="39"/>
        <v>0</v>
      </c>
      <c r="I481" s="630">
        <f t="shared" si="40"/>
        <v>0</v>
      </c>
      <c r="J481" s="630">
        <f t="shared" si="41"/>
        <v>83.354613104144818</v>
      </c>
      <c r="K481" s="628" t="str">
        <f t="shared" si="42"/>
        <v>C</v>
      </c>
    </row>
    <row r="482" spans="1:11" ht="38.25" x14ac:dyDescent="0.25">
      <c r="A482" s="628" t="s">
        <v>276</v>
      </c>
      <c r="B482" s="629" t="s">
        <v>722</v>
      </c>
      <c r="C482" s="628" t="s">
        <v>1285</v>
      </c>
      <c r="D482" s="628" t="s">
        <v>522</v>
      </c>
      <c r="E482" s="628" t="s">
        <v>542</v>
      </c>
      <c r="F482" s="630">
        <v>0</v>
      </c>
      <c r="G482" s="768">
        <v>27.7</v>
      </c>
      <c r="H482" s="768">
        <f t="shared" si="39"/>
        <v>0</v>
      </c>
      <c r="I482" s="630">
        <f t="shared" si="40"/>
        <v>0</v>
      </c>
      <c r="J482" s="630">
        <f t="shared" si="41"/>
        <v>83.354613104144818</v>
      </c>
      <c r="K482" s="628" t="str">
        <f t="shared" si="42"/>
        <v>C</v>
      </c>
    </row>
    <row r="483" spans="1:11" ht="38.25" x14ac:dyDescent="0.25">
      <c r="A483" s="628" t="s">
        <v>326</v>
      </c>
      <c r="B483" s="629" t="s">
        <v>697</v>
      </c>
      <c r="C483" s="628" t="s">
        <v>1285</v>
      </c>
      <c r="D483" s="628" t="s">
        <v>522</v>
      </c>
      <c r="E483" s="628" t="s">
        <v>542</v>
      </c>
      <c r="F483" s="630">
        <v>0</v>
      </c>
      <c r="G483" s="768">
        <v>29.6</v>
      </c>
      <c r="H483" s="768">
        <f t="shared" si="39"/>
        <v>0</v>
      </c>
      <c r="I483" s="630">
        <f t="shared" si="40"/>
        <v>0</v>
      </c>
      <c r="J483" s="630">
        <f t="shared" si="41"/>
        <v>83.354613104144818</v>
      </c>
      <c r="K483" s="628" t="str">
        <f t="shared" si="42"/>
        <v>C</v>
      </c>
    </row>
    <row r="484" spans="1:11" ht="38.25" x14ac:dyDescent="0.25">
      <c r="A484" s="628" t="s">
        <v>234</v>
      </c>
      <c r="B484" s="629" t="s">
        <v>740</v>
      </c>
      <c r="C484" s="628" t="s">
        <v>1285</v>
      </c>
      <c r="D484" s="628" t="s">
        <v>522</v>
      </c>
      <c r="E484" s="628" t="s">
        <v>542</v>
      </c>
      <c r="F484" s="630">
        <v>0</v>
      </c>
      <c r="G484" s="768">
        <v>1.07</v>
      </c>
      <c r="H484" s="768">
        <f t="shared" si="39"/>
        <v>0</v>
      </c>
      <c r="I484" s="630">
        <f t="shared" si="40"/>
        <v>0</v>
      </c>
      <c r="J484" s="630">
        <f t="shared" si="41"/>
        <v>83.354613104144818</v>
      </c>
      <c r="K484" s="628" t="str">
        <f t="shared" si="42"/>
        <v>C</v>
      </c>
    </row>
    <row r="485" spans="1:11" ht="38.25" x14ac:dyDescent="0.25">
      <c r="A485" s="628" t="s">
        <v>268</v>
      </c>
      <c r="B485" s="629" t="s">
        <v>693</v>
      </c>
      <c r="C485" s="628" t="s">
        <v>1285</v>
      </c>
      <c r="D485" s="628" t="s">
        <v>522</v>
      </c>
      <c r="E485" s="628" t="s">
        <v>542</v>
      </c>
      <c r="F485" s="630">
        <v>0</v>
      </c>
      <c r="G485" s="768">
        <v>0.34</v>
      </c>
      <c r="H485" s="768">
        <f t="shared" si="39"/>
        <v>0</v>
      </c>
      <c r="I485" s="630">
        <f t="shared" si="40"/>
        <v>0</v>
      </c>
      <c r="J485" s="630">
        <f t="shared" si="41"/>
        <v>83.354613104144818</v>
      </c>
      <c r="K485" s="628" t="str">
        <f t="shared" si="42"/>
        <v>C</v>
      </c>
    </row>
    <row r="486" spans="1:11" ht="38.25" x14ac:dyDescent="0.25">
      <c r="A486" s="628" t="s">
        <v>573</v>
      </c>
      <c r="B486" s="629" t="s">
        <v>746</v>
      </c>
      <c r="C486" s="628" t="s">
        <v>1285</v>
      </c>
      <c r="D486" s="628" t="s">
        <v>522</v>
      </c>
      <c r="E486" s="628" t="s">
        <v>542</v>
      </c>
      <c r="F486" s="630">
        <v>0</v>
      </c>
      <c r="G486" s="768">
        <v>23.87</v>
      </c>
      <c r="H486" s="768">
        <f t="shared" si="39"/>
        <v>0</v>
      </c>
      <c r="I486" s="630">
        <f t="shared" si="40"/>
        <v>0</v>
      </c>
      <c r="J486" s="630">
        <f t="shared" si="41"/>
        <v>83.354613104144818</v>
      </c>
      <c r="K486" s="628" t="str">
        <f t="shared" si="42"/>
        <v>C</v>
      </c>
    </row>
    <row r="487" spans="1:11" ht="38.25" x14ac:dyDescent="0.25">
      <c r="A487" s="628" t="s">
        <v>329</v>
      </c>
      <c r="B487" s="629" t="s">
        <v>710</v>
      </c>
      <c r="C487" s="628" t="s">
        <v>1285</v>
      </c>
      <c r="D487" s="628" t="s">
        <v>522</v>
      </c>
      <c r="E487" s="628" t="s">
        <v>542</v>
      </c>
      <c r="F487" s="630">
        <v>0</v>
      </c>
      <c r="G487" s="768">
        <v>50.73</v>
      </c>
      <c r="H487" s="768">
        <f t="shared" si="39"/>
        <v>0</v>
      </c>
      <c r="I487" s="630">
        <f t="shared" si="40"/>
        <v>0</v>
      </c>
      <c r="J487" s="630">
        <f t="shared" si="41"/>
        <v>83.354613104144818</v>
      </c>
      <c r="K487" s="628" t="str">
        <f t="shared" si="42"/>
        <v>C</v>
      </c>
    </row>
    <row r="488" spans="1:11" ht="38.25" x14ac:dyDescent="0.25">
      <c r="A488" s="628" t="s">
        <v>645</v>
      </c>
      <c r="B488" s="629" t="s">
        <v>729</v>
      </c>
      <c r="C488" s="628" t="s">
        <v>1285</v>
      </c>
      <c r="D488" s="628" t="s">
        <v>522</v>
      </c>
      <c r="E488" s="628" t="s">
        <v>542</v>
      </c>
      <c r="F488" s="630">
        <v>0</v>
      </c>
      <c r="G488" s="768">
        <v>132.72999999999999</v>
      </c>
      <c r="H488" s="768">
        <f t="shared" si="39"/>
        <v>0</v>
      </c>
      <c r="I488" s="630">
        <f t="shared" si="40"/>
        <v>0</v>
      </c>
      <c r="J488" s="630">
        <f t="shared" si="41"/>
        <v>83.354613104144818</v>
      </c>
      <c r="K488" s="628" t="str">
        <f t="shared" si="42"/>
        <v>C</v>
      </c>
    </row>
    <row r="489" spans="1:11" ht="38.25" x14ac:dyDescent="0.25">
      <c r="A489" s="628" t="s">
        <v>404</v>
      </c>
      <c r="B489" s="629" t="s">
        <v>712</v>
      </c>
      <c r="C489" s="628" t="s">
        <v>1285</v>
      </c>
      <c r="D489" s="628" t="s">
        <v>522</v>
      </c>
      <c r="E489" s="628" t="s">
        <v>542</v>
      </c>
      <c r="F489" s="630">
        <v>0</v>
      </c>
      <c r="G489" s="768">
        <v>0.53</v>
      </c>
      <c r="H489" s="768">
        <f t="shared" si="39"/>
        <v>0</v>
      </c>
      <c r="I489" s="630">
        <f t="shared" si="40"/>
        <v>0</v>
      </c>
      <c r="J489" s="630">
        <f t="shared" si="41"/>
        <v>83.354613104144818</v>
      </c>
      <c r="K489" s="628" t="str">
        <f t="shared" si="42"/>
        <v>C</v>
      </c>
    </row>
    <row r="490" spans="1:11" ht="38.25" x14ac:dyDescent="0.25">
      <c r="A490" s="628" t="s">
        <v>469</v>
      </c>
      <c r="B490" s="629" t="s">
        <v>700</v>
      </c>
      <c r="C490" s="628" t="s">
        <v>1285</v>
      </c>
      <c r="D490" s="628" t="s">
        <v>522</v>
      </c>
      <c r="E490" s="628" t="s">
        <v>542</v>
      </c>
      <c r="F490" s="630">
        <v>0</v>
      </c>
      <c r="G490" s="768">
        <v>100.72</v>
      </c>
      <c r="H490" s="768">
        <f t="shared" ref="H490:H539" si="43">ROUND(F490*G490,2)</f>
        <v>0</v>
      </c>
      <c r="I490" s="630">
        <f t="shared" si="40"/>
        <v>0</v>
      </c>
      <c r="J490" s="630">
        <f t="shared" si="41"/>
        <v>83.354613104144818</v>
      </c>
      <c r="K490" s="628" t="str">
        <f t="shared" si="42"/>
        <v>C</v>
      </c>
    </row>
    <row r="491" spans="1:11" ht="38.25" x14ac:dyDescent="0.25">
      <c r="A491" s="628" t="s">
        <v>570</v>
      </c>
      <c r="B491" s="629" t="s">
        <v>739</v>
      </c>
      <c r="C491" s="628" t="s">
        <v>1285</v>
      </c>
      <c r="D491" s="628" t="s">
        <v>522</v>
      </c>
      <c r="E491" s="628" t="s">
        <v>542</v>
      </c>
      <c r="F491" s="630">
        <v>0</v>
      </c>
      <c r="G491" s="768">
        <v>30.14</v>
      </c>
      <c r="H491" s="768">
        <f t="shared" si="43"/>
        <v>0</v>
      </c>
      <c r="I491" s="630">
        <f t="shared" ref="I491:I539" si="44">H491 / VALOR_TOTAL * 100</f>
        <v>0</v>
      </c>
      <c r="J491" s="630">
        <f t="shared" ref="J491:J539" si="45">I491+J490</f>
        <v>83.354613104144818</v>
      </c>
      <c r="K491" s="628" t="str">
        <f t="shared" ref="K491:K539" si="46">IF(J491&lt;=50,"A",IF(J491&lt;=80,"B","C"))</f>
        <v>C</v>
      </c>
    </row>
    <row r="492" spans="1:11" ht="38.25" x14ac:dyDescent="0.25">
      <c r="A492" s="628" t="s">
        <v>600</v>
      </c>
      <c r="B492" s="629" t="s">
        <v>707</v>
      </c>
      <c r="C492" s="628" t="s">
        <v>1285</v>
      </c>
      <c r="D492" s="628" t="s">
        <v>522</v>
      </c>
      <c r="E492" s="628" t="s">
        <v>542</v>
      </c>
      <c r="F492" s="630">
        <v>0</v>
      </c>
      <c r="G492" s="768">
        <v>29.55</v>
      </c>
      <c r="H492" s="768">
        <f t="shared" si="43"/>
        <v>0</v>
      </c>
      <c r="I492" s="630">
        <f t="shared" si="44"/>
        <v>0</v>
      </c>
      <c r="J492" s="630">
        <f t="shared" si="45"/>
        <v>83.354613104144818</v>
      </c>
      <c r="K492" s="628" t="str">
        <f t="shared" si="46"/>
        <v>C</v>
      </c>
    </row>
    <row r="493" spans="1:11" ht="38.25" x14ac:dyDescent="0.25">
      <c r="A493" s="628" t="s">
        <v>260</v>
      </c>
      <c r="B493" s="629" t="s">
        <v>747</v>
      </c>
      <c r="C493" s="628" t="s">
        <v>1285</v>
      </c>
      <c r="D493" s="628" t="s">
        <v>522</v>
      </c>
      <c r="E493" s="628" t="s">
        <v>542</v>
      </c>
      <c r="F493" s="630">
        <v>0</v>
      </c>
      <c r="G493" s="768">
        <v>0.72</v>
      </c>
      <c r="H493" s="768">
        <f t="shared" si="43"/>
        <v>0</v>
      </c>
      <c r="I493" s="630">
        <f t="shared" si="44"/>
        <v>0</v>
      </c>
      <c r="J493" s="630">
        <f t="shared" si="45"/>
        <v>83.354613104144818</v>
      </c>
      <c r="K493" s="628" t="str">
        <f t="shared" si="46"/>
        <v>C</v>
      </c>
    </row>
    <row r="494" spans="1:11" ht="38.25" x14ac:dyDescent="0.25">
      <c r="A494" s="628" t="s">
        <v>292</v>
      </c>
      <c r="B494" s="629" t="s">
        <v>730</v>
      </c>
      <c r="C494" s="628" t="s">
        <v>1285</v>
      </c>
      <c r="D494" s="628" t="s">
        <v>522</v>
      </c>
      <c r="E494" s="628" t="s">
        <v>542</v>
      </c>
      <c r="F494" s="630">
        <v>0</v>
      </c>
      <c r="G494" s="768">
        <v>30.98</v>
      </c>
      <c r="H494" s="768">
        <f t="shared" si="43"/>
        <v>0</v>
      </c>
      <c r="I494" s="630">
        <f t="shared" si="44"/>
        <v>0</v>
      </c>
      <c r="J494" s="630">
        <f t="shared" si="45"/>
        <v>83.354613104144818</v>
      </c>
      <c r="K494" s="628" t="str">
        <f t="shared" si="46"/>
        <v>C</v>
      </c>
    </row>
    <row r="495" spans="1:11" ht="38.25" x14ac:dyDescent="0.25">
      <c r="A495" s="628" t="s">
        <v>675</v>
      </c>
      <c r="B495" s="629" t="s">
        <v>719</v>
      </c>
      <c r="C495" s="628" t="s">
        <v>1285</v>
      </c>
      <c r="D495" s="628" t="s">
        <v>522</v>
      </c>
      <c r="E495" s="628" t="s">
        <v>542</v>
      </c>
      <c r="F495" s="630">
        <v>0</v>
      </c>
      <c r="G495" s="768">
        <v>0.12</v>
      </c>
      <c r="H495" s="768">
        <f t="shared" si="43"/>
        <v>0</v>
      </c>
      <c r="I495" s="630">
        <f t="shared" si="44"/>
        <v>0</v>
      </c>
      <c r="J495" s="630">
        <f t="shared" si="45"/>
        <v>83.354613104144818</v>
      </c>
      <c r="K495" s="628" t="str">
        <f t="shared" si="46"/>
        <v>C</v>
      </c>
    </row>
    <row r="496" spans="1:11" ht="38.25" x14ac:dyDescent="0.25">
      <c r="A496" s="628" t="s">
        <v>495</v>
      </c>
      <c r="B496" s="629" t="s">
        <v>711</v>
      </c>
      <c r="C496" s="628" t="s">
        <v>1285</v>
      </c>
      <c r="D496" s="628" t="s">
        <v>522</v>
      </c>
      <c r="E496" s="628" t="s">
        <v>542</v>
      </c>
      <c r="F496" s="630">
        <v>0</v>
      </c>
      <c r="G496" s="768">
        <v>149.08000000000001</v>
      </c>
      <c r="H496" s="768">
        <f t="shared" si="43"/>
        <v>0</v>
      </c>
      <c r="I496" s="630">
        <f t="shared" si="44"/>
        <v>0</v>
      </c>
      <c r="J496" s="630">
        <f t="shared" si="45"/>
        <v>83.354613104144818</v>
      </c>
      <c r="K496" s="628" t="str">
        <f t="shared" si="46"/>
        <v>C</v>
      </c>
    </row>
    <row r="497" spans="1:11" ht="38.25" x14ac:dyDescent="0.25">
      <c r="A497" s="628" t="s">
        <v>459</v>
      </c>
      <c r="B497" s="629" t="s">
        <v>726</v>
      </c>
      <c r="C497" s="628" t="s">
        <v>1285</v>
      </c>
      <c r="D497" s="628" t="s">
        <v>522</v>
      </c>
      <c r="E497" s="628" t="s">
        <v>542</v>
      </c>
      <c r="F497" s="630">
        <v>0</v>
      </c>
      <c r="G497" s="768">
        <v>106.64</v>
      </c>
      <c r="H497" s="768">
        <f t="shared" si="43"/>
        <v>0</v>
      </c>
      <c r="I497" s="630">
        <f t="shared" si="44"/>
        <v>0</v>
      </c>
      <c r="J497" s="630">
        <f t="shared" si="45"/>
        <v>83.354613104144818</v>
      </c>
      <c r="K497" s="628" t="str">
        <f t="shared" si="46"/>
        <v>C</v>
      </c>
    </row>
    <row r="498" spans="1:11" ht="38.25" x14ac:dyDescent="0.25">
      <c r="A498" s="628" t="s">
        <v>611</v>
      </c>
      <c r="B498" s="629" t="s">
        <v>701</v>
      </c>
      <c r="C498" s="628" t="s">
        <v>1285</v>
      </c>
      <c r="D498" s="628" t="s">
        <v>522</v>
      </c>
      <c r="E498" s="628" t="s">
        <v>542</v>
      </c>
      <c r="F498" s="630">
        <v>0</v>
      </c>
      <c r="G498" s="768">
        <v>44.5</v>
      </c>
      <c r="H498" s="768">
        <f t="shared" si="43"/>
        <v>0</v>
      </c>
      <c r="I498" s="630">
        <f t="shared" si="44"/>
        <v>0</v>
      </c>
      <c r="J498" s="630">
        <f t="shared" si="45"/>
        <v>83.354613104144818</v>
      </c>
      <c r="K498" s="628" t="str">
        <f t="shared" si="46"/>
        <v>C</v>
      </c>
    </row>
    <row r="499" spans="1:11" x14ac:dyDescent="0.25">
      <c r="A499" s="628" t="s">
        <v>748</v>
      </c>
      <c r="B499" s="629" t="s">
        <v>391</v>
      </c>
      <c r="C499" s="628" t="s">
        <v>1285</v>
      </c>
      <c r="D499" s="628" t="s">
        <v>515</v>
      </c>
      <c r="E499" s="628" t="s">
        <v>66</v>
      </c>
      <c r="F499" s="630">
        <v>6000</v>
      </c>
      <c r="G499" s="768">
        <v>0</v>
      </c>
      <c r="H499" s="768">
        <f t="shared" si="43"/>
        <v>0</v>
      </c>
      <c r="I499" s="630">
        <f t="shared" si="44"/>
        <v>0</v>
      </c>
      <c r="J499" s="630">
        <f t="shared" si="45"/>
        <v>83.354613104144818</v>
      </c>
      <c r="K499" s="628" t="str">
        <f t="shared" si="46"/>
        <v>C</v>
      </c>
    </row>
    <row r="500" spans="1:11" ht="38.25" x14ac:dyDescent="0.25">
      <c r="A500" s="628" t="s">
        <v>363</v>
      </c>
      <c r="B500" s="629" t="s">
        <v>735</v>
      </c>
      <c r="C500" s="628" t="s">
        <v>1285</v>
      </c>
      <c r="D500" s="628" t="s">
        <v>522</v>
      </c>
      <c r="E500" s="628" t="s">
        <v>542</v>
      </c>
      <c r="F500" s="630">
        <v>0</v>
      </c>
      <c r="G500" s="768">
        <v>5.81</v>
      </c>
      <c r="H500" s="768">
        <f t="shared" si="43"/>
        <v>0</v>
      </c>
      <c r="I500" s="630">
        <f t="shared" si="44"/>
        <v>0</v>
      </c>
      <c r="J500" s="630">
        <f t="shared" si="45"/>
        <v>83.354613104144818</v>
      </c>
      <c r="K500" s="628" t="str">
        <f t="shared" si="46"/>
        <v>C</v>
      </c>
    </row>
    <row r="501" spans="1:11" ht="38.25" x14ac:dyDescent="0.25">
      <c r="A501" s="628" t="s">
        <v>252</v>
      </c>
      <c r="B501" s="629" t="s">
        <v>703</v>
      </c>
      <c r="C501" s="628" t="s">
        <v>1285</v>
      </c>
      <c r="D501" s="628" t="s">
        <v>522</v>
      </c>
      <c r="E501" s="628" t="s">
        <v>542</v>
      </c>
      <c r="F501" s="630">
        <v>0</v>
      </c>
      <c r="G501" s="768">
        <v>97.48</v>
      </c>
      <c r="H501" s="768">
        <f t="shared" si="43"/>
        <v>0</v>
      </c>
      <c r="I501" s="630">
        <f t="shared" si="44"/>
        <v>0</v>
      </c>
      <c r="J501" s="630">
        <f t="shared" si="45"/>
        <v>83.354613104144818</v>
      </c>
      <c r="K501" s="628" t="str">
        <f t="shared" si="46"/>
        <v>C</v>
      </c>
    </row>
    <row r="502" spans="1:11" ht="38.25" x14ac:dyDescent="0.25">
      <c r="A502" s="628" t="s">
        <v>487</v>
      </c>
      <c r="B502" s="629" t="s">
        <v>745</v>
      </c>
      <c r="C502" s="628" t="s">
        <v>1285</v>
      </c>
      <c r="D502" s="628" t="s">
        <v>522</v>
      </c>
      <c r="E502" s="628" t="s">
        <v>542</v>
      </c>
      <c r="F502" s="630">
        <v>0</v>
      </c>
      <c r="G502" s="768">
        <v>41.64</v>
      </c>
      <c r="H502" s="768">
        <f t="shared" si="43"/>
        <v>0</v>
      </c>
      <c r="I502" s="630">
        <f t="shared" si="44"/>
        <v>0</v>
      </c>
      <c r="J502" s="630">
        <f t="shared" si="45"/>
        <v>83.354613104144818</v>
      </c>
      <c r="K502" s="628" t="str">
        <f t="shared" si="46"/>
        <v>C</v>
      </c>
    </row>
    <row r="503" spans="1:11" ht="38.25" x14ac:dyDescent="0.25">
      <c r="A503" s="628" t="s">
        <v>408</v>
      </c>
      <c r="B503" s="629" t="s">
        <v>720</v>
      </c>
      <c r="C503" s="628" t="s">
        <v>1285</v>
      </c>
      <c r="D503" s="628" t="s">
        <v>522</v>
      </c>
      <c r="E503" s="628" t="s">
        <v>542</v>
      </c>
      <c r="F503" s="630">
        <v>0</v>
      </c>
      <c r="G503" s="768">
        <v>106.97</v>
      </c>
      <c r="H503" s="768">
        <f t="shared" si="43"/>
        <v>0</v>
      </c>
      <c r="I503" s="630">
        <f t="shared" si="44"/>
        <v>0</v>
      </c>
      <c r="J503" s="630">
        <f t="shared" si="45"/>
        <v>83.354613104144818</v>
      </c>
      <c r="K503" s="628" t="str">
        <f t="shared" si="46"/>
        <v>C</v>
      </c>
    </row>
    <row r="504" spans="1:11" ht="38.25" x14ac:dyDescent="0.25">
      <c r="A504" s="628" t="s">
        <v>300</v>
      </c>
      <c r="B504" s="629" t="s">
        <v>723</v>
      </c>
      <c r="C504" s="628" t="s">
        <v>1285</v>
      </c>
      <c r="D504" s="628" t="s">
        <v>522</v>
      </c>
      <c r="E504" s="628" t="s">
        <v>542</v>
      </c>
      <c r="F504" s="630">
        <v>0</v>
      </c>
      <c r="G504" s="768">
        <v>68.010000000000005</v>
      </c>
      <c r="H504" s="768">
        <f t="shared" si="43"/>
        <v>0</v>
      </c>
      <c r="I504" s="630">
        <f t="shared" si="44"/>
        <v>0</v>
      </c>
      <c r="J504" s="630">
        <f t="shared" si="45"/>
        <v>83.354613104144818</v>
      </c>
      <c r="K504" s="628" t="str">
        <f t="shared" si="46"/>
        <v>C</v>
      </c>
    </row>
    <row r="505" spans="1:11" ht="38.25" x14ac:dyDescent="0.25">
      <c r="A505" s="628" t="s">
        <v>463</v>
      </c>
      <c r="B505" s="629" t="s">
        <v>728</v>
      </c>
      <c r="C505" s="628" t="s">
        <v>1285</v>
      </c>
      <c r="D505" s="628" t="s">
        <v>522</v>
      </c>
      <c r="E505" s="628" t="s">
        <v>542</v>
      </c>
      <c r="F505" s="630">
        <v>0</v>
      </c>
      <c r="G505" s="768">
        <v>445.99</v>
      </c>
      <c r="H505" s="768">
        <f t="shared" si="43"/>
        <v>0</v>
      </c>
      <c r="I505" s="630">
        <f t="shared" si="44"/>
        <v>0</v>
      </c>
      <c r="J505" s="630">
        <f t="shared" si="45"/>
        <v>83.354613104144818</v>
      </c>
      <c r="K505" s="628" t="str">
        <f t="shared" si="46"/>
        <v>C</v>
      </c>
    </row>
    <row r="506" spans="1:11" ht="38.25" x14ac:dyDescent="0.25">
      <c r="A506" s="628" t="s">
        <v>399</v>
      </c>
      <c r="B506" s="629" t="s">
        <v>702</v>
      </c>
      <c r="C506" s="628" t="s">
        <v>1285</v>
      </c>
      <c r="D506" s="628" t="s">
        <v>522</v>
      </c>
      <c r="E506" s="628" t="s">
        <v>542</v>
      </c>
      <c r="F506" s="630">
        <v>0</v>
      </c>
      <c r="G506" s="768">
        <v>2.19</v>
      </c>
      <c r="H506" s="768">
        <f t="shared" si="43"/>
        <v>0</v>
      </c>
      <c r="I506" s="630">
        <f t="shared" si="44"/>
        <v>0</v>
      </c>
      <c r="J506" s="630">
        <f t="shared" si="45"/>
        <v>83.354613104144818</v>
      </c>
      <c r="K506" s="628" t="str">
        <f t="shared" si="46"/>
        <v>C</v>
      </c>
    </row>
    <row r="507" spans="1:11" ht="38.25" x14ac:dyDescent="0.25">
      <c r="A507" s="628" t="s">
        <v>244</v>
      </c>
      <c r="B507" s="629" t="s">
        <v>744</v>
      </c>
      <c r="C507" s="628" t="s">
        <v>1285</v>
      </c>
      <c r="D507" s="628" t="s">
        <v>522</v>
      </c>
      <c r="E507" s="628" t="s">
        <v>542</v>
      </c>
      <c r="F507" s="630">
        <v>0</v>
      </c>
      <c r="G507" s="768">
        <v>26.92</v>
      </c>
      <c r="H507" s="768">
        <f t="shared" si="43"/>
        <v>0</v>
      </c>
      <c r="I507" s="630">
        <f t="shared" si="44"/>
        <v>0</v>
      </c>
      <c r="J507" s="630">
        <f t="shared" si="45"/>
        <v>83.354613104144818</v>
      </c>
      <c r="K507" s="628" t="str">
        <f t="shared" si="46"/>
        <v>C</v>
      </c>
    </row>
    <row r="508" spans="1:11" ht="38.25" x14ac:dyDescent="0.25">
      <c r="A508" s="628" t="s">
        <v>311</v>
      </c>
      <c r="B508" s="629" t="s">
        <v>727</v>
      </c>
      <c r="C508" s="628" t="s">
        <v>1285</v>
      </c>
      <c r="D508" s="628" t="s">
        <v>522</v>
      </c>
      <c r="E508" s="628" t="s">
        <v>542</v>
      </c>
      <c r="F508" s="630">
        <v>0</v>
      </c>
      <c r="G508" s="768">
        <v>62.57</v>
      </c>
      <c r="H508" s="768">
        <f t="shared" si="43"/>
        <v>0</v>
      </c>
      <c r="I508" s="630">
        <f t="shared" si="44"/>
        <v>0</v>
      </c>
      <c r="J508" s="630">
        <f t="shared" si="45"/>
        <v>83.354613104144818</v>
      </c>
      <c r="K508" s="628" t="str">
        <f t="shared" si="46"/>
        <v>C</v>
      </c>
    </row>
    <row r="509" spans="1:11" ht="38.25" x14ac:dyDescent="0.25">
      <c r="A509" s="628" t="s">
        <v>483</v>
      </c>
      <c r="B509" s="629" t="s">
        <v>733</v>
      </c>
      <c r="C509" s="628" t="s">
        <v>1285</v>
      </c>
      <c r="D509" s="628" t="s">
        <v>522</v>
      </c>
      <c r="E509" s="628" t="s">
        <v>542</v>
      </c>
      <c r="F509" s="630">
        <v>0</v>
      </c>
      <c r="G509" s="768">
        <v>9.27</v>
      </c>
      <c r="H509" s="768">
        <f t="shared" si="43"/>
        <v>0</v>
      </c>
      <c r="I509" s="630">
        <f t="shared" si="44"/>
        <v>0</v>
      </c>
      <c r="J509" s="630">
        <f t="shared" si="45"/>
        <v>83.354613104144818</v>
      </c>
      <c r="K509" s="628" t="str">
        <f t="shared" si="46"/>
        <v>C</v>
      </c>
    </row>
    <row r="510" spans="1:11" x14ac:dyDescent="0.25">
      <c r="A510" s="628" t="s">
        <v>489</v>
      </c>
      <c r="B510" s="629" t="s">
        <v>490</v>
      </c>
      <c r="C510" s="628" t="s">
        <v>1285</v>
      </c>
      <c r="D510" s="628" t="s">
        <v>515</v>
      </c>
      <c r="E510" s="628" t="s">
        <v>108</v>
      </c>
      <c r="F510" s="630">
        <v>2.8252799999999998</v>
      </c>
      <c r="G510" s="768">
        <v>0</v>
      </c>
      <c r="H510" s="768">
        <f t="shared" si="43"/>
        <v>0</v>
      </c>
      <c r="I510" s="630">
        <f t="shared" si="44"/>
        <v>0</v>
      </c>
      <c r="J510" s="630">
        <f t="shared" si="45"/>
        <v>83.354613104144818</v>
      </c>
      <c r="K510" s="628" t="str">
        <f t="shared" si="46"/>
        <v>C</v>
      </c>
    </row>
    <row r="511" spans="1:11" ht="38.25" x14ac:dyDescent="0.25">
      <c r="A511" s="628" t="s">
        <v>302</v>
      </c>
      <c r="B511" s="629" t="s">
        <v>709</v>
      </c>
      <c r="C511" s="628" t="s">
        <v>1285</v>
      </c>
      <c r="D511" s="628" t="s">
        <v>522</v>
      </c>
      <c r="E511" s="628" t="s">
        <v>542</v>
      </c>
      <c r="F511" s="630">
        <v>0</v>
      </c>
      <c r="G511" s="768">
        <v>47.89</v>
      </c>
      <c r="H511" s="768">
        <f t="shared" si="43"/>
        <v>0</v>
      </c>
      <c r="I511" s="630">
        <f t="shared" si="44"/>
        <v>0</v>
      </c>
      <c r="J511" s="630">
        <f t="shared" si="45"/>
        <v>83.354613104144818</v>
      </c>
      <c r="K511" s="628" t="str">
        <f t="shared" si="46"/>
        <v>C</v>
      </c>
    </row>
    <row r="512" spans="1:11" ht="38.25" x14ac:dyDescent="0.25">
      <c r="A512" s="628" t="s">
        <v>333</v>
      </c>
      <c r="B512" s="629" t="s">
        <v>705</v>
      </c>
      <c r="C512" s="628" t="s">
        <v>1285</v>
      </c>
      <c r="D512" s="628" t="s">
        <v>522</v>
      </c>
      <c r="E512" s="628" t="s">
        <v>542</v>
      </c>
      <c r="F512" s="630">
        <v>0</v>
      </c>
      <c r="G512" s="768">
        <v>1.95</v>
      </c>
      <c r="H512" s="768">
        <f t="shared" si="43"/>
        <v>0</v>
      </c>
      <c r="I512" s="630">
        <f t="shared" si="44"/>
        <v>0</v>
      </c>
      <c r="J512" s="630">
        <f t="shared" si="45"/>
        <v>83.354613104144818</v>
      </c>
      <c r="K512" s="628" t="str">
        <f t="shared" si="46"/>
        <v>C</v>
      </c>
    </row>
    <row r="513" spans="1:11" ht="38.25" x14ac:dyDescent="0.25">
      <c r="A513" s="628" t="s">
        <v>678</v>
      </c>
      <c r="B513" s="629" t="s">
        <v>743</v>
      </c>
      <c r="C513" s="628" t="s">
        <v>1285</v>
      </c>
      <c r="D513" s="628" t="s">
        <v>522</v>
      </c>
      <c r="E513" s="628" t="s">
        <v>542</v>
      </c>
      <c r="F513" s="630">
        <v>0</v>
      </c>
      <c r="G513" s="768">
        <v>0.3</v>
      </c>
      <c r="H513" s="768">
        <f t="shared" si="43"/>
        <v>0</v>
      </c>
      <c r="I513" s="630">
        <f t="shared" si="44"/>
        <v>0</v>
      </c>
      <c r="J513" s="630">
        <f t="shared" si="45"/>
        <v>83.354613104144818</v>
      </c>
      <c r="K513" s="628" t="str">
        <f t="shared" si="46"/>
        <v>C</v>
      </c>
    </row>
    <row r="514" spans="1:11" ht="38.25" x14ac:dyDescent="0.25">
      <c r="A514" s="628" t="s">
        <v>359</v>
      </c>
      <c r="B514" s="629" t="s">
        <v>714</v>
      </c>
      <c r="C514" s="628" t="s">
        <v>1285</v>
      </c>
      <c r="D514" s="628" t="s">
        <v>522</v>
      </c>
      <c r="E514" s="628" t="s">
        <v>542</v>
      </c>
      <c r="F514" s="630">
        <v>0</v>
      </c>
      <c r="G514" s="768">
        <v>1561.67</v>
      </c>
      <c r="H514" s="768">
        <f t="shared" si="43"/>
        <v>0</v>
      </c>
      <c r="I514" s="630">
        <f t="shared" si="44"/>
        <v>0</v>
      </c>
      <c r="J514" s="630">
        <f t="shared" si="45"/>
        <v>83.354613104144818</v>
      </c>
      <c r="K514" s="628" t="str">
        <f t="shared" si="46"/>
        <v>C</v>
      </c>
    </row>
    <row r="515" spans="1:11" ht="38.25" x14ac:dyDescent="0.25">
      <c r="A515" s="628" t="s">
        <v>664</v>
      </c>
      <c r="B515" s="629" t="s">
        <v>725</v>
      </c>
      <c r="C515" s="628" t="s">
        <v>1285</v>
      </c>
      <c r="D515" s="628" t="s">
        <v>522</v>
      </c>
      <c r="E515" s="628" t="s">
        <v>542</v>
      </c>
      <c r="F515" s="630">
        <v>0</v>
      </c>
      <c r="G515" s="768">
        <v>63.69</v>
      </c>
      <c r="H515" s="768">
        <f t="shared" si="43"/>
        <v>0</v>
      </c>
      <c r="I515" s="630">
        <f t="shared" si="44"/>
        <v>0</v>
      </c>
      <c r="J515" s="630">
        <f t="shared" si="45"/>
        <v>83.354613104144818</v>
      </c>
      <c r="K515" s="628" t="str">
        <f t="shared" si="46"/>
        <v>C</v>
      </c>
    </row>
    <row r="516" spans="1:11" ht="38.25" x14ac:dyDescent="0.25">
      <c r="A516" s="628" t="s">
        <v>385</v>
      </c>
      <c r="B516" s="629" t="s">
        <v>694</v>
      </c>
      <c r="C516" s="628" t="s">
        <v>1285</v>
      </c>
      <c r="D516" s="628" t="s">
        <v>522</v>
      </c>
      <c r="E516" s="628" t="s">
        <v>542</v>
      </c>
      <c r="F516" s="630">
        <v>0</v>
      </c>
      <c r="G516" s="768">
        <v>2.0499999999999998</v>
      </c>
      <c r="H516" s="768">
        <f t="shared" si="43"/>
        <v>0</v>
      </c>
      <c r="I516" s="630">
        <f t="shared" si="44"/>
        <v>0</v>
      </c>
      <c r="J516" s="630">
        <f t="shared" si="45"/>
        <v>83.354613104144818</v>
      </c>
      <c r="K516" s="628" t="str">
        <f t="shared" si="46"/>
        <v>C</v>
      </c>
    </row>
    <row r="517" spans="1:11" ht="38.25" x14ac:dyDescent="0.25">
      <c r="A517" s="628" t="s">
        <v>318</v>
      </c>
      <c r="B517" s="629" t="s">
        <v>704</v>
      </c>
      <c r="C517" s="628" t="s">
        <v>1285</v>
      </c>
      <c r="D517" s="628" t="s">
        <v>522</v>
      </c>
      <c r="E517" s="628" t="s">
        <v>542</v>
      </c>
      <c r="F517" s="630">
        <v>0</v>
      </c>
      <c r="G517" s="768">
        <v>0.82</v>
      </c>
      <c r="H517" s="768">
        <f t="shared" si="43"/>
        <v>0</v>
      </c>
      <c r="I517" s="630">
        <f t="shared" si="44"/>
        <v>0</v>
      </c>
      <c r="J517" s="630">
        <f t="shared" si="45"/>
        <v>83.354613104144818</v>
      </c>
      <c r="K517" s="628" t="str">
        <f t="shared" si="46"/>
        <v>C</v>
      </c>
    </row>
    <row r="518" spans="1:11" x14ac:dyDescent="0.25">
      <c r="A518" s="628" t="s">
        <v>742</v>
      </c>
      <c r="B518" s="629" t="s">
        <v>317</v>
      </c>
      <c r="C518" s="628" t="s">
        <v>1285</v>
      </c>
      <c r="D518" s="628" t="s">
        <v>515</v>
      </c>
      <c r="E518" s="628" t="s">
        <v>38</v>
      </c>
      <c r="F518" s="630">
        <v>1384.55</v>
      </c>
      <c r="G518" s="768">
        <v>0</v>
      </c>
      <c r="H518" s="768">
        <f t="shared" si="43"/>
        <v>0</v>
      </c>
      <c r="I518" s="630">
        <f t="shared" si="44"/>
        <v>0</v>
      </c>
      <c r="J518" s="630">
        <f t="shared" si="45"/>
        <v>83.354613104144818</v>
      </c>
      <c r="K518" s="628" t="str">
        <f t="shared" si="46"/>
        <v>C</v>
      </c>
    </row>
    <row r="519" spans="1:11" ht="38.25" x14ac:dyDescent="0.25">
      <c r="A519" s="628" t="s">
        <v>554</v>
      </c>
      <c r="B519" s="629" t="s">
        <v>741</v>
      </c>
      <c r="C519" s="628" t="s">
        <v>1285</v>
      </c>
      <c r="D519" s="628" t="s">
        <v>522</v>
      </c>
      <c r="E519" s="628" t="s">
        <v>542</v>
      </c>
      <c r="F519" s="630">
        <v>0</v>
      </c>
      <c r="G519" s="768">
        <v>654.04999999999995</v>
      </c>
      <c r="H519" s="768">
        <f t="shared" si="43"/>
        <v>0</v>
      </c>
      <c r="I519" s="630">
        <f t="shared" si="44"/>
        <v>0</v>
      </c>
      <c r="J519" s="630">
        <f t="shared" si="45"/>
        <v>83.354613104144818</v>
      </c>
      <c r="K519" s="628" t="str">
        <f t="shared" si="46"/>
        <v>C</v>
      </c>
    </row>
    <row r="520" spans="1:11" ht="38.25" x14ac:dyDescent="0.25">
      <c r="A520" s="628" t="s">
        <v>365</v>
      </c>
      <c r="B520" s="629" t="s">
        <v>691</v>
      </c>
      <c r="C520" s="628" t="s">
        <v>1285</v>
      </c>
      <c r="D520" s="628" t="s">
        <v>522</v>
      </c>
      <c r="E520" s="628" t="s">
        <v>542</v>
      </c>
      <c r="F520" s="630">
        <v>0</v>
      </c>
      <c r="G520" s="768">
        <v>9.6</v>
      </c>
      <c r="H520" s="768">
        <f t="shared" si="43"/>
        <v>0</v>
      </c>
      <c r="I520" s="630">
        <f t="shared" si="44"/>
        <v>0</v>
      </c>
      <c r="J520" s="630">
        <f t="shared" si="45"/>
        <v>83.354613104144818</v>
      </c>
      <c r="K520" s="628" t="str">
        <f t="shared" si="46"/>
        <v>C</v>
      </c>
    </row>
    <row r="521" spans="1:11" ht="38.25" x14ac:dyDescent="0.25">
      <c r="A521" s="628" t="s">
        <v>453</v>
      </c>
      <c r="B521" s="629" t="s">
        <v>721</v>
      </c>
      <c r="C521" s="628" t="s">
        <v>1285</v>
      </c>
      <c r="D521" s="628" t="s">
        <v>522</v>
      </c>
      <c r="E521" s="628" t="s">
        <v>542</v>
      </c>
      <c r="F521" s="630">
        <v>0</v>
      </c>
      <c r="G521" s="768">
        <v>74.900000000000006</v>
      </c>
      <c r="H521" s="768">
        <f t="shared" si="43"/>
        <v>0</v>
      </c>
      <c r="I521" s="630">
        <f t="shared" si="44"/>
        <v>0</v>
      </c>
      <c r="J521" s="630">
        <f t="shared" si="45"/>
        <v>83.354613104144818</v>
      </c>
      <c r="K521" s="628" t="str">
        <f t="shared" si="46"/>
        <v>C</v>
      </c>
    </row>
    <row r="522" spans="1:11" ht="38.25" x14ac:dyDescent="0.25">
      <c r="A522" s="628" t="s">
        <v>367</v>
      </c>
      <c r="B522" s="629" t="s">
        <v>708</v>
      </c>
      <c r="C522" s="628" t="s">
        <v>1285</v>
      </c>
      <c r="D522" s="628" t="s">
        <v>522</v>
      </c>
      <c r="E522" s="628" t="s">
        <v>542</v>
      </c>
      <c r="F522" s="630">
        <v>0</v>
      </c>
      <c r="G522" s="768">
        <v>8.17</v>
      </c>
      <c r="H522" s="768">
        <f t="shared" si="43"/>
        <v>0</v>
      </c>
      <c r="I522" s="630">
        <f t="shared" si="44"/>
        <v>0</v>
      </c>
      <c r="J522" s="630">
        <f t="shared" si="45"/>
        <v>83.354613104144818</v>
      </c>
      <c r="K522" s="628" t="str">
        <f t="shared" si="46"/>
        <v>C</v>
      </c>
    </row>
    <row r="523" spans="1:11" ht="38.25" x14ac:dyDescent="0.25">
      <c r="A523" s="628" t="s">
        <v>641</v>
      </c>
      <c r="B523" s="629" t="s">
        <v>706</v>
      </c>
      <c r="C523" s="628" t="s">
        <v>1285</v>
      </c>
      <c r="D523" s="628" t="s">
        <v>522</v>
      </c>
      <c r="E523" s="628" t="s">
        <v>542</v>
      </c>
      <c r="F523" s="630">
        <v>0</v>
      </c>
      <c r="G523" s="768">
        <v>40.42</v>
      </c>
      <c r="H523" s="768">
        <f t="shared" si="43"/>
        <v>0</v>
      </c>
      <c r="I523" s="630">
        <f t="shared" si="44"/>
        <v>0</v>
      </c>
      <c r="J523" s="630">
        <f t="shared" si="45"/>
        <v>83.354613104144818</v>
      </c>
      <c r="K523" s="628" t="str">
        <f t="shared" si="46"/>
        <v>C</v>
      </c>
    </row>
    <row r="524" spans="1:11" ht="38.25" x14ac:dyDescent="0.25">
      <c r="A524" s="628" t="s">
        <v>369</v>
      </c>
      <c r="B524" s="629" t="s">
        <v>715</v>
      </c>
      <c r="C524" s="628" t="s">
        <v>1285</v>
      </c>
      <c r="D524" s="628" t="s">
        <v>522</v>
      </c>
      <c r="E524" s="628" t="s">
        <v>542</v>
      </c>
      <c r="F524" s="630">
        <v>0</v>
      </c>
      <c r="G524" s="768">
        <v>16.29</v>
      </c>
      <c r="H524" s="768">
        <f t="shared" si="43"/>
        <v>0</v>
      </c>
      <c r="I524" s="630">
        <f t="shared" si="44"/>
        <v>0</v>
      </c>
      <c r="J524" s="630">
        <f t="shared" si="45"/>
        <v>83.354613104144818</v>
      </c>
      <c r="K524" s="628" t="str">
        <f t="shared" si="46"/>
        <v>C</v>
      </c>
    </row>
    <row r="525" spans="1:11" ht="38.25" x14ac:dyDescent="0.25">
      <c r="A525" s="628" t="s">
        <v>313</v>
      </c>
      <c r="B525" s="629" t="s">
        <v>699</v>
      </c>
      <c r="C525" s="628" t="s">
        <v>1285</v>
      </c>
      <c r="D525" s="628" t="s">
        <v>522</v>
      </c>
      <c r="E525" s="628" t="s">
        <v>542</v>
      </c>
      <c r="F525" s="630">
        <v>0</v>
      </c>
      <c r="G525" s="768">
        <v>8.57</v>
      </c>
      <c r="H525" s="768">
        <f t="shared" si="43"/>
        <v>0</v>
      </c>
      <c r="I525" s="630">
        <f t="shared" si="44"/>
        <v>0</v>
      </c>
      <c r="J525" s="630">
        <f t="shared" si="45"/>
        <v>83.354613104144818</v>
      </c>
      <c r="K525" s="628" t="str">
        <f t="shared" si="46"/>
        <v>C</v>
      </c>
    </row>
    <row r="526" spans="1:11" ht="38.25" x14ac:dyDescent="0.25">
      <c r="A526" s="628" t="s">
        <v>485</v>
      </c>
      <c r="B526" s="629" t="s">
        <v>736</v>
      </c>
      <c r="C526" s="628" t="s">
        <v>1285</v>
      </c>
      <c r="D526" s="628" t="s">
        <v>522</v>
      </c>
      <c r="E526" s="628" t="s">
        <v>542</v>
      </c>
      <c r="F526" s="630">
        <v>0</v>
      </c>
      <c r="G526" s="768">
        <v>78.53</v>
      </c>
      <c r="H526" s="768">
        <f t="shared" si="43"/>
        <v>0</v>
      </c>
      <c r="I526" s="630">
        <f t="shared" si="44"/>
        <v>0</v>
      </c>
      <c r="J526" s="630">
        <f t="shared" si="45"/>
        <v>83.354613104144818</v>
      </c>
      <c r="K526" s="628" t="str">
        <f t="shared" si="46"/>
        <v>C</v>
      </c>
    </row>
    <row r="527" spans="1:11" ht="38.25" x14ac:dyDescent="0.25">
      <c r="A527" s="628" t="s">
        <v>579</v>
      </c>
      <c r="B527" s="629" t="s">
        <v>731</v>
      </c>
      <c r="C527" s="628" t="s">
        <v>1285</v>
      </c>
      <c r="D527" s="628" t="s">
        <v>522</v>
      </c>
      <c r="E527" s="628" t="s">
        <v>542</v>
      </c>
      <c r="F527" s="630">
        <v>0</v>
      </c>
      <c r="G527" s="768">
        <v>97.11</v>
      </c>
      <c r="H527" s="768">
        <f t="shared" si="43"/>
        <v>0</v>
      </c>
      <c r="I527" s="630">
        <f t="shared" si="44"/>
        <v>0</v>
      </c>
      <c r="J527" s="630">
        <f t="shared" si="45"/>
        <v>83.354613104144818</v>
      </c>
      <c r="K527" s="628" t="str">
        <f t="shared" si="46"/>
        <v>C</v>
      </c>
    </row>
    <row r="528" spans="1:11" ht="38.25" x14ac:dyDescent="0.25">
      <c r="A528" s="628" t="s">
        <v>339</v>
      </c>
      <c r="B528" s="629" t="s">
        <v>698</v>
      </c>
      <c r="C528" s="628" t="s">
        <v>1285</v>
      </c>
      <c r="D528" s="628" t="s">
        <v>522</v>
      </c>
      <c r="E528" s="628" t="s">
        <v>542</v>
      </c>
      <c r="F528" s="630">
        <v>0</v>
      </c>
      <c r="G528" s="768">
        <v>28.06</v>
      </c>
      <c r="H528" s="768">
        <f t="shared" si="43"/>
        <v>0</v>
      </c>
      <c r="I528" s="630">
        <f t="shared" si="44"/>
        <v>0</v>
      </c>
      <c r="J528" s="630">
        <f t="shared" si="45"/>
        <v>83.354613104144818</v>
      </c>
      <c r="K528" s="628" t="str">
        <f t="shared" si="46"/>
        <v>C</v>
      </c>
    </row>
    <row r="529" spans="1:11" x14ac:dyDescent="0.25">
      <c r="A529" s="628" t="s">
        <v>491</v>
      </c>
      <c r="B529" s="629" t="s">
        <v>492</v>
      </c>
      <c r="C529" s="628" t="s">
        <v>1285</v>
      </c>
      <c r="D529" s="628" t="s">
        <v>515</v>
      </c>
      <c r="E529" s="628" t="s">
        <v>108</v>
      </c>
      <c r="F529" s="630">
        <v>36.711359999999999</v>
      </c>
      <c r="G529" s="768">
        <v>0</v>
      </c>
      <c r="H529" s="768">
        <f t="shared" si="43"/>
        <v>0</v>
      </c>
      <c r="I529" s="630">
        <f t="shared" si="44"/>
        <v>0</v>
      </c>
      <c r="J529" s="630">
        <f t="shared" si="45"/>
        <v>83.354613104144818</v>
      </c>
      <c r="K529" s="628" t="str">
        <f t="shared" si="46"/>
        <v>C</v>
      </c>
    </row>
    <row r="530" spans="1:11" ht="38.25" x14ac:dyDescent="0.25">
      <c r="A530" s="628" t="s">
        <v>321</v>
      </c>
      <c r="B530" s="629" t="s">
        <v>716</v>
      </c>
      <c r="C530" s="628" t="s">
        <v>1285</v>
      </c>
      <c r="D530" s="628" t="s">
        <v>522</v>
      </c>
      <c r="E530" s="628" t="s">
        <v>542</v>
      </c>
      <c r="F530" s="630">
        <v>0</v>
      </c>
      <c r="G530" s="768">
        <v>0.5</v>
      </c>
      <c r="H530" s="768">
        <f t="shared" si="43"/>
        <v>0</v>
      </c>
      <c r="I530" s="630">
        <f t="shared" si="44"/>
        <v>0</v>
      </c>
      <c r="J530" s="630">
        <f t="shared" si="45"/>
        <v>83.354613104144818</v>
      </c>
      <c r="K530" s="628" t="str">
        <f t="shared" si="46"/>
        <v>C</v>
      </c>
    </row>
    <row r="531" spans="1:11" ht="38.25" x14ac:dyDescent="0.25">
      <c r="A531" s="628" t="s">
        <v>622</v>
      </c>
      <c r="B531" s="629" t="s">
        <v>734</v>
      </c>
      <c r="C531" s="628" t="s">
        <v>1285</v>
      </c>
      <c r="D531" s="628" t="s">
        <v>522</v>
      </c>
      <c r="E531" s="628" t="s">
        <v>542</v>
      </c>
      <c r="F531" s="630">
        <v>0</v>
      </c>
      <c r="G531" s="768">
        <v>0.83</v>
      </c>
      <c r="H531" s="768">
        <f t="shared" si="43"/>
        <v>0</v>
      </c>
      <c r="I531" s="630">
        <f t="shared" si="44"/>
        <v>0</v>
      </c>
      <c r="J531" s="630">
        <f t="shared" si="45"/>
        <v>83.354613104144818</v>
      </c>
      <c r="K531" s="628" t="str">
        <f t="shared" si="46"/>
        <v>C</v>
      </c>
    </row>
    <row r="532" spans="1:11" x14ac:dyDescent="0.25">
      <c r="A532" s="628" t="s">
        <v>717</v>
      </c>
      <c r="B532" s="629" t="s">
        <v>718</v>
      </c>
      <c r="C532" s="628" t="s">
        <v>1285</v>
      </c>
      <c r="D532" s="628" t="s">
        <v>515</v>
      </c>
      <c r="E532" s="628" t="s">
        <v>108</v>
      </c>
      <c r="F532" s="630">
        <v>287.08516650000001</v>
      </c>
      <c r="G532" s="768">
        <v>0</v>
      </c>
      <c r="H532" s="768">
        <f t="shared" si="43"/>
        <v>0</v>
      </c>
      <c r="I532" s="630">
        <f t="shared" si="44"/>
        <v>0</v>
      </c>
      <c r="J532" s="630">
        <f t="shared" si="45"/>
        <v>83.354613104144818</v>
      </c>
      <c r="K532" s="628" t="str">
        <f t="shared" si="46"/>
        <v>C</v>
      </c>
    </row>
    <row r="533" spans="1:11" ht="38.25" x14ac:dyDescent="0.25">
      <c r="A533" s="628" t="s">
        <v>418</v>
      </c>
      <c r="B533" s="629" t="s">
        <v>713</v>
      </c>
      <c r="C533" s="628" t="s">
        <v>1285</v>
      </c>
      <c r="D533" s="628" t="s">
        <v>522</v>
      </c>
      <c r="E533" s="628" t="s">
        <v>542</v>
      </c>
      <c r="F533" s="630">
        <v>0</v>
      </c>
      <c r="G533" s="768">
        <v>1.1499999999999999</v>
      </c>
      <c r="H533" s="768">
        <f t="shared" si="43"/>
        <v>0</v>
      </c>
      <c r="I533" s="630">
        <f t="shared" si="44"/>
        <v>0</v>
      </c>
      <c r="J533" s="630">
        <f t="shared" si="45"/>
        <v>83.354613104144818</v>
      </c>
      <c r="K533" s="628" t="str">
        <f t="shared" si="46"/>
        <v>C</v>
      </c>
    </row>
    <row r="534" spans="1:11" ht="38.25" x14ac:dyDescent="0.25">
      <c r="A534" s="628" t="s">
        <v>657</v>
      </c>
      <c r="B534" s="629" t="s">
        <v>696</v>
      </c>
      <c r="C534" s="628" t="s">
        <v>1285</v>
      </c>
      <c r="D534" s="628" t="s">
        <v>522</v>
      </c>
      <c r="E534" s="628" t="s">
        <v>542</v>
      </c>
      <c r="F534" s="630">
        <v>0</v>
      </c>
      <c r="G534" s="768">
        <v>6.78</v>
      </c>
      <c r="H534" s="768">
        <f t="shared" si="43"/>
        <v>0</v>
      </c>
      <c r="I534" s="630">
        <f t="shared" si="44"/>
        <v>0</v>
      </c>
      <c r="J534" s="630">
        <f t="shared" si="45"/>
        <v>83.354613104144818</v>
      </c>
      <c r="K534" s="628" t="str">
        <f t="shared" si="46"/>
        <v>C</v>
      </c>
    </row>
    <row r="535" spans="1:11" ht="38.25" x14ac:dyDescent="0.25">
      <c r="A535" s="628" t="s">
        <v>337</v>
      </c>
      <c r="B535" s="629" t="s">
        <v>692</v>
      </c>
      <c r="C535" s="628" t="s">
        <v>1285</v>
      </c>
      <c r="D535" s="628" t="s">
        <v>522</v>
      </c>
      <c r="E535" s="628" t="s">
        <v>542</v>
      </c>
      <c r="F535" s="630">
        <v>0</v>
      </c>
      <c r="G535" s="768">
        <v>3.27</v>
      </c>
      <c r="H535" s="768">
        <f t="shared" si="43"/>
        <v>0</v>
      </c>
      <c r="I535" s="630">
        <f t="shared" si="44"/>
        <v>0</v>
      </c>
      <c r="J535" s="630">
        <f t="shared" si="45"/>
        <v>83.354613104144818</v>
      </c>
      <c r="K535" s="628" t="str">
        <f t="shared" si="46"/>
        <v>C</v>
      </c>
    </row>
    <row r="536" spans="1:11" ht="38.25" x14ac:dyDescent="0.25">
      <c r="A536" s="628" t="s">
        <v>279</v>
      </c>
      <c r="B536" s="629" t="s">
        <v>724</v>
      </c>
      <c r="C536" s="628" t="s">
        <v>1285</v>
      </c>
      <c r="D536" s="628" t="s">
        <v>522</v>
      </c>
      <c r="E536" s="628" t="s">
        <v>542</v>
      </c>
      <c r="F536" s="630">
        <v>0</v>
      </c>
      <c r="G536" s="768">
        <v>4.7699999999999996</v>
      </c>
      <c r="H536" s="768">
        <f t="shared" si="43"/>
        <v>0</v>
      </c>
      <c r="I536" s="630">
        <f t="shared" si="44"/>
        <v>0</v>
      </c>
      <c r="J536" s="630">
        <f t="shared" si="45"/>
        <v>83.354613104144818</v>
      </c>
      <c r="K536" s="628" t="str">
        <f t="shared" si="46"/>
        <v>C</v>
      </c>
    </row>
    <row r="537" spans="1:11" ht="38.25" x14ac:dyDescent="0.25">
      <c r="A537" s="628" t="s">
        <v>281</v>
      </c>
      <c r="B537" s="629" t="s">
        <v>732</v>
      </c>
      <c r="C537" s="628" t="s">
        <v>1285</v>
      </c>
      <c r="D537" s="628" t="s">
        <v>522</v>
      </c>
      <c r="E537" s="628" t="s">
        <v>542</v>
      </c>
      <c r="F537" s="630">
        <v>0</v>
      </c>
      <c r="G537" s="768">
        <v>27.93</v>
      </c>
      <c r="H537" s="768">
        <f t="shared" si="43"/>
        <v>0</v>
      </c>
      <c r="I537" s="630">
        <f t="shared" si="44"/>
        <v>0</v>
      </c>
      <c r="J537" s="630">
        <f t="shared" si="45"/>
        <v>83.354613104144818</v>
      </c>
      <c r="K537" s="628" t="str">
        <f t="shared" si="46"/>
        <v>C</v>
      </c>
    </row>
    <row r="538" spans="1:11" ht="38.25" x14ac:dyDescent="0.25">
      <c r="A538" s="628" t="s">
        <v>567</v>
      </c>
      <c r="B538" s="629" t="s">
        <v>695</v>
      </c>
      <c r="C538" s="628" t="s">
        <v>1285</v>
      </c>
      <c r="D538" s="628" t="s">
        <v>522</v>
      </c>
      <c r="E538" s="628" t="s">
        <v>542</v>
      </c>
      <c r="F538" s="630">
        <v>0</v>
      </c>
      <c r="G538" s="768">
        <v>10.91</v>
      </c>
      <c r="H538" s="768">
        <f t="shared" si="43"/>
        <v>0</v>
      </c>
      <c r="I538" s="630">
        <f t="shared" si="44"/>
        <v>0</v>
      </c>
      <c r="J538" s="630">
        <f t="shared" si="45"/>
        <v>83.354613104144818</v>
      </c>
      <c r="K538" s="628" t="str">
        <f t="shared" si="46"/>
        <v>C</v>
      </c>
    </row>
    <row r="539" spans="1:11" ht="38.25" x14ac:dyDescent="0.25">
      <c r="A539" s="628" t="s">
        <v>246</v>
      </c>
      <c r="B539" s="629" t="s">
        <v>737</v>
      </c>
      <c r="C539" s="628" t="s">
        <v>1285</v>
      </c>
      <c r="D539" s="628" t="s">
        <v>522</v>
      </c>
      <c r="E539" s="628" t="s">
        <v>542</v>
      </c>
      <c r="F539" s="630">
        <v>0</v>
      </c>
      <c r="G539" s="768">
        <v>29.8</v>
      </c>
      <c r="H539" s="768">
        <f t="shared" si="43"/>
        <v>0</v>
      </c>
      <c r="I539" s="630">
        <f t="shared" si="44"/>
        <v>0</v>
      </c>
      <c r="J539" s="630">
        <f t="shared" si="45"/>
        <v>83.354613104144818</v>
      </c>
      <c r="K539" s="628" t="str">
        <f t="shared" si="46"/>
        <v>C</v>
      </c>
    </row>
  </sheetData>
  <autoFilter ref="A1:K231" xr:uid="{00000000-0009-0000-0000-000006000000}"/>
  <mergeCells count="7">
    <mergeCell ref="G231:H231"/>
    <mergeCell ref="I231:K231"/>
    <mergeCell ref="C228:F228"/>
    <mergeCell ref="G229:H229"/>
    <mergeCell ref="I229:K229"/>
    <mergeCell ref="G230:H230"/>
    <mergeCell ref="I230:K230"/>
  </mergeCells>
  <conditionalFormatting sqref="A2:A227">
    <cfRule type="duplicateValues" dxfId="0" priority="79"/>
  </conditionalFormatting>
  <pageMargins left="0.5" right="0.5" top="0.5" bottom="0.5" header="0" footer="0"/>
  <pageSetup paperSize="77"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551"/>
  <sheetViews>
    <sheetView topLeftCell="A461" workbookViewId="0">
      <selection sqref="A1:M4"/>
    </sheetView>
  </sheetViews>
  <sheetFormatPr defaultColWidth="8.85546875" defaultRowHeight="12.75" x14ac:dyDescent="0.25"/>
  <cols>
    <col min="1" max="1" width="21.85546875" style="633" customWidth="1"/>
    <col min="2" max="2" width="13.140625" style="682" customWidth="1"/>
    <col min="3" max="3" width="2.28515625" style="671" customWidth="1"/>
    <col min="4" max="4" width="13.140625" style="682" customWidth="1"/>
    <col min="5" max="5" width="2.28515625" style="671" customWidth="1"/>
    <col min="6" max="6" width="13.140625" style="683" customWidth="1"/>
    <col min="7" max="7" width="2.28515625" style="671" customWidth="1"/>
    <col min="8" max="8" width="13.140625" style="683" customWidth="1"/>
    <col min="9" max="9" width="2.28515625" style="671" customWidth="1"/>
    <col min="10" max="10" width="13.140625" style="682" customWidth="1"/>
    <col min="11" max="11" width="2.28515625" style="671" customWidth="1"/>
    <col min="12" max="12" width="13.140625" style="682" customWidth="1"/>
    <col min="13" max="13" width="6.28515625" style="671" bestFit="1" customWidth="1"/>
    <col min="14" max="14" width="11.7109375" style="633" bestFit="1" customWidth="1"/>
    <col min="15" max="15" width="10.42578125" style="633" bestFit="1" customWidth="1"/>
    <col min="16" max="16" width="12" style="633" bestFit="1" customWidth="1"/>
    <col min="17" max="17" width="9.42578125" style="633" bestFit="1" customWidth="1"/>
    <col min="18" max="16384" width="8.85546875" style="633"/>
  </cols>
  <sheetData>
    <row r="1" spans="1:18" ht="13.15" customHeight="1" x14ac:dyDescent="0.25">
      <c r="A1" s="1087" t="s">
        <v>1594</v>
      </c>
      <c r="B1" s="1088"/>
      <c r="C1" s="1088"/>
      <c r="D1" s="1088"/>
      <c r="E1" s="1088"/>
      <c r="F1" s="1088"/>
      <c r="G1" s="1088"/>
      <c r="H1" s="1088"/>
      <c r="I1" s="1088"/>
      <c r="J1" s="1088"/>
      <c r="K1" s="1088"/>
      <c r="L1" s="1088"/>
      <c r="M1" s="1089"/>
    </row>
    <row r="2" spans="1:18" ht="13.15" customHeight="1" x14ac:dyDescent="0.25">
      <c r="A2" s="1090"/>
      <c r="B2" s="1091"/>
      <c r="C2" s="1091"/>
      <c r="D2" s="1091"/>
      <c r="E2" s="1091"/>
      <c r="F2" s="1091"/>
      <c r="G2" s="1091"/>
      <c r="H2" s="1091"/>
      <c r="I2" s="1091"/>
      <c r="J2" s="1091"/>
      <c r="K2" s="1091"/>
      <c r="L2" s="1091"/>
      <c r="M2" s="1092"/>
    </row>
    <row r="3" spans="1:18" ht="13.15" customHeight="1" x14ac:dyDescent="0.25">
      <c r="A3" s="1090"/>
      <c r="B3" s="1091"/>
      <c r="C3" s="1091"/>
      <c r="D3" s="1091"/>
      <c r="E3" s="1091"/>
      <c r="F3" s="1091"/>
      <c r="G3" s="1091"/>
      <c r="H3" s="1091"/>
      <c r="I3" s="1091"/>
      <c r="J3" s="1091"/>
      <c r="K3" s="1091"/>
      <c r="L3" s="1091"/>
      <c r="M3" s="1092"/>
    </row>
    <row r="4" spans="1:18" ht="13.9" customHeight="1" x14ac:dyDescent="0.25">
      <c r="A4" s="1090"/>
      <c r="B4" s="1091"/>
      <c r="C4" s="1091"/>
      <c r="D4" s="1091"/>
      <c r="E4" s="1091"/>
      <c r="F4" s="1091"/>
      <c r="G4" s="1091"/>
      <c r="H4" s="1091"/>
      <c r="I4" s="1091"/>
      <c r="J4" s="1091"/>
      <c r="K4" s="1091"/>
      <c r="L4" s="1091"/>
      <c r="M4" s="1092"/>
    </row>
    <row r="5" spans="1:18" x14ac:dyDescent="0.25">
      <c r="A5" s="1096" t="s">
        <v>1622</v>
      </c>
      <c r="B5" s="1097"/>
      <c r="C5" s="1097"/>
      <c r="D5" s="1097"/>
      <c r="E5" s="1097"/>
      <c r="F5" s="1097"/>
      <c r="G5" s="1097"/>
      <c r="H5" s="1097"/>
      <c r="I5" s="1097"/>
      <c r="J5" s="1097"/>
      <c r="K5" s="1097"/>
      <c r="L5" s="1097"/>
      <c r="M5" s="1098"/>
    </row>
    <row r="6" spans="1:18" x14ac:dyDescent="0.25">
      <c r="A6" s="1099" t="s">
        <v>1623</v>
      </c>
      <c r="B6" s="1100"/>
      <c r="C6" s="1100"/>
      <c r="D6" s="1100"/>
      <c r="E6" s="1100"/>
      <c r="F6" s="1100"/>
      <c r="G6" s="1100"/>
      <c r="H6" s="1100"/>
      <c r="I6" s="1100"/>
      <c r="J6" s="1100"/>
      <c r="K6" s="1100"/>
      <c r="L6" s="1100"/>
      <c r="M6" s="1101"/>
    </row>
    <row r="7" spans="1:18" ht="13.5" thickBot="1" x14ac:dyDescent="0.3">
      <c r="A7" s="1102" t="s">
        <v>5887</v>
      </c>
      <c r="B7" s="1103"/>
      <c r="C7" s="1103"/>
      <c r="D7" s="1103"/>
      <c r="E7" s="1103"/>
      <c r="F7" s="1103"/>
      <c r="G7" s="1103"/>
      <c r="H7" s="1103"/>
      <c r="I7" s="1103"/>
      <c r="J7" s="1103"/>
      <c r="K7" s="1103"/>
      <c r="L7" s="1103"/>
      <c r="M7" s="1104"/>
      <c r="O7" s="633">
        <v>96</v>
      </c>
      <c r="P7" s="633" t="s">
        <v>1624</v>
      </c>
    </row>
    <row r="8" spans="1:18" ht="4.9000000000000004" customHeight="1" thickBot="1" x14ac:dyDescent="0.3">
      <c r="A8" s="666"/>
      <c r="B8" s="691"/>
      <c r="C8" s="667"/>
      <c r="D8" s="691"/>
      <c r="E8" s="667"/>
      <c r="F8" s="667"/>
      <c r="G8" s="667"/>
      <c r="H8" s="667"/>
      <c r="I8" s="667"/>
      <c r="J8" s="691"/>
      <c r="K8" s="667"/>
      <c r="L8" s="691"/>
      <c r="M8" s="668"/>
    </row>
    <row r="9" spans="1:18" s="641" customFormat="1" ht="13.5" thickBot="1" x14ac:dyDescent="0.3">
      <c r="A9" s="636" t="s">
        <v>216</v>
      </c>
      <c r="B9" s="637"/>
      <c r="C9" s="638"/>
      <c r="D9" s="637"/>
      <c r="E9" s="638"/>
      <c r="F9" s="638"/>
      <c r="G9" s="638"/>
      <c r="H9" s="638"/>
      <c r="I9" s="638"/>
      <c r="J9" s="637"/>
      <c r="K9" s="638"/>
      <c r="L9" s="639">
        <f>SUM(L12)</f>
        <v>1</v>
      </c>
      <c r="M9" s="640" t="s">
        <v>218</v>
      </c>
      <c r="O9" s="642"/>
    </row>
    <row r="10" spans="1:18" s="641" customFormat="1" x14ac:dyDescent="0.25">
      <c r="A10" s="643"/>
      <c r="B10" s="644"/>
      <c r="C10" s="645"/>
      <c r="D10" s="644"/>
      <c r="E10" s="645"/>
      <c r="F10" s="646"/>
      <c r="G10" s="645"/>
      <c r="H10" s="646"/>
      <c r="I10" s="645"/>
      <c r="J10" s="644"/>
      <c r="K10" s="645"/>
      <c r="L10" s="644"/>
      <c r="M10" s="647"/>
      <c r="O10" s="642"/>
      <c r="Q10" s="648"/>
      <c r="R10" s="642"/>
    </row>
    <row r="11" spans="1:18" s="641" customFormat="1" x14ac:dyDescent="0.25">
      <c r="A11" s="649"/>
      <c r="B11" s="650" t="s">
        <v>1625</v>
      </c>
      <c r="C11" s="651"/>
      <c r="D11" s="650" t="s">
        <v>1626</v>
      </c>
      <c r="E11" s="651"/>
      <c r="F11" s="652" t="s">
        <v>1627</v>
      </c>
      <c r="G11" s="651"/>
      <c r="H11" s="652" t="s">
        <v>1628</v>
      </c>
      <c r="I11" s="651"/>
      <c r="J11" s="650" t="s">
        <v>1629</v>
      </c>
      <c r="K11" s="653"/>
      <c r="L11" s="654"/>
      <c r="M11" s="655"/>
      <c r="O11" s="642"/>
      <c r="P11" s="642"/>
      <c r="Q11" s="642"/>
    </row>
    <row r="12" spans="1:18" s="641" customFormat="1" x14ac:dyDescent="0.25">
      <c r="A12" s="643"/>
      <c r="B12" s="644"/>
      <c r="C12" s="656" t="s">
        <v>147</v>
      </c>
      <c r="D12" s="644"/>
      <c r="E12" s="656" t="s">
        <v>147</v>
      </c>
      <c r="F12" s="646"/>
      <c r="G12" s="656" t="s">
        <v>147</v>
      </c>
      <c r="H12" s="646"/>
      <c r="I12" s="656" t="s">
        <v>147</v>
      </c>
      <c r="J12" s="644">
        <v>1</v>
      </c>
      <c r="K12" s="645" t="s">
        <v>148</v>
      </c>
      <c r="L12" s="644">
        <f>J12</f>
        <v>1</v>
      </c>
      <c r="M12" s="647" t="str">
        <f>M9</f>
        <v>und</v>
      </c>
      <c r="O12" s="657"/>
      <c r="P12" s="658"/>
      <c r="Q12" s="659"/>
      <c r="R12" s="642"/>
    </row>
    <row r="13" spans="1:18" ht="13.5" thickBot="1" x14ac:dyDescent="0.3">
      <c r="A13" s="660"/>
      <c r="B13" s="661"/>
      <c r="C13" s="662"/>
      <c r="D13" s="661"/>
      <c r="E13" s="662"/>
      <c r="F13" s="662"/>
      <c r="G13" s="662"/>
      <c r="H13" s="662"/>
      <c r="I13" s="662"/>
      <c r="J13" s="661"/>
      <c r="K13" s="662"/>
      <c r="L13" s="661"/>
      <c r="M13" s="663"/>
    </row>
    <row r="14" spans="1:18" s="641" customFormat="1" ht="13.5" thickBot="1" x14ac:dyDescent="0.3">
      <c r="A14" s="636" t="s">
        <v>10</v>
      </c>
      <c r="B14" s="637"/>
      <c r="C14" s="638"/>
      <c r="D14" s="637"/>
      <c r="E14" s="638"/>
      <c r="F14" s="638"/>
      <c r="G14" s="638"/>
      <c r="H14" s="638"/>
      <c r="I14" s="638"/>
      <c r="J14" s="637"/>
      <c r="K14" s="638"/>
      <c r="L14" s="639">
        <f>SUM(L17)</f>
        <v>1</v>
      </c>
      <c r="M14" s="640" t="s">
        <v>218</v>
      </c>
      <c r="O14" s="642"/>
    </row>
    <row r="15" spans="1:18" s="641" customFormat="1" x14ac:dyDescent="0.25">
      <c r="A15" s="643"/>
      <c r="B15" s="644"/>
      <c r="C15" s="645"/>
      <c r="D15" s="644"/>
      <c r="E15" s="645"/>
      <c r="F15" s="646"/>
      <c r="G15" s="645"/>
      <c r="H15" s="646"/>
      <c r="I15" s="645"/>
      <c r="J15" s="644"/>
      <c r="K15" s="645"/>
      <c r="L15" s="644"/>
      <c r="M15" s="647"/>
      <c r="O15" s="642"/>
      <c r="Q15" s="648"/>
      <c r="R15" s="642"/>
    </row>
    <row r="16" spans="1:18" s="641" customFormat="1" x14ac:dyDescent="0.25">
      <c r="A16" s="649"/>
      <c r="B16" s="650" t="s">
        <v>1625</v>
      </c>
      <c r="C16" s="651"/>
      <c r="D16" s="650" t="s">
        <v>1626</v>
      </c>
      <c r="E16" s="651"/>
      <c r="F16" s="652" t="s">
        <v>1627</v>
      </c>
      <c r="G16" s="651"/>
      <c r="H16" s="652" t="s">
        <v>1628</v>
      </c>
      <c r="I16" s="651"/>
      <c r="J16" s="650" t="s">
        <v>1630</v>
      </c>
      <c r="K16" s="653"/>
      <c r="L16" s="654"/>
      <c r="M16" s="655"/>
      <c r="O16" s="642"/>
      <c r="P16" s="642"/>
      <c r="Q16" s="642"/>
    </row>
    <row r="17" spans="1:18" s="641" customFormat="1" x14ac:dyDescent="0.25">
      <c r="A17" s="643"/>
      <c r="B17" s="644"/>
      <c r="C17" s="656" t="s">
        <v>147</v>
      </c>
      <c r="D17" s="644"/>
      <c r="E17" s="656" t="s">
        <v>147</v>
      </c>
      <c r="F17" s="646"/>
      <c r="G17" s="656" t="s">
        <v>147</v>
      </c>
      <c r="H17" s="646"/>
      <c r="I17" s="656" t="s">
        <v>147</v>
      </c>
      <c r="J17" s="644">
        <v>1</v>
      </c>
      <c r="K17" s="645" t="s">
        <v>148</v>
      </c>
      <c r="L17" s="644">
        <f>J17</f>
        <v>1</v>
      </c>
      <c r="M17" s="647" t="str">
        <f>M14</f>
        <v>und</v>
      </c>
      <c r="O17" s="657"/>
      <c r="P17" s="658"/>
      <c r="Q17" s="659"/>
      <c r="R17" s="642"/>
    </row>
    <row r="18" spans="1:18" ht="13.5" thickBot="1" x14ac:dyDescent="0.3">
      <c r="A18" s="660"/>
      <c r="B18" s="661"/>
      <c r="C18" s="662"/>
      <c r="D18" s="661"/>
      <c r="E18" s="662"/>
      <c r="F18" s="662"/>
      <c r="G18" s="662"/>
      <c r="H18" s="662"/>
      <c r="I18" s="662"/>
      <c r="J18" s="661"/>
      <c r="K18" s="662"/>
      <c r="L18" s="661"/>
      <c r="M18" s="663"/>
    </row>
    <row r="19" spans="1:18" s="641" customFormat="1" ht="13.5" thickBot="1" x14ac:dyDescent="0.3">
      <c r="A19" s="636" t="s">
        <v>1283</v>
      </c>
      <c r="B19" s="637"/>
      <c r="C19" s="638"/>
      <c r="D19" s="637"/>
      <c r="E19" s="638"/>
      <c r="F19" s="638"/>
      <c r="G19" s="638"/>
      <c r="H19" s="638"/>
      <c r="I19" s="638"/>
      <c r="J19" s="637"/>
      <c r="K19" s="638"/>
      <c r="L19" s="639">
        <f>SUM(L22)</f>
        <v>1</v>
      </c>
      <c r="M19" s="640" t="s">
        <v>218</v>
      </c>
      <c r="O19" s="642"/>
    </row>
    <row r="20" spans="1:18" s="641" customFormat="1" x14ac:dyDescent="0.25">
      <c r="A20" s="643"/>
      <c r="B20" s="644"/>
      <c r="C20" s="645"/>
      <c r="D20" s="644"/>
      <c r="E20" s="645"/>
      <c r="F20" s="646"/>
      <c r="G20" s="645"/>
      <c r="H20" s="646"/>
      <c r="I20" s="645"/>
      <c r="J20" s="644"/>
      <c r="K20" s="645"/>
      <c r="L20" s="644"/>
      <c r="M20" s="647"/>
      <c r="O20" s="642"/>
      <c r="Q20" s="648"/>
      <c r="R20" s="642"/>
    </row>
    <row r="21" spans="1:18" s="641" customFormat="1" x14ac:dyDescent="0.25">
      <c r="A21" s="649"/>
      <c r="B21" s="650" t="s">
        <v>1625</v>
      </c>
      <c r="C21" s="651"/>
      <c r="D21" s="650" t="s">
        <v>1626</v>
      </c>
      <c r="E21" s="651"/>
      <c r="F21" s="652" t="s">
        <v>1627</v>
      </c>
      <c r="G21" s="651"/>
      <c r="H21" s="652" t="s">
        <v>1628</v>
      </c>
      <c r="I21" s="651"/>
      <c r="J21" s="650" t="s">
        <v>1630</v>
      </c>
      <c r="K21" s="653"/>
      <c r="L21" s="654"/>
      <c r="M21" s="655"/>
      <c r="O21" s="642"/>
      <c r="P21" s="642"/>
      <c r="Q21" s="642"/>
    </row>
    <row r="22" spans="1:18" s="641" customFormat="1" x14ac:dyDescent="0.25">
      <c r="A22" s="643"/>
      <c r="B22" s="644"/>
      <c r="C22" s="656" t="s">
        <v>147</v>
      </c>
      <c r="D22" s="644"/>
      <c r="E22" s="656" t="s">
        <v>147</v>
      </c>
      <c r="F22" s="646"/>
      <c r="G22" s="656" t="s">
        <v>147</v>
      </c>
      <c r="H22" s="646"/>
      <c r="I22" s="656" t="s">
        <v>147</v>
      </c>
      <c r="J22" s="644">
        <v>1</v>
      </c>
      <c r="K22" s="645" t="s">
        <v>148</v>
      </c>
      <c r="L22" s="644">
        <f>J22</f>
        <v>1</v>
      </c>
      <c r="M22" s="647" t="str">
        <f>M19</f>
        <v>und</v>
      </c>
      <c r="O22" s="657"/>
      <c r="P22" s="658"/>
      <c r="Q22" s="659"/>
      <c r="R22" s="642"/>
    </row>
    <row r="23" spans="1:18" ht="13.5" thickBot="1" x14ac:dyDescent="0.3">
      <c r="A23" s="664"/>
      <c r="B23" s="635"/>
      <c r="C23" s="634"/>
      <c r="D23" s="635"/>
      <c r="E23" s="634"/>
      <c r="F23" s="634"/>
      <c r="G23" s="634"/>
      <c r="H23" s="634"/>
      <c r="I23" s="634"/>
      <c r="J23" s="635"/>
      <c r="K23" s="634"/>
      <c r="L23" s="635"/>
      <c r="M23" s="665"/>
    </row>
    <row r="24" spans="1:18" ht="13.5" thickBot="1" x14ac:dyDescent="0.3">
      <c r="A24" s="1084" t="s">
        <v>35</v>
      </c>
      <c r="B24" s="1085"/>
      <c r="C24" s="1085"/>
      <c r="D24" s="1085"/>
      <c r="E24" s="1085"/>
      <c r="F24" s="1085"/>
      <c r="G24" s="1085"/>
      <c r="H24" s="1085"/>
      <c r="I24" s="1085"/>
      <c r="J24" s="1085"/>
      <c r="K24" s="1085"/>
      <c r="L24" s="1085"/>
      <c r="M24" s="1086"/>
    </row>
    <row r="25" spans="1:18" ht="13.5" thickBot="1" x14ac:dyDescent="0.3">
      <c r="A25" s="660"/>
      <c r="B25" s="661"/>
      <c r="C25" s="662"/>
      <c r="D25" s="661"/>
      <c r="E25" s="662"/>
      <c r="F25" s="662"/>
      <c r="G25" s="662"/>
      <c r="H25" s="662"/>
      <c r="I25" s="662"/>
      <c r="J25" s="661"/>
      <c r="K25" s="662"/>
      <c r="L25" s="661"/>
      <c r="M25" s="663"/>
    </row>
    <row r="26" spans="1:18" s="641" customFormat="1" ht="13.5" thickBot="1" x14ac:dyDescent="0.3">
      <c r="A26" s="636" t="s">
        <v>37</v>
      </c>
      <c r="B26" s="637"/>
      <c r="C26" s="638"/>
      <c r="D26" s="637"/>
      <c r="E26" s="638"/>
      <c r="F26" s="638"/>
      <c r="G26" s="638"/>
      <c r="H26" s="638"/>
      <c r="I26" s="638"/>
      <c r="J26" s="637"/>
      <c r="K26" s="638"/>
      <c r="L26" s="639">
        <f>SUM(L29)</f>
        <v>5529.5999999999995</v>
      </c>
      <c r="M26" s="640" t="s">
        <v>38</v>
      </c>
      <c r="O26" s="642"/>
    </row>
    <row r="27" spans="1:18" s="641" customFormat="1" x14ac:dyDescent="0.25">
      <c r="A27" s="643"/>
      <c r="B27" s="644"/>
      <c r="C27" s="645"/>
      <c r="D27" s="644"/>
      <c r="E27" s="645"/>
      <c r="F27" s="646"/>
      <c r="G27" s="645"/>
      <c r="H27" s="646"/>
      <c r="I27" s="645"/>
      <c r="J27" s="644"/>
      <c r="K27" s="645"/>
      <c r="L27" s="644"/>
      <c r="M27" s="647"/>
      <c r="O27" s="642"/>
      <c r="Q27" s="648"/>
      <c r="R27" s="642"/>
    </row>
    <row r="28" spans="1:18" s="641" customFormat="1" x14ac:dyDescent="0.25">
      <c r="A28" s="649"/>
      <c r="B28" s="650" t="s">
        <v>1625</v>
      </c>
      <c r="C28" s="651"/>
      <c r="D28" s="650" t="s">
        <v>1626</v>
      </c>
      <c r="E28" s="651"/>
      <c r="F28" s="652" t="s">
        <v>1631</v>
      </c>
      <c r="G28" s="651"/>
      <c r="H28" s="652" t="s">
        <v>1632</v>
      </c>
      <c r="I28" s="651"/>
      <c r="J28" s="650" t="s">
        <v>1629</v>
      </c>
      <c r="K28" s="653"/>
      <c r="L28" s="654"/>
      <c r="M28" s="655"/>
      <c r="O28" s="642"/>
      <c r="P28" s="642"/>
      <c r="Q28" s="642"/>
    </row>
    <row r="29" spans="1:18" s="641" customFormat="1" x14ac:dyDescent="0.25">
      <c r="A29" s="643"/>
      <c r="B29" s="644">
        <f>40*0.3</f>
        <v>12</v>
      </c>
      <c r="C29" s="656" t="s">
        <v>147</v>
      </c>
      <c r="D29" s="644">
        <v>8</v>
      </c>
      <c r="E29" s="656" t="s">
        <v>147</v>
      </c>
      <c r="F29" s="646">
        <v>2</v>
      </c>
      <c r="G29" s="656" t="s">
        <v>147</v>
      </c>
      <c r="H29" s="646">
        <v>0.3</v>
      </c>
      <c r="I29" s="656" t="s">
        <v>147</v>
      </c>
      <c r="J29" s="644">
        <f>$O$7</f>
        <v>96</v>
      </c>
      <c r="K29" s="645" t="s">
        <v>148</v>
      </c>
      <c r="L29" s="644">
        <f>B29*D29*F29*H29*J29</f>
        <v>5529.5999999999995</v>
      </c>
      <c r="M29" s="647" t="str">
        <f>M26</f>
        <v>m³</v>
      </c>
      <c r="O29" s="657"/>
      <c r="P29" s="658"/>
      <c r="Q29" s="659"/>
      <c r="R29" s="642"/>
    </row>
    <row r="30" spans="1:18" ht="13.5" thickBot="1" x14ac:dyDescent="0.3">
      <c r="A30" s="669"/>
      <c r="B30" s="670"/>
      <c r="D30" s="670"/>
      <c r="F30" s="672"/>
      <c r="H30" s="672"/>
      <c r="J30" s="670"/>
      <c r="L30" s="670"/>
      <c r="M30" s="673"/>
    </row>
    <row r="31" spans="1:18" s="641" customFormat="1" ht="13.5" thickBot="1" x14ac:dyDescent="0.3">
      <c r="A31" s="636" t="s">
        <v>40</v>
      </c>
      <c r="B31" s="639"/>
      <c r="C31" s="638"/>
      <c r="D31" s="639"/>
      <c r="E31" s="638"/>
      <c r="F31" s="674"/>
      <c r="G31" s="638"/>
      <c r="H31" s="674"/>
      <c r="I31" s="638"/>
      <c r="J31" s="639"/>
      <c r="K31" s="675"/>
      <c r="L31" s="639">
        <f>SUM(L34)</f>
        <v>5529.5999999999995</v>
      </c>
      <c r="M31" s="640" t="s">
        <v>38</v>
      </c>
      <c r="O31" s="642"/>
    </row>
    <row r="32" spans="1:18" s="641" customFormat="1" x14ac:dyDescent="0.25">
      <c r="A32" s="643"/>
      <c r="B32" s="644"/>
      <c r="C32" s="645"/>
      <c r="D32" s="644"/>
      <c r="E32" s="645"/>
      <c r="F32" s="646"/>
      <c r="G32" s="645"/>
      <c r="H32" s="646"/>
      <c r="I32" s="645"/>
      <c r="J32" s="644"/>
      <c r="K32" s="645"/>
      <c r="L32" s="644"/>
      <c r="M32" s="647"/>
      <c r="O32" s="642"/>
      <c r="Q32" s="648"/>
      <c r="R32" s="642"/>
    </row>
    <row r="33" spans="1:18" s="641" customFormat="1" x14ac:dyDescent="0.25">
      <c r="A33" s="649"/>
      <c r="B33" s="650" t="s">
        <v>1625</v>
      </c>
      <c r="C33" s="651"/>
      <c r="D33" s="650" t="s">
        <v>1626</v>
      </c>
      <c r="E33" s="651"/>
      <c r="F33" s="652" t="s">
        <v>1631</v>
      </c>
      <c r="G33" s="651"/>
      <c r="H33" s="652" t="s">
        <v>1632</v>
      </c>
      <c r="I33" s="651"/>
      <c r="J33" s="650" t="s">
        <v>1629</v>
      </c>
      <c r="K33" s="653"/>
      <c r="L33" s="654"/>
      <c r="M33" s="655"/>
      <c r="O33" s="642"/>
      <c r="P33" s="642"/>
      <c r="Q33" s="642"/>
    </row>
    <row r="34" spans="1:18" s="641" customFormat="1" x14ac:dyDescent="0.25">
      <c r="A34" s="643"/>
      <c r="B34" s="644">
        <f>B29</f>
        <v>12</v>
      </c>
      <c r="C34" s="656" t="s">
        <v>147</v>
      </c>
      <c r="D34" s="644">
        <f>D29</f>
        <v>8</v>
      </c>
      <c r="E34" s="656" t="s">
        <v>147</v>
      </c>
      <c r="F34" s="646">
        <f>F29</f>
        <v>2</v>
      </c>
      <c r="G34" s="656" t="s">
        <v>147</v>
      </c>
      <c r="H34" s="646">
        <f>H29</f>
        <v>0.3</v>
      </c>
      <c r="I34" s="656" t="s">
        <v>147</v>
      </c>
      <c r="J34" s="644">
        <f>J29</f>
        <v>96</v>
      </c>
      <c r="K34" s="645" t="s">
        <v>148</v>
      </c>
      <c r="L34" s="644">
        <f>B34*D34*F34*H34*J34</f>
        <v>5529.5999999999995</v>
      </c>
      <c r="M34" s="647" t="str">
        <f>M31</f>
        <v>m³</v>
      </c>
      <c r="O34" s="657"/>
      <c r="P34" s="658"/>
      <c r="Q34" s="659"/>
      <c r="R34" s="642"/>
    </row>
    <row r="35" spans="1:18" ht="13.5" thickBot="1" x14ac:dyDescent="0.3">
      <c r="A35" s="660"/>
      <c r="B35" s="661"/>
      <c r="C35" s="662"/>
      <c r="D35" s="661"/>
      <c r="E35" s="662"/>
      <c r="F35" s="662"/>
      <c r="G35" s="662"/>
      <c r="H35" s="662"/>
      <c r="I35" s="662"/>
      <c r="J35" s="661"/>
      <c r="K35" s="662"/>
      <c r="L35" s="661"/>
      <c r="M35" s="663"/>
    </row>
    <row r="36" spans="1:18" s="641" customFormat="1" ht="13.5" thickBot="1" x14ac:dyDescent="0.3">
      <c r="A36" s="636" t="s">
        <v>42</v>
      </c>
      <c r="B36" s="637"/>
      <c r="C36" s="638"/>
      <c r="D36" s="637"/>
      <c r="E36" s="638"/>
      <c r="F36" s="638"/>
      <c r="G36" s="638"/>
      <c r="H36" s="638"/>
      <c r="I36" s="638"/>
      <c r="J36" s="637"/>
      <c r="K36" s="638"/>
      <c r="L36" s="639">
        <f>SUM(L39)</f>
        <v>1105.92</v>
      </c>
      <c r="M36" s="640" t="s">
        <v>38</v>
      </c>
      <c r="O36" s="642"/>
    </row>
    <row r="37" spans="1:18" s="641" customFormat="1" x14ac:dyDescent="0.25">
      <c r="A37" s="643"/>
      <c r="B37" s="644"/>
      <c r="C37" s="645"/>
      <c r="D37" s="644"/>
      <c r="E37" s="645"/>
      <c r="F37" s="646"/>
      <c r="G37" s="645"/>
      <c r="H37" s="646"/>
      <c r="I37" s="645"/>
      <c r="J37" s="644"/>
      <c r="K37" s="645"/>
      <c r="L37" s="644"/>
      <c r="M37" s="647"/>
      <c r="O37" s="642"/>
      <c r="Q37" s="648"/>
      <c r="R37" s="642"/>
    </row>
    <row r="38" spans="1:18" s="641" customFormat="1" x14ac:dyDescent="0.25">
      <c r="A38" s="649"/>
      <c r="B38" s="650" t="s">
        <v>1625</v>
      </c>
      <c r="C38" s="651"/>
      <c r="D38" s="650" t="s">
        <v>1626</v>
      </c>
      <c r="E38" s="651"/>
      <c r="F38" s="652" t="s">
        <v>1633</v>
      </c>
      <c r="G38" s="651"/>
      <c r="H38" s="652" t="s">
        <v>1634</v>
      </c>
      <c r="I38" s="651"/>
      <c r="J38" s="650" t="s">
        <v>1629</v>
      </c>
      <c r="K38" s="653"/>
      <c r="L38" s="654"/>
      <c r="M38" s="655"/>
      <c r="O38" s="642"/>
      <c r="P38" s="642"/>
      <c r="Q38" s="642"/>
    </row>
    <row r="39" spans="1:18" s="641" customFormat="1" x14ac:dyDescent="0.25">
      <c r="A39" s="643"/>
      <c r="B39" s="644">
        <f>B29</f>
        <v>12</v>
      </c>
      <c r="C39" s="656" t="s">
        <v>147</v>
      </c>
      <c r="D39" s="644">
        <f>D29</f>
        <v>8</v>
      </c>
      <c r="E39" s="656" t="s">
        <v>147</v>
      </c>
      <c r="F39" s="646">
        <v>1.2</v>
      </c>
      <c r="G39" s="656" t="s">
        <v>147</v>
      </c>
      <c r="H39" s="646">
        <v>0.1</v>
      </c>
      <c r="I39" s="656" t="s">
        <v>147</v>
      </c>
      <c r="J39" s="644">
        <f>J29</f>
        <v>96</v>
      </c>
      <c r="K39" s="645" t="s">
        <v>148</v>
      </c>
      <c r="L39" s="644">
        <f>B39*D39*F39*H39*J39</f>
        <v>1105.92</v>
      </c>
      <c r="M39" s="647" t="str">
        <f>M36</f>
        <v>m³</v>
      </c>
      <c r="O39" s="657"/>
      <c r="P39" s="658"/>
      <c r="Q39" s="659"/>
      <c r="R39" s="642"/>
    </row>
    <row r="40" spans="1:18" ht="13.5" thickBot="1" x14ac:dyDescent="0.3">
      <c r="A40" s="669"/>
      <c r="B40" s="670"/>
      <c r="D40" s="670"/>
      <c r="F40" s="672"/>
      <c r="H40" s="672"/>
      <c r="J40" s="670"/>
      <c r="L40" s="670"/>
      <c r="M40" s="673"/>
    </row>
    <row r="41" spans="1:18" s="641" customFormat="1" ht="13.5" thickBot="1" x14ac:dyDescent="0.3">
      <c r="A41" s="636" t="s">
        <v>44</v>
      </c>
      <c r="B41" s="639"/>
      <c r="C41" s="638"/>
      <c r="D41" s="639"/>
      <c r="E41" s="638"/>
      <c r="F41" s="674"/>
      <c r="G41" s="638"/>
      <c r="H41" s="674"/>
      <c r="I41" s="638"/>
      <c r="J41" s="639"/>
      <c r="K41" s="675"/>
      <c r="L41" s="639">
        <f>SUM(L44)</f>
        <v>921.60000000000014</v>
      </c>
      <c r="M41" s="640" t="s">
        <v>38</v>
      </c>
      <c r="O41" s="642"/>
    </row>
    <row r="42" spans="1:18" s="641" customFormat="1" x14ac:dyDescent="0.25">
      <c r="A42" s="643"/>
      <c r="B42" s="644"/>
      <c r="C42" s="645"/>
      <c r="D42" s="644"/>
      <c r="E42" s="645"/>
      <c r="F42" s="646"/>
      <c r="G42" s="645"/>
      <c r="H42" s="646"/>
      <c r="I42" s="645"/>
      <c r="J42" s="644"/>
      <c r="K42" s="645"/>
      <c r="L42" s="644"/>
      <c r="M42" s="647"/>
      <c r="O42" s="642"/>
      <c r="Q42" s="648"/>
      <c r="R42" s="642"/>
    </row>
    <row r="43" spans="1:18" s="641" customFormat="1" x14ac:dyDescent="0.25">
      <c r="A43" s="649"/>
      <c r="B43" s="650" t="s">
        <v>1625</v>
      </c>
      <c r="C43" s="651"/>
      <c r="D43" s="650" t="s">
        <v>1626</v>
      </c>
      <c r="E43" s="651"/>
      <c r="F43" s="652" t="s">
        <v>1635</v>
      </c>
      <c r="G43" s="651"/>
      <c r="H43" s="652" t="s">
        <v>1636</v>
      </c>
      <c r="I43" s="651"/>
      <c r="J43" s="650" t="s">
        <v>1629</v>
      </c>
      <c r="K43" s="653"/>
      <c r="L43" s="654"/>
      <c r="M43" s="655"/>
      <c r="O43" s="642"/>
      <c r="P43" s="642"/>
      <c r="Q43" s="642"/>
    </row>
    <row r="44" spans="1:18" s="641" customFormat="1" x14ac:dyDescent="0.25">
      <c r="A44" s="643"/>
      <c r="B44" s="644">
        <f>B29</f>
        <v>12</v>
      </c>
      <c r="C44" s="656" t="s">
        <v>147</v>
      </c>
      <c r="D44" s="644">
        <f>D29</f>
        <v>8</v>
      </c>
      <c r="E44" s="656" t="s">
        <v>147</v>
      </c>
      <c r="F44" s="646">
        <v>0.1</v>
      </c>
      <c r="G44" s="656" t="s">
        <v>147</v>
      </c>
      <c r="H44" s="646"/>
      <c r="I44" s="656" t="s">
        <v>147</v>
      </c>
      <c r="J44" s="644">
        <f>J29</f>
        <v>96</v>
      </c>
      <c r="K44" s="645" t="s">
        <v>148</v>
      </c>
      <c r="L44" s="644">
        <f>B44*D44*F44*J44</f>
        <v>921.60000000000014</v>
      </c>
      <c r="M44" s="647" t="str">
        <f>M41</f>
        <v>m³</v>
      </c>
      <c r="O44" s="657"/>
      <c r="P44" s="658"/>
      <c r="Q44" s="659"/>
      <c r="R44" s="642"/>
    </row>
    <row r="45" spans="1:18" ht="13.5" thickBot="1" x14ac:dyDescent="0.3">
      <c r="A45" s="660"/>
      <c r="B45" s="661"/>
      <c r="C45" s="662"/>
      <c r="D45" s="661"/>
      <c r="E45" s="662"/>
      <c r="F45" s="662"/>
      <c r="G45" s="662"/>
      <c r="H45" s="662"/>
      <c r="I45" s="662"/>
      <c r="J45" s="661"/>
      <c r="K45" s="662"/>
      <c r="L45" s="661"/>
      <c r="M45" s="663"/>
    </row>
    <row r="46" spans="1:18" s="641" customFormat="1" ht="13.5" thickBot="1" x14ac:dyDescent="0.3">
      <c r="A46" s="636" t="s">
        <v>45</v>
      </c>
      <c r="B46" s="637"/>
      <c r="C46" s="638"/>
      <c r="D46" s="637"/>
      <c r="E46" s="638"/>
      <c r="F46" s="638"/>
      <c r="G46" s="638"/>
      <c r="H46" s="638"/>
      <c r="I46" s="638"/>
      <c r="J46" s="637"/>
      <c r="K46" s="638"/>
      <c r="L46" s="639">
        <f>SUM(L49)</f>
        <v>230.40000000000003</v>
      </c>
      <c r="M46" s="640" t="s">
        <v>38</v>
      </c>
      <c r="O46" s="642"/>
    </row>
    <row r="47" spans="1:18" s="641" customFormat="1" x14ac:dyDescent="0.25">
      <c r="A47" s="643"/>
      <c r="B47" s="644"/>
      <c r="C47" s="645"/>
      <c r="D47" s="644"/>
      <c r="E47" s="645"/>
      <c r="F47" s="646"/>
      <c r="G47" s="645"/>
      <c r="H47" s="646"/>
      <c r="I47" s="645"/>
      <c r="J47" s="644"/>
      <c r="K47" s="645"/>
      <c r="L47" s="644"/>
      <c r="M47" s="647"/>
      <c r="O47" s="642"/>
      <c r="Q47" s="648"/>
      <c r="R47" s="642"/>
    </row>
    <row r="48" spans="1:18" s="641" customFormat="1" x14ac:dyDescent="0.25">
      <c r="A48" s="649"/>
      <c r="B48" s="650" t="s">
        <v>1625</v>
      </c>
      <c r="C48" s="651"/>
      <c r="D48" s="650" t="s">
        <v>1626</v>
      </c>
      <c r="E48" s="651"/>
      <c r="F48" s="652" t="s">
        <v>1635</v>
      </c>
      <c r="G48" s="651"/>
      <c r="H48" s="652" t="s">
        <v>1636</v>
      </c>
      <c r="I48" s="651"/>
      <c r="J48" s="650" t="s">
        <v>1629</v>
      </c>
      <c r="K48" s="653"/>
      <c r="L48" s="654"/>
      <c r="M48" s="655"/>
      <c r="O48" s="642"/>
      <c r="P48" s="642"/>
      <c r="Q48" s="642"/>
    </row>
    <row r="49" spans="1:18" s="641" customFormat="1" x14ac:dyDescent="0.25">
      <c r="A49" s="643"/>
      <c r="B49" s="644">
        <f>B29</f>
        <v>12</v>
      </c>
      <c r="C49" s="656" t="s">
        <v>147</v>
      </c>
      <c r="D49" s="644">
        <f>D29</f>
        <v>8</v>
      </c>
      <c r="E49" s="656" t="s">
        <v>147</v>
      </c>
      <c r="F49" s="646">
        <v>2.5000000000000001E-2</v>
      </c>
      <c r="G49" s="656" t="s">
        <v>147</v>
      </c>
      <c r="H49" s="646"/>
      <c r="I49" s="656" t="s">
        <v>147</v>
      </c>
      <c r="J49" s="644">
        <f>J29</f>
        <v>96</v>
      </c>
      <c r="K49" s="645" t="s">
        <v>148</v>
      </c>
      <c r="L49" s="644">
        <f>B49*D49*F49*J49</f>
        <v>230.40000000000003</v>
      </c>
      <c r="M49" s="647" t="str">
        <f>M46</f>
        <v>m³</v>
      </c>
      <c r="O49" s="657"/>
      <c r="P49" s="658"/>
      <c r="Q49" s="659"/>
      <c r="R49" s="642"/>
    </row>
    <row r="50" spans="1:18" ht="13.5" thickBot="1" x14ac:dyDescent="0.3">
      <c r="A50" s="669"/>
      <c r="B50" s="670"/>
      <c r="D50" s="670"/>
      <c r="F50" s="672"/>
      <c r="H50" s="672"/>
      <c r="J50" s="670"/>
      <c r="L50" s="670"/>
      <c r="M50" s="673"/>
    </row>
    <row r="51" spans="1:18" s="641" customFormat="1" ht="13.5" thickBot="1" x14ac:dyDescent="0.3">
      <c r="A51" s="636" t="s">
        <v>46</v>
      </c>
      <c r="B51" s="639"/>
      <c r="C51" s="638"/>
      <c r="D51" s="639"/>
      <c r="E51" s="638"/>
      <c r="F51" s="674"/>
      <c r="G51" s="638"/>
      <c r="H51" s="674"/>
      <c r="I51" s="638"/>
      <c r="J51" s="639"/>
      <c r="K51" s="675"/>
      <c r="L51" s="639">
        <f>SUM(L54)</f>
        <v>9216</v>
      </c>
      <c r="M51" s="640" t="s">
        <v>47</v>
      </c>
      <c r="O51" s="642"/>
    </row>
    <row r="52" spans="1:18" s="641" customFormat="1" x14ac:dyDescent="0.25">
      <c r="A52" s="643"/>
      <c r="B52" s="644"/>
      <c r="C52" s="645"/>
      <c r="D52" s="644"/>
      <c r="E52" s="645"/>
      <c r="F52" s="646"/>
      <c r="G52" s="645"/>
      <c r="H52" s="646"/>
      <c r="I52" s="645"/>
      <c r="J52" s="644"/>
      <c r="K52" s="645"/>
      <c r="L52" s="644"/>
      <c r="M52" s="647"/>
      <c r="O52" s="642"/>
      <c r="Q52" s="648"/>
      <c r="R52" s="642"/>
    </row>
    <row r="53" spans="1:18" s="641" customFormat="1" x14ac:dyDescent="0.25">
      <c r="A53" s="649"/>
      <c r="B53" s="650" t="s">
        <v>1625</v>
      </c>
      <c r="C53" s="651"/>
      <c r="D53" s="650" t="s">
        <v>1626</v>
      </c>
      <c r="E53" s="651"/>
      <c r="F53" s="652" t="s">
        <v>1633</v>
      </c>
      <c r="G53" s="651"/>
      <c r="H53" s="652" t="s">
        <v>1636</v>
      </c>
      <c r="I53" s="651"/>
      <c r="J53" s="650" t="s">
        <v>1629</v>
      </c>
      <c r="K53" s="653"/>
      <c r="L53" s="654"/>
      <c r="M53" s="655"/>
      <c r="O53" s="642"/>
      <c r="P53" s="642"/>
      <c r="Q53" s="642"/>
    </row>
    <row r="54" spans="1:18" s="641" customFormat="1" x14ac:dyDescent="0.25">
      <c r="A54" s="643"/>
      <c r="B54" s="644">
        <f>B29</f>
        <v>12</v>
      </c>
      <c r="C54" s="656" t="s">
        <v>147</v>
      </c>
      <c r="D54" s="644">
        <f>D29</f>
        <v>8</v>
      </c>
      <c r="E54" s="656" t="s">
        <v>147</v>
      </c>
      <c r="F54" s="646"/>
      <c r="G54" s="656" t="s">
        <v>147</v>
      </c>
      <c r="H54" s="646"/>
      <c r="I54" s="656" t="s">
        <v>147</v>
      </c>
      <c r="J54" s="644">
        <f>J29</f>
        <v>96</v>
      </c>
      <c r="K54" s="645" t="s">
        <v>148</v>
      </c>
      <c r="L54" s="644">
        <f>B54*D54*J54</f>
        <v>9216</v>
      </c>
      <c r="M54" s="647" t="str">
        <f>M51</f>
        <v>m²</v>
      </c>
      <c r="O54" s="657"/>
      <c r="P54" s="658"/>
      <c r="Q54" s="659"/>
      <c r="R54" s="642"/>
    </row>
    <row r="55" spans="1:18" ht="13.5" thickBot="1" x14ac:dyDescent="0.3">
      <c r="A55" s="660"/>
      <c r="B55" s="661"/>
      <c r="C55" s="662"/>
      <c r="D55" s="661"/>
      <c r="E55" s="662"/>
      <c r="F55" s="662"/>
      <c r="G55" s="662"/>
      <c r="H55" s="662"/>
      <c r="I55" s="662"/>
      <c r="J55" s="661"/>
      <c r="K55" s="662"/>
      <c r="L55" s="661"/>
      <c r="M55" s="663"/>
    </row>
    <row r="56" spans="1:18" s="641" customFormat="1" ht="13.5" thickBot="1" x14ac:dyDescent="0.3">
      <c r="A56" s="636" t="s">
        <v>48</v>
      </c>
      <c r="B56" s="637"/>
      <c r="C56" s="638"/>
      <c r="D56" s="637"/>
      <c r="E56" s="638"/>
      <c r="F56" s="638"/>
      <c r="G56" s="638"/>
      <c r="H56" s="638"/>
      <c r="I56" s="638"/>
      <c r="J56" s="637"/>
      <c r="K56" s="638"/>
      <c r="L56" s="639">
        <f>SUM(L59)</f>
        <v>9216</v>
      </c>
      <c r="M56" s="640" t="s">
        <v>47</v>
      </c>
      <c r="O56" s="642"/>
    </row>
    <row r="57" spans="1:18" s="641" customFormat="1" x14ac:dyDescent="0.25">
      <c r="A57" s="643"/>
      <c r="B57" s="644"/>
      <c r="C57" s="645"/>
      <c r="D57" s="644"/>
      <c r="E57" s="645"/>
      <c r="F57" s="646"/>
      <c r="G57" s="645"/>
      <c r="H57" s="646"/>
      <c r="I57" s="645"/>
      <c r="J57" s="644"/>
      <c r="K57" s="645"/>
      <c r="L57" s="644"/>
      <c r="M57" s="647"/>
      <c r="O57" s="642"/>
      <c r="Q57" s="648"/>
      <c r="R57" s="642"/>
    </row>
    <row r="58" spans="1:18" s="641" customFormat="1" x14ac:dyDescent="0.25">
      <c r="A58" s="649"/>
      <c r="B58" s="650" t="s">
        <v>1625</v>
      </c>
      <c r="C58" s="651"/>
      <c r="D58" s="650" t="s">
        <v>1626</v>
      </c>
      <c r="E58" s="651"/>
      <c r="F58" s="652" t="s">
        <v>1633</v>
      </c>
      <c r="G58" s="651"/>
      <c r="H58" s="652" t="s">
        <v>1636</v>
      </c>
      <c r="I58" s="651"/>
      <c r="J58" s="650" t="s">
        <v>1629</v>
      </c>
      <c r="K58" s="653"/>
      <c r="L58" s="654"/>
      <c r="M58" s="655"/>
      <c r="O58" s="642"/>
      <c r="P58" s="642"/>
      <c r="Q58" s="642"/>
    </row>
    <row r="59" spans="1:18" s="641" customFormat="1" x14ac:dyDescent="0.25">
      <c r="A59" s="643"/>
      <c r="B59" s="644">
        <f>B29</f>
        <v>12</v>
      </c>
      <c r="C59" s="656" t="s">
        <v>147</v>
      </c>
      <c r="D59" s="644">
        <f>D29</f>
        <v>8</v>
      </c>
      <c r="E59" s="656" t="s">
        <v>147</v>
      </c>
      <c r="F59" s="646"/>
      <c r="G59" s="656" t="s">
        <v>147</v>
      </c>
      <c r="H59" s="646"/>
      <c r="I59" s="656" t="s">
        <v>147</v>
      </c>
      <c r="J59" s="644">
        <f>J29</f>
        <v>96</v>
      </c>
      <c r="K59" s="645" t="s">
        <v>148</v>
      </c>
      <c r="L59" s="644">
        <f>B59*D59*J59</f>
        <v>9216</v>
      </c>
      <c r="M59" s="647" t="str">
        <f>M56</f>
        <v>m²</v>
      </c>
      <c r="O59" s="657"/>
      <c r="P59" s="658"/>
      <c r="Q59" s="659"/>
      <c r="R59" s="642"/>
    </row>
    <row r="60" spans="1:18" ht="13.5" thickBot="1" x14ac:dyDescent="0.3">
      <c r="A60" s="669"/>
      <c r="B60" s="670"/>
      <c r="D60" s="670"/>
      <c r="F60" s="672"/>
      <c r="H60" s="672"/>
      <c r="J60" s="670"/>
      <c r="L60" s="670"/>
      <c r="M60" s="673"/>
    </row>
    <row r="61" spans="1:18" s="641" customFormat="1" ht="13.5" thickBot="1" x14ac:dyDescent="0.3">
      <c r="A61" s="636" t="s">
        <v>49</v>
      </c>
      <c r="B61" s="639"/>
      <c r="C61" s="638"/>
      <c r="D61" s="639"/>
      <c r="E61" s="638"/>
      <c r="F61" s="674"/>
      <c r="G61" s="638"/>
      <c r="H61" s="674"/>
      <c r="I61" s="638"/>
      <c r="J61" s="639"/>
      <c r="K61" s="675"/>
      <c r="L61" s="639">
        <f>SUM(L64)</f>
        <v>115200</v>
      </c>
      <c r="M61" s="640" t="s">
        <v>50</v>
      </c>
      <c r="O61" s="642"/>
    </row>
    <row r="62" spans="1:18" s="641" customFormat="1" x14ac:dyDescent="0.25">
      <c r="A62" s="643"/>
      <c r="B62" s="644"/>
      <c r="C62" s="645"/>
      <c r="D62" s="644"/>
      <c r="E62" s="645"/>
      <c r="F62" s="646"/>
      <c r="G62" s="645"/>
      <c r="H62" s="646"/>
      <c r="I62" s="645"/>
      <c r="J62" s="644"/>
      <c r="K62" s="645"/>
      <c r="L62" s="644"/>
      <c r="M62" s="647"/>
      <c r="O62" s="642"/>
      <c r="Q62" s="648"/>
      <c r="R62" s="642"/>
    </row>
    <row r="63" spans="1:18" s="641" customFormat="1" x14ac:dyDescent="0.25">
      <c r="A63" s="649"/>
      <c r="B63" s="650" t="s">
        <v>1625</v>
      </c>
      <c r="C63" s="651"/>
      <c r="D63" s="650" t="s">
        <v>1626</v>
      </c>
      <c r="E63" s="651"/>
      <c r="F63" s="652" t="s">
        <v>1633</v>
      </c>
      <c r="G63" s="651"/>
      <c r="H63" s="652" t="s">
        <v>1637</v>
      </c>
      <c r="I63" s="651"/>
      <c r="J63" s="650" t="s">
        <v>1638</v>
      </c>
      <c r="K63" s="653"/>
      <c r="L63" s="654"/>
      <c r="M63" s="655"/>
      <c r="O63" s="642"/>
      <c r="P63" s="642"/>
      <c r="Q63" s="642"/>
    </row>
    <row r="64" spans="1:18" s="641" customFormat="1" x14ac:dyDescent="0.25">
      <c r="A64" s="643" t="s">
        <v>1639</v>
      </c>
      <c r="B64" s="644"/>
      <c r="C64" s="656" t="s">
        <v>147</v>
      </c>
      <c r="D64" s="644"/>
      <c r="E64" s="656" t="s">
        <v>147</v>
      </c>
      <c r="F64" s="646"/>
      <c r="G64" s="656" t="s">
        <v>147</v>
      </c>
      <c r="H64" s="646">
        <v>100</v>
      </c>
      <c r="I64" s="656" t="s">
        <v>147</v>
      </c>
      <c r="J64" s="644">
        <f>L91+L96+L111</f>
        <v>1152</v>
      </c>
      <c r="K64" s="645" t="s">
        <v>148</v>
      </c>
      <c r="L64" s="644">
        <f>H64*J64</f>
        <v>115200</v>
      </c>
      <c r="M64" s="647" t="str">
        <f>M61</f>
        <v>kg</v>
      </c>
      <c r="O64" s="657"/>
      <c r="P64" s="658"/>
      <c r="Q64" s="659"/>
      <c r="R64" s="642"/>
    </row>
    <row r="65" spans="1:18" ht="13.5" thickBot="1" x14ac:dyDescent="0.3">
      <c r="A65" s="660"/>
      <c r="B65" s="661"/>
      <c r="C65" s="662"/>
      <c r="D65" s="661"/>
      <c r="E65" s="662"/>
      <c r="F65" s="662"/>
      <c r="G65" s="662"/>
      <c r="H65" s="662"/>
      <c r="I65" s="662"/>
      <c r="J65" s="661"/>
      <c r="K65" s="662"/>
      <c r="L65" s="661"/>
      <c r="M65" s="663"/>
    </row>
    <row r="66" spans="1:18" s="641" customFormat="1" ht="13.5" thickBot="1" x14ac:dyDescent="0.3">
      <c r="A66" s="636" t="s">
        <v>51</v>
      </c>
      <c r="B66" s="637"/>
      <c r="C66" s="638"/>
      <c r="D66" s="637"/>
      <c r="E66" s="638"/>
      <c r="F66" s="638"/>
      <c r="G66" s="638"/>
      <c r="H66" s="638"/>
      <c r="I66" s="638"/>
      <c r="J66" s="637"/>
      <c r="K66" s="638"/>
      <c r="L66" s="639">
        <f>SUM(L69)</f>
        <v>9216</v>
      </c>
      <c r="M66" s="640" t="s">
        <v>47</v>
      </c>
      <c r="O66" s="642"/>
    </row>
    <row r="67" spans="1:18" s="641" customFormat="1" x14ac:dyDescent="0.25">
      <c r="A67" s="643"/>
      <c r="B67" s="644"/>
      <c r="C67" s="645"/>
      <c r="D67" s="644"/>
      <c r="E67" s="645"/>
      <c r="F67" s="646"/>
      <c r="G67" s="645"/>
      <c r="H67" s="646"/>
      <c r="I67" s="645"/>
      <c r="J67" s="644"/>
      <c r="K67" s="645"/>
      <c r="L67" s="644"/>
      <c r="M67" s="647"/>
      <c r="O67" s="642"/>
      <c r="Q67" s="648"/>
      <c r="R67" s="642"/>
    </row>
    <row r="68" spans="1:18" s="641" customFormat="1" x14ac:dyDescent="0.25">
      <c r="A68" s="649"/>
      <c r="B68" s="650" t="s">
        <v>1625</v>
      </c>
      <c r="C68" s="651"/>
      <c r="D68" s="650" t="s">
        <v>1626</v>
      </c>
      <c r="E68" s="651"/>
      <c r="F68" s="652" t="s">
        <v>1633</v>
      </c>
      <c r="G68" s="651"/>
      <c r="H68" s="652" t="s">
        <v>1636</v>
      </c>
      <c r="I68" s="651"/>
      <c r="J68" s="650" t="s">
        <v>1629</v>
      </c>
      <c r="K68" s="653"/>
      <c r="L68" s="654"/>
      <c r="M68" s="655"/>
      <c r="O68" s="642"/>
      <c r="P68" s="642"/>
      <c r="Q68" s="642"/>
    </row>
    <row r="69" spans="1:18" s="641" customFormat="1" x14ac:dyDescent="0.25">
      <c r="A69" s="643"/>
      <c r="B69" s="644">
        <f>B29</f>
        <v>12</v>
      </c>
      <c r="C69" s="656" t="s">
        <v>147</v>
      </c>
      <c r="D69" s="644">
        <f>D29</f>
        <v>8</v>
      </c>
      <c r="E69" s="656" t="s">
        <v>147</v>
      </c>
      <c r="F69" s="646"/>
      <c r="G69" s="656" t="s">
        <v>147</v>
      </c>
      <c r="H69" s="646"/>
      <c r="I69" s="656" t="s">
        <v>147</v>
      </c>
      <c r="J69" s="644">
        <f>J29</f>
        <v>96</v>
      </c>
      <c r="K69" s="645" t="s">
        <v>148</v>
      </c>
      <c r="L69" s="644">
        <f>B69*D69*J69</f>
        <v>9216</v>
      </c>
      <c r="M69" s="647" t="str">
        <f>M66</f>
        <v>m²</v>
      </c>
      <c r="O69" s="657"/>
      <c r="P69" s="658"/>
      <c r="Q69" s="659"/>
      <c r="R69" s="642"/>
    </row>
    <row r="70" spans="1:18" ht="13.5" thickBot="1" x14ac:dyDescent="0.3">
      <c r="A70" s="669"/>
      <c r="B70" s="670"/>
      <c r="D70" s="670"/>
      <c r="F70" s="672"/>
      <c r="H70" s="672"/>
      <c r="J70" s="670"/>
      <c r="L70" s="670"/>
      <c r="M70" s="673"/>
    </row>
    <row r="71" spans="1:18" s="641" customFormat="1" ht="13.5" thickBot="1" x14ac:dyDescent="0.3">
      <c r="A71" s="636" t="s">
        <v>52</v>
      </c>
      <c r="B71" s="639"/>
      <c r="C71" s="638"/>
      <c r="D71" s="639"/>
      <c r="E71" s="638"/>
      <c r="F71" s="674"/>
      <c r="G71" s="638"/>
      <c r="H71" s="674"/>
      <c r="I71" s="638"/>
      <c r="J71" s="639"/>
      <c r="K71" s="675"/>
      <c r="L71" s="639">
        <f>SUM(L74)</f>
        <v>9216</v>
      </c>
      <c r="M71" s="640" t="s">
        <v>47</v>
      </c>
      <c r="O71" s="642"/>
    </row>
    <row r="72" spans="1:18" s="641" customFormat="1" x14ac:dyDescent="0.25">
      <c r="A72" s="643"/>
      <c r="B72" s="644"/>
      <c r="C72" s="645"/>
      <c r="D72" s="644"/>
      <c r="E72" s="645"/>
      <c r="F72" s="646"/>
      <c r="G72" s="645"/>
      <c r="H72" s="646"/>
      <c r="I72" s="645"/>
      <c r="J72" s="644"/>
      <c r="K72" s="645"/>
      <c r="L72" s="644"/>
      <c r="M72" s="647"/>
      <c r="O72" s="642"/>
      <c r="Q72" s="648"/>
      <c r="R72" s="642"/>
    </row>
    <row r="73" spans="1:18" s="641" customFormat="1" x14ac:dyDescent="0.25">
      <c r="A73" s="649"/>
      <c r="B73" s="650" t="s">
        <v>1625</v>
      </c>
      <c r="C73" s="651"/>
      <c r="D73" s="650" t="s">
        <v>1626</v>
      </c>
      <c r="E73" s="651"/>
      <c r="F73" s="652" t="s">
        <v>1633</v>
      </c>
      <c r="G73" s="651"/>
      <c r="H73" s="652" t="s">
        <v>1636</v>
      </c>
      <c r="I73" s="651"/>
      <c r="J73" s="650" t="s">
        <v>1629</v>
      </c>
      <c r="K73" s="653"/>
      <c r="L73" s="654"/>
      <c r="M73" s="655"/>
      <c r="O73" s="642"/>
      <c r="P73" s="642"/>
      <c r="Q73" s="642"/>
    </row>
    <row r="74" spans="1:18" s="641" customFormat="1" x14ac:dyDescent="0.25">
      <c r="A74" s="643"/>
      <c r="B74" s="644">
        <f>B29</f>
        <v>12</v>
      </c>
      <c r="C74" s="656" t="s">
        <v>147</v>
      </c>
      <c r="D74" s="644">
        <f>D29</f>
        <v>8</v>
      </c>
      <c r="E74" s="656" t="s">
        <v>147</v>
      </c>
      <c r="F74" s="646"/>
      <c r="G74" s="656" t="s">
        <v>147</v>
      </c>
      <c r="H74" s="646"/>
      <c r="I74" s="656" t="s">
        <v>147</v>
      </c>
      <c r="J74" s="644">
        <f>J29</f>
        <v>96</v>
      </c>
      <c r="K74" s="645" t="s">
        <v>148</v>
      </c>
      <c r="L74" s="644">
        <f>B74*D74*J74</f>
        <v>9216</v>
      </c>
      <c r="M74" s="647" t="str">
        <f>M71</f>
        <v>m²</v>
      </c>
      <c r="O74" s="657"/>
      <c r="P74" s="658"/>
      <c r="Q74" s="659"/>
      <c r="R74" s="642"/>
    </row>
    <row r="75" spans="1:18" ht="13.5" thickBot="1" x14ac:dyDescent="0.3">
      <c r="A75" s="660"/>
      <c r="B75" s="661"/>
      <c r="C75" s="662"/>
      <c r="D75" s="661"/>
      <c r="E75" s="662"/>
      <c r="F75" s="662"/>
      <c r="G75" s="662"/>
      <c r="H75" s="662"/>
      <c r="I75" s="662"/>
      <c r="J75" s="661"/>
      <c r="K75" s="662"/>
      <c r="L75" s="661"/>
      <c r="M75" s="663"/>
    </row>
    <row r="76" spans="1:18" s="641" customFormat="1" ht="13.5" thickBot="1" x14ac:dyDescent="0.3">
      <c r="A76" s="636" t="s">
        <v>53</v>
      </c>
      <c r="B76" s="637"/>
      <c r="C76" s="638"/>
      <c r="D76" s="637"/>
      <c r="E76" s="638"/>
      <c r="F76" s="638"/>
      <c r="G76" s="638"/>
      <c r="H76" s="638"/>
      <c r="I76" s="638"/>
      <c r="J76" s="637"/>
      <c r="K76" s="638"/>
      <c r="L76" s="639">
        <f>SUM(L79)</f>
        <v>18514.943999999996</v>
      </c>
      <c r="M76" s="640" t="s">
        <v>50</v>
      </c>
      <c r="O76" s="642"/>
    </row>
    <row r="77" spans="1:18" s="641" customFormat="1" x14ac:dyDescent="0.25">
      <c r="A77" s="643"/>
      <c r="B77" s="644"/>
      <c r="C77" s="645"/>
      <c r="D77" s="644"/>
      <c r="E77" s="645"/>
      <c r="F77" s="646"/>
      <c r="G77" s="645"/>
      <c r="H77" s="646"/>
      <c r="I77" s="645"/>
      <c r="J77" s="644"/>
      <c r="K77" s="645"/>
      <c r="L77" s="644"/>
      <c r="M77" s="647"/>
      <c r="O77" s="642"/>
      <c r="Q77" s="648"/>
      <c r="R77" s="642"/>
    </row>
    <row r="78" spans="1:18" s="641" customFormat="1" x14ac:dyDescent="0.25">
      <c r="A78" s="649"/>
      <c r="B78" s="650" t="s">
        <v>1625</v>
      </c>
      <c r="C78" s="651"/>
      <c r="D78" s="650" t="s">
        <v>1626</v>
      </c>
      <c r="E78" s="651"/>
      <c r="F78" s="652" t="s">
        <v>1633</v>
      </c>
      <c r="G78" s="651"/>
      <c r="H78" s="652" t="s">
        <v>1640</v>
      </c>
      <c r="I78" s="651"/>
      <c r="J78" s="650" t="s">
        <v>1629</v>
      </c>
      <c r="K78" s="653"/>
      <c r="L78" s="654"/>
      <c r="M78" s="655"/>
      <c r="O78" s="642"/>
      <c r="P78" s="642"/>
      <c r="Q78" s="642"/>
    </row>
    <row r="79" spans="1:18" s="641" customFormat="1" x14ac:dyDescent="0.25">
      <c r="A79" s="643" t="s">
        <v>1641</v>
      </c>
      <c r="B79" s="644">
        <f>B29</f>
        <v>12</v>
      </c>
      <c r="C79" s="656" t="s">
        <v>147</v>
      </c>
      <c r="D79" s="644">
        <f>D29</f>
        <v>8</v>
      </c>
      <c r="E79" s="656" t="s">
        <v>147</v>
      </c>
      <c r="F79" s="646"/>
      <c r="G79" s="656" t="s">
        <v>147</v>
      </c>
      <c r="H79" s="646">
        <v>2.0089999999999999</v>
      </c>
      <c r="I79" s="656" t="s">
        <v>147</v>
      </c>
      <c r="J79" s="644">
        <f>J29</f>
        <v>96</v>
      </c>
      <c r="K79" s="645" t="s">
        <v>148</v>
      </c>
      <c r="L79" s="644">
        <f>B79*D79*H79*J79</f>
        <v>18514.943999999996</v>
      </c>
      <c r="M79" s="647" t="str">
        <f>M76</f>
        <v>kg</v>
      </c>
      <c r="O79" s="657"/>
      <c r="P79" s="658"/>
      <c r="Q79" s="659"/>
      <c r="R79" s="642"/>
    </row>
    <row r="80" spans="1:18" ht="13.5" thickBot="1" x14ac:dyDescent="0.3">
      <c r="A80" s="669"/>
      <c r="B80" s="670"/>
      <c r="D80" s="670"/>
      <c r="F80" s="672"/>
      <c r="H80" s="672"/>
      <c r="J80" s="670"/>
      <c r="L80" s="670"/>
      <c r="M80" s="673"/>
    </row>
    <row r="81" spans="1:18" s="641" customFormat="1" ht="13.5" thickBot="1" x14ac:dyDescent="0.3">
      <c r="A81" s="636" t="s">
        <v>54</v>
      </c>
      <c r="B81" s="639"/>
      <c r="C81" s="638"/>
      <c r="D81" s="639"/>
      <c r="E81" s="638"/>
      <c r="F81" s="674"/>
      <c r="G81" s="638"/>
      <c r="H81" s="674"/>
      <c r="I81" s="638"/>
      <c r="J81" s="639"/>
      <c r="K81" s="675"/>
      <c r="L81" s="639">
        <f>SUM(L84)</f>
        <v>10137.6</v>
      </c>
      <c r="M81" s="640" t="s">
        <v>47</v>
      </c>
      <c r="O81" s="642"/>
    </row>
    <row r="82" spans="1:18" s="641" customFormat="1" x14ac:dyDescent="0.25">
      <c r="A82" s="643"/>
      <c r="B82" s="644"/>
      <c r="C82" s="645"/>
      <c r="D82" s="644"/>
      <c r="E82" s="645"/>
      <c r="F82" s="646"/>
      <c r="G82" s="645"/>
      <c r="H82" s="646"/>
      <c r="I82" s="645"/>
      <c r="J82" s="644"/>
      <c r="K82" s="645"/>
      <c r="L82" s="644"/>
      <c r="M82" s="647"/>
      <c r="O82" s="642"/>
      <c r="Q82" s="648"/>
      <c r="R82" s="642"/>
    </row>
    <row r="83" spans="1:18" s="641" customFormat="1" x14ac:dyDescent="0.25">
      <c r="A83" s="649"/>
      <c r="B83" s="650" t="s">
        <v>1625</v>
      </c>
      <c r="C83" s="651"/>
      <c r="D83" s="650" t="s">
        <v>1626</v>
      </c>
      <c r="E83" s="651"/>
      <c r="F83" s="652" t="s">
        <v>1633</v>
      </c>
      <c r="G83" s="651"/>
      <c r="H83" s="652" t="s">
        <v>1642</v>
      </c>
      <c r="I83" s="651"/>
      <c r="J83" s="650" t="s">
        <v>1629</v>
      </c>
      <c r="K83" s="653"/>
      <c r="L83" s="654"/>
      <c r="M83" s="655"/>
      <c r="O83" s="642"/>
      <c r="P83" s="642"/>
      <c r="Q83" s="642"/>
    </row>
    <row r="84" spans="1:18" s="641" customFormat="1" x14ac:dyDescent="0.25">
      <c r="A84" s="643"/>
      <c r="B84" s="644">
        <f>B29</f>
        <v>12</v>
      </c>
      <c r="C84" s="656" t="s">
        <v>147</v>
      </c>
      <c r="D84" s="644">
        <f>D29</f>
        <v>8</v>
      </c>
      <c r="E84" s="656" t="s">
        <v>147</v>
      </c>
      <c r="F84" s="646"/>
      <c r="G84" s="656" t="s">
        <v>147</v>
      </c>
      <c r="H84" s="646">
        <v>1.1000000000000001</v>
      </c>
      <c r="I84" s="656" t="s">
        <v>147</v>
      </c>
      <c r="J84" s="644">
        <f>J29</f>
        <v>96</v>
      </c>
      <c r="K84" s="645" t="s">
        <v>148</v>
      </c>
      <c r="L84" s="644">
        <f>B84*D84*H84*J84</f>
        <v>10137.6</v>
      </c>
      <c r="M84" s="647" t="str">
        <f>M81</f>
        <v>m²</v>
      </c>
      <c r="O84" s="657"/>
      <c r="P84" s="658"/>
      <c r="Q84" s="659"/>
      <c r="R84" s="642"/>
    </row>
    <row r="85" spans="1:18" ht="13.5" thickBot="1" x14ac:dyDescent="0.3">
      <c r="A85" s="660"/>
      <c r="B85" s="661"/>
      <c r="C85" s="662"/>
      <c r="D85" s="661"/>
      <c r="E85" s="662"/>
      <c r="F85" s="662"/>
      <c r="G85" s="662"/>
      <c r="H85" s="662"/>
      <c r="I85" s="662"/>
      <c r="J85" s="661"/>
      <c r="K85" s="662"/>
      <c r="L85" s="661"/>
      <c r="M85" s="663"/>
    </row>
    <row r="86" spans="1:18" s="641" customFormat="1" ht="13.5" thickBot="1" x14ac:dyDescent="0.3">
      <c r="A86" s="636" t="s">
        <v>55</v>
      </c>
      <c r="B86" s="637"/>
      <c r="C86" s="638"/>
      <c r="D86" s="637"/>
      <c r="E86" s="638"/>
      <c r="F86" s="638"/>
      <c r="G86" s="638"/>
      <c r="H86" s="638"/>
      <c r="I86" s="638"/>
      <c r="J86" s="637"/>
      <c r="K86" s="638"/>
      <c r="L86" s="639">
        <f>SUM(L89)</f>
        <v>46.080000000000013</v>
      </c>
      <c r="M86" s="640" t="s">
        <v>38</v>
      </c>
      <c r="O86" s="642"/>
    </row>
    <row r="87" spans="1:18" s="641" customFormat="1" x14ac:dyDescent="0.25">
      <c r="A87" s="643"/>
      <c r="B87" s="644"/>
      <c r="C87" s="645"/>
      <c r="D87" s="644"/>
      <c r="E87" s="645"/>
      <c r="F87" s="646"/>
      <c r="G87" s="645"/>
      <c r="H87" s="646"/>
      <c r="I87" s="645"/>
      <c r="J87" s="644"/>
      <c r="K87" s="645"/>
      <c r="L87" s="644"/>
      <c r="M87" s="647"/>
      <c r="O87" s="642"/>
      <c r="Q87" s="648"/>
      <c r="R87" s="642"/>
    </row>
    <row r="88" spans="1:18" s="641" customFormat="1" x14ac:dyDescent="0.25">
      <c r="A88" s="649"/>
      <c r="B88" s="650" t="s">
        <v>1625</v>
      </c>
      <c r="C88" s="651"/>
      <c r="D88" s="650" t="s">
        <v>1626</v>
      </c>
      <c r="E88" s="651"/>
      <c r="F88" s="652" t="s">
        <v>1635</v>
      </c>
      <c r="G88" s="651"/>
      <c r="H88" s="652" t="s">
        <v>149</v>
      </c>
      <c r="I88" s="651"/>
      <c r="J88" s="650" t="s">
        <v>1629</v>
      </c>
      <c r="K88" s="653"/>
      <c r="L88" s="654"/>
      <c r="M88" s="655"/>
      <c r="O88" s="642"/>
      <c r="P88" s="642"/>
      <c r="Q88" s="642"/>
    </row>
    <row r="89" spans="1:18" s="641" customFormat="1" x14ac:dyDescent="0.25">
      <c r="A89" s="643"/>
      <c r="B89" s="644">
        <f>B29</f>
        <v>12</v>
      </c>
      <c r="C89" s="656" t="s">
        <v>147</v>
      </c>
      <c r="D89" s="644">
        <f>D29</f>
        <v>8</v>
      </c>
      <c r="E89" s="656" t="s">
        <v>147</v>
      </c>
      <c r="F89" s="646">
        <v>0.05</v>
      </c>
      <c r="G89" s="656" t="s">
        <v>147</v>
      </c>
      <c r="H89" s="676">
        <v>0.1</v>
      </c>
      <c r="I89" s="656" t="s">
        <v>147</v>
      </c>
      <c r="J89" s="644">
        <f>J29</f>
        <v>96</v>
      </c>
      <c r="K89" s="645" t="s">
        <v>148</v>
      </c>
      <c r="L89" s="644">
        <f>B89*D89*F89*H89*J89</f>
        <v>46.080000000000013</v>
      </c>
      <c r="M89" s="647" t="str">
        <f>M86</f>
        <v>m³</v>
      </c>
      <c r="O89" s="657"/>
      <c r="P89" s="658"/>
      <c r="Q89" s="659"/>
      <c r="R89" s="642"/>
    </row>
    <row r="90" spans="1:18" ht="13.5" thickBot="1" x14ac:dyDescent="0.3">
      <c r="A90" s="669"/>
      <c r="B90" s="670"/>
      <c r="D90" s="670"/>
      <c r="F90" s="672"/>
      <c r="H90" s="672"/>
      <c r="J90" s="670"/>
      <c r="L90" s="670"/>
      <c r="M90" s="673"/>
    </row>
    <row r="91" spans="1:18" s="641" customFormat="1" ht="13.5" thickBot="1" x14ac:dyDescent="0.3">
      <c r="A91" s="636" t="s">
        <v>56</v>
      </c>
      <c r="B91" s="639"/>
      <c r="C91" s="638"/>
      <c r="D91" s="639"/>
      <c r="E91" s="638"/>
      <c r="F91" s="674"/>
      <c r="G91" s="638"/>
      <c r="H91" s="674"/>
      <c r="I91" s="638"/>
      <c r="J91" s="639"/>
      <c r="K91" s="675"/>
      <c r="L91" s="639">
        <f>SUM(L94)</f>
        <v>806.39999999999986</v>
      </c>
      <c r="M91" s="640" t="s">
        <v>38</v>
      </c>
      <c r="O91" s="642"/>
    </row>
    <row r="92" spans="1:18" s="641" customFormat="1" x14ac:dyDescent="0.25">
      <c r="A92" s="643"/>
      <c r="B92" s="644"/>
      <c r="C92" s="645"/>
      <c r="D92" s="644"/>
      <c r="E92" s="645"/>
      <c r="F92" s="646"/>
      <c r="G92" s="645"/>
      <c r="H92" s="646"/>
      <c r="I92" s="645"/>
      <c r="J92" s="644"/>
      <c r="K92" s="645"/>
      <c r="L92" s="644"/>
      <c r="M92" s="647"/>
      <c r="O92" s="642"/>
      <c r="Q92" s="648"/>
      <c r="R92" s="642"/>
    </row>
    <row r="93" spans="1:18" s="641" customFormat="1" x14ac:dyDescent="0.25">
      <c r="A93" s="649"/>
      <c r="B93" s="650" t="s">
        <v>1625</v>
      </c>
      <c r="C93" s="651"/>
      <c r="D93" s="650" t="s">
        <v>1626</v>
      </c>
      <c r="E93" s="651"/>
      <c r="F93" s="652" t="s">
        <v>1635</v>
      </c>
      <c r="G93" s="651"/>
      <c r="H93" s="652" t="s">
        <v>149</v>
      </c>
      <c r="I93" s="651"/>
      <c r="J93" s="650" t="s">
        <v>1629</v>
      </c>
      <c r="K93" s="653"/>
      <c r="L93" s="654"/>
      <c r="M93" s="655"/>
      <c r="O93" s="642"/>
      <c r="P93" s="642"/>
      <c r="Q93" s="642"/>
    </row>
    <row r="94" spans="1:18" s="641" customFormat="1" x14ac:dyDescent="0.25">
      <c r="A94" s="643"/>
      <c r="B94" s="644">
        <f>B29</f>
        <v>12</v>
      </c>
      <c r="C94" s="656" t="s">
        <v>147</v>
      </c>
      <c r="D94" s="644">
        <f>D29</f>
        <v>8</v>
      </c>
      <c r="E94" s="656" t="s">
        <v>147</v>
      </c>
      <c r="F94" s="646">
        <f>F44+F49</f>
        <v>0.125</v>
      </c>
      <c r="G94" s="656" t="s">
        <v>147</v>
      </c>
      <c r="H94" s="676">
        <v>0.7</v>
      </c>
      <c r="I94" s="656" t="s">
        <v>147</v>
      </c>
      <c r="J94" s="644">
        <f>J29</f>
        <v>96</v>
      </c>
      <c r="K94" s="645" t="s">
        <v>148</v>
      </c>
      <c r="L94" s="644">
        <f>B94*D94*F94*H94*J94</f>
        <v>806.39999999999986</v>
      </c>
      <c r="M94" s="647" t="str">
        <f>M91</f>
        <v>m³</v>
      </c>
      <c r="O94" s="657"/>
      <c r="P94" s="658"/>
      <c r="Q94" s="659"/>
      <c r="R94" s="642"/>
    </row>
    <row r="95" spans="1:18" ht="13.5" thickBot="1" x14ac:dyDescent="0.3">
      <c r="A95" s="660"/>
      <c r="B95" s="661"/>
      <c r="C95" s="662"/>
      <c r="D95" s="661"/>
      <c r="E95" s="662"/>
      <c r="F95" s="662"/>
      <c r="G95" s="662"/>
      <c r="H95" s="662"/>
      <c r="I95" s="662"/>
      <c r="J95" s="661"/>
      <c r="K95" s="662"/>
      <c r="L95" s="661"/>
      <c r="M95" s="663"/>
    </row>
    <row r="96" spans="1:18" s="641" customFormat="1" ht="13.5" thickBot="1" x14ac:dyDescent="0.3">
      <c r="A96" s="636" t="s">
        <v>57</v>
      </c>
      <c r="B96" s="637"/>
      <c r="C96" s="638"/>
      <c r="D96" s="637"/>
      <c r="E96" s="638"/>
      <c r="F96" s="638"/>
      <c r="G96" s="638"/>
      <c r="H96" s="638"/>
      <c r="I96" s="638"/>
      <c r="J96" s="637"/>
      <c r="K96" s="638"/>
      <c r="L96" s="639">
        <f>SUM(L99)</f>
        <v>230.40000000000003</v>
      </c>
      <c r="M96" s="640" t="s">
        <v>38</v>
      </c>
      <c r="O96" s="642"/>
    </row>
    <row r="97" spans="1:18" s="641" customFormat="1" x14ac:dyDescent="0.25">
      <c r="A97" s="643"/>
      <c r="B97" s="644"/>
      <c r="C97" s="645"/>
      <c r="D97" s="644"/>
      <c r="E97" s="645"/>
      <c r="F97" s="646"/>
      <c r="G97" s="645"/>
      <c r="H97" s="646"/>
      <c r="I97" s="645"/>
      <c r="J97" s="644"/>
      <c r="K97" s="645"/>
      <c r="L97" s="644"/>
      <c r="M97" s="647"/>
      <c r="O97" s="642"/>
      <c r="Q97" s="648"/>
      <c r="R97" s="642"/>
    </row>
    <row r="98" spans="1:18" s="641" customFormat="1" x14ac:dyDescent="0.25">
      <c r="A98" s="649"/>
      <c r="B98" s="650" t="s">
        <v>1625</v>
      </c>
      <c r="C98" s="651"/>
      <c r="D98" s="650" t="s">
        <v>1626</v>
      </c>
      <c r="E98" s="651"/>
      <c r="F98" s="652" t="s">
        <v>1635</v>
      </c>
      <c r="G98" s="651"/>
      <c r="H98" s="652" t="s">
        <v>149</v>
      </c>
      <c r="I98" s="651"/>
      <c r="J98" s="650" t="s">
        <v>1629</v>
      </c>
      <c r="K98" s="653"/>
      <c r="L98" s="654"/>
      <c r="M98" s="655"/>
      <c r="O98" s="642"/>
      <c r="P98" s="642"/>
      <c r="Q98" s="642"/>
    </row>
    <row r="99" spans="1:18" s="641" customFormat="1" x14ac:dyDescent="0.25">
      <c r="A99" s="643"/>
      <c r="B99" s="644">
        <f>B29</f>
        <v>12</v>
      </c>
      <c r="C99" s="656" t="s">
        <v>147</v>
      </c>
      <c r="D99" s="644">
        <f>D29</f>
        <v>8</v>
      </c>
      <c r="E99" s="656" t="s">
        <v>147</v>
      </c>
      <c r="F99" s="646">
        <f>F94</f>
        <v>0.125</v>
      </c>
      <c r="G99" s="656" t="s">
        <v>147</v>
      </c>
      <c r="H99" s="676">
        <v>0.2</v>
      </c>
      <c r="I99" s="656" t="s">
        <v>147</v>
      </c>
      <c r="J99" s="644">
        <f>J29</f>
        <v>96</v>
      </c>
      <c r="K99" s="645" t="s">
        <v>148</v>
      </c>
      <c r="L99" s="644">
        <f>B99*D99*F99*H99*J99</f>
        <v>230.40000000000003</v>
      </c>
      <c r="M99" s="647" t="str">
        <f>M96</f>
        <v>m³</v>
      </c>
      <c r="O99" s="657"/>
      <c r="P99" s="658"/>
      <c r="Q99" s="659"/>
      <c r="R99" s="642"/>
    </row>
    <row r="100" spans="1:18" ht="13.5" thickBot="1" x14ac:dyDescent="0.3">
      <c r="A100" s="669"/>
      <c r="B100" s="670"/>
      <c r="D100" s="670"/>
      <c r="F100" s="672"/>
      <c r="H100" s="672"/>
      <c r="J100" s="670"/>
      <c r="L100" s="670"/>
      <c r="M100" s="673"/>
    </row>
    <row r="101" spans="1:18" s="641" customFormat="1" ht="13.5" thickBot="1" x14ac:dyDescent="0.3">
      <c r="A101" s="636" t="s">
        <v>58</v>
      </c>
      <c r="B101" s="639"/>
      <c r="C101" s="638"/>
      <c r="D101" s="639"/>
      <c r="E101" s="638"/>
      <c r="F101" s="674"/>
      <c r="G101" s="638"/>
      <c r="H101" s="674"/>
      <c r="I101" s="638"/>
      <c r="J101" s="639"/>
      <c r="K101" s="675"/>
      <c r="L101" s="639">
        <f>SUM(L104)</f>
        <v>230.40000000000003</v>
      </c>
      <c r="M101" s="640" t="s">
        <v>38</v>
      </c>
      <c r="O101" s="642"/>
    </row>
    <row r="102" spans="1:18" s="641" customFormat="1" x14ac:dyDescent="0.25">
      <c r="A102" s="643"/>
      <c r="B102" s="644"/>
      <c r="C102" s="645"/>
      <c r="D102" s="644"/>
      <c r="E102" s="645"/>
      <c r="F102" s="646"/>
      <c r="G102" s="645"/>
      <c r="H102" s="646"/>
      <c r="I102" s="645"/>
      <c r="J102" s="644"/>
      <c r="K102" s="645"/>
      <c r="L102" s="644"/>
      <c r="M102" s="647"/>
      <c r="O102" s="642"/>
      <c r="Q102" s="648"/>
      <c r="R102" s="642"/>
    </row>
    <row r="103" spans="1:18" s="641" customFormat="1" x14ac:dyDescent="0.25">
      <c r="A103" s="649"/>
      <c r="B103" s="650" t="s">
        <v>1625</v>
      </c>
      <c r="C103" s="651"/>
      <c r="D103" s="650" t="s">
        <v>1626</v>
      </c>
      <c r="E103" s="651"/>
      <c r="F103" s="652" t="s">
        <v>1635</v>
      </c>
      <c r="G103" s="651"/>
      <c r="H103" s="652" t="s">
        <v>149</v>
      </c>
      <c r="I103" s="651"/>
      <c r="J103" s="650" t="s">
        <v>1629</v>
      </c>
      <c r="K103" s="653"/>
      <c r="L103" s="654"/>
      <c r="M103" s="655"/>
      <c r="O103" s="642"/>
      <c r="P103" s="642"/>
      <c r="Q103" s="642"/>
    </row>
    <row r="104" spans="1:18" s="641" customFormat="1" x14ac:dyDescent="0.25">
      <c r="A104" s="643"/>
      <c r="B104" s="644">
        <f>B99</f>
        <v>12</v>
      </c>
      <c r="C104" s="656" t="s">
        <v>147</v>
      </c>
      <c r="D104" s="644">
        <f>D99</f>
        <v>8</v>
      </c>
      <c r="E104" s="656" t="s">
        <v>147</v>
      </c>
      <c r="F104" s="646">
        <f>F99</f>
        <v>0.125</v>
      </c>
      <c r="G104" s="656" t="s">
        <v>147</v>
      </c>
      <c r="H104" s="676">
        <f>H99</f>
        <v>0.2</v>
      </c>
      <c r="I104" s="656" t="s">
        <v>147</v>
      </c>
      <c r="J104" s="644">
        <f>J99</f>
        <v>96</v>
      </c>
      <c r="K104" s="645" t="s">
        <v>148</v>
      </c>
      <c r="L104" s="644">
        <f>B104*D104*F104*H104*J104</f>
        <v>230.40000000000003</v>
      </c>
      <c r="M104" s="647" t="str">
        <f>M101</f>
        <v>m³</v>
      </c>
      <c r="O104" s="657"/>
      <c r="P104" s="658"/>
      <c r="Q104" s="659"/>
      <c r="R104" s="642"/>
    </row>
    <row r="105" spans="1:18" ht="13.5" thickBot="1" x14ac:dyDescent="0.3">
      <c r="A105" s="660"/>
      <c r="B105" s="661"/>
      <c r="C105" s="662"/>
      <c r="D105" s="661"/>
      <c r="E105" s="662"/>
      <c r="F105" s="662"/>
      <c r="G105" s="662"/>
      <c r="H105" s="662"/>
      <c r="I105" s="662"/>
      <c r="J105" s="661"/>
      <c r="K105" s="662"/>
      <c r="L105" s="661"/>
      <c r="M105" s="663"/>
    </row>
    <row r="106" spans="1:18" s="641" customFormat="1" ht="13.5" thickBot="1" x14ac:dyDescent="0.3">
      <c r="A106" s="636" t="s">
        <v>59</v>
      </c>
      <c r="B106" s="637"/>
      <c r="C106" s="638"/>
      <c r="D106" s="637"/>
      <c r="E106" s="638"/>
      <c r="F106" s="638"/>
      <c r="G106" s="638"/>
      <c r="H106" s="638"/>
      <c r="I106" s="638"/>
      <c r="J106" s="637"/>
      <c r="K106" s="638"/>
      <c r="L106" s="639">
        <f>SUM(L109)</f>
        <v>230.40000000000003</v>
      </c>
      <c r="M106" s="640" t="s">
        <v>38</v>
      </c>
      <c r="O106" s="642"/>
    </row>
    <row r="107" spans="1:18" s="641" customFormat="1" x14ac:dyDescent="0.25">
      <c r="A107" s="643"/>
      <c r="B107" s="644"/>
      <c r="C107" s="645"/>
      <c r="D107" s="644"/>
      <c r="E107" s="645"/>
      <c r="F107" s="646"/>
      <c r="G107" s="645"/>
      <c r="H107" s="646"/>
      <c r="I107" s="645"/>
      <c r="J107" s="644"/>
      <c r="K107" s="645"/>
      <c r="L107" s="644"/>
      <c r="M107" s="647"/>
      <c r="O107" s="642"/>
      <c r="Q107" s="648"/>
      <c r="R107" s="642"/>
    </row>
    <row r="108" spans="1:18" s="641" customFormat="1" x14ac:dyDescent="0.25">
      <c r="A108" s="649"/>
      <c r="B108" s="650" t="s">
        <v>1625</v>
      </c>
      <c r="C108" s="651"/>
      <c r="D108" s="650" t="s">
        <v>1626</v>
      </c>
      <c r="E108" s="651"/>
      <c r="F108" s="652" t="s">
        <v>1635</v>
      </c>
      <c r="G108" s="651"/>
      <c r="H108" s="652" t="s">
        <v>149</v>
      </c>
      <c r="I108" s="651"/>
      <c r="J108" s="650" t="s">
        <v>1629</v>
      </c>
      <c r="K108" s="653"/>
      <c r="L108" s="654"/>
      <c r="M108" s="655"/>
      <c r="O108" s="642"/>
      <c r="P108" s="642"/>
      <c r="Q108" s="642"/>
    </row>
    <row r="109" spans="1:18" s="641" customFormat="1" x14ac:dyDescent="0.25">
      <c r="A109" s="643"/>
      <c r="B109" s="644">
        <f>B99</f>
        <v>12</v>
      </c>
      <c r="C109" s="656" t="s">
        <v>147</v>
      </c>
      <c r="D109" s="644">
        <f>D99</f>
        <v>8</v>
      </c>
      <c r="E109" s="656" t="s">
        <v>147</v>
      </c>
      <c r="F109" s="646">
        <f>F99</f>
        <v>0.125</v>
      </c>
      <c r="G109" s="656" t="s">
        <v>147</v>
      </c>
      <c r="H109" s="676">
        <f>H99</f>
        <v>0.2</v>
      </c>
      <c r="I109" s="656" t="s">
        <v>147</v>
      </c>
      <c r="J109" s="644">
        <f>J99</f>
        <v>96</v>
      </c>
      <c r="K109" s="645" t="s">
        <v>148</v>
      </c>
      <c r="L109" s="644">
        <f>B109*D109*F109*H109*J109</f>
        <v>230.40000000000003</v>
      </c>
      <c r="M109" s="647" t="str">
        <f>M106</f>
        <v>m³</v>
      </c>
      <c r="O109" s="657"/>
      <c r="P109" s="658"/>
      <c r="Q109" s="659"/>
      <c r="R109" s="642"/>
    </row>
    <row r="110" spans="1:18" ht="13.5" thickBot="1" x14ac:dyDescent="0.3">
      <c r="A110" s="669"/>
      <c r="B110" s="670"/>
      <c r="D110" s="670"/>
      <c r="F110" s="672"/>
      <c r="H110" s="672"/>
      <c r="J110" s="670"/>
      <c r="L110" s="670"/>
      <c r="M110" s="673"/>
    </row>
    <row r="111" spans="1:18" s="641" customFormat="1" ht="13.5" thickBot="1" x14ac:dyDescent="0.3">
      <c r="A111" s="636" t="s">
        <v>60</v>
      </c>
      <c r="B111" s="639"/>
      <c r="C111" s="638"/>
      <c r="D111" s="639"/>
      <c r="E111" s="638"/>
      <c r="F111" s="674"/>
      <c r="G111" s="638"/>
      <c r="H111" s="674"/>
      <c r="I111" s="638"/>
      <c r="J111" s="639"/>
      <c r="K111" s="675"/>
      <c r="L111" s="639">
        <f>SUM(L114)</f>
        <v>115.20000000000002</v>
      </c>
      <c r="M111" s="640" t="s">
        <v>38</v>
      </c>
      <c r="O111" s="642"/>
    </row>
    <row r="112" spans="1:18" s="641" customFormat="1" x14ac:dyDescent="0.25">
      <c r="A112" s="643"/>
      <c r="B112" s="644"/>
      <c r="C112" s="645"/>
      <c r="D112" s="644"/>
      <c r="E112" s="645"/>
      <c r="F112" s="646"/>
      <c r="G112" s="645"/>
      <c r="H112" s="646"/>
      <c r="I112" s="645"/>
      <c r="J112" s="644"/>
      <c r="K112" s="645"/>
      <c r="L112" s="644"/>
      <c r="M112" s="647"/>
      <c r="O112" s="642"/>
      <c r="Q112" s="648"/>
      <c r="R112" s="642"/>
    </row>
    <row r="113" spans="1:18" s="641" customFormat="1" x14ac:dyDescent="0.25">
      <c r="A113" s="649"/>
      <c r="B113" s="650" t="s">
        <v>1625</v>
      </c>
      <c r="C113" s="651"/>
      <c r="D113" s="650" t="s">
        <v>1626</v>
      </c>
      <c r="E113" s="651"/>
      <c r="F113" s="652" t="s">
        <v>1635</v>
      </c>
      <c r="G113" s="651"/>
      <c r="H113" s="652" t="s">
        <v>149</v>
      </c>
      <c r="I113" s="651"/>
      <c r="J113" s="650" t="s">
        <v>1629</v>
      </c>
      <c r="K113" s="653"/>
      <c r="L113" s="654"/>
      <c r="M113" s="655"/>
      <c r="O113" s="642"/>
      <c r="P113" s="642"/>
      <c r="Q113" s="642"/>
    </row>
    <row r="114" spans="1:18" s="641" customFormat="1" x14ac:dyDescent="0.25">
      <c r="A114" s="643"/>
      <c r="B114" s="644">
        <f>B29</f>
        <v>12</v>
      </c>
      <c r="C114" s="656" t="s">
        <v>147</v>
      </c>
      <c r="D114" s="644">
        <f>D29</f>
        <v>8</v>
      </c>
      <c r="E114" s="656" t="s">
        <v>147</v>
      </c>
      <c r="F114" s="646">
        <f>F94</f>
        <v>0.125</v>
      </c>
      <c r="G114" s="656" t="s">
        <v>147</v>
      </c>
      <c r="H114" s="676">
        <v>0.1</v>
      </c>
      <c r="I114" s="656" t="s">
        <v>147</v>
      </c>
      <c r="J114" s="644">
        <f>J29</f>
        <v>96</v>
      </c>
      <c r="K114" s="645" t="s">
        <v>148</v>
      </c>
      <c r="L114" s="644">
        <f>B114*D114*F114*H114*J114</f>
        <v>115.20000000000002</v>
      </c>
      <c r="M114" s="647" t="str">
        <f>M111</f>
        <v>m³</v>
      </c>
      <c r="O114" s="657"/>
      <c r="P114" s="658"/>
      <c r="Q114" s="659"/>
      <c r="R114" s="642"/>
    </row>
    <row r="115" spans="1:18" ht="13.5" thickBot="1" x14ac:dyDescent="0.3">
      <c r="A115" s="660"/>
      <c r="B115" s="661"/>
      <c r="C115" s="662"/>
      <c r="D115" s="661"/>
      <c r="E115" s="662"/>
      <c r="F115" s="662"/>
      <c r="G115" s="662"/>
      <c r="H115" s="662"/>
      <c r="I115" s="662"/>
      <c r="J115" s="661"/>
      <c r="K115" s="662"/>
      <c r="L115" s="661"/>
      <c r="M115" s="663"/>
    </row>
    <row r="116" spans="1:18" s="641" customFormat="1" ht="13.5" thickBot="1" x14ac:dyDescent="0.3">
      <c r="A116" s="636" t="s">
        <v>61</v>
      </c>
      <c r="B116" s="637"/>
      <c r="C116" s="638"/>
      <c r="D116" s="637"/>
      <c r="E116" s="638"/>
      <c r="F116" s="638"/>
      <c r="G116" s="638"/>
      <c r="H116" s="638"/>
      <c r="I116" s="638"/>
      <c r="J116" s="637"/>
      <c r="K116" s="638"/>
      <c r="L116" s="639">
        <f>SUM(L119)</f>
        <v>921.60000000000014</v>
      </c>
      <c r="M116" s="640" t="s">
        <v>38</v>
      </c>
      <c r="O116" s="642"/>
    </row>
    <row r="117" spans="1:18" s="641" customFormat="1" x14ac:dyDescent="0.25">
      <c r="A117" s="643"/>
      <c r="B117" s="644"/>
      <c r="C117" s="645"/>
      <c r="D117" s="644"/>
      <c r="E117" s="645"/>
      <c r="F117" s="646"/>
      <c r="G117" s="645"/>
      <c r="H117" s="646"/>
      <c r="I117" s="645"/>
      <c r="J117" s="644"/>
      <c r="K117" s="645"/>
      <c r="L117" s="644"/>
      <c r="M117" s="647"/>
      <c r="O117" s="642"/>
      <c r="Q117" s="648"/>
      <c r="R117" s="642"/>
    </row>
    <row r="118" spans="1:18" s="641" customFormat="1" x14ac:dyDescent="0.25">
      <c r="A118" s="649"/>
      <c r="B118" s="650" t="s">
        <v>1625</v>
      </c>
      <c r="C118" s="651"/>
      <c r="D118" s="650" t="s">
        <v>1626</v>
      </c>
      <c r="E118" s="651"/>
      <c r="F118" s="652" t="s">
        <v>1635</v>
      </c>
      <c r="G118" s="651"/>
      <c r="H118" s="652" t="s">
        <v>149</v>
      </c>
      <c r="I118" s="651"/>
      <c r="J118" s="650" t="s">
        <v>1629</v>
      </c>
      <c r="K118" s="653"/>
      <c r="L118" s="654"/>
      <c r="M118" s="655"/>
      <c r="O118" s="642"/>
      <c r="P118" s="642"/>
      <c r="Q118" s="642"/>
    </row>
    <row r="119" spans="1:18" s="641" customFormat="1" x14ac:dyDescent="0.25">
      <c r="A119" s="643"/>
      <c r="B119" s="644">
        <f>B29</f>
        <v>12</v>
      </c>
      <c r="C119" s="656" t="s">
        <v>147</v>
      </c>
      <c r="D119" s="644">
        <f>D29</f>
        <v>8</v>
      </c>
      <c r="E119" s="656" t="s">
        <v>147</v>
      </c>
      <c r="F119" s="646">
        <v>1</v>
      </c>
      <c r="G119" s="656" t="s">
        <v>147</v>
      </c>
      <c r="H119" s="676">
        <v>0.1</v>
      </c>
      <c r="I119" s="656" t="s">
        <v>147</v>
      </c>
      <c r="J119" s="644">
        <f>J29</f>
        <v>96</v>
      </c>
      <c r="K119" s="645" t="s">
        <v>148</v>
      </c>
      <c r="L119" s="644">
        <f>B119*D119*F119*H119*J119</f>
        <v>921.60000000000014</v>
      </c>
      <c r="M119" s="647" t="str">
        <f>M116</f>
        <v>m³</v>
      </c>
      <c r="O119" s="657"/>
      <c r="P119" s="658"/>
      <c r="Q119" s="659"/>
      <c r="R119" s="642"/>
    </row>
    <row r="120" spans="1:18" ht="13.5" thickBot="1" x14ac:dyDescent="0.3">
      <c r="A120" s="669"/>
      <c r="B120" s="670"/>
      <c r="D120" s="670"/>
      <c r="F120" s="672"/>
      <c r="H120" s="672"/>
      <c r="J120" s="670"/>
      <c r="L120" s="670"/>
      <c r="M120" s="673"/>
    </row>
    <row r="121" spans="1:18" s="641" customFormat="1" ht="13.5" thickBot="1" x14ac:dyDescent="0.3">
      <c r="A121" s="636" t="s">
        <v>62</v>
      </c>
      <c r="B121" s="639"/>
      <c r="C121" s="638"/>
      <c r="D121" s="639"/>
      <c r="E121" s="638"/>
      <c r="F121" s="674"/>
      <c r="G121" s="638"/>
      <c r="H121" s="674"/>
      <c r="I121" s="638"/>
      <c r="J121" s="639"/>
      <c r="K121" s="675"/>
      <c r="L121" s="639">
        <f>SUM(L124)</f>
        <v>9216</v>
      </c>
      <c r="M121" s="640" t="s">
        <v>47</v>
      </c>
      <c r="O121" s="642"/>
    </row>
    <row r="122" spans="1:18" s="641" customFormat="1" x14ac:dyDescent="0.25">
      <c r="A122" s="643"/>
      <c r="B122" s="644"/>
      <c r="C122" s="645"/>
      <c r="D122" s="644"/>
      <c r="E122" s="645"/>
      <c r="F122" s="646"/>
      <c r="G122" s="645"/>
      <c r="H122" s="646"/>
      <c r="I122" s="645"/>
      <c r="J122" s="644"/>
      <c r="K122" s="645"/>
      <c r="L122" s="644"/>
      <c r="M122" s="647"/>
      <c r="O122" s="642"/>
      <c r="Q122" s="648"/>
      <c r="R122" s="642"/>
    </row>
    <row r="123" spans="1:18" s="641" customFormat="1" x14ac:dyDescent="0.25">
      <c r="A123" s="649"/>
      <c r="B123" s="650" t="s">
        <v>1625</v>
      </c>
      <c r="C123" s="651"/>
      <c r="D123" s="650" t="s">
        <v>1626</v>
      </c>
      <c r="E123" s="651"/>
      <c r="F123" s="652" t="s">
        <v>1633</v>
      </c>
      <c r="G123" s="651"/>
      <c r="H123" s="652" t="s">
        <v>1636</v>
      </c>
      <c r="I123" s="651"/>
      <c r="J123" s="650" t="s">
        <v>1629</v>
      </c>
      <c r="K123" s="653"/>
      <c r="L123" s="654"/>
      <c r="M123" s="655"/>
      <c r="O123" s="642"/>
      <c r="P123" s="642"/>
      <c r="Q123" s="642"/>
    </row>
    <row r="124" spans="1:18" s="641" customFormat="1" x14ac:dyDescent="0.25">
      <c r="A124" s="643"/>
      <c r="B124" s="644">
        <f>B29</f>
        <v>12</v>
      </c>
      <c r="C124" s="656" t="s">
        <v>147</v>
      </c>
      <c r="D124" s="644">
        <f>D29</f>
        <v>8</v>
      </c>
      <c r="E124" s="656" t="s">
        <v>147</v>
      </c>
      <c r="F124" s="646"/>
      <c r="G124" s="656" t="s">
        <v>147</v>
      </c>
      <c r="H124" s="646"/>
      <c r="I124" s="656" t="s">
        <v>147</v>
      </c>
      <c r="J124" s="644">
        <f>J29</f>
        <v>96</v>
      </c>
      <c r="K124" s="645" t="s">
        <v>148</v>
      </c>
      <c r="L124" s="644">
        <f>B124*D124*J124</f>
        <v>9216</v>
      </c>
      <c r="M124" s="647" t="str">
        <f>M121</f>
        <v>m²</v>
      </c>
      <c r="O124" s="657"/>
      <c r="P124" s="658"/>
      <c r="Q124" s="659"/>
      <c r="R124" s="642"/>
    </row>
    <row r="125" spans="1:18" ht="13.5" thickBot="1" x14ac:dyDescent="0.3">
      <c r="A125" s="664"/>
      <c r="B125" s="635"/>
      <c r="C125" s="634"/>
      <c r="D125" s="635"/>
      <c r="E125" s="634"/>
      <c r="F125" s="634"/>
      <c r="G125" s="634"/>
      <c r="H125" s="634"/>
      <c r="I125" s="634"/>
      <c r="J125" s="635"/>
      <c r="K125" s="634"/>
      <c r="L125" s="635"/>
      <c r="M125" s="665"/>
    </row>
    <row r="126" spans="1:18" ht="13.5" thickBot="1" x14ac:dyDescent="0.3">
      <c r="A126" s="1084" t="s">
        <v>64</v>
      </c>
      <c r="B126" s="1085"/>
      <c r="C126" s="1085"/>
      <c r="D126" s="1085"/>
      <c r="E126" s="1085"/>
      <c r="F126" s="1085"/>
      <c r="G126" s="1085"/>
      <c r="H126" s="1085"/>
      <c r="I126" s="1085"/>
      <c r="J126" s="1085"/>
      <c r="K126" s="1085"/>
      <c r="L126" s="1085"/>
      <c r="M126" s="1086"/>
    </row>
    <row r="127" spans="1:18" ht="13.5" thickBot="1" x14ac:dyDescent="0.3">
      <c r="A127" s="660"/>
      <c r="B127" s="661"/>
      <c r="C127" s="662"/>
      <c r="D127" s="661"/>
      <c r="E127" s="662"/>
      <c r="F127" s="662"/>
      <c r="G127" s="662"/>
      <c r="H127" s="662"/>
      <c r="I127" s="662"/>
      <c r="J127" s="661"/>
      <c r="K127" s="662"/>
      <c r="L127" s="661"/>
      <c r="M127" s="663"/>
    </row>
    <row r="128" spans="1:18" s="641" customFormat="1" ht="13.5" thickBot="1" x14ac:dyDescent="0.3">
      <c r="A128" s="636" t="s">
        <v>44</v>
      </c>
      <c r="B128" s="637"/>
      <c r="C128" s="638"/>
      <c r="D128" s="637"/>
      <c r="E128" s="638"/>
      <c r="F128" s="638"/>
      <c r="G128" s="638"/>
      <c r="H128" s="638"/>
      <c r="I128" s="638"/>
      <c r="J128" s="637"/>
      <c r="K128" s="638"/>
      <c r="L128" s="639">
        <f>SUM(L131)</f>
        <v>1843.2000000000003</v>
      </c>
      <c r="M128" s="640" t="s">
        <v>38</v>
      </c>
      <c r="O128" s="642"/>
    </row>
    <row r="129" spans="1:18" s="641" customFormat="1" x14ac:dyDescent="0.25">
      <c r="A129" s="643"/>
      <c r="B129" s="644"/>
      <c r="C129" s="645"/>
      <c r="D129" s="644"/>
      <c r="E129" s="645"/>
      <c r="F129" s="646"/>
      <c r="G129" s="645"/>
      <c r="H129" s="646"/>
      <c r="I129" s="645"/>
      <c r="J129" s="644"/>
      <c r="K129" s="645"/>
      <c r="L129" s="644"/>
      <c r="M129" s="647"/>
      <c r="O129" s="642"/>
      <c r="Q129" s="648"/>
      <c r="R129" s="642"/>
    </row>
    <row r="130" spans="1:18" s="641" customFormat="1" x14ac:dyDescent="0.25">
      <c r="A130" s="649"/>
      <c r="B130" s="650" t="s">
        <v>1625</v>
      </c>
      <c r="C130" s="651"/>
      <c r="D130" s="650" t="s">
        <v>1626</v>
      </c>
      <c r="E130" s="651"/>
      <c r="F130" s="652" t="s">
        <v>1635</v>
      </c>
      <c r="G130" s="651"/>
      <c r="H130" s="652" t="s">
        <v>1636</v>
      </c>
      <c r="I130" s="651"/>
      <c r="J130" s="650" t="s">
        <v>1629</v>
      </c>
      <c r="K130" s="653"/>
      <c r="L130" s="654"/>
      <c r="M130" s="655"/>
      <c r="O130" s="642"/>
      <c r="P130" s="642"/>
      <c r="Q130" s="642"/>
    </row>
    <row r="131" spans="1:18" s="641" customFormat="1" x14ac:dyDescent="0.25">
      <c r="A131" s="643"/>
      <c r="B131" s="644">
        <f>40*0.6</f>
        <v>24</v>
      </c>
      <c r="C131" s="656" t="s">
        <v>147</v>
      </c>
      <c r="D131" s="644">
        <v>8</v>
      </c>
      <c r="E131" s="656" t="s">
        <v>147</v>
      </c>
      <c r="F131" s="646">
        <v>0.1</v>
      </c>
      <c r="G131" s="656" t="s">
        <v>147</v>
      </c>
      <c r="H131" s="646"/>
      <c r="I131" s="656" t="s">
        <v>147</v>
      </c>
      <c r="J131" s="644">
        <f>$O$7</f>
        <v>96</v>
      </c>
      <c r="K131" s="645" t="s">
        <v>148</v>
      </c>
      <c r="L131" s="644">
        <f>B131*D131*F131*J131</f>
        <v>1843.2000000000003</v>
      </c>
      <c r="M131" s="647" t="str">
        <f>M128</f>
        <v>m³</v>
      </c>
      <c r="O131" s="657"/>
      <c r="P131" s="658"/>
      <c r="Q131" s="659"/>
      <c r="R131" s="642"/>
    </row>
    <row r="132" spans="1:18" ht="13.5" thickBot="1" x14ac:dyDescent="0.3">
      <c r="A132" s="669"/>
      <c r="B132" s="670"/>
      <c r="D132" s="670"/>
      <c r="F132" s="672"/>
      <c r="H132" s="672"/>
      <c r="J132" s="670"/>
      <c r="L132" s="670"/>
      <c r="M132" s="673"/>
    </row>
    <row r="133" spans="1:18" s="641" customFormat="1" ht="13.5" thickBot="1" x14ac:dyDescent="0.3">
      <c r="A133" s="636" t="s">
        <v>45</v>
      </c>
      <c r="B133" s="639"/>
      <c r="C133" s="638"/>
      <c r="D133" s="639"/>
      <c r="E133" s="638"/>
      <c r="F133" s="674"/>
      <c r="G133" s="638"/>
      <c r="H133" s="674"/>
      <c r="I133" s="638"/>
      <c r="J133" s="639"/>
      <c r="K133" s="675"/>
      <c r="L133" s="639">
        <f>SUM(L136)</f>
        <v>460.80000000000007</v>
      </c>
      <c r="M133" s="640" t="s">
        <v>38</v>
      </c>
      <c r="O133" s="642"/>
    </row>
    <row r="134" spans="1:18" s="641" customFormat="1" x14ac:dyDescent="0.25">
      <c r="A134" s="643"/>
      <c r="B134" s="644"/>
      <c r="C134" s="645"/>
      <c r="D134" s="644"/>
      <c r="E134" s="645"/>
      <c r="F134" s="646"/>
      <c r="G134" s="645"/>
      <c r="H134" s="646"/>
      <c r="I134" s="645"/>
      <c r="J134" s="644"/>
      <c r="K134" s="645"/>
      <c r="L134" s="644"/>
      <c r="M134" s="647"/>
      <c r="O134" s="642"/>
      <c r="Q134" s="648"/>
      <c r="R134" s="642"/>
    </row>
    <row r="135" spans="1:18" s="641" customFormat="1" x14ac:dyDescent="0.25">
      <c r="A135" s="649"/>
      <c r="B135" s="650" t="s">
        <v>1625</v>
      </c>
      <c r="C135" s="651"/>
      <c r="D135" s="650" t="s">
        <v>1626</v>
      </c>
      <c r="E135" s="651"/>
      <c r="F135" s="652" t="s">
        <v>1635</v>
      </c>
      <c r="G135" s="651"/>
      <c r="H135" s="652" t="s">
        <v>1636</v>
      </c>
      <c r="I135" s="651"/>
      <c r="J135" s="650" t="s">
        <v>1629</v>
      </c>
      <c r="K135" s="653"/>
      <c r="L135" s="654"/>
      <c r="M135" s="655"/>
      <c r="O135" s="642"/>
      <c r="P135" s="642"/>
      <c r="Q135" s="642"/>
    </row>
    <row r="136" spans="1:18" s="641" customFormat="1" x14ac:dyDescent="0.25">
      <c r="A136" s="643"/>
      <c r="B136" s="644">
        <f>B131</f>
        <v>24</v>
      </c>
      <c r="C136" s="656" t="s">
        <v>147</v>
      </c>
      <c r="D136" s="644">
        <f>D131</f>
        <v>8</v>
      </c>
      <c r="E136" s="656" t="s">
        <v>147</v>
      </c>
      <c r="F136" s="646">
        <v>2.5000000000000001E-2</v>
      </c>
      <c r="G136" s="656" t="s">
        <v>147</v>
      </c>
      <c r="H136" s="646"/>
      <c r="I136" s="656" t="s">
        <v>147</v>
      </c>
      <c r="J136" s="644">
        <f>J131</f>
        <v>96</v>
      </c>
      <c r="K136" s="645" t="s">
        <v>148</v>
      </c>
      <c r="L136" s="644">
        <f>B136*D136*F136*J136</f>
        <v>460.80000000000007</v>
      </c>
      <c r="M136" s="647" t="str">
        <f>M133</f>
        <v>m³</v>
      </c>
      <c r="O136" s="657"/>
      <c r="P136" s="658"/>
      <c r="Q136" s="659"/>
      <c r="R136" s="642"/>
    </row>
    <row r="137" spans="1:18" ht="13.5" thickBot="1" x14ac:dyDescent="0.3">
      <c r="A137" s="660"/>
      <c r="B137" s="661"/>
      <c r="C137" s="662"/>
      <c r="D137" s="661"/>
      <c r="E137" s="662"/>
      <c r="F137" s="662"/>
      <c r="G137" s="662"/>
      <c r="H137" s="662"/>
      <c r="I137" s="662"/>
      <c r="J137" s="661"/>
      <c r="K137" s="662"/>
      <c r="L137" s="661"/>
      <c r="M137" s="663"/>
    </row>
    <row r="138" spans="1:18" s="641" customFormat="1" ht="13.5" thickBot="1" x14ac:dyDescent="0.3">
      <c r="A138" s="636" t="s">
        <v>46</v>
      </c>
      <c r="B138" s="637"/>
      <c r="C138" s="638"/>
      <c r="D138" s="637"/>
      <c r="E138" s="638"/>
      <c r="F138" s="638"/>
      <c r="G138" s="638"/>
      <c r="H138" s="638"/>
      <c r="I138" s="638"/>
      <c r="J138" s="637"/>
      <c r="K138" s="638"/>
      <c r="L138" s="639">
        <f>SUM(L141)</f>
        <v>18432</v>
      </c>
      <c r="M138" s="640" t="s">
        <v>47</v>
      </c>
      <c r="O138" s="642"/>
    </row>
    <row r="139" spans="1:18" s="641" customFormat="1" x14ac:dyDescent="0.25">
      <c r="A139" s="643"/>
      <c r="B139" s="644"/>
      <c r="C139" s="645"/>
      <c r="D139" s="644"/>
      <c r="E139" s="645"/>
      <c r="F139" s="646"/>
      <c r="G139" s="645"/>
      <c r="H139" s="646"/>
      <c r="I139" s="645"/>
      <c r="J139" s="644"/>
      <c r="K139" s="645"/>
      <c r="L139" s="644"/>
      <c r="M139" s="647"/>
      <c r="O139" s="642"/>
      <c r="Q139" s="648"/>
      <c r="R139" s="642"/>
    </row>
    <row r="140" spans="1:18" s="641" customFormat="1" x14ac:dyDescent="0.25">
      <c r="A140" s="649"/>
      <c r="B140" s="650" t="s">
        <v>1625</v>
      </c>
      <c r="C140" s="651"/>
      <c r="D140" s="650" t="s">
        <v>1626</v>
      </c>
      <c r="E140" s="651"/>
      <c r="F140" s="652" t="s">
        <v>1633</v>
      </c>
      <c r="G140" s="651"/>
      <c r="H140" s="652" t="s">
        <v>1636</v>
      </c>
      <c r="I140" s="651"/>
      <c r="J140" s="650" t="s">
        <v>1629</v>
      </c>
      <c r="K140" s="653"/>
      <c r="L140" s="654"/>
      <c r="M140" s="655"/>
      <c r="O140" s="642"/>
      <c r="P140" s="642"/>
      <c r="Q140" s="642"/>
    </row>
    <row r="141" spans="1:18" s="641" customFormat="1" x14ac:dyDescent="0.25">
      <c r="A141" s="643"/>
      <c r="B141" s="644">
        <f>B131</f>
        <v>24</v>
      </c>
      <c r="C141" s="656" t="s">
        <v>147</v>
      </c>
      <c r="D141" s="644">
        <f>D131</f>
        <v>8</v>
      </c>
      <c r="E141" s="656" t="s">
        <v>147</v>
      </c>
      <c r="F141" s="646"/>
      <c r="G141" s="656" t="s">
        <v>147</v>
      </c>
      <c r="H141" s="646"/>
      <c r="I141" s="656" t="s">
        <v>147</v>
      </c>
      <c r="J141" s="644">
        <f>J131</f>
        <v>96</v>
      </c>
      <c r="K141" s="645" t="s">
        <v>148</v>
      </c>
      <c r="L141" s="644">
        <f>B141*D141*J141</f>
        <v>18432</v>
      </c>
      <c r="M141" s="647" t="str">
        <f>M138</f>
        <v>m²</v>
      </c>
      <c r="O141" s="657"/>
      <c r="P141" s="658"/>
      <c r="Q141" s="659"/>
      <c r="R141" s="642"/>
    </row>
    <row r="142" spans="1:18" ht="13.5" thickBot="1" x14ac:dyDescent="0.3">
      <c r="A142" s="669"/>
      <c r="B142" s="670"/>
      <c r="D142" s="670"/>
      <c r="F142" s="672"/>
      <c r="H142" s="672"/>
      <c r="J142" s="670"/>
      <c r="L142" s="670"/>
      <c r="M142" s="673"/>
    </row>
    <row r="143" spans="1:18" s="641" customFormat="1" ht="13.5" thickBot="1" x14ac:dyDescent="0.3">
      <c r="A143" s="636" t="s">
        <v>48</v>
      </c>
      <c r="B143" s="639"/>
      <c r="C143" s="638"/>
      <c r="D143" s="639"/>
      <c r="E143" s="638"/>
      <c r="F143" s="674"/>
      <c r="G143" s="638"/>
      <c r="H143" s="674"/>
      <c r="I143" s="638"/>
      <c r="J143" s="639"/>
      <c r="K143" s="675"/>
      <c r="L143" s="639">
        <f>SUM(L146)</f>
        <v>18432</v>
      </c>
      <c r="M143" s="640" t="s">
        <v>47</v>
      </c>
      <c r="O143" s="642"/>
    </row>
    <row r="144" spans="1:18" s="641" customFormat="1" x14ac:dyDescent="0.25">
      <c r="A144" s="643"/>
      <c r="B144" s="644"/>
      <c r="C144" s="645"/>
      <c r="D144" s="644"/>
      <c r="E144" s="645"/>
      <c r="F144" s="646"/>
      <c r="G144" s="645"/>
      <c r="H144" s="646"/>
      <c r="I144" s="645"/>
      <c r="J144" s="644"/>
      <c r="K144" s="645"/>
      <c r="L144" s="644"/>
      <c r="M144" s="647"/>
      <c r="O144" s="642"/>
      <c r="Q144" s="648"/>
      <c r="R144" s="642"/>
    </row>
    <row r="145" spans="1:18" s="641" customFormat="1" x14ac:dyDescent="0.25">
      <c r="A145" s="649"/>
      <c r="B145" s="650" t="s">
        <v>1625</v>
      </c>
      <c r="C145" s="651"/>
      <c r="D145" s="650" t="s">
        <v>1626</v>
      </c>
      <c r="E145" s="651"/>
      <c r="F145" s="652" t="s">
        <v>1635</v>
      </c>
      <c r="G145" s="651"/>
      <c r="H145" s="652" t="s">
        <v>1636</v>
      </c>
      <c r="I145" s="651"/>
      <c r="J145" s="650" t="s">
        <v>1629</v>
      </c>
      <c r="K145" s="653"/>
      <c r="L145" s="654"/>
      <c r="M145" s="655"/>
      <c r="O145" s="642"/>
      <c r="P145" s="642"/>
      <c r="Q145" s="642"/>
    </row>
    <row r="146" spans="1:18" s="641" customFormat="1" x14ac:dyDescent="0.25">
      <c r="A146" s="643"/>
      <c r="B146" s="644">
        <f>B131</f>
        <v>24</v>
      </c>
      <c r="C146" s="656" t="s">
        <v>147</v>
      </c>
      <c r="D146" s="644">
        <f>D131</f>
        <v>8</v>
      </c>
      <c r="E146" s="656" t="s">
        <v>147</v>
      </c>
      <c r="F146" s="646"/>
      <c r="G146" s="656" t="s">
        <v>147</v>
      </c>
      <c r="H146" s="646"/>
      <c r="I146" s="656" t="s">
        <v>147</v>
      </c>
      <c r="J146" s="644">
        <f>J131</f>
        <v>96</v>
      </c>
      <c r="K146" s="645" t="s">
        <v>148</v>
      </c>
      <c r="L146" s="644">
        <f>B146*D146*J146</f>
        <v>18432</v>
      </c>
      <c r="M146" s="647" t="str">
        <f>M143</f>
        <v>m²</v>
      </c>
      <c r="O146" s="657"/>
      <c r="P146" s="658"/>
      <c r="Q146" s="659"/>
      <c r="R146" s="642"/>
    </row>
    <row r="147" spans="1:18" ht="13.5" thickBot="1" x14ac:dyDescent="0.3">
      <c r="A147" s="660"/>
      <c r="B147" s="661"/>
      <c r="C147" s="662"/>
      <c r="D147" s="661"/>
      <c r="E147" s="662"/>
      <c r="F147" s="662"/>
      <c r="G147" s="662"/>
      <c r="H147" s="662"/>
      <c r="I147" s="662"/>
      <c r="J147" s="661"/>
      <c r="K147" s="662"/>
      <c r="L147" s="661"/>
      <c r="M147" s="663"/>
    </row>
    <row r="148" spans="1:18" s="641" customFormat="1" ht="13.5" thickBot="1" x14ac:dyDescent="0.3">
      <c r="A148" s="636" t="s">
        <v>49</v>
      </c>
      <c r="B148" s="637"/>
      <c r="C148" s="638"/>
      <c r="D148" s="637"/>
      <c r="E148" s="638"/>
      <c r="F148" s="638"/>
      <c r="G148" s="638"/>
      <c r="H148" s="638"/>
      <c r="I148" s="638"/>
      <c r="J148" s="637"/>
      <c r="K148" s="638"/>
      <c r="L148" s="639">
        <f>SUM(L151)</f>
        <v>230400</v>
      </c>
      <c r="M148" s="640" t="s">
        <v>50</v>
      </c>
      <c r="O148" s="642"/>
    </row>
    <row r="149" spans="1:18" s="641" customFormat="1" x14ac:dyDescent="0.25">
      <c r="A149" s="643"/>
      <c r="B149" s="644"/>
      <c r="C149" s="645"/>
      <c r="D149" s="644"/>
      <c r="E149" s="645"/>
      <c r="F149" s="646"/>
      <c r="G149" s="645"/>
      <c r="H149" s="646"/>
      <c r="I149" s="645"/>
      <c r="J149" s="644"/>
      <c r="K149" s="645"/>
      <c r="L149" s="644"/>
      <c r="M149" s="647"/>
      <c r="O149" s="642"/>
      <c r="Q149" s="648"/>
      <c r="R149" s="642"/>
    </row>
    <row r="150" spans="1:18" s="641" customFormat="1" x14ac:dyDescent="0.25">
      <c r="A150" s="649"/>
      <c r="B150" s="650" t="s">
        <v>1625</v>
      </c>
      <c r="C150" s="651"/>
      <c r="D150" s="650" t="s">
        <v>1626</v>
      </c>
      <c r="E150" s="651"/>
      <c r="F150" s="652" t="s">
        <v>1635</v>
      </c>
      <c r="G150" s="651"/>
      <c r="H150" s="652" t="s">
        <v>1637</v>
      </c>
      <c r="I150" s="651"/>
      <c r="J150" s="650" t="s">
        <v>1638</v>
      </c>
      <c r="K150" s="653"/>
      <c r="L150" s="654"/>
      <c r="M150" s="655"/>
      <c r="O150" s="642"/>
      <c r="P150" s="642"/>
      <c r="Q150" s="642"/>
    </row>
    <row r="151" spans="1:18" s="641" customFormat="1" x14ac:dyDescent="0.25">
      <c r="A151" s="643" t="s">
        <v>1639</v>
      </c>
      <c r="B151" s="644"/>
      <c r="C151" s="656" t="s">
        <v>147</v>
      </c>
      <c r="D151" s="644"/>
      <c r="E151" s="656" t="s">
        <v>147</v>
      </c>
      <c r="F151" s="646"/>
      <c r="G151" s="656" t="s">
        <v>147</v>
      </c>
      <c r="H151" s="646">
        <v>100</v>
      </c>
      <c r="I151" s="656" t="s">
        <v>147</v>
      </c>
      <c r="J151" s="644">
        <f>L184+L189+L199</f>
        <v>2304</v>
      </c>
      <c r="K151" s="645" t="s">
        <v>148</v>
      </c>
      <c r="L151" s="644">
        <f>H151*J151</f>
        <v>230400</v>
      </c>
      <c r="M151" s="647" t="str">
        <f>M148</f>
        <v>kg</v>
      </c>
      <c r="O151" s="657"/>
      <c r="P151" s="658"/>
      <c r="Q151" s="659"/>
      <c r="R151" s="642"/>
    </row>
    <row r="152" spans="1:18" ht="13.5" thickBot="1" x14ac:dyDescent="0.3">
      <c r="A152" s="669"/>
      <c r="B152" s="670"/>
      <c r="D152" s="670"/>
      <c r="F152" s="672"/>
      <c r="H152" s="672"/>
      <c r="J152" s="670"/>
      <c r="L152" s="670"/>
      <c r="M152" s="673"/>
    </row>
    <row r="153" spans="1:18" s="641" customFormat="1" ht="13.5" thickBot="1" x14ac:dyDescent="0.3">
      <c r="A153" s="636" t="s">
        <v>65</v>
      </c>
      <c r="B153" s="639"/>
      <c r="C153" s="638"/>
      <c r="D153" s="639"/>
      <c r="E153" s="638"/>
      <c r="F153" s="674"/>
      <c r="G153" s="638"/>
      <c r="H153" s="674"/>
      <c r="I153" s="638"/>
      <c r="J153" s="639"/>
      <c r="K153" s="675"/>
      <c r="L153" s="639">
        <f>SUM(L156)</f>
        <v>3686.4000000000005</v>
      </c>
      <c r="M153" s="640" t="s">
        <v>66</v>
      </c>
      <c r="O153" s="642"/>
    </row>
    <row r="154" spans="1:18" s="641" customFormat="1" x14ac:dyDescent="0.25">
      <c r="A154" s="643"/>
      <c r="B154" s="644"/>
      <c r="C154" s="645"/>
      <c r="D154" s="644"/>
      <c r="E154" s="645"/>
      <c r="F154" s="646"/>
      <c r="G154" s="645"/>
      <c r="H154" s="646"/>
      <c r="I154" s="645"/>
      <c r="J154" s="644"/>
      <c r="K154" s="645"/>
      <c r="L154" s="644"/>
      <c r="M154" s="647"/>
      <c r="O154" s="642"/>
      <c r="Q154" s="648"/>
      <c r="R154" s="642"/>
    </row>
    <row r="155" spans="1:18" s="641" customFormat="1" x14ac:dyDescent="0.25">
      <c r="A155" s="649"/>
      <c r="B155" s="650" t="s">
        <v>1625</v>
      </c>
      <c r="C155" s="651"/>
      <c r="D155" s="650" t="s">
        <v>1626</v>
      </c>
      <c r="E155" s="651"/>
      <c r="F155" s="652" t="s">
        <v>1633</v>
      </c>
      <c r="G155" s="651"/>
      <c r="H155" s="652" t="s">
        <v>1642</v>
      </c>
      <c r="I155" s="651"/>
      <c r="J155" s="650" t="s">
        <v>1629</v>
      </c>
      <c r="K155" s="653"/>
      <c r="L155" s="654"/>
      <c r="M155" s="655"/>
      <c r="O155" s="642"/>
      <c r="P155" s="642"/>
      <c r="Q155" s="642"/>
    </row>
    <row r="156" spans="1:18" s="641" customFormat="1" x14ac:dyDescent="0.25">
      <c r="A156" s="643" t="s">
        <v>1643</v>
      </c>
      <c r="B156" s="644">
        <f>B131</f>
        <v>24</v>
      </c>
      <c r="C156" s="656" t="s">
        <v>147</v>
      </c>
      <c r="D156" s="644">
        <f>D131</f>
        <v>8</v>
      </c>
      <c r="E156" s="656" t="s">
        <v>147</v>
      </c>
      <c r="F156" s="646">
        <v>0.2</v>
      </c>
      <c r="G156" s="656" t="s">
        <v>147</v>
      </c>
      <c r="H156" s="646">
        <f>2*0.5</f>
        <v>1</v>
      </c>
      <c r="I156" s="656" t="s">
        <v>147</v>
      </c>
      <c r="J156" s="644">
        <f>J131</f>
        <v>96</v>
      </c>
      <c r="K156" s="645" t="s">
        <v>148</v>
      </c>
      <c r="L156" s="644">
        <f>B156*D156*F156*H156*J156</f>
        <v>3686.4000000000005</v>
      </c>
      <c r="M156" s="647" t="str">
        <f>M153</f>
        <v>m</v>
      </c>
      <c r="O156" s="657"/>
      <c r="P156" s="658"/>
      <c r="Q156" s="659"/>
      <c r="R156" s="642"/>
    </row>
    <row r="157" spans="1:18" ht="13.5" thickBot="1" x14ac:dyDescent="0.3">
      <c r="A157" s="660"/>
      <c r="B157" s="661"/>
      <c r="C157" s="662"/>
      <c r="D157" s="661"/>
      <c r="E157" s="662"/>
      <c r="F157" s="662"/>
      <c r="G157" s="662"/>
      <c r="H157" s="662"/>
      <c r="I157" s="662"/>
      <c r="J157" s="661"/>
      <c r="K157" s="662"/>
      <c r="L157" s="661"/>
      <c r="M157" s="663"/>
    </row>
    <row r="158" spans="1:18" s="641" customFormat="1" ht="13.5" thickBot="1" x14ac:dyDescent="0.3">
      <c r="A158" s="636" t="s">
        <v>67</v>
      </c>
      <c r="B158" s="637"/>
      <c r="C158" s="638"/>
      <c r="D158" s="637"/>
      <c r="E158" s="638"/>
      <c r="F158" s="638"/>
      <c r="G158" s="638"/>
      <c r="H158" s="638"/>
      <c r="I158" s="638"/>
      <c r="J158" s="637"/>
      <c r="K158" s="638"/>
      <c r="L158" s="639">
        <f>SUM(L161)</f>
        <v>3686.4000000000005</v>
      </c>
      <c r="M158" s="640" t="s">
        <v>66</v>
      </c>
      <c r="O158" s="642"/>
    </row>
    <row r="159" spans="1:18" s="641" customFormat="1" x14ac:dyDescent="0.25">
      <c r="A159" s="643"/>
      <c r="B159" s="644"/>
      <c r="C159" s="645"/>
      <c r="D159" s="644"/>
      <c r="E159" s="645"/>
      <c r="F159" s="646"/>
      <c r="G159" s="645"/>
      <c r="H159" s="646"/>
      <c r="I159" s="645"/>
      <c r="J159" s="644"/>
      <c r="K159" s="645"/>
      <c r="L159" s="644"/>
      <c r="M159" s="647"/>
      <c r="O159" s="642"/>
      <c r="Q159" s="648"/>
      <c r="R159" s="642"/>
    </row>
    <row r="160" spans="1:18" s="641" customFormat="1" x14ac:dyDescent="0.25">
      <c r="A160" s="649"/>
      <c r="B160" s="650" t="s">
        <v>1625</v>
      </c>
      <c r="C160" s="651"/>
      <c r="D160" s="650" t="s">
        <v>1626</v>
      </c>
      <c r="E160" s="651"/>
      <c r="F160" s="652" t="s">
        <v>1633</v>
      </c>
      <c r="G160" s="651"/>
      <c r="H160" s="652" t="s">
        <v>1636</v>
      </c>
      <c r="I160" s="651"/>
      <c r="J160" s="650" t="s">
        <v>1629</v>
      </c>
      <c r="K160" s="653"/>
      <c r="L160" s="654"/>
      <c r="M160" s="655"/>
      <c r="O160" s="642"/>
      <c r="P160" s="642"/>
      <c r="Q160" s="642"/>
    </row>
    <row r="161" spans="1:18" s="641" customFormat="1" x14ac:dyDescent="0.25">
      <c r="A161" s="643" t="s">
        <v>1643</v>
      </c>
      <c r="B161" s="644">
        <f>B156</f>
        <v>24</v>
      </c>
      <c r="C161" s="656" t="s">
        <v>147</v>
      </c>
      <c r="D161" s="644">
        <f>D156</f>
        <v>8</v>
      </c>
      <c r="E161" s="656" t="s">
        <v>147</v>
      </c>
      <c r="F161" s="646">
        <f>F156</f>
        <v>0.2</v>
      </c>
      <c r="G161" s="656" t="s">
        <v>147</v>
      </c>
      <c r="H161" s="646">
        <f>2*0.5</f>
        <v>1</v>
      </c>
      <c r="I161" s="656" t="s">
        <v>147</v>
      </c>
      <c r="J161" s="644">
        <f>J156</f>
        <v>96</v>
      </c>
      <c r="K161" s="645" t="s">
        <v>148</v>
      </c>
      <c r="L161" s="644">
        <f>B161*D161*F161*H161*J161</f>
        <v>3686.4000000000005</v>
      </c>
      <c r="M161" s="647" t="str">
        <f>M158</f>
        <v>m</v>
      </c>
      <c r="O161" s="657"/>
      <c r="P161" s="658"/>
      <c r="Q161" s="659"/>
      <c r="R161" s="642"/>
    </row>
    <row r="162" spans="1:18" ht="13.5" thickBot="1" x14ac:dyDescent="0.3">
      <c r="A162" s="669"/>
      <c r="B162" s="670"/>
      <c r="D162" s="670"/>
      <c r="F162" s="672"/>
      <c r="H162" s="672"/>
      <c r="J162" s="670"/>
      <c r="L162" s="670"/>
      <c r="M162" s="673"/>
    </row>
    <row r="163" spans="1:18" s="641" customFormat="1" ht="13.5" thickBot="1" x14ac:dyDescent="0.3">
      <c r="A163" s="636" t="s">
        <v>53</v>
      </c>
      <c r="B163" s="639"/>
      <c r="C163" s="638"/>
      <c r="D163" s="639"/>
      <c r="E163" s="638"/>
      <c r="F163" s="674"/>
      <c r="G163" s="638"/>
      <c r="H163" s="674"/>
      <c r="I163" s="638"/>
      <c r="J163" s="639"/>
      <c r="K163" s="675"/>
      <c r="L163" s="639">
        <f>SUM(L166:L167)</f>
        <v>37251.071999999993</v>
      </c>
      <c r="M163" s="640" t="s">
        <v>50</v>
      </c>
      <c r="O163" s="642"/>
    </row>
    <row r="164" spans="1:18" s="641" customFormat="1" x14ac:dyDescent="0.25">
      <c r="A164" s="643"/>
      <c r="B164" s="644"/>
      <c r="C164" s="645"/>
      <c r="D164" s="644"/>
      <c r="E164" s="645"/>
      <c r="F164" s="646"/>
      <c r="G164" s="645"/>
      <c r="H164" s="646"/>
      <c r="I164" s="645"/>
      <c r="J164" s="644"/>
      <c r="K164" s="645"/>
      <c r="L164" s="644"/>
      <c r="M164" s="647"/>
      <c r="O164" s="642"/>
      <c r="Q164" s="648"/>
      <c r="R164" s="642"/>
    </row>
    <row r="165" spans="1:18" s="641" customFormat="1" x14ac:dyDescent="0.25">
      <c r="A165" s="649"/>
      <c r="B165" s="650" t="s">
        <v>1625</v>
      </c>
      <c r="C165" s="651"/>
      <c r="D165" s="650" t="s">
        <v>1626</v>
      </c>
      <c r="E165" s="651"/>
      <c r="F165" s="652" t="s">
        <v>1633</v>
      </c>
      <c r="G165" s="651"/>
      <c r="H165" s="652" t="s">
        <v>1642</v>
      </c>
      <c r="I165" s="651"/>
      <c r="J165" s="650" t="s">
        <v>1629</v>
      </c>
      <c r="K165" s="653"/>
      <c r="L165" s="654"/>
      <c r="M165" s="655"/>
      <c r="O165" s="642"/>
      <c r="P165" s="642"/>
      <c r="Q165" s="642"/>
    </row>
    <row r="166" spans="1:18" s="641" customFormat="1" x14ac:dyDescent="0.25">
      <c r="A166" s="643" t="s">
        <v>1641</v>
      </c>
      <c r="B166" s="644">
        <f>B131</f>
        <v>24</v>
      </c>
      <c r="C166" s="656" t="s">
        <v>147</v>
      </c>
      <c r="D166" s="644">
        <f>D131</f>
        <v>8</v>
      </c>
      <c r="E166" s="656" t="s">
        <v>147</v>
      </c>
      <c r="F166" s="646"/>
      <c r="G166" s="656" t="s">
        <v>147</v>
      </c>
      <c r="H166" s="646">
        <v>2.0089999999999999</v>
      </c>
      <c r="I166" s="656" t="s">
        <v>147</v>
      </c>
      <c r="J166" s="644">
        <f>J131</f>
        <v>96</v>
      </c>
      <c r="K166" s="645" t="s">
        <v>148</v>
      </c>
      <c r="L166" s="644">
        <f>B166*D166*H166*J166</f>
        <v>37029.887999999992</v>
      </c>
      <c r="M166" s="647" t="str">
        <f>M163</f>
        <v>kg</v>
      </c>
      <c r="O166" s="657"/>
      <c r="P166" s="658"/>
      <c r="Q166" s="659"/>
      <c r="R166" s="642"/>
    </row>
    <row r="167" spans="1:18" s="641" customFormat="1" x14ac:dyDescent="0.25">
      <c r="A167" s="643" t="s">
        <v>1644</v>
      </c>
      <c r="B167" s="644"/>
      <c r="C167" s="656" t="s">
        <v>147</v>
      </c>
      <c r="D167" s="644"/>
      <c r="E167" s="656" t="s">
        <v>147</v>
      </c>
      <c r="F167" s="646"/>
      <c r="G167" s="656" t="s">
        <v>147</v>
      </c>
      <c r="H167" s="646">
        <v>6.0000000000000001E-3</v>
      </c>
      <c r="I167" s="656" t="s">
        <v>147</v>
      </c>
      <c r="J167" s="644">
        <f>(B156*D156*H156*J156)+(B161*D161*H161*J161)</f>
        <v>36864</v>
      </c>
      <c r="K167" s="645"/>
      <c r="L167" s="644">
        <f>H167*J167</f>
        <v>221.184</v>
      </c>
      <c r="M167" s="647" t="str">
        <f>M166</f>
        <v>kg</v>
      </c>
      <c r="O167" s="657"/>
      <c r="P167" s="658"/>
      <c r="Q167" s="659"/>
      <c r="R167" s="642"/>
    </row>
    <row r="168" spans="1:18" ht="13.5" thickBot="1" x14ac:dyDescent="0.3">
      <c r="A168" s="660"/>
      <c r="B168" s="661"/>
      <c r="C168" s="662"/>
      <c r="D168" s="661"/>
      <c r="E168" s="662"/>
      <c r="F168" s="662"/>
      <c r="G168" s="662"/>
      <c r="H168" s="662"/>
      <c r="I168" s="662"/>
      <c r="J168" s="661"/>
      <c r="K168" s="662"/>
      <c r="L168" s="661"/>
      <c r="M168" s="663"/>
    </row>
    <row r="169" spans="1:18" s="641" customFormat="1" ht="13.5" thickBot="1" x14ac:dyDescent="0.3">
      <c r="A169" s="636" t="s">
        <v>51</v>
      </c>
      <c r="B169" s="637"/>
      <c r="C169" s="638"/>
      <c r="D169" s="637"/>
      <c r="E169" s="638"/>
      <c r="F169" s="638"/>
      <c r="G169" s="638"/>
      <c r="H169" s="638"/>
      <c r="I169" s="638"/>
      <c r="J169" s="637"/>
      <c r="K169" s="638"/>
      <c r="L169" s="639">
        <f>SUM(L172)</f>
        <v>18432</v>
      </c>
      <c r="M169" s="640" t="s">
        <v>47</v>
      </c>
      <c r="O169" s="642"/>
    </row>
    <row r="170" spans="1:18" s="641" customFormat="1" x14ac:dyDescent="0.25">
      <c r="A170" s="643"/>
      <c r="B170" s="644"/>
      <c r="C170" s="645"/>
      <c r="D170" s="644"/>
      <c r="E170" s="645"/>
      <c r="F170" s="646"/>
      <c r="G170" s="645"/>
      <c r="H170" s="646"/>
      <c r="I170" s="645"/>
      <c r="J170" s="644"/>
      <c r="K170" s="645"/>
      <c r="L170" s="644"/>
      <c r="M170" s="647"/>
      <c r="O170" s="642"/>
      <c r="Q170" s="648"/>
      <c r="R170" s="642"/>
    </row>
    <row r="171" spans="1:18" s="641" customFormat="1" x14ac:dyDescent="0.25">
      <c r="A171" s="649"/>
      <c r="B171" s="650" t="s">
        <v>1625</v>
      </c>
      <c r="C171" s="651"/>
      <c r="D171" s="650" t="s">
        <v>1626</v>
      </c>
      <c r="E171" s="651"/>
      <c r="F171" s="652" t="s">
        <v>1633</v>
      </c>
      <c r="G171" s="651"/>
      <c r="H171" s="652" t="s">
        <v>1636</v>
      </c>
      <c r="I171" s="651"/>
      <c r="J171" s="650" t="s">
        <v>1629</v>
      </c>
      <c r="K171" s="653"/>
      <c r="L171" s="654"/>
      <c r="M171" s="655"/>
      <c r="O171" s="642"/>
      <c r="P171" s="642"/>
      <c r="Q171" s="642"/>
    </row>
    <row r="172" spans="1:18" s="641" customFormat="1" x14ac:dyDescent="0.25">
      <c r="A172" s="643"/>
      <c r="B172" s="644">
        <f>B131</f>
        <v>24</v>
      </c>
      <c r="C172" s="656" t="s">
        <v>147</v>
      </c>
      <c r="D172" s="644">
        <f>D131</f>
        <v>8</v>
      </c>
      <c r="E172" s="656" t="s">
        <v>147</v>
      </c>
      <c r="F172" s="646"/>
      <c r="G172" s="656" t="s">
        <v>147</v>
      </c>
      <c r="H172" s="646"/>
      <c r="I172" s="656" t="s">
        <v>147</v>
      </c>
      <c r="J172" s="644">
        <f>J131</f>
        <v>96</v>
      </c>
      <c r="K172" s="645" t="s">
        <v>148</v>
      </c>
      <c r="L172" s="644">
        <f>B172*D172*J172</f>
        <v>18432</v>
      </c>
      <c r="M172" s="647" t="str">
        <f>M169</f>
        <v>m²</v>
      </c>
      <c r="O172" s="657"/>
      <c r="P172" s="658"/>
      <c r="Q172" s="659"/>
      <c r="R172" s="642"/>
    </row>
    <row r="173" spans="1:18" ht="13.5" thickBot="1" x14ac:dyDescent="0.3">
      <c r="A173" s="669"/>
      <c r="B173" s="670"/>
      <c r="D173" s="670"/>
      <c r="F173" s="672"/>
      <c r="H173" s="672"/>
      <c r="J173" s="670"/>
      <c r="L173" s="670"/>
      <c r="M173" s="673"/>
    </row>
    <row r="174" spans="1:18" s="641" customFormat="1" ht="13.5" thickBot="1" x14ac:dyDescent="0.3">
      <c r="A174" s="636" t="s">
        <v>52</v>
      </c>
      <c r="B174" s="639"/>
      <c r="C174" s="638"/>
      <c r="D174" s="639"/>
      <c r="E174" s="638"/>
      <c r="F174" s="674"/>
      <c r="G174" s="638"/>
      <c r="H174" s="674"/>
      <c r="I174" s="638"/>
      <c r="J174" s="639"/>
      <c r="K174" s="675"/>
      <c r="L174" s="639">
        <f>SUM(L177)</f>
        <v>18432</v>
      </c>
      <c r="M174" s="640" t="s">
        <v>47</v>
      </c>
      <c r="O174" s="642"/>
    </row>
    <row r="175" spans="1:18" s="641" customFormat="1" x14ac:dyDescent="0.25">
      <c r="A175" s="643"/>
      <c r="B175" s="644"/>
      <c r="C175" s="645"/>
      <c r="D175" s="644"/>
      <c r="E175" s="645"/>
      <c r="F175" s="646"/>
      <c r="G175" s="645"/>
      <c r="H175" s="646"/>
      <c r="I175" s="645"/>
      <c r="J175" s="644"/>
      <c r="K175" s="645"/>
      <c r="L175" s="644"/>
      <c r="M175" s="647"/>
      <c r="O175" s="642"/>
      <c r="Q175" s="648"/>
      <c r="R175" s="642"/>
    </row>
    <row r="176" spans="1:18" s="641" customFormat="1" x14ac:dyDescent="0.25">
      <c r="A176" s="649"/>
      <c r="B176" s="650" t="s">
        <v>1625</v>
      </c>
      <c r="C176" s="651"/>
      <c r="D176" s="650" t="s">
        <v>1626</v>
      </c>
      <c r="E176" s="651"/>
      <c r="F176" s="652" t="s">
        <v>1633</v>
      </c>
      <c r="G176" s="651"/>
      <c r="H176" s="652" t="s">
        <v>1636</v>
      </c>
      <c r="I176" s="651"/>
      <c r="J176" s="650" t="s">
        <v>1629</v>
      </c>
      <c r="K176" s="653"/>
      <c r="L176" s="654"/>
      <c r="M176" s="655"/>
      <c r="O176" s="642"/>
      <c r="P176" s="642"/>
      <c r="Q176" s="642"/>
    </row>
    <row r="177" spans="1:18" s="641" customFormat="1" x14ac:dyDescent="0.25">
      <c r="A177" s="643"/>
      <c r="B177" s="644">
        <f>B131</f>
        <v>24</v>
      </c>
      <c r="C177" s="656" t="s">
        <v>147</v>
      </c>
      <c r="D177" s="644">
        <f>D131</f>
        <v>8</v>
      </c>
      <c r="E177" s="656" t="s">
        <v>147</v>
      </c>
      <c r="F177" s="646"/>
      <c r="G177" s="656" t="s">
        <v>147</v>
      </c>
      <c r="H177" s="646"/>
      <c r="I177" s="656" t="s">
        <v>147</v>
      </c>
      <c r="J177" s="644">
        <f>J131</f>
        <v>96</v>
      </c>
      <c r="K177" s="645" t="s">
        <v>148</v>
      </c>
      <c r="L177" s="644">
        <f>B177*D177*J177</f>
        <v>18432</v>
      </c>
      <c r="M177" s="647" t="str">
        <f>M174</f>
        <v>m²</v>
      </c>
      <c r="O177" s="657"/>
      <c r="P177" s="658"/>
      <c r="Q177" s="659"/>
      <c r="R177" s="642"/>
    </row>
    <row r="178" spans="1:18" ht="13.5" thickBot="1" x14ac:dyDescent="0.3">
      <c r="A178" s="660"/>
      <c r="B178" s="661"/>
      <c r="C178" s="662"/>
      <c r="D178" s="661"/>
      <c r="E178" s="662"/>
      <c r="F178" s="662"/>
      <c r="G178" s="662"/>
      <c r="H178" s="662"/>
      <c r="I178" s="662"/>
      <c r="J178" s="661"/>
      <c r="K178" s="662"/>
      <c r="L178" s="661"/>
      <c r="M178" s="663"/>
    </row>
    <row r="179" spans="1:18" s="641" customFormat="1" ht="13.5" thickBot="1" x14ac:dyDescent="0.3">
      <c r="A179" s="636" t="s">
        <v>54</v>
      </c>
      <c r="B179" s="637"/>
      <c r="C179" s="638"/>
      <c r="D179" s="637"/>
      <c r="E179" s="638"/>
      <c r="F179" s="638"/>
      <c r="G179" s="638"/>
      <c r="H179" s="638"/>
      <c r="I179" s="638"/>
      <c r="J179" s="637"/>
      <c r="K179" s="638"/>
      <c r="L179" s="639">
        <f>SUM(L182)</f>
        <v>20275.2</v>
      </c>
      <c r="M179" s="640" t="s">
        <v>47</v>
      </c>
      <c r="O179" s="642"/>
    </row>
    <row r="180" spans="1:18" s="641" customFormat="1" x14ac:dyDescent="0.25">
      <c r="A180" s="643"/>
      <c r="B180" s="644"/>
      <c r="C180" s="645"/>
      <c r="D180" s="644"/>
      <c r="E180" s="645"/>
      <c r="F180" s="646"/>
      <c r="G180" s="645"/>
      <c r="H180" s="646"/>
      <c r="I180" s="645"/>
      <c r="J180" s="644"/>
      <c r="K180" s="645"/>
      <c r="L180" s="644"/>
      <c r="M180" s="647"/>
      <c r="O180" s="642"/>
      <c r="Q180" s="648"/>
      <c r="R180" s="642"/>
    </row>
    <row r="181" spans="1:18" s="641" customFormat="1" x14ac:dyDescent="0.25">
      <c r="A181" s="649"/>
      <c r="B181" s="650" t="s">
        <v>1625</v>
      </c>
      <c r="C181" s="651"/>
      <c r="D181" s="650" t="s">
        <v>1626</v>
      </c>
      <c r="E181" s="651"/>
      <c r="F181" s="652" t="s">
        <v>1633</v>
      </c>
      <c r="G181" s="651"/>
      <c r="H181" s="652" t="s">
        <v>1642</v>
      </c>
      <c r="I181" s="651"/>
      <c r="J181" s="650" t="s">
        <v>1629</v>
      </c>
      <c r="K181" s="653"/>
      <c r="L181" s="654"/>
      <c r="M181" s="655"/>
      <c r="O181" s="642"/>
      <c r="P181" s="642"/>
      <c r="Q181" s="642"/>
    </row>
    <row r="182" spans="1:18" s="641" customFormat="1" x14ac:dyDescent="0.25">
      <c r="A182" s="643"/>
      <c r="B182" s="644">
        <f>B131</f>
        <v>24</v>
      </c>
      <c r="C182" s="656" t="s">
        <v>147</v>
      </c>
      <c r="D182" s="644">
        <f>D131</f>
        <v>8</v>
      </c>
      <c r="E182" s="656" t="s">
        <v>147</v>
      </c>
      <c r="F182" s="646"/>
      <c r="G182" s="656" t="s">
        <v>147</v>
      </c>
      <c r="H182" s="646">
        <v>1.1000000000000001</v>
      </c>
      <c r="I182" s="656" t="s">
        <v>147</v>
      </c>
      <c r="J182" s="644">
        <f>J131</f>
        <v>96</v>
      </c>
      <c r="K182" s="645" t="s">
        <v>148</v>
      </c>
      <c r="L182" s="644">
        <f>B182*D182*H182*J182</f>
        <v>20275.2</v>
      </c>
      <c r="M182" s="647" t="str">
        <f>M179</f>
        <v>m²</v>
      </c>
      <c r="O182" s="657"/>
      <c r="P182" s="658"/>
      <c r="Q182" s="659"/>
      <c r="R182" s="642"/>
    </row>
    <row r="183" spans="1:18" ht="13.5" thickBot="1" x14ac:dyDescent="0.3">
      <c r="A183" s="669"/>
      <c r="B183" s="670"/>
      <c r="D183" s="670"/>
      <c r="F183" s="672"/>
      <c r="H183" s="672"/>
      <c r="J183" s="670"/>
      <c r="L183" s="670"/>
      <c r="M183" s="673"/>
    </row>
    <row r="184" spans="1:18" s="641" customFormat="1" ht="13.5" thickBot="1" x14ac:dyDescent="0.3">
      <c r="A184" s="636" t="s">
        <v>56</v>
      </c>
      <c r="B184" s="639"/>
      <c r="C184" s="638"/>
      <c r="D184" s="639"/>
      <c r="E184" s="638"/>
      <c r="F184" s="674"/>
      <c r="G184" s="638"/>
      <c r="H184" s="674"/>
      <c r="I184" s="638"/>
      <c r="J184" s="639"/>
      <c r="K184" s="675"/>
      <c r="L184" s="639">
        <f>SUM(L187)</f>
        <v>1382.3999999999999</v>
      </c>
      <c r="M184" s="640" t="s">
        <v>38</v>
      </c>
      <c r="O184" s="642"/>
    </row>
    <row r="185" spans="1:18" s="641" customFormat="1" x14ac:dyDescent="0.25">
      <c r="A185" s="643"/>
      <c r="B185" s="644"/>
      <c r="C185" s="645"/>
      <c r="D185" s="644"/>
      <c r="E185" s="645"/>
      <c r="F185" s="646"/>
      <c r="G185" s="645"/>
      <c r="H185" s="646"/>
      <c r="I185" s="645"/>
      <c r="J185" s="644"/>
      <c r="K185" s="645"/>
      <c r="L185" s="644"/>
      <c r="M185" s="647"/>
      <c r="O185" s="642"/>
      <c r="Q185" s="648"/>
      <c r="R185" s="642"/>
    </row>
    <row r="186" spans="1:18" s="641" customFormat="1" x14ac:dyDescent="0.25">
      <c r="A186" s="649"/>
      <c r="B186" s="650" t="s">
        <v>1625</v>
      </c>
      <c r="C186" s="651"/>
      <c r="D186" s="650" t="s">
        <v>1626</v>
      </c>
      <c r="E186" s="651"/>
      <c r="F186" s="652" t="s">
        <v>1633</v>
      </c>
      <c r="G186" s="651"/>
      <c r="H186" s="652" t="s">
        <v>149</v>
      </c>
      <c r="I186" s="651"/>
      <c r="J186" s="650" t="s">
        <v>1629</v>
      </c>
      <c r="K186" s="653"/>
      <c r="L186" s="654"/>
      <c r="M186" s="655"/>
      <c r="O186" s="642"/>
      <c r="P186" s="642"/>
      <c r="Q186" s="642"/>
    </row>
    <row r="187" spans="1:18" s="641" customFormat="1" x14ac:dyDescent="0.25">
      <c r="A187" s="643"/>
      <c r="B187" s="644">
        <f>B131</f>
        <v>24</v>
      </c>
      <c r="C187" s="656" t="s">
        <v>147</v>
      </c>
      <c r="D187" s="644">
        <f>D131</f>
        <v>8</v>
      </c>
      <c r="E187" s="656" t="s">
        <v>147</v>
      </c>
      <c r="F187" s="646">
        <f>F131+F136</f>
        <v>0.125</v>
      </c>
      <c r="G187" s="656" t="s">
        <v>147</v>
      </c>
      <c r="H187" s="676">
        <v>0.6</v>
      </c>
      <c r="I187" s="656" t="s">
        <v>147</v>
      </c>
      <c r="J187" s="644">
        <f>J131</f>
        <v>96</v>
      </c>
      <c r="K187" s="645" t="s">
        <v>148</v>
      </c>
      <c r="L187" s="644">
        <f>B187*D187*F187*H187*J187</f>
        <v>1382.3999999999999</v>
      </c>
      <c r="M187" s="647" t="str">
        <f>M184</f>
        <v>m³</v>
      </c>
      <c r="O187" s="657"/>
      <c r="P187" s="658"/>
      <c r="Q187" s="659"/>
      <c r="R187" s="642"/>
    </row>
    <row r="188" spans="1:18" ht="13.5" thickBot="1" x14ac:dyDescent="0.3">
      <c r="A188" s="660"/>
      <c r="B188" s="661"/>
      <c r="C188" s="662"/>
      <c r="D188" s="661"/>
      <c r="E188" s="662"/>
      <c r="F188" s="662"/>
      <c r="G188" s="662"/>
      <c r="H188" s="662"/>
      <c r="I188" s="662"/>
      <c r="J188" s="661"/>
      <c r="K188" s="662"/>
      <c r="L188" s="661"/>
      <c r="M188" s="663"/>
    </row>
    <row r="189" spans="1:18" s="641" customFormat="1" ht="13.5" thickBot="1" x14ac:dyDescent="0.3">
      <c r="A189" s="636" t="s">
        <v>1689</v>
      </c>
      <c r="B189" s="637"/>
      <c r="C189" s="638"/>
      <c r="D189" s="637"/>
      <c r="E189" s="638"/>
      <c r="F189" s="638"/>
      <c r="G189" s="638"/>
      <c r="H189" s="638"/>
      <c r="I189" s="638"/>
      <c r="J189" s="637"/>
      <c r="K189" s="638"/>
      <c r="L189" s="639">
        <f>SUM(L192)</f>
        <v>460.80000000000007</v>
      </c>
      <c r="M189" s="640" t="s">
        <v>38</v>
      </c>
      <c r="O189" s="642"/>
    </row>
    <row r="190" spans="1:18" s="641" customFormat="1" x14ac:dyDescent="0.25">
      <c r="A190" s="643"/>
      <c r="B190" s="644"/>
      <c r="C190" s="645"/>
      <c r="D190" s="644"/>
      <c r="E190" s="645"/>
      <c r="F190" s="646"/>
      <c r="G190" s="645"/>
      <c r="H190" s="646"/>
      <c r="I190" s="645"/>
      <c r="J190" s="644"/>
      <c r="K190" s="645"/>
      <c r="L190" s="644"/>
      <c r="M190" s="647"/>
      <c r="O190" s="642"/>
      <c r="Q190" s="648"/>
      <c r="R190" s="642"/>
    </row>
    <row r="191" spans="1:18" s="641" customFormat="1" x14ac:dyDescent="0.25">
      <c r="A191" s="649"/>
      <c r="B191" s="650" t="s">
        <v>1625</v>
      </c>
      <c r="C191" s="651"/>
      <c r="D191" s="650" t="s">
        <v>1626</v>
      </c>
      <c r="E191" s="651"/>
      <c r="F191" s="652" t="s">
        <v>1635</v>
      </c>
      <c r="G191" s="651"/>
      <c r="H191" s="652" t="s">
        <v>149</v>
      </c>
      <c r="I191" s="651"/>
      <c r="J191" s="650" t="s">
        <v>1629</v>
      </c>
      <c r="K191" s="653"/>
      <c r="L191" s="654"/>
      <c r="M191" s="655"/>
      <c r="O191" s="642"/>
      <c r="P191" s="642"/>
      <c r="Q191" s="642"/>
    </row>
    <row r="192" spans="1:18" s="641" customFormat="1" x14ac:dyDescent="0.25">
      <c r="A192" s="643"/>
      <c r="B192" s="644">
        <f>B187</f>
        <v>24</v>
      </c>
      <c r="C192" s="656" t="s">
        <v>147</v>
      </c>
      <c r="D192" s="644">
        <f>D187</f>
        <v>8</v>
      </c>
      <c r="E192" s="656" t="s">
        <v>147</v>
      </c>
      <c r="F192" s="646">
        <f>F187</f>
        <v>0.125</v>
      </c>
      <c r="G192" s="656" t="s">
        <v>147</v>
      </c>
      <c r="H192" s="676">
        <v>0.2</v>
      </c>
      <c r="I192" s="656" t="s">
        <v>147</v>
      </c>
      <c r="J192" s="644">
        <f>J187</f>
        <v>96</v>
      </c>
      <c r="K192" s="645" t="s">
        <v>148</v>
      </c>
      <c r="L192" s="644">
        <f>B192*D192*F192*H192*J192</f>
        <v>460.80000000000007</v>
      </c>
      <c r="M192" s="647" t="str">
        <f>M189</f>
        <v>m³</v>
      </c>
      <c r="O192" s="657"/>
      <c r="P192" s="658"/>
      <c r="Q192" s="659"/>
      <c r="R192" s="642"/>
    </row>
    <row r="193" spans="1:18" ht="13.5" thickBot="1" x14ac:dyDescent="0.3">
      <c r="A193" s="669"/>
      <c r="B193" s="670"/>
      <c r="D193" s="670"/>
      <c r="F193" s="672"/>
      <c r="H193" s="672"/>
      <c r="J193" s="670"/>
      <c r="L193" s="670"/>
      <c r="M193" s="673"/>
    </row>
    <row r="194" spans="1:18" s="641" customFormat="1" ht="13.5" thickBot="1" x14ac:dyDescent="0.3">
      <c r="A194" s="636" t="s">
        <v>58</v>
      </c>
      <c r="B194" s="639"/>
      <c r="C194" s="638"/>
      <c r="D194" s="639"/>
      <c r="E194" s="638"/>
      <c r="F194" s="674"/>
      <c r="G194" s="638"/>
      <c r="H194" s="674"/>
      <c r="I194" s="638"/>
      <c r="J194" s="639"/>
      <c r="K194" s="675"/>
      <c r="L194" s="639">
        <f>SUM(L197)</f>
        <v>460.80000000000007</v>
      </c>
      <c r="M194" s="640" t="s">
        <v>38</v>
      </c>
      <c r="O194" s="642"/>
    </row>
    <row r="195" spans="1:18" s="641" customFormat="1" x14ac:dyDescent="0.25">
      <c r="A195" s="643"/>
      <c r="B195" s="644"/>
      <c r="C195" s="645"/>
      <c r="D195" s="644"/>
      <c r="E195" s="645"/>
      <c r="F195" s="646"/>
      <c r="G195" s="645"/>
      <c r="H195" s="646"/>
      <c r="I195" s="645"/>
      <c r="J195" s="644"/>
      <c r="K195" s="645"/>
      <c r="L195" s="644"/>
      <c r="M195" s="647"/>
      <c r="O195" s="642"/>
      <c r="Q195" s="648"/>
      <c r="R195" s="642"/>
    </row>
    <row r="196" spans="1:18" s="641" customFormat="1" x14ac:dyDescent="0.25">
      <c r="A196" s="649"/>
      <c r="B196" s="650" t="s">
        <v>1625</v>
      </c>
      <c r="C196" s="651"/>
      <c r="D196" s="650" t="s">
        <v>1626</v>
      </c>
      <c r="E196" s="651"/>
      <c r="F196" s="652" t="s">
        <v>1635</v>
      </c>
      <c r="G196" s="651"/>
      <c r="H196" s="652" t="s">
        <v>149</v>
      </c>
      <c r="I196" s="651"/>
      <c r="J196" s="650" t="s">
        <v>1629</v>
      </c>
      <c r="K196" s="653"/>
      <c r="L196" s="654"/>
      <c r="M196" s="655"/>
      <c r="O196" s="642"/>
      <c r="P196" s="642"/>
      <c r="Q196" s="642"/>
    </row>
    <row r="197" spans="1:18" s="641" customFormat="1" x14ac:dyDescent="0.25">
      <c r="A197" s="643"/>
      <c r="B197" s="644">
        <f>B192</f>
        <v>24</v>
      </c>
      <c r="C197" s="656" t="s">
        <v>147</v>
      </c>
      <c r="D197" s="644">
        <f>D192</f>
        <v>8</v>
      </c>
      <c r="E197" s="656" t="s">
        <v>147</v>
      </c>
      <c r="F197" s="646">
        <f>F192</f>
        <v>0.125</v>
      </c>
      <c r="G197" s="656" t="s">
        <v>147</v>
      </c>
      <c r="H197" s="676">
        <f>H192</f>
        <v>0.2</v>
      </c>
      <c r="I197" s="656" t="s">
        <v>147</v>
      </c>
      <c r="J197" s="644">
        <f>J192</f>
        <v>96</v>
      </c>
      <c r="K197" s="645" t="s">
        <v>148</v>
      </c>
      <c r="L197" s="644">
        <f>B197*D197*F197*H197*J197</f>
        <v>460.80000000000007</v>
      </c>
      <c r="M197" s="647" t="str">
        <f>M194</f>
        <v>m³</v>
      </c>
      <c r="O197" s="657"/>
      <c r="P197" s="658"/>
      <c r="Q197" s="659"/>
      <c r="R197" s="642"/>
    </row>
    <row r="198" spans="1:18" ht="13.5" thickBot="1" x14ac:dyDescent="0.3">
      <c r="A198" s="660"/>
      <c r="B198" s="661"/>
      <c r="C198" s="662"/>
      <c r="D198" s="661"/>
      <c r="E198" s="662"/>
      <c r="F198" s="662"/>
      <c r="G198" s="662"/>
      <c r="H198" s="662"/>
      <c r="I198" s="662"/>
      <c r="J198" s="661"/>
      <c r="K198" s="662"/>
      <c r="L198" s="661"/>
      <c r="M198" s="663"/>
    </row>
    <row r="199" spans="1:18" s="641" customFormat="1" ht="13.5" thickBot="1" x14ac:dyDescent="0.3">
      <c r="A199" s="636" t="s">
        <v>59</v>
      </c>
      <c r="B199" s="637"/>
      <c r="C199" s="638"/>
      <c r="D199" s="637"/>
      <c r="E199" s="638"/>
      <c r="F199" s="638"/>
      <c r="G199" s="638"/>
      <c r="H199" s="638"/>
      <c r="I199" s="638"/>
      <c r="J199" s="637"/>
      <c r="K199" s="638"/>
      <c r="L199" s="639">
        <f>SUM(L202)</f>
        <v>460.80000000000007</v>
      </c>
      <c r="M199" s="640" t="s">
        <v>38</v>
      </c>
      <c r="O199" s="642"/>
    </row>
    <row r="200" spans="1:18" s="641" customFormat="1" x14ac:dyDescent="0.25">
      <c r="A200" s="643"/>
      <c r="B200" s="644"/>
      <c r="C200" s="645"/>
      <c r="D200" s="644"/>
      <c r="E200" s="645"/>
      <c r="F200" s="646"/>
      <c r="G200" s="645"/>
      <c r="H200" s="646"/>
      <c r="I200" s="645"/>
      <c r="J200" s="644"/>
      <c r="K200" s="645"/>
      <c r="L200" s="644"/>
      <c r="M200" s="647"/>
      <c r="O200" s="642"/>
      <c r="Q200" s="648"/>
      <c r="R200" s="642"/>
    </row>
    <row r="201" spans="1:18" s="641" customFormat="1" x14ac:dyDescent="0.25">
      <c r="A201" s="649"/>
      <c r="B201" s="650" t="s">
        <v>1625</v>
      </c>
      <c r="C201" s="651"/>
      <c r="D201" s="650" t="s">
        <v>1626</v>
      </c>
      <c r="E201" s="651"/>
      <c r="F201" s="652" t="s">
        <v>1635</v>
      </c>
      <c r="G201" s="651"/>
      <c r="H201" s="652" t="s">
        <v>149</v>
      </c>
      <c r="I201" s="651"/>
      <c r="J201" s="650" t="s">
        <v>1629</v>
      </c>
      <c r="K201" s="653"/>
      <c r="L201" s="654"/>
      <c r="M201" s="655"/>
      <c r="O201" s="642"/>
      <c r="P201" s="642"/>
      <c r="Q201" s="642"/>
    </row>
    <row r="202" spans="1:18" s="641" customFormat="1" x14ac:dyDescent="0.25">
      <c r="A202" s="643"/>
      <c r="B202" s="644">
        <f>B192</f>
        <v>24</v>
      </c>
      <c r="C202" s="656" t="s">
        <v>147</v>
      </c>
      <c r="D202" s="644">
        <f>D192</f>
        <v>8</v>
      </c>
      <c r="E202" s="656" t="s">
        <v>147</v>
      </c>
      <c r="F202" s="646">
        <f>F192</f>
        <v>0.125</v>
      </c>
      <c r="G202" s="656" t="s">
        <v>147</v>
      </c>
      <c r="H202" s="676">
        <f>H192</f>
        <v>0.2</v>
      </c>
      <c r="I202" s="656" t="s">
        <v>147</v>
      </c>
      <c r="J202" s="644">
        <f>J192</f>
        <v>96</v>
      </c>
      <c r="K202" s="645" t="s">
        <v>148</v>
      </c>
      <c r="L202" s="644">
        <f>B202*D202*F202*H202*J202</f>
        <v>460.80000000000007</v>
      </c>
      <c r="M202" s="647" t="str">
        <f>M199</f>
        <v>m³</v>
      </c>
      <c r="O202" s="657"/>
      <c r="P202" s="658"/>
      <c r="Q202" s="659"/>
      <c r="R202" s="642"/>
    </row>
    <row r="203" spans="1:18" ht="13.5" thickBot="1" x14ac:dyDescent="0.3">
      <c r="A203" s="669"/>
      <c r="B203" s="670"/>
      <c r="D203" s="670"/>
      <c r="F203" s="672"/>
      <c r="H203" s="672"/>
      <c r="J203" s="670"/>
      <c r="L203" s="670"/>
      <c r="M203" s="673"/>
    </row>
    <row r="204" spans="1:18" s="641" customFormat="1" ht="13.5" thickBot="1" x14ac:dyDescent="0.3">
      <c r="A204" s="636" t="s">
        <v>68</v>
      </c>
      <c r="B204" s="639"/>
      <c r="C204" s="638"/>
      <c r="D204" s="639"/>
      <c r="E204" s="638"/>
      <c r="F204" s="674"/>
      <c r="G204" s="638"/>
      <c r="H204" s="674"/>
      <c r="I204" s="638"/>
      <c r="J204" s="639"/>
      <c r="K204" s="675"/>
      <c r="L204" s="639">
        <f>SUM(L207)</f>
        <v>460.80000000000007</v>
      </c>
      <c r="M204" s="640" t="s">
        <v>38</v>
      </c>
      <c r="O204" s="642"/>
    </row>
    <row r="205" spans="1:18" s="641" customFormat="1" x14ac:dyDescent="0.25">
      <c r="A205" s="643"/>
      <c r="B205" s="644"/>
      <c r="C205" s="645"/>
      <c r="D205" s="644"/>
      <c r="E205" s="645"/>
      <c r="F205" s="646"/>
      <c r="G205" s="645"/>
      <c r="H205" s="646"/>
      <c r="I205" s="645"/>
      <c r="J205" s="644"/>
      <c r="K205" s="645"/>
      <c r="L205" s="644"/>
      <c r="M205" s="647"/>
      <c r="O205" s="642"/>
      <c r="Q205" s="648"/>
      <c r="R205" s="642"/>
    </row>
    <row r="206" spans="1:18" s="641" customFormat="1" x14ac:dyDescent="0.25">
      <c r="A206" s="649"/>
      <c r="B206" s="650" t="s">
        <v>1625</v>
      </c>
      <c r="C206" s="651"/>
      <c r="D206" s="650" t="s">
        <v>1626</v>
      </c>
      <c r="E206" s="651"/>
      <c r="F206" s="652" t="s">
        <v>1635</v>
      </c>
      <c r="G206" s="651"/>
      <c r="H206" s="652" t="s">
        <v>149</v>
      </c>
      <c r="I206" s="651"/>
      <c r="J206" s="650" t="s">
        <v>1629</v>
      </c>
      <c r="K206" s="653"/>
      <c r="L206" s="654"/>
      <c r="M206" s="655"/>
      <c r="O206" s="642"/>
      <c r="P206" s="642"/>
      <c r="Q206" s="642"/>
    </row>
    <row r="207" spans="1:18" s="641" customFormat="1" x14ac:dyDescent="0.25">
      <c r="A207" s="643"/>
      <c r="B207" s="644">
        <f>B187</f>
        <v>24</v>
      </c>
      <c r="C207" s="656" t="s">
        <v>147</v>
      </c>
      <c r="D207" s="644">
        <f>D187</f>
        <v>8</v>
      </c>
      <c r="E207" s="656" t="s">
        <v>147</v>
      </c>
      <c r="F207" s="646">
        <f>F187</f>
        <v>0.125</v>
      </c>
      <c r="G207" s="656" t="s">
        <v>147</v>
      </c>
      <c r="H207" s="676">
        <v>0.2</v>
      </c>
      <c r="I207" s="656" t="s">
        <v>147</v>
      </c>
      <c r="J207" s="644">
        <f>J187</f>
        <v>96</v>
      </c>
      <c r="K207" s="645" t="s">
        <v>148</v>
      </c>
      <c r="L207" s="644">
        <f>B207*D207*F207*H207*J207</f>
        <v>460.80000000000007</v>
      </c>
      <c r="M207" s="647" t="str">
        <f>M204</f>
        <v>m³</v>
      </c>
      <c r="O207" s="657"/>
      <c r="P207" s="658"/>
      <c r="Q207" s="659"/>
      <c r="R207" s="642"/>
    </row>
    <row r="208" spans="1:18" ht="13.5" thickBot="1" x14ac:dyDescent="0.3">
      <c r="A208" s="660"/>
      <c r="B208" s="661"/>
      <c r="C208" s="662"/>
      <c r="D208" s="661"/>
      <c r="E208" s="662"/>
      <c r="F208" s="662"/>
      <c r="G208" s="662"/>
      <c r="H208" s="662"/>
      <c r="I208" s="662"/>
      <c r="J208" s="661"/>
      <c r="K208" s="662"/>
      <c r="L208" s="661"/>
      <c r="M208" s="663"/>
    </row>
    <row r="209" spans="1:18" s="641" customFormat="1" ht="13.5" thickBot="1" x14ac:dyDescent="0.3">
      <c r="A209" s="636" t="s">
        <v>69</v>
      </c>
      <c r="B209" s="637"/>
      <c r="C209" s="638"/>
      <c r="D209" s="637"/>
      <c r="E209" s="638"/>
      <c r="F209" s="638"/>
      <c r="G209" s="638"/>
      <c r="H209" s="638"/>
      <c r="I209" s="638"/>
      <c r="J209" s="637"/>
      <c r="K209" s="638"/>
      <c r="L209" s="639">
        <f>SUM(L212)</f>
        <v>38</v>
      </c>
      <c r="M209" s="640" t="s">
        <v>70</v>
      </c>
      <c r="O209" s="642"/>
    </row>
    <row r="210" spans="1:18" s="641" customFormat="1" x14ac:dyDescent="0.25">
      <c r="A210" s="643"/>
      <c r="B210" s="644"/>
      <c r="C210" s="645"/>
      <c r="D210" s="644"/>
      <c r="E210" s="645"/>
      <c r="F210" s="646"/>
      <c r="G210" s="645"/>
      <c r="H210" s="646"/>
      <c r="I210" s="645"/>
      <c r="J210" s="644"/>
      <c r="K210" s="645"/>
      <c r="L210" s="644"/>
      <c r="M210" s="647"/>
      <c r="O210" s="642"/>
      <c r="Q210" s="648"/>
      <c r="R210" s="642"/>
    </row>
    <row r="211" spans="1:18" s="641" customFormat="1" x14ac:dyDescent="0.25">
      <c r="A211" s="649"/>
      <c r="B211" s="650" t="s">
        <v>1625</v>
      </c>
      <c r="C211" s="651"/>
      <c r="D211" s="650" t="s">
        <v>1626</v>
      </c>
      <c r="E211" s="651"/>
      <c r="F211" s="652" t="s">
        <v>1636</v>
      </c>
      <c r="G211" s="651"/>
      <c r="H211" s="652" t="s">
        <v>149</v>
      </c>
      <c r="I211" s="651"/>
      <c r="J211" s="650" t="s">
        <v>1629</v>
      </c>
      <c r="K211" s="653"/>
      <c r="L211" s="654"/>
      <c r="M211" s="655"/>
      <c r="O211" s="642"/>
      <c r="P211" s="642"/>
      <c r="Q211" s="642"/>
    </row>
    <row r="212" spans="1:18" s="641" customFormat="1" x14ac:dyDescent="0.25">
      <c r="A212" s="643"/>
      <c r="B212" s="644"/>
      <c r="C212" s="656" t="s">
        <v>147</v>
      </c>
      <c r="D212" s="644"/>
      <c r="E212" s="656" t="s">
        <v>147</v>
      </c>
      <c r="F212" s="646">
        <v>2</v>
      </c>
      <c r="G212" s="656" t="s">
        <v>147</v>
      </c>
      <c r="H212" s="676">
        <v>0.2</v>
      </c>
      <c r="I212" s="656" t="s">
        <v>147</v>
      </c>
      <c r="J212" s="644">
        <f>J131</f>
        <v>96</v>
      </c>
      <c r="K212" s="645" t="s">
        <v>148</v>
      </c>
      <c r="L212" s="644">
        <f>ROUND(F212*H212*J212,0)</f>
        <v>38</v>
      </c>
      <c r="M212" s="647" t="str">
        <f>M209</f>
        <v>un</v>
      </c>
      <c r="O212" s="657"/>
      <c r="P212" s="658"/>
      <c r="Q212" s="659"/>
      <c r="R212" s="642"/>
    </row>
    <row r="213" spans="1:18" ht="13.5" thickBot="1" x14ac:dyDescent="0.3">
      <c r="A213" s="669"/>
      <c r="B213" s="670"/>
      <c r="D213" s="670"/>
      <c r="F213" s="672"/>
      <c r="H213" s="672"/>
      <c r="J213" s="670"/>
      <c r="L213" s="670"/>
      <c r="M213" s="673"/>
    </row>
    <row r="214" spans="1:18" s="641" customFormat="1" ht="13.5" thickBot="1" x14ac:dyDescent="0.3">
      <c r="A214" s="636" t="s">
        <v>71</v>
      </c>
      <c r="B214" s="637"/>
      <c r="C214" s="638"/>
      <c r="D214" s="637"/>
      <c r="E214" s="638"/>
      <c r="F214" s="638"/>
      <c r="G214" s="638"/>
      <c r="H214" s="638"/>
      <c r="I214" s="638"/>
      <c r="J214" s="637"/>
      <c r="K214" s="638"/>
      <c r="L214" s="639">
        <f>SUM(L217)</f>
        <v>3456</v>
      </c>
      <c r="M214" s="640" t="s">
        <v>72</v>
      </c>
      <c r="O214" s="642"/>
    </row>
    <row r="215" spans="1:18" s="641" customFormat="1" x14ac:dyDescent="0.25">
      <c r="A215" s="643"/>
      <c r="B215" s="644"/>
      <c r="C215" s="645"/>
      <c r="D215" s="644"/>
      <c r="E215" s="645"/>
      <c r="F215" s="646"/>
      <c r="G215" s="645"/>
      <c r="H215" s="646"/>
      <c r="I215" s="645"/>
      <c r="J215" s="644"/>
      <c r="K215" s="645"/>
      <c r="L215" s="644"/>
      <c r="M215" s="647"/>
      <c r="O215" s="642"/>
      <c r="Q215" s="648"/>
      <c r="R215" s="642"/>
    </row>
    <row r="216" spans="1:18" s="641" customFormat="1" x14ac:dyDescent="0.25">
      <c r="A216" s="649"/>
      <c r="B216" s="650" t="s">
        <v>1625</v>
      </c>
      <c r="C216" s="651"/>
      <c r="D216" s="650" t="s">
        <v>1626</v>
      </c>
      <c r="E216" s="651"/>
      <c r="F216" s="652" t="s">
        <v>1633</v>
      </c>
      <c r="G216" s="651"/>
      <c r="H216" s="652" t="s">
        <v>72</v>
      </c>
      <c r="I216" s="651"/>
      <c r="J216" s="650" t="s">
        <v>1629</v>
      </c>
      <c r="K216" s="653"/>
      <c r="L216" s="654"/>
      <c r="M216" s="655"/>
      <c r="O216" s="642"/>
      <c r="P216" s="642"/>
      <c r="Q216" s="642"/>
    </row>
    <row r="217" spans="1:18" s="641" customFormat="1" x14ac:dyDescent="0.25">
      <c r="A217" s="643"/>
      <c r="B217" s="644">
        <v>0.4</v>
      </c>
      <c r="C217" s="656" t="s">
        <v>147</v>
      </c>
      <c r="D217" s="644">
        <v>0.3</v>
      </c>
      <c r="E217" s="656" t="s">
        <v>147</v>
      </c>
      <c r="F217" s="646">
        <v>0.05</v>
      </c>
      <c r="G217" s="656" t="s">
        <v>147</v>
      </c>
      <c r="H217" s="646">
        <v>1000</v>
      </c>
      <c r="I217" s="656" t="s">
        <v>147</v>
      </c>
      <c r="J217" s="644">
        <f>$O$7*0.5*12</f>
        <v>576</v>
      </c>
      <c r="K217" s="645" t="s">
        <v>148</v>
      </c>
      <c r="L217" s="644">
        <f>B217*D217*F217*H217*J217</f>
        <v>3456</v>
      </c>
      <c r="M217" s="647" t="str">
        <f>M214</f>
        <v>dm³</v>
      </c>
      <c r="O217" s="657"/>
      <c r="P217" s="658"/>
      <c r="Q217" s="659"/>
      <c r="R217" s="642"/>
    </row>
    <row r="218" spans="1:18" ht="13.5" thickBot="1" x14ac:dyDescent="0.3">
      <c r="A218" s="669"/>
      <c r="B218" s="670"/>
      <c r="D218" s="670"/>
      <c r="F218" s="672"/>
      <c r="H218" s="672"/>
      <c r="J218" s="670"/>
      <c r="L218" s="670"/>
      <c r="M218" s="673"/>
    </row>
    <row r="219" spans="1:18" s="641" customFormat="1" ht="13.5" thickBot="1" x14ac:dyDescent="0.3">
      <c r="A219" s="636" t="s">
        <v>73</v>
      </c>
      <c r="B219" s="639"/>
      <c r="C219" s="638"/>
      <c r="D219" s="639"/>
      <c r="E219" s="638"/>
      <c r="F219" s="674"/>
      <c r="G219" s="638"/>
      <c r="H219" s="674"/>
      <c r="I219" s="638"/>
      <c r="J219" s="639"/>
      <c r="K219" s="675"/>
      <c r="L219" s="639">
        <f>SUM(L222)</f>
        <v>6912</v>
      </c>
      <c r="M219" s="640" t="s">
        <v>66</v>
      </c>
      <c r="O219" s="642"/>
    </row>
    <row r="220" spans="1:18" s="641" customFormat="1" x14ac:dyDescent="0.25">
      <c r="A220" s="643"/>
      <c r="B220" s="644"/>
      <c r="C220" s="645"/>
      <c r="D220" s="644"/>
      <c r="E220" s="645"/>
      <c r="F220" s="646"/>
      <c r="G220" s="645"/>
      <c r="H220" s="646"/>
      <c r="I220" s="645"/>
      <c r="J220" s="644"/>
      <c r="K220" s="645"/>
      <c r="L220" s="644"/>
      <c r="M220" s="647"/>
      <c r="O220" s="642"/>
      <c r="Q220" s="648"/>
      <c r="R220" s="642"/>
    </row>
    <row r="221" spans="1:18" s="641" customFormat="1" x14ac:dyDescent="0.25">
      <c r="A221" s="649"/>
      <c r="B221" s="650" t="s">
        <v>1625</v>
      </c>
      <c r="C221" s="651"/>
      <c r="D221" s="650" t="s">
        <v>1626</v>
      </c>
      <c r="E221" s="651"/>
      <c r="F221" s="652" t="s">
        <v>1635</v>
      </c>
      <c r="G221" s="651"/>
      <c r="H221" s="652" t="s">
        <v>1645</v>
      </c>
      <c r="I221" s="651"/>
      <c r="J221" s="650" t="s">
        <v>1629</v>
      </c>
      <c r="K221" s="653"/>
      <c r="L221" s="654"/>
      <c r="M221" s="655"/>
      <c r="O221" s="642"/>
      <c r="P221" s="642"/>
      <c r="Q221" s="642"/>
    </row>
    <row r="222" spans="1:18" s="641" customFormat="1" x14ac:dyDescent="0.25">
      <c r="A222" s="643"/>
      <c r="B222" s="644">
        <v>1.5</v>
      </c>
      <c r="C222" s="656" t="s">
        <v>147</v>
      </c>
      <c r="D222" s="644"/>
      <c r="E222" s="656" t="s">
        <v>147</v>
      </c>
      <c r="F222" s="646"/>
      <c r="G222" s="656" t="s">
        <v>147</v>
      </c>
      <c r="H222" s="646">
        <v>8</v>
      </c>
      <c r="I222" s="656" t="s">
        <v>147</v>
      </c>
      <c r="J222" s="644">
        <f>J217</f>
        <v>576</v>
      </c>
      <c r="K222" s="645" t="s">
        <v>148</v>
      </c>
      <c r="L222" s="644">
        <f>B222*H222*J222</f>
        <v>6912</v>
      </c>
      <c r="M222" s="647" t="str">
        <f>M219</f>
        <v>m</v>
      </c>
      <c r="O222" s="657"/>
      <c r="P222" s="658"/>
      <c r="Q222" s="659"/>
      <c r="R222" s="642"/>
    </row>
    <row r="223" spans="1:18" ht="13.5" thickBot="1" x14ac:dyDescent="0.3">
      <c r="A223" s="660"/>
      <c r="B223" s="661"/>
      <c r="C223" s="662"/>
      <c r="D223" s="661"/>
      <c r="E223" s="662"/>
      <c r="F223" s="662"/>
      <c r="G223" s="662"/>
      <c r="H223" s="662"/>
      <c r="I223" s="662"/>
      <c r="J223" s="661"/>
      <c r="K223" s="662"/>
      <c r="L223" s="661"/>
      <c r="M223" s="663"/>
    </row>
    <row r="224" spans="1:18" s="641" customFormat="1" ht="13.5" thickBot="1" x14ac:dyDescent="0.3">
      <c r="A224" s="636" t="s">
        <v>74</v>
      </c>
      <c r="B224" s="637"/>
      <c r="C224" s="638"/>
      <c r="D224" s="637"/>
      <c r="E224" s="638"/>
      <c r="F224" s="638"/>
      <c r="G224" s="638"/>
      <c r="H224" s="638"/>
      <c r="I224" s="638"/>
      <c r="J224" s="637"/>
      <c r="K224" s="638"/>
      <c r="L224" s="639">
        <f>SUM(L227)</f>
        <v>3456</v>
      </c>
      <c r="M224" s="640" t="s">
        <v>66</v>
      </c>
      <c r="O224" s="642"/>
    </row>
    <row r="225" spans="1:18" s="641" customFormat="1" x14ac:dyDescent="0.25">
      <c r="A225" s="643"/>
      <c r="B225" s="644"/>
      <c r="C225" s="645"/>
      <c r="D225" s="644"/>
      <c r="E225" s="645"/>
      <c r="F225" s="646"/>
      <c r="G225" s="645"/>
      <c r="H225" s="646"/>
      <c r="I225" s="645"/>
      <c r="J225" s="644"/>
      <c r="K225" s="645"/>
      <c r="L225" s="644"/>
      <c r="M225" s="647"/>
      <c r="O225" s="642"/>
      <c r="Q225" s="648"/>
      <c r="R225" s="642"/>
    </row>
    <row r="226" spans="1:18" s="641" customFormat="1" x14ac:dyDescent="0.25">
      <c r="A226" s="649"/>
      <c r="B226" s="650" t="s">
        <v>1625</v>
      </c>
      <c r="C226" s="651"/>
      <c r="D226" s="650" t="s">
        <v>1626</v>
      </c>
      <c r="E226" s="651"/>
      <c r="F226" s="652" t="s">
        <v>1635</v>
      </c>
      <c r="G226" s="651"/>
      <c r="H226" s="652" t="s">
        <v>1645</v>
      </c>
      <c r="I226" s="651"/>
      <c r="J226" s="650" t="s">
        <v>1629</v>
      </c>
      <c r="K226" s="653"/>
      <c r="L226" s="654"/>
      <c r="M226" s="655"/>
      <c r="O226" s="642"/>
      <c r="P226" s="642"/>
      <c r="Q226" s="642"/>
    </row>
    <row r="227" spans="1:18" s="641" customFormat="1" x14ac:dyDescent="0.25">
      <c r="A227" s="643"/>
      <c r="B227" s="644">
        <f>B222</f>
        <v>1.5</v>
      </c>
      <c r="C227" s="656" t="s">
        <v>147</v>
      </c>
      <c r="D227" s="644"/>
      <c r="E227" s="656" t="s">
        <v>147</v>
      </c>
      <c r="F227" s="646"/>
      <c r="G227" s="656" t="s">
        <v>147</v>
      </c>
      <c r="H227" s="646">
        <v>4</v>
      </c>
      <c r="I227" s="656" t="s">
        <v>147</v>
      </c>
      <c r="J227" s="644">
        <f>J222</f>
        <v>576</v>
      </c>
      <c r="K227" s="645" t="s">
        <v>148</v>
      </c>
      <c r="L227" s="644">
        <f>B227*H227*J227</f>
        <v>3456</v>
      </c>
      <c r="M227" s="647" t="str">
        <f>M224</f>
        <v>m</v>
      </c>
      <c r="O227" s="657"/>
      <c r="P227" s="658"/>
      <c r="Q227" s="659"/>
      <c r="R227" s="642"/>
    </row>
    <row r="228" spans="1:18" ht="13.5" thickBot="1" x14ac:dyDescent="0.3">
      <c r="A228" s="669"/>
      <c r="B228" s="670"/>
      <c r="D228" s="670"/>
      <c r="F228" s="672"/>
      <c r="H228" s="672"/>
      <c r="J228" s="670"/>
      <c r="L228" s="670"/>
      <c r="M228" s="673"/>
    </row>
    <row r="229" spans="1:18" s="641" customFormat="1" ht="13.5" thickBot="1" x14ac:dyDescent="0.3">
      <c r="A229" s="636" t="s">
        <v>75</v>
      </c>
      <c r="B229" s="639"/>
      <c r="C229" s="638"/>
      <c r="D229" s="639"/>
      <c r="E229" s="638"/>
      <c r="F229" s="674"/>
      <c r="G229" s="638"/>
      <c r="H229" s="674"/>
      <c r="I229" s="638"/>
      <c r="J229" s="639"/>
      <c r="K229" s="675"/>
      <c r="L229" s="639">
        <f>SUM(L232)</f>
        <v>2304</v>
      </c>
      <c r="M229" s="640" t="s">
        <v>70</v>
      </c>
      <c r="O229" s="642"/>
    </row>
    <row r="230" spans="1:18" s="641" customFormat="1" x14ac:dyDescent="0.25">
      <c r="A230" s="643"/>
      <c r="B230" s="644"/>
      <c r="C230" s="645"/>
      <c r="D230" s="644"/>
      <c r="E230" s="645"/>
      <c r="F230" s="646"/>
      <c r="G230" s="645"/>
      <c r="H230" s="646"/>
      <c r="I230" s="645"/>
      <c r="J230" s="644"/>
      <c r="K230" s="645"/>
      <c r="L230" s="644"/>
      <c r="M230" s="647"/>
      <c r="O230" s="642"/>
      <c r="Q230" s="648"/>
      <c r="R230" s="642"/>
    </row>
    <row r="231" spans="1:18" s="641" customFormat="1" x14ac:dyDescent="0.25">
      <c r="A231" s="649"/>
      <c r="B231" s="650" t="s">
        <v>1625</v>
      </c>
      <c r="C231" s="651"/>
      <c r="D231" s="650" t="s">
        <v>1626</v>
      </c>
      <c r="E231" s="651"/>
      <c r="F231" s="652" t="s">
        <v>1633</v>
      </c>
      <c r="G231" s="651"/>
      <c r="H231" s="652" t="s">
        <v>1636</v>
      </c>
      <c r="I231" s="651"/>
      <c r="J231" s="650" t="s">
        <v>1629</v>
      </c>
      <c r="K231" s="653"/>
      <c r="L231" s="654"/>
      <c r="M231" s="655"/>
      <c r="O231" s="642"/>
      <c r="P231" s="642"/>
      <c r="Q231" s="642"/>
    </row>
    <row r="232" spans="1:18" s="641" customFormat="1" x14ac:dyDescent="0.25">
      <c r="A232" s="643"/>
      <c r="B232" s="644"/>
      <c r="C232" s="656" t="s">
        <v>147</v>
      </c>
      <c r="D232" s="644"/>
      <c r="E232" s="656" t="s">
        <v>147</v>
      </c>
      <c r="F232" s="646"/>
      <c r="G232" s="656" t="s">
        <v>147</v>
      </c>
      <c r="H232" s="646">
        <f>H227</f>
        <v>4</v>
      </c>
      <c r="I232" s="656" t="s">
        <v>147</v>
      </c>
      <c r="J232" s="644">
        <f>J227</f>
        <v>576</v>
      </c>
      <c r="K232" s="645" t="s">
        <v>148</v>
      </c>
      <c r="L232" s="644">
        <f>H232*J232</f>
        <v>2304</v>
      </c>
      <c r="M232" s="647" t="str">
        <f>M229</f>
        <v>un</v>
      </c>
      <c r="O232" s="657"/>
      <c r="P232" s="658"/>
      <c r="Q232" s="659"/>
      <c r="R232" s="642"/>
    </row>
    <row r="233" spans="1:18" ht="13.5" thickBot="1" x14ac:dyDescent="0.3">
      <c r="A233" s="669"/>
      <c r="B233" s="670"/>
      <c r="D233" s="670"/>
      <c r="F233" s="672"/>
      <c r="H233" s="672"/>
      <c r="J233" s="670"/>
      <c r="L233" s="670"/>
      <c r="M233" s="673"/>
    </row>
    <row r="234" spans="1:18" s="641" customFormat="1" ht="13.5" thickBot="1" x14ac:dyDescent="0.3">
      <c r="A234" s="636" t="s">
        <v>62</v>
      </c>
      <c r="B234" s="639"/>
      <c r="C234" s="638"/>
      <c r="D234" s="639"/>
      <c r="E234" s="638"/>
      <c r="F234" s="674"/>
      <c r="G234" s="638"/>
      <c r="H234" s="674"/>
      <c r="I234" s="638"/>
      <c r="J234" s="639"/>
      <c r="K234" s="675"/>
      <c r="L234" s="639">
        <f>SUM(L237)</f>
        <v>18432</v>
      </c>
      <c r="M234" s="640" t="s">
        <v>47</v>
      </c>
      <c r="O234" s="642"/>
    </row>
    <row r="235" spans="1:18" s="641" customFormat="1" x14ac:dyDescent="0.25">
      <c r="A235" s="643"/>
      <c r="B235" s="644"/>
      <c r="C235" s="645"/>
      <c r="D235" s="644"/>
      <c r="E235" s="645"/>
      <c r="F235" s="646"/>
      <c r="G235" s="645"/>
      <c r="H235" s="646"/>
      <c r="I235" s="645"/>
      <c r="J235" s="644"/>
      <c r="K235" s="645"/>
      <c r="L235" s="644"/>
      <c r="M235" s="647"/>
      <c r="O235" s="642"/>
      <c r="Q235" s="648"/>
      <c r="R235" s="642"/>
    </row>
    <row r="236" spans="1:18" s="641" customFormat="1" x14ac:dyDescent="0.25">
      <c r="A236" s="649"/>
      <c r="B236" s="650" t="s">
        <v>1625</v>
      </c>
      <c r="C236" s="651"/>
      <c r="D236" s="650" t="s">
        <v>1626</v>
      </c>
      <c r="E236" s="651"/>
      <c r="F236" s="652" t="s">
        <v>1633</v>
      </c>
      <c r="G236" s="651"/>
      <c r="H236" s="652" t="s">
        <v>1636</v>
      </c>
      <c r="I236" s="651"/>
      <c r="J236" s="650" t="s">
        <v>1629</v>
      </c>
      <c r="K236" s="653"/>
      <c r="L236" s="654"/>
      <c r="M236" s="655"/>
      <c r="O236" s="642"/>
      <c r="P236" s="642"/>
      <c r="Q236" s="642"/>
    </row>
    <row r="237" spans="1:18" s="641" customFormat="1" x14ac:dyDescent="0.25">
      <c r="A237" s="643"/>
      <c r="B237" s="644">
        <f>B131</f>
        <v>24</v>
      </c>
      <c r="C237" s="656" t="s">
        <v>147</v>
      </c>
      <c r="D237" s="644">
        <f>D131</f>
        <v>8</v>
      </c>
      <c r="E237" s="656" t="s">
        <v>147</v>
      </c>
      <c r="F237" s="646"/>
      <c r="G237" s="656" t="s">
        <v>147</v>
      </c>
      <c r="H237" s="646"/>
      <c r="I237" s="656" t="s">
        <v>147</v>
      </c>
      <c r="J237" s="644">
        <f>J131</f>
        <v>96</v>
      </c>
      <c r="K237" s="645" t="s">
        <v>148</v>
      </c>
      <c r="L237" s="644">
        <f>B237*D237*J237</f>
        <v>18432</v>
      </c>
      <c r="M237" s="647" t="str">
        <f>M234</f>
        <v>m²</v>
      </c>
      <c r="O237" s="657"/>
      <c r="P237" s="658"/>
      <c r="Q237" s="659"/>
      <c r="R237" s="642"/>
    </row>
    <row r="238" spans="1:18" ht="13.5" thickBot="1" x14ac:dyDescent="0.3">
      <c r="A238" s="664"/>
      <c r="B238" s="635"/>
      <c r="C238" s="634"/>
      <c r="D238" s="635"/>
      <c r="E238" s="634"/>
      <c r="F238" s="634"/>
      <c r="G238" s="634"/>
      <c r="H238" s="634"/>
      <c r="I238" s="634"/>
      <c r="J238" s="635"/>
      <c r="K238" s="634"/>
      <c r="L238" s="635"/>
      <c r="M238" s="665"/>
    </row>
    <row r="239" spans="1:18" ht="13.5" thickBot="1" x14ac:dyDescent="0.3">
      <c r="A239" s="1084" t="s">
        <v>1646</v>
      </c>
      <c r="B239" s="1085"/>
      <c r="C239" s="1085"/>
      <c r="D239" s="1085"/>
      <c r="E239" s="1085"/>
      <c r="F239" s="1085"/>
      <c r="G239" s="1085"/>
      <c r="H239" s="1085"/>
      <c r="I239" s="1085"/>
      <c r="J239" s="1085"/>
      <c r="K239" s="1085"/>
      <c r="L239" s="1085"/>
      <c r="M239" s="1086"/>
    </row>
    <row r="240" spans="1:18" ht="13.5" thickBot="1" x14ac:dyDescent="0.3">
      <c r="A240" s="664"/>
      <c r="B240" s="635"/>
      <c r="C240" s="634"/>
      <c r="D240" s="635"/>
      <c r="E240" s="634"/>
      <c r="F240" s="634"/>
      <c r="G240" s="634"/>
      <c r="H240" s="634"/>
      <c r="I240" s="634"/>
      <c r="J240" s="635"/>
      <c r="K240" s="634"/>
      <c r="L240" s="635"/>
      <c r="M240" s="665"/>
    </row>
    <row r="241" spans="1:18" ht="13.5" thickBot="1" x14ac:dyDescent="0.3">
      <c r="A241" s="1093" t="s">
        <v>77</v>
      </c>
      <c r="B241" s="1094"/>
      <c r="C241" s="1094"/>
      <c r="D241" s="1094"/>
      <c r="E241" s="1094"/>
      <c r="F241" s="1094"/>
      <c r="G241" s="1094"/>
      <c r="H241" s="1094"/>
      <c r="I241" s="1094"/>
      <c r="J241" s="1094"/>
      <c r="K241" s="1094"/>
      <c r="L241" s="1094"/>
      <c r="M241" s="1095"/>
    </row>
    <row r="242" spans="1:18" ht="13.5" thickBot="1" x14ac:dyDescent="0.3">
      <c r="A242" s="660"/>
      <c r="B242" s="661"/>
      <c r="C242" s="662"/>
      <c r="D242" s="661"/>
      <c r="E242" s="662"/>
      <c r="F242" s="662"/>
      <c r="G242" s="662"/>
      <c r="H242" s="662"/>
      <c r="I242" s="662"/>
      <c r="J242" s="661"/>
      <c r="K242" s="662"/>
      <c r="L242" s="661"/>
      <c r="M242" s="663"/>
    </row>
    <row r="243" spans="1:18" s="641" customFormat="1" ht="13.5" thickBot="1" x14ac:dyDescent="0.3">
      <c r="A243" s="636" t="s">
        <v>44</v>
      </c>
      <c r="B243" s="637"/>
      <c r="C243" s="638"/>
      <c r="D243" s="637"/>
      <c r="E243" s="638"/>
      <c r="F243" s="638"/>
      <c r="G243" s="638"/>
      <c r="H243" s="638"/>
      <c r="I243" s="638"/>
      <c r="J243" s="637"/>
      <c r="K243" s="638"/>
      <c r="L243" s="639">
        <f>SUM(L246)</f>
        <v>3072</v>
      </c>
      <c r="M243" s="640" t="s">
        <v>38</v>
      </c>
      <c r="O243" s="642"/>
    </row>
    <row r="244" spans="1:18" s="641" customFormat="1" x14ac:dyDescent="0.25">
      <c r="A244" s="643"/>
      <c r="B244" s="644"/>
      <c r="C244" s="645"/>
      <c r="D244" s="644"/>
      <c r="E244" s="645"/>
      <c r="F244" s="646"/>
      <c r="G244" s="645"/>
      <c r="H244" s="646"/>
      <c r="I244" s="645"/>
      <c r="J244" s="644"/>
      <c r="K244" s="645"/>
      <c r="L244" s="644"/>
      <c r="M244" s="647"/>
      <c r="O244" s="642"/>
      <c r="Q244" s="648"/>
      <c r="R244" s="642"/>
    </row>
    <row r="245" spans="1:18" s="641" customFormat="1" x14ac:dyDescent="0.25">
      <c r="A245" s="649"/>
      <c r="B245" s="650" t="s">
        <v>1625</v>
      </c>
      <c r="C245" s="651"/>
      <c r="D245" s="650" t="s">
        <v>1626</v>
      </c>
      <c r="E245" s="651"/>
      <c r="F245" s="652" t="s">
        <v>1635</v>
      </c>
      <c r="G245" s="651"/>
      <c r="H245" s="652" t="s">
        <v>1636</v>
      </c>
      <c r="I245" s="651"/>
      <c r="J245" s="650" t="s">
        <v>1629</v>
      </c>
      <c r="K245" s="653"/>
      <c r="L245" s="654"/>
      <c r="M245" s="655"/>
      <c r="O245" s="642"/>
      <c r="P245" s="642"/>
      <c r="Q245" s="642"/>
    </row>
    <row r="246" spans="1:18" s="641" customFormat="1" x14ac:dyDescent="0.25">
      <c r="A246" s="643"/>
      <c r="B246" s="644">
        <f>40*1</f>
        <v>40</v>
      </c>
      <c r="C246" s="656" t="s">
        <v>147</v>
      </c>
      <c r="D246" s="644">
        <v>8</v>
      </c>
      <c r="E246" s="656" t="s">
        <v>147</v>
      </c>
      <c r="F246" s="646">
        <v>0.1</v>
      </c>
      <c r="G246" s="656" t="s">
        <v>147</v>
      </c>
      <c r="H246" s="646"/>
      <c r="I246" s="656" t="s">
        <v>147</v>
      </c>
      <c r="J246" s="644">
        <f>$O$7</f>
        <v>96</v>
      </c>
      <c r="K246" s="645" t="s">
        <v>148</v>
      </c>
      <c r="L246" s="644">
        <f>B246*D246*F246*J246</f>
        <v>3072</v>
      </c>
      <c r="M246" s="647" t="str">
        <f>M243</f>
        <v>m³</v>
      </c>
      <c r="O246" s="657"/>
      <c r="P246" s="658"/>
      <c r="Q246" s="659"/>
      <c r="R246" s="642"/>
    </row>
    <row r="247" spans="1:18" ht="13.5" thickBot="1" x14ac:dyDescent="0.3">
      <c r="A247" s="669"/>
      <c r="B247" s="670"/>
      <c r="D247" s="670"/>
      <c r="F247" s="672"/>
      <c r="H247" s="672"/>
      <c r="J247" s="670"/>
      <c r="L247" s="670"/>
      <c r="M247" s="673"/>
    </row>
    <row r="248" spans="1:18" s="641" customFormat="1" ht="13.5" thickBot="1" x14ac:dyDescent="0.3">
      <c r="A248" s="636" t="s">
        <v>45</v>
      </c>
      <c r="B248" s="639"/>
      <c r="C248" s="638"/>
      <c r="D248" s="639"/>
      <c r="E248" s="638"/>
      <c r="F248" s="674"/>
      <c r="G248" s="638"/>
      <c r="H248" s="674"/>
      <c r="I248" s="638"/>
      <c r="J248" s="639"/>
      <c r="K248" s="675"/>
      <c r="L248" s="639">
        <f>SUM(L251)</f>
        <v>768</v>
      </c>
      <c r="M248" s="640" t="s">
        <v>38</v>
      </c>
      <c r="O248" s="642"/>
    </row>
    <row r="249" spans="1:18" s="641" customFormat="1" x14ac:dyDescent="0.25">
      <c r="A249" s="643"/>
      <c r="B249" s="644"/>
      <c r="C249" s="645"/>
      <c r="D249" s="644"/>
      <c r="E249" s="645"/>
      <c r="F249" s="646"/>
      <c r="G249" s="645"/>
      <c r="H249" s="646"/>
      <c r="I249" s="645"/>
      <c r="J249" s="644"/>
      <c r="K249" s="645"/>
      <c r="L249" s="644"/>
      <c r="M249" s="647"/>
      <c r="O249" s="642"/>
      <c r="Q249" s="648"/>
      <c r="R249" s="642"/>
    </row>
    <row r="250" spans="1:18" s="641" customFormat="1" x14ac:dyDescent="0.25">
      <c r="A250" s="649"/>
      <c r="B250" s="650" t="s">
        <v>1625</v>
      </c>
      <c r="C250" s="651"/>
      <c r="D250" s="650" t="s">
        <v>1626</v>
      </c>
      <c r="E250" s="651"/>
      <c r="F250" s="652" t="s">
        <v>1635</v>
      </c>
      <c r="G250" s="651"/>
      <c r="H250" s="652" t="s">
        <v>1636</v>
      </c>
      <c r="I250" s="651"/>
      <c r="J250" s="650" t="s">
        <v>1629</v>
      </c>
      <c r="K250" s="653"/>
      <c r="L250" s="654"/>
      <c r="M250" s="655"/>
      <c r="O250" s="642"/>
      <c r="P250" s="642"/>
      <c r="Q250" s="642"/>
    </row>
    <row r="251" spans="1:18" s="641" customFormat="1" x14ac:dyDescent="0.25">
      <c r="A251" s="643"/>
      <c r="B251" s="644">
        <f>B246</f>
        <v>40</v>
      </c>
      <c r="C251" s="656" t="s">
        <v>147</v>
      </c>
      <c r="D251" s="644">
        <f>D246</f>
        <v>8</v>
      </c>
      <c r="E251" s="656" t="s">
        <v>147</v>
      </c>
      <c r="F251" s="646">
        <v>2.5000000000000001E-2</v>
      </c>
      <c r="G251" s="656" t="s">
        <v>147</v>
      </c>
      <c r="H251" s="646"/>
      <c r="I251" s="656" t="s">
        <v>147</v>
      </c>
      <c r="J251" s="644">
        <f>J246</f>
        <v>96</v>
      </c>
      <c r="K251" s="645" t="s">
        <v>148</v>
      </c>
      <c r="L251" s="644">
        <f>B251*D251*F251*J251</f>
        <v>768</v>
      </c>
      <c r="M251" s="647" t="str">
        <f>M248</f>
        <v>m³</v>
      </c>
      <c r="O251" s="657"/>
      <c r="P251" s="658"/>
      <c r="Q251" s="659"/>
      <c r="R251" s="642"/>
    </row>
    <row r="252" spans="1:18" ht="13.5" thickBot="1" x14ac:dyDescent="0.3">
      <c r="A252" s="660"/>
      <c r="B252" s="661"/>
      <c r="C252" s="662"/>
      <c r="D252" s="661"/>
      <c r="E252" s="662"/>
      <c r="F252" s="662"/>
      <c r="G252" s="662"/>
      <c r="H252" s="662"/>
      <c r="I252" s="662"/>
      <c r="J252" s="661"/>
      <c r="K252" s="662"/>
      <c r="L252" s="661"/>
      <c r="M252" s="663"/>
    </row>
    <row r="253" spans="1:18" s="641" customFormat="1" ht="13.5" thickBot="1" x14ac:dyDescent="0.3">
      <c r="A253" s="636" t="s">
        <v>46</v>
      </c>
      <c r="B253" s="637"/>
      <c r="C253" s="638"/>
      <c r="D253" s="637"/>
      <c r="E253" s="638"/>
      <c r="F253" s="638"/>
      <c r="G253" s="638"/>
      <c r="H253" s="638"/>
      <c r="I253" s="638"/>
      <c r="J253" s="637"/>
      <c r="K253" s="638"/>
      <c r="L253" s="639">
        <f>SUM(L256)</f>
        <v>30720</v>
      </c>
      <c r="M253" s="640" t="s">
        <v>47</v>
      </c>
      <c r="O253" s="642"/>
    </row>
    <row r="254" spans="1:18" s="641" customFormat="1" x14ac:dyDescent="0.25">
      <c r="A254" s="643"/>
      <c r="B254" s="644"/>
      <c r="C254" s="645"/>
      <c r="D254" s="644"/>
      <c r="E254" s="645"/>
      <c r="F254" s="646"/>
      <c r="G254" s="645"/>
      <c r="H254" s="646"/>
      <c r="I254" s="645"/>
      <c r="J254" s="644"/>
      <c r="K254" s="645"/>
      <c r="L254" s="644"/>
      <c r="M254" s="647"/>
      <c r="O254" s="642"/>
      <c r="Q254" s="648"/>
      <c r="R254" s="642"/>
    </row>
    <row r="255" spans="1:18" s="641" customFormat="1" x14ac:dyDescent="0.25">
      <c r="A255" s="649"/>
      <c r="B255" s="650" t="s">
        <v>1625</v>
      </c>
      <c r="C255" s="651"/>
      <c r="D255" s="650" t="s">
        <v>1626</v>
      </c>
      <c r="E255" s="651"/>
      <c r="F255" s="652" t="s">
        <v>1633</v>
      </c>
      <c r="G255" s="651"/>
      <c r="H255" s="652" t="s">
        <v>1636</v>
      </c>
      <c r="I255" s="651"/>
      <c r="J255" s="650" t="s">
        <v>1629</v>
      </c>
      <c r="K255" s="653"/>
      <c r="L255" s="654"/>
      <c r="M255" s="655"/>
      <c r="O255" s="642"/>
      <c r="P255" s="642"/>
      <c r="Q255" s="642"/>
    </row>
    <row r="256" spans="1:18" s="641" customFormat="1" x14ac:dyDescent="0.25">
      <c r="A256" s="643"/>
      <c r="B256" s="644">
        <f>B246</f>
        <v>40</v>
      </c>
      <c r="C256" s="656" t="s">
        <v>147</v>
      </c>
      <c r="D256" s="644">
        <f>D246</f>
        <v>8</v>
      </c>
      <c r="E256" s="656" t="s">
        <v>147</v>
      </c>
      <c r="F256" s="646"/>
      <c r="G256" s="656" t="s">
        <v>147</v>
      </c>
      <c r="H256" s="646"/>
      <c r="I256" s="656" t="s">
        <v>147</v>
      </c>
      <c r="J256" s="644">
        <f>J246</f>
        <v>96</v>
      </c>
      <c r="K256" s="645" t="s">
        <v>148</v>
      </c>
      <c r="L256" s="644">
        <f>B256*D256*J256</f>
        <v>30720</v>
      </c>
      <c r="M256" s="647" t="str">
        <f>M253</f>
        <v>m²</v>
      </c>
      <c r="O256" s="657"/>
      <c r="P256" s="658"/>
      <c r="Q256" s="659"/>
      <c r="R256" s="642"/>
    </row>
    <row r="257" spans="1:18" ht="13.5" thickBot="1" x14ac:dyDescent="0.3">
      <c r="A257" s="669"/>
      <c r="B257" s="670"/>
      <c r="D257" s="670"/>
      <c r="F257" s="672"/>
      <c r="H257" s="672"/>
      <c r="J257" s="670"/>
      <c r="L257" s="670"/>
      <c r="M257" s="673"/>
    </row>
    <row r="258" spans="1:18" s="641" customFormat="1" ht="13.5" thickBot="1" x14ac:dyDescent="0.3">
      <c r="A258" s="636" t="s">
        <v>48</v>
      </c>
      <c r="B258" s="639"/>
      <c r="C258" s="638"/>
      <c r="D258" s="639"/>
      <c r="E258" s="638"/>
      <c r="F258" s="674"/>
      <c r="G258" s="638"/>
      <c r="H258" s="674"/>
      <c r="I258" s="638"/>
      <c r="J258" s="639"/>
      <c r="K258" s="675"/>
      <c r="L258" s="639">
        <f>SUM(L261)</f>
        <v>30720</v>
      </c>
      <c r="M258" s="640" t="s">
        <v>47</v>
      </c>
      <c r="O258" s="642"/>
    </row>
    <row r="259" spans="1:18" s="641" customFormat="1" x14ac:dyDescent="0.25">
      <c r="A259" s="643"/>
      <c r="B259" s="644"/>
      <c r="C259" s="645"/>
      <c r="D259" s="644"/>
      <c r="E259" s="645"/>
      <c r="F259" s="646"/>
      <c r="G259" s="645"/>
      <c r="H259" s="646"/>
      <c r="I259" s="645"/>
      <c r="J259" s="644"/>
      <c r="K259" s="645"/>
      <c r="L259" s="644"/>
      <c r="M259" s="647"/>
      <c r="O259" s="642"/>
      <c r="Q259" s="648"/>
      <c r="R259" s="642"/>
    </row>
    <row r="260" spans="1:18" s="641" customFormat="1" x14ac:dyDescent="0.25">
      <c r="A260" s="649"/>
      <c r="B260" s="650" t="s">
        <v>1625</v>
      </c>
      <c r="C260" s="651"/>
      <c r="D260" s="650" t="s">
        <v>1626</v>
      </c>
      <c r="E260" s="651"/>
      <c r="F260" s="652" t="s">
        <v>1635</v>
      </c>
      <c r="G260" s="651"/>
      <c r="H260" s="652" t="s">
        <v>1636</v>
      </c>
      <c r="I260" s="651"/>
      <c r="J260" s="650" t="s">
        <v>1629</v>
      </c>
      <c r="K260" s="653"/>
      <c r="L260" s="654"/>
      <c r="M260" s="655"/>
      <c r="O260" s="642"/>
      <c r="P260" s="642"/>
      <c r="Q260" s="642"/>
    </row>
    <row r="261" spans="1:18" s="641" customFormat="1" x14ac:dyDescent="0.25">
      <c r="A261" s="643"/>
      <c r="B261" s="644">
        <f>B246</f>
        <v>40</v>
      </c>
      <c r="C261" s="656" t="s">
        <v>147</v>
      </c>
      <c r="D261" s="644">
        <f>D246</f>
        <v>8</v>
      </c>
      <c r="E261" s="656" t="s">
        <v>147</v>
      </c>
      <c r="F261" s="646"/>
      <c r="G261" s="656" t="s">
        <v>147</v>
      </c>
      <c r="H261" s="646"/>
      <c r="I261" s="656" t="s">
        <v>147</v>
      </c>
      <c r="J261" s="644">
        <f>J246</f>
        <v>96</v>
      </c>
      <c r="K261" s="645" t="s">
        <v>148</v>
      </c>
      <c r="L261" s="644">
        <f>B261*D261*J261</f>
        <v>30720</v>
      </c>
      <c r="M261" s="647" t="str">
        <f>M258</f>
        <v>m²</v>
      </c>
      <c r="O261" s="657"/>
      <c r="P261" s="658"/>
      <c r="Q261" s="659"/>
      <c r="R261" s="642"/>
    </row>
    <row r="262" spans="1:18" ht="13.5" thickBot="1" x14ac:dyDescent="0.3">
      <c r="A262" s="660"/>
      <c r="B262" s="661"/>
      <c r="C262" s="662"/>
      <c r="D262" s="661"/>
      <c r="E262" s="662"/>
      <c r="F262" s="662"/>
      <c r="G262" s="662"/>
      <c r="H262" s="662"/>
      <c r="I262" s="662"/>
      <c r="J262" s="661"/>
      <c r="K262" s="662"/>
      <c r="L262" s="661"/>
      <c r="M262" s="663"/>
    </row>
    <row r="263" spans="1:18" s="641" customFormat="1" ht="13.5" thickBot="1" x14ac:dyDescent="0.3">
      <c r="A263" s="636" t="s">
        <v>49</v>
      </c>
      <c r="B263" s="637"/>
      <c r="C263" s="638"/>
      <c r="D263" s="637"/>
      <c r="E263" s="638"/>
      <c r="F263" s="638"/>
      <c r="G263" s="638"/>
      <c r="H263" s="638"/>
      <c r="I263" s="638"/>
      <c r="J263" s="637"/>
      <c r="K263" s="638"/>
      <c r="L263" s="639">
        <f>SUM(L266)</f>
        <v>384000</v>
      </c>
      <c r="M263" s="640" t="s">
        <v>50</v>
      </c>
      <c r="O263" s="642"/>
    </row>
    <row r="264" spans="1:18" s="641" customFormat="1" x14ac:dyDescent="0.25">
      <c r="A264" s="643"/>
      <c r="B264" s="644"/>
      <c r="C264" s="645"/>
      <c r="D264" s="644"/>
      <c r="E264" s="645"/>
      <c r="F264" s="646"/>
      <c r="G264" s="645"/>
      <c r="H264" s="646"/>
      <c r="I264" s="645"/>
      <c r="J264" s="644"/>
      <c r="K264" s="645"/>
      <c r="L264" s="644"/>
      <c r="M264" s="647"/>
      <c r="O264" s="642"/>
      <c r="Q264" s="648"/>
      <c r="R264" s="642"/>
    </row>
    <row r="265" spans="1:18" s="641" customFormat="1" x14ac:dyDescent="0.25">
      <c r="A265" s="649"/>
      <c r="B265" s="650" t="s">
        <v>1625</v>
      </c>
      <c r="C265" s="651"/>
      <c r="D265" s="650" t="s">
        <v>1626</v>
      </c>
      <c r="E265" s="651"/>
      <c r="F265" s="652" t="s">
        <v>1635</v>
      </c>
      <c r="G265" s="651"/>
      <c r="H265" s="652" t="s">
        <v>1637</v>
      </c>
      <c r="I265" s="651"/>
      <c r="J265" s="650" t="s">
        <v>1638</v>
      </c>
      <c r="K265" s="653"/>
      <c r="L265" s="654"/>
      <c r="M265" s="655"/>
      <c r="O265" s="642"/>
      <c r="P265" s="642"/>
      <c r="Q265" s="642"/>
    </row>
    <row r="266" spans="1:18" s="641" customFormat="1" x14ac:dyDescent="0.25">
      <c r="A266" s="643" t="s">
        <v>1639</v>
      </c>
      <c r="B266" s="644"/>
      <c r="C266" s="656" t="s">
        <v>147</v>
      </c>
      <c r="D266" s="644"/>
      <c r="E266" s="656" t="s">
        <v>147</v>
      </c>
      <c r="F266" s="646"/>
      <c r="G266" s="656" t="s">
        <v>147</v>
      </c>
      <c r="H266" s="646">
        <v>100</v>
      </c>
      <c r="I266" s="656" t="s">
        <v>147</v>
      </c>
      <c r="J266" s="644">
        <f>L294+L299+L304</f>
        <v>3840</v>
      </c>
      <c r="K266" s="645" t="s">
        <v>148</v>
      </c>
      <c r="L266" s="644">
        <f>H266*J266</f>
        <v>384000</v>
      </c>
      <c r="M266" s="647" t="str">
        <f>M263</f>
        <v>kg</v>
      </c>
      <c r="O266" s="657"/>
      <c r="P266" s="658"/>
      <c r="Q266" s="659"/>
      <c r="R266" s="642"/>
    </row>
    <row r="267" spans="1:18" ht="13.5" thickBot="1" x14ac:dyDescent="0.3">
      <c r="A267" s="669"/>
      <c r="B267" s="670"/>
      <c r="D267" s="670"/>
      <c r="F267" s="672"/>
      <c r="H267" s="672"/>
      <c r="J267" s="670"/>
      <c r="L267" s="670"/>
      <c r="M267" s="673"/>
    </row>
    <row r="268" spans="1:18" s="641" customFormat="1" ht="13.5" thickBot="1" x14ac:dyDescent="0.3">
      <c r="A268" s="636" t="s">
        <v>67</v>
      </c>
      <c r="B268" s="639"/>
      <c r="C268" s="638"/>
      <c r="D268" s="639"/>
      <c r="E268" s="638"/>
      <c r="F268" s="674"/>
      <c r="G268" s="638"/>
      <c r="H268" s="674"/>
      <c r="I268" s="638"/>
      <c r="J268" s="639"/>
      <c r="K268" s="675"/>
      <c r="L268" s="639">
        <f>SUM(L271)</f>
        <v>12288</v>
      </c>
      <c r="M268" s="640" t="s">
        <v>66</v>
      </c>
      <c r="O268" s="642"/>
    </row>
    <row r="269" spans="1:18" s="641" customFormat="1" x14ac:dyDescent="0.25">
      <c r="A269" s="643"/>
      <c r="B269" s="644"/>
      <c r="C269" s="645"/>
      <c r="D269" s="644"/>
      <c r="E269" s="645"/>
      <c r="F269" s="646"/>
      <c r="G269" s="645"/>
      <c r="H269" s="646"/>
      <c r="I269" s="645"/>
      <c r="J269" s="644"/>
      <c r="K269" s="645"/>
      <c r="L269" s="644"/>
      <c r="M269" s="647"/>
      <c r="O269" s="642"/>
      <c r="Q269" s="648"/>
      <c r="R269" s="642"/>
    </row>
    <row r="270" spans="1:18" s="641" customFormat="1" x14ac:dyDescent="0.25">
      <c r="A270" s="649"/>
      <c r="B270" s="650" t="s">
        <v>1625</v>
      </c>
      <c r="C270" s="651"/>
      <c r="D270" s="650" t="s">
        <v>1626</v>
      </c>
      <c r="E270" s="651"/>
      <c r="F270" s="652" t="s">
        <v>1633</v>
      </c>
      <c r="G270" s="651"/>
      <c r="H270" s="652" t="s">
        <v>1642</v>
      </c>
      <c r="I270" s="651"/>
      <c r="J270" s="650" t="s">
        <v>1629</v>
      </c>
      <c r="K270" s="653"/>
      <c r="L270" s="654"/>
      <c r="M270" s="655"/>
      <c r="O270" s="642"/>
      <c r="P270" s="642"/>
      <c r="Q270" s="642"/>
    </row>
    <row r="271" spans="1:18" s="641" customFormat="1" x14ac:dyDescent="0.25">
      <c r="A271" s="643" t="s">
        <v>1643</v>
      </c>
      <c r="B271" s="644">
        <f>B246</f>
        <v>40</v>
      </c>
      <c r="C271" s="656" t="s">
        <v>147</v>
      </c>
      <c r="D271" s="644">
        <f>D246</f>
        <v>8</v>
      </c>
      <c r="E271" s="656" t="s">
        <v>147</v>
      </c>
      <c r="F271" s="646">
        <v>0.2</v>
      </c>
      <c r="G271" s="656" t="s">
        <v>147</v>
      </c>
      <c r="H271" s="646">
        <v>2</v>
      </c>
      <c r="I271" s="656" t="s">
        <v>147</v>
      </c>
      <c r="J271" s="644">
        <f>J246</f>
        <v>96</v>
      </c>
      <c r="K271" s="645" t="s">
        <v>148</v>
      </c>
      <c r="L271" s="644">
        <f>B271*D271*F271*H271*J271</f>
        <v>12288</v>
      </c>
      <c r="M271" s="647" t="str">
        <f>M268</f>
        <v>m</v>
      </c>
      <c r="O271" s="657"/>
      <c r="P271" s="658"/>
      <c r="Q271" s="659"/>
      <c r="R271" s="642"/>
    </row>
    <row r="272" spans="1:18" ht="13.5" thickBot="1" x14ac:dyDescent="0.3">
      <c r="A272" s="660"/>
      <c r="B272" s="661"/>
      <c r="C272" s="662"/>
      <c r="D272" s="661"/>
      <c r="E272" s="662"/>
      <c r="F272" s="662"/>
      <c r="G272" s="662"/>
      <c r="H272" s="662"/>
      <c r="I272" s="662"/>
      <c r="J272" s="661"/>
      <c r="K272" s="662"/>
      <c r="L272" s="661"/>
      <c r="M272" s="663"/>
    </row>
    <row r="273" spans="1:18" s="641" customFormat="1" ht="13.5" thickBot="1" x14ac:dyDescent="0.3">
      <c r="A273" s="636" t="s">
        <v>53</v>
      </c>
      <c r="B273" s="639"/>
      <c r="C273" s="638"/>
      <c r="D273" s="639"/>
      <c r="E273" s="638"/>
      <c r="F273" s="674"/>
      <c r="G273" s="638"/>
      <c r="H273" s="674"/>
      <c r="I273" s="638"/>
      <c r="J273" s="639"/>
      <c r="K273" s="675"/>
      <c r="L273" s="639">
        <f>SUM(L276:L277)</f>
        <v>62085.119999999995</v>
      </c>
      <c r="M273" s="640" t="s">
        <v>50</v>
      </c>
      <c r="O273" s="642"/>
    </row>
    <row r="274" spans="1:18" s="641" customFormat="1" x14ac:dyDescent="0.25">
      <c r="A274" s="643"/>
      <c r="B274" s="644"/>
      <c r="C274" s="645"/>
      <c r="D274" s="644"/>
      <c r="E274" s="645"/>
      <c r="F274" s="646"/>
      <c r="G274" s="645"/>
      <c r="H274" s="646"/>
      <c r="I274" s="645"/>
      <c r="J274" s="644"/>
      <c r="K274" s="645"/>
      <c r="L274" s="644"/>
      <c r="M274" s="647"/>
      <c r="O274" s="642"/>
      <c r="Q274" s="648"/>
      <c r="R274" s="642"/>
    </row>
    <row r="275" spans="1:18" s="641" customFormat="1" x14ac:dyDescent="0.25">
      <c r="A275" s="649"/>
      <c r="B275" s="650" t="s">
        <v>1625</v>
      </c>
      <c r="C275" s="651"/>
      <c r="D275" s="650" t="s">
        <v>1626</v>
      </c>
      <c r="E275" s="651"/>
      <c r="F275" s="652" t="s">
        <v>1633</v>
      </c>
      <c r="G275" s="651"/>
      <c r="H275" s="652" t="s">
        <v>1642</v>
      </c>
      <c r="I275" s="651"/>
      <c r="J275" s="650" t="s">
        <v>1629</v>
      </c>
      <c r="K275" s="653"/>
      <c r="L275" s="654"/>
      <c r="M275" s="655"/>
      <c r="O275" s="642"/>
      <c r="P275" s="642"/>
      <c r="Q275" s="642"/>
    </row>
    <row r="276" spans="1:18" s="641" customFormat="1" x14ac:dyDescent="0.25">
      <c r="A276" s="643" t="s">
        <v>1641</v>
      </c>
      <c r="B276" s="644">
        <f>B246</f>
        <v>40</v>
      </c>
      <c r="C276" s="656" t="s">
        <v>147</v>
      </c>
      <c r="D276" s="644">
        <f>D246</f>
        <v>8</v>
      </c>
      <c r="E276" s="656" t="s">
        <v>147</v>
      </c>
      <c r="F276" s="646"/>
      <c r="G276" s="656" t="s">
        <v>147</v>
      </c>
      <c r="H276" s="646">
        <v>2.0089999999999999</v>
      </c>
      <c r="I276" s="656" t="s">
        <v>147</v>
      </c>
      <c r="J276" s="644">
        <f>J246</f>
        <v>96</v>
      </c>
      <c r="K276" s="645" t="s">
        <v>148</v>
      </c>
      <c r="L276" s="644">
        <f>B276*D276*H276*J276</f>
        <v>61716.479999999996</v>
      </c>
      <c r="M276" s="647" t="str">
        <f>M273</f>
        <v>kg</v>
      </c>
      <c r="O276" s="657"/>
      <c r="P276" s="658"/>
      <c r="Q276" s="659"/>
      <c r="R276" s="642"/>
    </row>
    <row r="277" spans="1:18" s="641" customFormat="1" x14ac:dyDescent="0.25">
      <c r="A277" s="643" t="s">
        <v>1644</v>
      </c>
      <c r="B277" s="644"/>
      <c r="C277" s="656" t="s">
        <v>147</v>
      </c>
      <c r="D277" s="644"/>
      <c r="E277" s="656" t="s">
        <v>147</v>
      </c>
      <c r="F277" s="646"/>
      <c r="G277" s="656" t="s">
        <v>147</v>
      </c>
      <c r="H277" s="646">
        <v>6.0000000000000001E-3</v>
      </c>
      <c r="I277" s="656" t="s">
        <v>147</v>
      </c>
      <c r="J277" s="644">
        <f>(B271*D271*H271*J271)</f>
        <v>61440</v>
      </c>
      <c r="K277" s="645"/>
      <c r="L277" s="644">
        <f>H277*J277</f>
        <v>368.64</v>
      </c>
      <c r="M277" s="647" t="str">
        <f>M276</f>
        <v>kg</v>
      </c>
      <c r="O277" s="657"/>
      <c r="P277" s="658"/>
      <c r="Q277" s="659"/>
      <c r="R277" s="642"/>
    </row>
    <row r="278" spans="1:18" ht="13.5" thickBot="1" x14ac:dyDescent="0.3">
      <c r="A278" s="660"/>
      <c r="B278" s="661"/>
      <c r="C278" s="662"/>
      <c r="D278" s="661"/>
      <c r="E278" s="662"/>
      <c r="F278" s="662"/>
      <c r="G278" s="662"/>
      <c r="H278" s="662"/>
      <c r="I278" s="662"/>
      <c r="J278" s="661"/>
      <c r="K278" s="662"/>
      <c r="L278" s="661"/>
      <c r="M278" s="663"/>
    </row>
    <row r="279" spans="1:18" s="641" customFormat="1" ht="13.5" thickBot="1" x14ac:dyDescent="0.3">
      <c r="A279" s="636" t="s">
        <v>51</v>
      </c>
      <c r="B279" s="637"/>
      <c r="C279" s="638"/>
      <c r="D279" s="637"/>
      <c r="E279" s="638"/>
      <c r="F279" s="638"/>
      <c r="G279" s="638"/>
      <c r="H279" s="638"/>
      <c r="I279" s="638"/>
      <c r="J279" s="637"/>
      <c r="K279" s="638"/>
      <c r="L279" s="639">
        <f>SUM(L282)</f>
        <v>30720</v>
      </c>
      <c r="M279" s="640" t="s">
        <v>47</v>
      </c>
      <c r="O279" s="642"/>
    </row>
    <row r="280" spans="1:18" s="641" customFormat="1" x14ac:dyDescent="0.25">
      <c r="A280" s="643"/>
      <c r="B280" s="644"/>
      <c r="C280" s="645"/>
      <c r="D280" s="644"/>
      <c r="E280" s="645"/>
      <c r="F280" s="646"/>
      <c r="G280" s="645"/>
      <c r="H280" s="646"/>
      <c r="I280" s="645"/>
      <c r="J280" s="644"/>
      <c r="K280" s="645"/>
      <c r="L280" s="644"/>
      <c r="M280" s="647"/>
      <c r="O280" s="642"/>
      <c r="Q280" s="648"/>
      <c r="R280" s="642"/>
    </row>
    <row r="281" spans="1:18" s="641" customFormat="1" x14ac:dyDescent="0.25">
      <c r="A281" s="649"/>
      <c r="B281" s="650" t="s">
        <v>1625</v>
      </c>
      <c r="C281" s="651"/>
      <c r="D281" s="650" t="s">
        <v>1626</v>
      </c>
      <c r="E281" s="651"/>
      <c r="F281" s="652" t="s">
        <v>1633</v>
      </c>
      <c r="G281" s="651"/>
      <c r="H281" s="652" t="s">
        <v>1636</v>
      </c>
      <c r="I281" s="651"/>
      <c r="J281" s="650" t="s">
        <v>1629</v>
      </c>
      <c r="K281" s="653"/>
      <c r="L281" s="654"/>
      <c r="M281" s="655"/>
      <c r="O281" s="642"/>
      <c r="P281" s="642"/>
      <c r="Q281" s="642"/>
    </row>
    <row r="282" spans="1:18" s="641" customFormat="1" x14ac:dyDescent="0.25">
      <c r="A282" s="643"/>
      <c r="B282" s="644">
        <f>B246</f>
        <v>40</v>
      </c>
      <c r="C282" s="656" t="s">
        <v>147</v>
      </c>
      <c r="D282" s="644">
        <f>D246</f>
        <v>8</v>
      </c>
      <c r="E282" s="656" t="s">
        <v>147</v>
      </c>
      <c r="F282" s="646"/>
      <c r="G282" s="656" t="s">
        <v>147</v>
      </c>
      <c r="H282" s="646"/>
      <c r="I282" s="656" t="s">
        <v>147</v>
      </c>
      <c r="J282" s="644">
        <f>J246</f>
        <v>96</v>
      </c>
      <c r="K282" s="645" t="s">
        <v>148</v>
      </c>
      <c r="L282" s="644">
        <f>B282*D282*J282</f>
        <v>30720</v>
      </c>
      <c r="M282" s="647" t="str">
        <f>M279</f>
        <v>m²</v>
      </c>
      <c r="O282" s="657"/>
      <c r="P282" s="658"/>
      <c r="Q282" s="659"/>
      <c r="R282" s="642"/>
    </row>
    <row r="283" spans="1:18" ht="13.5" thickBot="1" x14ac:dyDescent="0.3">
      <c r="A283" s="669"/>
      <c r="B283" s="670"/>
      <c r="D283" s="670"/>
      <c r="F283" s="672"/>
      <c r="H283" s="672"/>
      <c r="J283" s="670"/>
      <c r="L283" s="670"/>
      <c r="M283" s="673"/>
    </row>
    <row r="284" spans="1:18" s="641" customFormat="1" ht="13.5" thickBot="1" x14ac:dyDescent="0.3">
      <c r="A284" s="636" t="s">
        <v>52</v>
      </c>
      <c r="B284" s="639"/>
      <c r="C284" s="638"/>
      <c r="D284" s="639"/>
      <c r="E284" s="638"/>
      <c r="F284" s="674"/>
      <c r="G284" s="638"/>
      <c r="H284" s="674"/>
      <c r="I284" s="638"/>
      <c r="J284" s="639"/>
      <c r="K284" s="675"/>
      <c r="L284" s="639">
        <f>SUM(L287)</f>
        <v>30720</v>
      </c>
      <c r="M284" s="640" t="s">
        <v>47</v>
      </c>
      <c r="O284" s="642"/>
    </row>
    <row r="285" spans="1:18" s="641" customFormat="1" x14ac:dyDescent="0.25">
      <c r="A285" s="643"/>
      <c r="B285" s="644"/>
      <c r="C285" s="645"/>
      <c r="D285" s="644"/>
      <c r="E285" s="645"/>
      <c r="F285" s="646"/>
      <c r="G285" s="645"/>
      <c r="H285" s="646"/>
      <c r="I285" s="645"/>
      <c r="J285" s="644"/>
      <c r="K285" s="645"/>
      <c r="L285" s="644"/>
      <c r="M285" s="647"/>
      <c r="O285" s="642"/>
      <c r="Q285" s="648"/>
      <c r="R285" s="642"/>
    </row>
    <row r="286" spans="1:18" s="641" customFormat="1" x14ac:dyDescent="0.25">
      <c r="A286" s="649"/>
      <c r="B286" s="650" t="s">
        <v>1625</v>
      </c>
      <c r="C286" s="651"/>
      <c r="D286" s="650" t="s">
        <v>1626</v>
      </c>
      <c r="E286" s="651"/>
      <c r="F286" s="652" t="s">
        <v>1633</v>
      </c>
      <c r="G286" s="651"/>
      <c r="H286" s="652" t="s">
        <v>1636</v>
      </c>
      <c r="I286" s="651"/>
      <c r="J286" s="650" t="s">
        <v>1629</v>
      </c>
      <c r="K286" s="653"/>
      <c r="L286" s="654"/>
      <c r="M286" s="655"/>
      <c r="O286" s="642"/>
      <c r="P286" s="642"/>
      <c r="Q286" s="642"/>
    </row>
    <row r="287" spans="1:18" s="641" customFormat="1" x14ac:dyDescent="0.25">
      <c r="A287" s="643"/>
      <c r="B287" s="644">
        <f>B246</f>
        <v>40</v>
      </c>
      <c r="C287" s="656" t="s">
        <v>147</v>
      </c>
      <c r="D287" s="644">
        <f>D246</f>
        <v>8</v>
      </c>
      <c r="E287" s="656" t="s">
        <v>147</v>
      </c>
      <c r="F287" s="646"/>
      <c r="G287" s="656" t="s">
        <v>147</v>
      </c>
      <c r="H287" s="646"/>
      <c r="I287" s="656" t="s">
        <v>147</v>
      </c>
      <c r="J287" s="644">
        <f>J246</f>
        <v>96</v>
      </c>
      <c r="K287" s="645" t="s">
        <v>148</v>
      </c>
      <c r="L287" s="644">
        <f>B287*D287*J287</f>
        <v>30720</v>
      </c>
      <c r="M287" s="647" t="str">
        <f>M284</f>
        <v>m²</v>
      </c>
      <c r="O287" s="657"/>
      <c r="P287" s="658"/>
      <c r="Q287" s="659"/>
      <c r="R287" s="642"/>
    </row>
    <row r="288" spans="1:18" ht="13.5" thickBot="1" x14ac:dyDescent="0.3">
      <c r="A288" s="660"/>
      <c r="B288" s="661"/>
      <c r="C288" s="662"/>
      <c r="D288" s="661"/>
      <c r="E288" s="662"/>
      <c r="F288" s="662"/>
      <c r="G288" s="662"/>
      <c r="H288" s="662"/>
      <c r="I288" s="662"/>
      <c r="J288" s="661"/>
      <c r="K288" s="662"/>
      <c r="L288" s="661"/>
      <c r="M288" s="663"/>
    </row>
    <row r="289" spans="1:18" s="641" customFormat="1" ht="13.5" thickBot="1" x14ac:dyDescent="0.3">
      <c r="A289" s="636" t="s">
        <v>54</v>
      </c>
      <c r="B289" s="637"/>
      <c r="C289" s="638"/>
      <c r="D289" s="637"/>
      <c r="E289" s="638"/>
      <c r="F289" s="638"/>
      <c r="G289" s="638"/>
      <c r="H289" s="638"/>
      <c r="I289" s="638"/>
      <c r="J289" s="637"/>
      <c r="K289" s="638"/>
      <c r="L289" s="639">
        <f>SUM(L292)</f>
        <v>33792</v>
      </c>
      <c r="M289" s="640" t="s">
        <v>47</v>
      </c>
      <c r="O289" s="642"/>
    </row>
    <row r="290" spans="1:18" s="641" customFormat="1" x14ac:dyDescent="0.25">
      <c r="A290" s="643"/>
      <c r="B290" s="644"/>
      <c r="C290" s="645"/>
      <c r="D290" s="644"/>
      <c r="E290" s="645"/>
      <c r="F290" s="646"/>
      <c r="G290" s="645"/>
      <c r="H290" s="646"/>
      <c r="I290" s="645"/>
      <c r="J290" s="644"/>
      <c r="K290" s="645"/>
      <c r="L290" s="644"/>
      <c r="M290" s="647"/>
      <c r="O290" s="642"/>
      <c r="Q290" s="648"/>
      <c r="R290" s="642"/>
    </row>
    <row r="291" spans="1:18" s="641" customFormat="1" x14ac:dyDescent="0.25">
      <c r="A291" s="649"/>
      <c r="B291" s="650" t="s">
        <v>1625</v>
      </c>
      <c r="C291" s="651"/>
      <c r="D291" s="650" t="s">
        <v>1626</v>
      </c>
      <c r="E291" s="651"/>
      <c r="F291" s="652" t="s">
        <v>1633</v>
      </c>
      <c r="G291" s="651"/>
      <c r="H291" s="652" t="s">
        <v>1642</v>
      </c>
      <c r="I291" s="651"/>
      <c r="J291" s="650" t="s">
        <v>1629</v>
      </c>
      <c r="K291" s="653"/>
      <c r="L291" s="654"/>
      <c r="M291" s="655"/>
      <c r="O291" s="642"/>
      <c r="P291" s="642"/>
      <c r="Q291" s="642"/>
    </row>
    <row r="292" spans="1:18" s="641" customFormat="1" x14ac:dyDescent="0.25">
      <c r="A292" s="643"/>
      <c r="B292" s="644">
        <f>B246</f>
        <v>40</v>
      </c>
      <c r="C292" s="656" t="s">
        <v>147</v>
      </c>
      <c r="D292" s="644">
        <f>D246</f>
        <v>8</v>
      </c>
      <c r="E292" s="656" t="s">
        <v>147</v>
      </c>
      <c r="F292" s="646"/>
      <c r="G292" s="656" t="s">
        <v>147</v>
      </c>
      <c r="H292" s="646">
        <v>1.1000000000000001</v>
      </c>
      <c r="I292" s="656" t="s">
        <v>147</v>
      </c>
      <c r="J292" s="644">
        <f>J246</f>
        <v>96</v>
      </c>
      <c r="K292" s="645" t="s">
        <v>148</v>
      </c>
      <c r="L292" s="644">
        <f>B292*D292*H292*J292</f>
        <v>33792</v>
      </c>
      <c r="M292" s="647" t="str">
        <f>M289</f>
        <v>m²</v>
      </c>
      <c r="O292" s="657"/>
      <c r="P292" s="658"/>
      <c r="Q292" s="659"/>
      <c r="R292" s="642"/>
    </row>
    <row r="293" spans="1:18" ht="13.5" thickBot="1" x14ac:dyDescent="0.3">
      <c r="A293" s="669"/>
      <c r="B293" s="670"/>
      <c r="D293" s="670"/>
      <c r="F293" s="672"/>
      <c r="H293" s="672"/>
      <c r="J293" s="670"/>
      <c r="L293" s="670"/>
      <c r="M293" s="673"/>
    </row>
    <row r="294" spans="1:18" s="641" customFormat="1" ht="13.5" thickBot="1" x14ac:dyDescent="0.3">
      <c r="A294" s="636" t="s">
        <v>78</v>
      </c>
      <c r="B294" s="639"/>
      <c r="C294" s="638"/>
      <c r="D294" s="639"/>
      <c r="E294" s="638"/>
      <c r="F294" s="674"/>
      <c r="G294" s="638"/>
      <c r="H294" s="674"/>
      <c r="I294" s="638"/>
      <c r="J294" s="639"/>
      <c r="K294" s="675"/>
      <c r="L294" s="639">
        <f>SUM(L297)</f>
        <v>1152</v>
      </c>
      <c r="M294" s="640" t="s">
        <v>38</v>
      </c>
      <c r="O294" s="642"/>
    </row>
    <row r="295" spans="1:18" s="641" customFormat="1" x14ac:dyDescent="0.25">
      <c r="A295" s="643"/>
      <c r="B295" s="644"/>
      <c r="C295" s="645"/>
      <c r="D295" s="644"/>
      <c r="E295" s="645"/>
      <c r="F295" s="646"/>
      <c r="G295" s="645"/>
      <c r="H295" s="646"/>
      <c r="I295" s="645"/>
      <c r="J295" s="644"/>
      <c r="K295" s="645"/>
      <c r="L295" s="644"/>
      <c r="M295" s="647"/>
      <c r="O295" s="642"/>
      <c r="Q295" s="648"/>
      <c r="R295" s="642"/>
    </row>
    <row r="296" spans="1:18" s="641" customFormat="1" x14ac:dyDescent="0.25">
      <c r="A296" s="649"/>
      <c r="B296" s="650" t="s">
        <v>1625</v>
      </c>
      <c r="C296" s="651"/>
      <c r="D296" s="650" t="s">
        <v>1626</v>
      </c>
      <c r="E296" s="651"/>
      <c r="F296" s="652" t="s">
        <v>1633</v>
      </c>
      <c r="G296" s="651"/>
      <c r="H296" s="652" t="s">
        <v>149</v>
      </c>
      <c r="I296" s="651"/>
      <c r="J296" s="650" t="s">
        <v>1629</v>
      </c>
      <c r="K296" s="653"/>
      <c r="L296" s="654"/>
      <c r="M296" s="655"/>
      <c r="O296" s="642"/>
      <c r="P296" s="642"/>
      <c r="Q296" s="642"/>
    </row>
    <row r="297" spans="1:18" s="641" customFormat="1" x14ac:dyDescent="0.25">
      <c r="A297" s="643"/>
      <c r="B297" s="644">
        <f>B246</f>
        <v>40</v>
      </c>
      <c r="C297" s="656" t="s">
        <v>147</v>
      </c>
      <c r="D297" s="644">
        <f>D246</f>
        <v>8</v>
      </c>
      <c r="E297" s="656" t="s">
        <v>147</v>
      </c>
      <c r="F297" s="646">
        <f>F246+F251</f>
        <v>0.125</v>
      </c>
      <c r="G297" s="656" t="s">
        <v>147</v>
      </c>
      <c r="H297" s="676">
        <v>0.3</v>
      </c>
      <c r="I297" s="656" t="s">
        <v>147</v>
      </c>
      <c r="J297" s="644">
        <f>J246</f>
        <v>96</v>
      </c>
      <c r="K297" s="645" t="s">
        <v>148</v>
      </c>
      <c r="L297" s="644">
        <f>B297*D297*F297*H297*J297</f>
        <v>1152</v>
      </c>
      <c r="M297" s="647" t="str">
        <f>M294</f>
        <v>m³</v>
      </c>
      <c r="O297" s="657"/>
      <c r="P297" s="658"/>
      <c r="Q297" s="659"/>
      <c r="R297" s="642"/>
    </row>
    <row r="298" spans="1:18" ht="13.5" thickBot="1" x14ac:dyDescent="0.3">
      <c r="A298" s="669"/>
      <c r="B298" s="670"/>
      <c r="D298" s="670"/>
      <c r="F298" s="672"/>
      <c r="H298" s="672"/>
      <c r="J298" s="670"/>
      <c r="L298" s="670"/>
      <c r="M298" s="673"/>
    </row>
    <row r="299" spans="1:18" s="641" customFormat="1" ht="13.5" thickBot="1" x14ac:dyDescent="0.3">
      <c r="A299" s="636" t="s">
        <v>56</v>
      </c>
      <c r="B299" s="639"/>
      <c r="C299" s="638"/>
      <c r="D299" s="639"/>
      <c r="E299" s="638"/>
      <c r="F299" s="674"/>
      <c r="G299" s="638"/>
      <c r="H299" s="674"/>
      <c r="I299" s="638"/>
      <c r="J299" s="639"/>
      <c r="K299" s="675"/>
      <c r="L299" s="639">
        <f>SUM(L302)</f>
        <v>2304</v>
      </c>
      <c r="M299" s="640" t="s">
        <v>38</v>
      </c>
      <c r="O299" s="642"/>
    </row>
    <row r="300" spans="1:18" s="641" customFormat="1" x14ac:dyDescent="0.25">
      <c r="A300" s="643"/>
      <c r="B300" s="644"/>
      <c r="C300" s="645"/>
      <c r="D300" s="644"/>
      <c r="E300" s="645"/>
      <c r="F300" s="646"/>
      <c r="G300" s="645"/>
      <c r="H300" s="646"/>
      <c r="I300" s="645"/>
      <c r="J300" s="644"/>
      <c r="K300" s="645"/>
      <c r="L300" s="644"/>
      <c r="M300" s="647"/>
      <c r="O300" s="642"/>
      <c r="Q300" s="648"/>
      <c r="R300" s="642"/>
    </row>
    <row r="301" spans="1:18" s="641" customFormat="1" x14ac:dyDescent="0.25">
      <c r="A301" s="649"/>
      <c r="B301" s="650" t="s">
        <v>1625</v>
      </c>
      <c r="C301" s="651"/>
      <c r="D301" s="650" t="s">
        <v>1626</v>
      </c>
      <c r="E301" s="651"/>
      <c r="F301" s="652" t="s">
        <v>1633</v>
      </c>
      <c r="G301" s="651"/>
      <c r="H301" s="652" t="s">
        <v>149</v>
      </c>
      <c r="I301" s="651"/>
      <c r="J301" s="650" t="s">
        <v>1629</v>
      </c>
      <c r="K301" s="653"/>
      <c r="L301" s="654"/>
      <c r="M301" s="655"/>
      <c r="O301" s="642"/>
      <c r="P301" s="642"/>
      <c r="Q301" s="642"/>
    </row>
    <row r="302" spans="1:18" s="641" customFormat="1" x14ac:dyDescent="0.25">
      <c r="A302" s="643"/>
      <c r="B302" s="644">
        <f>B297</f>
        <v>40</v>
      </c>
      <c r="C302" s="656" t="s">
        <v>147</v>
      </c>
      <c r="D302" s="644">
        <f>D297</f>
        <v>8</v>
      </c>
      <c r="E302" s="656" t="s">
        <v>147</v>
      </c>
      <c r="F302" s="646">
        <f>F297</f>
        <v>0.125</v>
      </c>
      <c r="G302" s="656" t="s">
        <v>147</v>
      </c>
      <c r="H302" s="676">
        <v>0.6</v>
      </c>
      <c r="I302" s="656" t="s">
        <v>147</v>
      </c>
      <c r="J302" s="644">
        <f>J297</f>
        <v>96</v>
      </c>
      <c r="K302" s="645" t="s">
        <v>148</v>
      </c>
      <c r="L302" s="644">
        <f>B302*D302*F302*H302*J302</f>
        <v>2304</v>
      </c>
      <c r="M302" s="647" t="str">
        <f>M299</f>
        <v>m³</v>
      </c>
      <c r="O302" s="657"/>
      <c r="P302" s="658"/>
      <c r="Q302" s="659"/>
      <c r="R302" s="642"/>
    </row>
    <row r="303" spans="1:18" ht="13.5" thickBot="1" x14ac:dyDescent="0.3">
      <c r="A303" s="660"/>
      <c r="B303" s="661"/>
      <c r="C303" s="662"/>
      <c r="D303" s="661"/>
      <c r="E303" s="662"/>
      <c r="F303" s="662"/>
      <c r="G303" s="662"/>
      <c r="H303" s="662"/>
      <c r="I303" s="662"/>
      <c r="J303" s="661"/>
      <c r="K303" s="662"/>
      <c r="L303" s="661"/>
      <c r="M303" s="663"/>
    </row>
    <row r="304" spans="1:18" s="641" customFormat="1" ht="13.5" thickBot="1" x14ac:dyDescent="0.3">
      <c r="A304" s="636" t="s">
        <v>57</v>
      </c>
      <c r="B304" s="637"/>
      <c r="C304" s="638"/>
      <c r="D304" s="637"/>
      <c r="E304" s="638"/>
      <c r="F304" s="638"/>
      <c r="G304" s="638"/>
      <c r="H304" s="638"/>
      <c r="I304" s="638"/>
      <c r="J304" s="637"/>
      <c r="K304" s="638"/>
      <c r="L304" s="639">
        <f>SUM(L307)</f>
        <v>384</v>
      </c>
      <c r="M304" s="640" t="s">
        <v>38</v>
      </c>
      <c r="O304" s="642"/>
    </row>
    <row r="305" spans="1:18" s="641" customFormat="1" x14ac:dyDescent="0.25">
      <c r="A305" s="643"/>
      <c r="B305" s="644"/>
      <c r="C305" s="645"/>
      <c r="D305" s="644"/>
      <c r="E305" s="645"/>
      <c r="F305" s="646"/>
      <c r="G305" s="645"/>
      <c r="H305" s="646"/>
      <c r="I305" s="645"/>
      <c r="J305" s="644"/>
      <c r="K305" s="645"/>
      <c r="L305" s="644"/>
      <c r="M305" s="647"/>
      <c r="O305" s="642"/>
      <c r="Q305" s="648"/>
      <c r="R305" s="642"/>
    </row>
    <row r="306" spans="1:18" s="641" customFormat="1" x14ac:dyDescent="0.25">
      <c r="A306" s="649"/>
      <c r="B306" s="650" t="s">
        <v>1625</v>
      </c>
      <c r="C306" s="651"/>
      <c r="D306" s="650" t="s">
        <v>1626</v>
      </c>
      <c r="E306" s="651"/>
      <c r="F306" s="652" t="s">
        <v>1635</v>
      </c>
      <c r="G306" s="651"/>
      <c r="H306" s="652" t="s">
        <v>149</v>
      </c>
      <c r="I306" s="651"/>
      <c r="J306" s="650" t="s">
        <v>1629</v>
      </c>
      <c r="K306" s="653"/>
      <c r="L306" s="654"/>
      <c r="M306" s="655"/>
      <c r="O306" s="642"/>
      <c r="P306" s="642"/>
      <c r="Q306" s="642"/>
    </row>
    <row r="307" spans="1:18" s="641" customFormat="1" x14ac:dyDescent="0.25">
      <c r="A307" s="643"/>
      <c r="B307" s="644">
        <f>B297</f>
        <v>40</v>
      </c>
      <c r="C307" s="656" t="s">
        <v>147</v>
      </c>
      <c r="D307" s="644">
        <f>D297</f>
        <v>8</v>
      </c>
      <c r="E307" s="656" t="s">
        <v>147</v>
      </c>
      <c r="F307" s="646">
        <f>F297</f>
        <v>0.125</v>
      </c>
      <c r="G307" s="656" t="s">
        <v>147</v>
      </c>
      <c r="H307" s="676">
        <v>0.1</v>
      </c>
      <c r="I307" s="656" t="s">
        <v>147</v>
      </c>
      <c r="J307" s="644">
        <f>J297</f>
        <v>96</v>
      </c>
      <c r="K307" s="645" t="s">
        <v>148</v>
      </c>
      <c r="L307" s="644">
        <f>B307*D307*F307*H307*J307</f>
        <v>384</v>
      </c>
      <c r="M307" s="647" t="str">
        <f>M304</f>
        <v>m³</v>
      </c>
      <c r="O307" s="657"/>
      <c r="P307" s="658"/>
      <c r="Q307" s="659"/>
      <c r="R307" s="642"/>
    </row>
    <row r="308" spans="1:18" ht="13.5" thickBot="1" x14ac:dyDescent="0.3">
      <c r="A308" s="669"/>
      <c r="B308" s="670"/>
      <c r="D308" s="670"/>
      <c r="F308" s="672"/>
      <c r="H308" s="672"/>
      <c r="J308" s="670"/>
      <c r="L308" s="670"/>
      <c r="M308" s="673"/>
    </row>
    <row r="309" spans="1:18" s="641" customFormat="1" ht="13.5" thickBot="1" x14ac:dyDescent="0.3">
      <c r="A309" s="636" t="s">
        <v>58</v>
      </c>
      <c r="B309" s="639"/>
      <c r="C309" s="638"/>
      <c r="D309" s="639"/>
      <c r="E309" s="638"/>
      <c r="F309" s="674"/>
      <c r="G309" s="638"/>
      <c r="H309" s="674"/>
      <c r="I309" s="638"/>
      <c r="J309" s="639"/>
      <c r="K309" s="675"/>
      <c r="L309" s="639">
        <f>SUM(L312)</f>
        <v>384</v>
      </c>
      <c r="M309" s="640" t="s">
        <v>38</v>
      </c>
      <c r="O309" s="642"/>
    </row>
    <row r="310" spans="1:18" s="641" customFormat="1" x14ac:dyDescent="0.25">
      <c r="A310" s="643"/>
      <c r="B310" s="644"/>
      <c r="C310" s="645"/>
      <c r="D310" s="644"/>
      <c r="E310" s="645"/>
      <c r="F310" s="646"/>
      <c r="G310" s="645"/>
      <c r="H310" s="646"/>
      <c r="I310" s="645"/>
      <c r="J310" s="644"/>
      <c r="K310" s="645"/>
      <c r="L310" s="644"/>
      <c r="M310" s="647"/>
      <c r="O310" s="642"/>
      <c r="Q310" s="648"/>
      <c r="R310" s="642"/>
    </row>
    <row r="311" spans="1:18" s="641" customFormat="1" x14ac:dyDescent="0.25">
      <c r="A311" s="649"/>
      <c r="B311" s="650" t="s">
        <v>1625</v>
      </c>
      <c r="C311" s="651"/>
      <c r="D311" s="650" t="s">
        <v>1626</v>
      </c>
      <c r="E311" s="651"/>
      <c r="F311" s="652" t="s">
        <v>1635</v>
      </c>
      <c r="G311" s="651"/>
      <c r="H311" s="652" t="s">
        <v>149</v>
      </c>
      <c r="I311" s="651"/>
      <c r="J311" s="650" t="s">
        <v>1629</v>
      </c>
      <c r="K311" s="653"/>
      <c r="L311" s="654"/>
      <c r="M311" s="655"/>
      <c r="O311" s="642"/>
      <c r="P311" s="642"/>
      <c r="Q311" s="642"/>
    </row>
    <row r="312" spans="1:18" s="641" customFormat="1" x14ac:dyDescent="0.25">
      <c r="A312" s="643"/>
      <c r="B312" s="644">
        <f>B307</f>
        <v>40</v>
      </c>
      <c r="C312" s="656" t="s">
        <v>147</v>
      </c>
      <c r="D312" s="644">
        <f>D307</f>
        <v>8</v>
      </c>
      <c r="E312" s="656" t="s">
        <v>147</v>
      </c>
      <c r="F312" s="646">
        <f>F307</f>
        <v>0.125</v>
      </c>
      <c r="G312" s="656" t="s">
        <v>147</v>
      </c>
      <c r="H312" s="676">
        <f>H307</f>
        <v>0.1</v>
      </c>
      <c r="I312" s="656" t="s">
        <v>147</v>
      </c>
      <c r="J312" s="644">
        <f>J307</f>
        <v>96</v>
      </c>
      <c r="K312" s="645" t="s">
        <v>148</v>
      </c>
      <c r="L312" s="644">
        <f>B312*D312*F312*H312*J312</f>
        <v>384</v>
      </c>
      <c r="M312" s="647" t="str">
        <f>M309</f>
        <v>m³</v>
      </c>
      <c r="O312" s="657"/>
      <c r="P312" s="658"/>
      <c r="Q312" s="659"/>
      <c r="R312" s="642"/>
    </row>
    <row r="313" spans="1:18" ht="13.5" thickBot="1" x14ac:dyDescent="0.3">
      <c r="A313" s="660"/>
      <c r="B313" s="661"/>
      <c r="C313" s="662"/>
      <c r="D313" s="661"/>
      <c r="E313" s="662"/>
      <c r="F313" s="662"/>
      <c r="G313" s="662"/>
      <c r="H313" s="662"/>
      <c r="I313" s="662"/>
      <c r="J313" s="661"/>
      <c r="K313" s="662"/>
      <c r="L313" s="661"/>
      <c r="M313" s="663"/>
    </row>
    <row r="314" spans="1:18" s="641" customFormat="1" ht="13.5" thickBot="1" x14ac:dyDescent="0.3">
      <c r="A314" s="636" t="s">
        <v>59</v>
      </c>
      <c r="B314" s="637"/>
      <c r="C314" s="638"/>
      <c r="D314" s="637"/>
      <c r="E314" s="638"/>
      <c r="F314" s="638"/>
      <c r="G314" s="638"/>
      <c r="H314" s="638"/>
      <c r="I314" s="638"/>
      <c r="J314" s="637"/>
      <c r="K314" s="638"/>
      <c r="L314" s="639">
        <f>SUM(L317)</f>
        <v>384</v>
      </c>
      <c r="M314" s="640" t="s">
        <v>38</v>
      </c>
      <c r="O314" s="642"/>
    </row>
    <row r="315" spans="1:18" s="641" customFormat="1" x14ac:dyDescent="0.25">
      <c r="A315" s="643"/>
      <c r="B315" s="644"/>
      <c r="C315" s="645"/>
      <c r="D315" s="644"/>
      <c r="E315" s="645"/>
      <c r="F315" s="646"/>
      <c r="G315" s="645"/>
      <c r="H315" s="646"/>
      <c r="I315" s="645"/>
      <c r="J315" s="644"/>
      <c r="K315" s="645"/>
      <c r="L315" s="644"/>
      <c r="M315" s="647"/>
      <c r="O315" s="642"/>
      <c r="Q315" s="648"/>
      <c r="R315" s="642"/>
    </row>
    <row r="316" spans="1:18" s="641" customFormat="1" x14ac:dyDescent="0.25">
      <c r="A316" s="649"/>
      <c r="B316" s="650" t="s">
        <v>1625</v>
      </c>
      <c r="C316" s="651"/>
      <c r="D316" s="650" t="s">
        <v>1626</v>
      </c>
      <c r="E316" s="651"/>
      <c r="F316" s="652" t="s">
        <v>1635</v>
      </c>
      <c r="G316" s="651"/>
      <c r="H316" s="652" t="s">
        <v>149</v>
      </c>
      <c r="I316" s="651"/>
      <c r="J316" s="650" t="s">
        <v>1629</v>
      </c>
      <c r="K316" s="653"/>
      <c r="L316" s="654"/>
      <c r="M316" s="655"/>
      <c r="O316" s="642"/>
      <c r="P316" s="642"/>
      <c r="Q316" s="642"/>
    </row>
    <row r="317" spans="1:18" s="641" customFormat="1" x14ac:dyDescent="0.25">
      <c r="A317" s="643"/>
      <c r="B317" s="644">
        <f>B307</f>
        <v>40</v>
      </c>
      <c r="C317" s="656" t="s">
        <v>147</v>
      </c>
      <c r="D317" s="644">
        <f>D307</f>
        <v>8</v>
      </c>
      <c r="E317" s="656" t="s">
        <v>147</v>
      </c>
      <c r="F317" s="646">
        <f>F307</f>
        <v>0.125</v>
      </c>
      <c r="G317" s="656" t="s">
        <v>147</v>
      </c>
      <c r="H317" s="676">
        <f>H307</f>
        <v>0.1</v>
      </c>
      <c r="I317" s="656" t="s">
        <v>147</v>
      </c>
      <c r="J317" s="644">
        <f>J307</f>
        <v>96</v>
      </c>
      <c r="K317" s="645" t="s">
        <v>148</v>
      </c>
      <c r="L317" s="644">
        <f>B317*D317*F317*H317*J317</f>
        <v>384</v>
      </c>
      <c r="M317" s="647" t="str">
        <f>M314</f>
        <v>m³</v>
      </c>
      <c r="O317" s="657"/>
      <c r="P317" s="658"/>
      <c r="Q317" s="659"/>
      <c r="R317" s="642"/>
    </row>
    <row r="318" spans="1:18" ht="13.5" thickBot="1" x14ac:dyDescent="0.3">
      <c r="A318" s="669"/>
      <c r="B318" s="670"/>
      <c r="D318" s="670"/>
      <c r="F318" s="672"/>
      <c r="H318" s="672"/>
      <c r="J318" s="670"/>
      <c r="L318" s="670"/>
      <c r="M318" s="673"/>
    </row>
    <row r="319" spans="1:18" s="641" customFormat="1" ht="13.5" thickBot="1" x14ac:dyDescent="0.3">
      <c r="A319" s="636" t="s">
        <v>79</v>
      </c>
      <c r="B319" s="639"/>
      <c r="C319" s="638"/>
      <c r="D319" s="639"/>
      <c r="E319" s="638"/>
      <c r="F319" s="674"/>
      <c r="G319" s="638"/>
      <c r="H319" s="674"/>
      <c r="I319" s="638"/>
      <c r="J319" s="639"/>
      <c r="K319" s="675"/>
      <c r="L319" s="639">
        <f>SUM(L322)</f>
        <v>77</v>
      </c>
      <c r="M319" s="640" t="s">
        <v>70</v>
      </c>
      <c r="O319" s="642"/>
    </row>
    <row r="320" spans="1:18" s="641" customFormat="1" x14ac:dyDescent="0.25">
      <c r="A320" s="643"/>
      <c r="B320" s="644"/>
      <c r="C320" s="645"/>
      <c r="D320" s="644"/>
      <c r="E320" s="645"/>
      <c r="F320" s="646"/>
      <c r="G320" s="645"/>
      <c r="H320" s="646"/>
      <c r="I320" s="645"/>
      <c r="J320" s="644"/>
      <c r="K320" s="645"/>
      <c r="L320" s="644"/>
      <c r="M320" s="647"/>
      <c r="O320" s="642"/>
      <c r="Q320" s="648"/>
      <c r="R320" s="642"/>
    </row>
    <row r="321" spans="1:18" s="641" customFormat="1" x14ac:dyDescent="0.25">
      <c r="A321" s="649"/>
      <c r="B321" s="650" t="s">
        <v>1625</v>
      </c>
      <c r="C321" s="651"/>
      <c r="D321" s="650" t="s">
        <v>1626</v>
      </c>
      <c r="E321" s="651"/>
      <c r="F321" s="652" t="s">
        <v>1647</v>
      </c>
      <c r="G321" s="651"/>
      <c r="H321" s="652" t="s">
        <v>149</v>
      </c>
      <c r="I321" s="651"/>
      <c r="J321" s="650" t="s">
        <v>1629</v>
      </c>
      <c r="K321" s="653"/>
      <c r="L321" s="654"/>
      <c r="M321" s="655"/>
      <c r="O321" s="642"/>
      <c r="P321" s="642"/>
      <c r="Q321" s="642"/>
    </row>
    <row r="322" spans="1:18" s="641" customFormat="1" x14ac:dyDescent="0.25">
      <c r="A322" s="643"/>
      <c r="B322" s="644"/>
      <c r="C322" s="656" t="s">
        <v>147</v>
      </c>
      <c r="D322" s="644"/>
      <c r="E322" s="656" t="s">
        <v>147</v>
      </c>
      <c r="F322" s="646">
        <v>4</v>
      </c>
      <c r="G322" s="656" t="s">
        <v>147</v>
      </c>
      <c r="H322" s="676">
        <v>0.2</v>
      </c>
      <c r="I322" s="656" t="s">
        <v>147</v>
      </c>
      <c r="J322" s="644">
        <f>J297</f>
        <v>96</v>
      </c>
      <c r="K322" s="645" t="s">
        <v>148</v>
      </c>
      <c r="L322" s="644">
        <f>ROUND(F322*H322*J322,0)</f>
        <v>77</v>
      </c>
      <c r="M322" s="647" t="str">
        <f>M319</f>
        <v>un</v>
      </c>
      <c r="O322" s="657"/>
      <c r="P322" s="658"/>
      <c r="Q322" s="659"/>
      <c r="R322" s="642"/>
    </row>
    <row r="323" spans="1:18" ht="13.5" thickBot="1" x14ac:dyDescent="0.3">
      <c r="A323" s="660"/>
      <c r="B323" s="661"/>
      <c r="C323" s="662"/>
      <c r="D323" s="661"/>
      <c r="E323" s="662"/>
      <c r="F323" s="662"/>
      <c r="G323" s="662"/>
      <c r="H323" s="662"/>
      <c r="I323" s="662"/>
      <c r="J323" s="661"/>
      <c r="K323" s="662"/>
      <c r="L323" s="661"/>
      <c r="M323" s="663"/>
    </row>
    <row r="324" spans="1:18" s="641" customFormat="1" ht="13.5" thickBot="1" x14ac:dyDescent="0.3">
      <c r="A324" s="636" t="s">
        <v>62</v>
      </c>
      <c r="B324" s="637"/>
      <c r="C324" s="638"/>
      <c r="D324" s="637"/>
      <c r="E324" s="638"/>
      <c r="F324" s="638"/>
      <c r="G324" s="638"/>
      <c r="H324" s="638"/>
      <c r="I324" s="638"/>
      <c r="J324" s="637"/>
      <c r="K324" s="638"/>
      <c r="L324" s="639">
        <f>SUM(L327)</f>
        <v>30720</v>
      </c>
      <c r="M324" s="640" t="s">
        <v>47</v>
      </c>
      <c r="O324" s="642"/>
    </row>
    <row r="325" spans="1:18" s="641" customFormat="1" x14ac:dyDescent="0.25">
      <c r="A325" s="643"/>
      <c r="B325" s="644"/>
      <c r="C325" s="645"/>
      <c r="D325" s="644"/>
      <c r="E325" s="645"/>
      <c r="F325" s="646"/>
      <c r="G325" s="645"/>
      <c r="H325" s="646"/>
      <c r="I325" s="645"/>
      <c r="J325" s="644"/>
      <c r="K325" s="645"/>
      <c r="L325" s="644"/>
      <c r="M325" s="647"/>
      <c r="O325" s="642"/>
      <c r="Q325" s="648"/>
      <c r="R325" s="642"/>
    </row>
    <row r="326" spans="1:18" s="641" customFormat="1" x14ac:dyDescent="0.25">
      <c r="A326" s="649"/>
      <c r="B326" s="650" t="s">
        <v>1625</v>
      </c>
      <c r="C326" s="651"/>
      <c r="D326" s="650" t="s">
        <v>1626</v>
      </c>
      <c r="E326" s="651"/>
      <c r="F326" s="652" t="s">
        <v>1636</v>
      </c>
      <c r="G326" s="651"/>
      <c r="H326" s="652" t="s">
        <v>149</v>
      </c>
      <c r="I326" s="651"/>
      <c r="J326" s="650" t="s">
        <v>1629</v>
      </c>
      <c r="K326" s="653"/>
      <c r="L326" s="654"/>
      <c r="M326" s="655"/>
      <c r="O326" s="642"/>
      <c r="P326" s="642"/>
      <c r="Q326" s="642"/>
    </row>
    <row r="327" spans="1:18" s="641" customFormat="1" x14ac:dyDescent="0.25">
      <c r="A327" s="643"/>
      <c r="B327" s="644">
        <f>B246</f>
        <v>40</v>
      </c>
      <c r="C327" s="656" t="s">
        <v>147</v>
      </c>
      <c r="D327" s="644">
        <f>D246</f>
        <v>8</v>
      </c>
      <c r="E327" s="656" t="s">
        <v>147</v>
      </c>
      <c r="F327" s="646"/>
      <c r="G327" s="656" t="s">
        <v>147</v>
      </c>
      <c r="H327" s="676"/>
      <c r="I327" s="656" t="s">
        <v>147</v>
      </c>
      <c r="J327" s="644">
        <f>J246</f>
        <v>96</v>
      </c>
      <c r="K327" s="645" t="s">
        <v>148</v>
      </c>
      <c r="L327" s="644">
        <f>B327*D327*J327</f>
        <v>30720</v>
      </c>
      <c r="M327" s="647" t="str">
        <f>M324</f>
        <v>m²</v>
      </c>
      <c r="O327" s="657"/>
      <c r="P327" s="658"/>
      <c r="Q327" s="659"/>
      <c r="R327" s="642"/>
    </row>
    <row r="328" spans="1:18" ht="13.5" thickBot="1" x14ac:dyDescent="0.3">
      <c r="A328" s="664"/>
      <c r="B328" s="635"/>
      <c r="C328" s="634"/>
      <c r="D328" s="635"/>
      <c r="E328" s="634"/>
      <c r="F328" s="634"/>
      <c r="G328" s="634"/>
      <c r="H328" s="634"/>
      <c r="I328" s="634"/>
      <c r="J328" s="635"/>
      <c r="K328" s="634"/>
      <c r="L328" s="635"/>
      <c r="M328" s="665"/>
    </row>
    <row r="329" spans="1:18" ht="13.5" thickBot="1" x14ac:dyDescent="0.3">
      <c r="A329" s="1093" t="s">
        <v>80</v>
      </c>
      <c r="B329" s="1094"/>
      <c r="C329" s="1094"/>
      <c r="D329" s="1094"/>
      <c r="E329" s="1094"/>
      <c r="F329" s="1094"/>
      <c r="G329" s="1094"/>
      <c r="H329" s="1094"/>
      <c r="I329" s="1094"/>
      <c r="J329" s="1094"/>
      <c r="K329" s="1094"/>
      <c r="L329" s="1094"/>
      <c r="M329" s="1095"/>
    </row>
    <row r="330" spans="1:18" ht="13.5" thickBot="1" x14ac:dyDescent="0.3">
      <c r="A330" s="660"/>
      <c r="B330" s="661"/>
      <c r="C330" s="662"/>
      <c r="D330" s="661"/>
      <c r="E330" s="662"/>
      <c r="F330" s="662"/>
      <c r="G330" s="662"/>
      <c r="H330" s="662"/>
      <c r="I330" s="662"/>
      <c r="J330" s="661"/>
      <c r="K330" s="662"/>
      <c r="L330" s="661"/>
      <c r="M330" s="663"/>
    </row>
    <row r="331" spans="1:18" s="641" customFormat="1" ht="13.5" thickBot="1" x14ac:dyDescent="0.3">
      <c r="A331" s="636" t="s">
        <v>81</v>
      </c>
      <c r="B331" s="637"/>
      <c r="C331" s="638"/>
      <c r="D331" s="637"/>
      <c r="E331" s="638"/>
      <c r="F331" s="638"/>
      <c r="G331" s="638"/>
      <c r="H331" s="638"/>
      <c r="I331" s="638"/>
      <c r="J331" s="637"/>
      <c r="K331" s="638"/>
      <c r="L331" s="639">
        <f>SUM(L334:L335)</f>
        <v>654</v>
      </c>
      <c r="M331" s="640" t="s">
        <v>47</v>
      </c>
      <c r="O331" s="642"/>
    </row>
    <row r="332" spans="1:18" s="641" customFormat="1" x14ac:dyDescent="0.25">
      <c r="A332" s="643"/>
      <c r="B332" s="644"/>
      <c r="C332" s="645"/>
      <c r="D332" s="644"/>
      <c r="E332" s="645"/>
      <c r="F332" s="646"/>
      <c r="G332" s="645"/>
      <c r="H332" s="646"/>
      <c r="I332" s="645"/>
      <c r="J332" s="644"/>
      <c r="K332" s="645"/>
      <c r="L332" s="644"/>
      <c r="M332" s="647"/>
      <c r="O332" s="642"/>
      <c r="Q332" s="648"/>
      <c r="R332" s="642"/>
    </row>
    <row r="333" spans="1:18" s="641" customFormat="1" x14ac:dyDescent="0.25">
      <c r="A333" s="649"/>
      <c r="B333" s="650" t="s">
        <v>1648</v>
      </c>
      <c r="C333" s="651"/>
      <c r="D333" s="650" t="s">
        <v>1633</v>
      </c>
      <c r="E333" s="651"/>
      <c r="F333" s="652" t="s">
        <v>1636</v>
      </c>
      <c r="G333" s="651"/>
      <c r="H333" s="652" t="s">
        <v>149</v>
      </c>
      <c r="I333" s="651"/>
      <c r="J333" s="650" t="s">
        <v>1629</v>
      </c>
      <c r="K333" s="653"/>
      <c r="L333" s="654"/>
      <c r="M333" s="655"/>
      <c r="O333" s="642"/>
      <c r="P333" s="642"/>
      <c r="Q333" s="642"/>
    </row>
    <row r="334" spans="1:18" s="641" customFormat="1" x14ac:dyDescent="0.25">
      <c r="A334" s="643" t="s">
        <v>1649</v>
      </c>
      <c r="B334" s="644">
        <v>1.5</v>
      </c>
      <c r="C334" s="656" t="s">
        <v>147</v>
      </c>
      <c r="D334" s="644">
        <v>0.75</v>
      </c>
      <c r="E334" s="656" t="s">
        <v>147</v>
      </c>
      <c r="F334" s="646">
        <v>5</v>
      </c>
      <c r="G334" s="656" t="s">
        <v>147</v>
      </c>
      <c r="H334" s="676">
        <v>0.5</v>
      </c>
      <c r="I334" s="656" t="s">
        <v>147</v>
      </c>
      <c r="J334" s="644">
        <f>$O$7</f>
        <v>96</v>
      </c>
      <c r="K334" s="645" t="s">
        <v>148</v>
      </c>
      <c r="L334" s="644">
        <f>B334*D334*F334*H334*J334</f>
        <v>270</v>
      </c>
      <c r="M334" s="647" t="str">
        <f>M331</f>
        <v>m²</v>
      </c>
      <c r="O334" s="657"/>
      <c r="P334" s="658"/>
      <c r="Q334" s="659"/>
      <c r="R334" s="642"/>
    </row>
    <row r="335" spans="1:18" s="641" customFormat="1" x14ac:dyDescent="0.25">
      <c r="A335" s="643" t="s">
        <v>1649</v>
      </c>
      <c r="B335" s="644">
        <v>2</v>
      </c>
      <c r="C335" s="656" t="s">
        <v>147</v>
      </c>
      <c r="D335" s="644">
        <v>1</v>
      </c>
      <c r="E335" s="656" t="s">
        <v>147</v>
      </c>
      <c r="F335" s="646">
        <v>4</v>
      </c>
      <c r="G335" s="656" t="s">
        <v>147</v>
      </c>
      <c r="H335" s="676">
        <v>0.5</v>
      </c>
      <c r="I335" s="656" t="s">
        <v>147</v>
      </c>
      <c r="J335" s="644">
        <f>J334</f>
        <v>96</v>
      </c>
      <c r="K335" s="645" t="s">
        <v>148</v>
      </c>
      <c r="L335" s="644">
        <f t="shared" ref="L335" si="0">B335*D335*F335*H335*J335</f>
        <v>384</v>
      </c>
      <c r="M335" s="647" t="str">
        <f>M334</f>
        <v>m²</v>
      </c>
      <c r="O335" s="657"/>
      <c r="P335" s="658"/>
      <c r="Q335" s="659"/>
      <c r="R335" s="642"/>
    </row>
    <row r="336" spans="1:18" ht="13.5" thickBot="1" x14ac:dyDescent="0.3">
      <c r="A336" s="669"/>
      <c r="B336" s="670"/>
      <c r="D336" s="670"/>
      <c r="F336" s="672"/>
      <c r="H336" s="672"/>
      <c r="J336" s="670"/>
      <c r="L336" s="670"/>
      <c r="M336" s="673"/>
    </row>
    <row r="337" spans="1:18" s="641" customFormat="1" ht="13.5" thickBot="1" x14ac:dyDescent="0.3">
      <c r="A337" s="636" t="s">
        <v>82</v>
      </c>
      <c r="B337" s="639"/>
      <c r="C337" s="638"/>
      <c r="D337" s="639"/>
      <c r="E337" s="638"/>
      <c r="F337" s="674"/>
      <c r="G337" s="638"/>
      <c r="H337" s="674"/>
      <c r="I337" s="638"/>
      <c r="J337" s="639"/>
      <c r="K337" s="675"/>
      <c r="L337" s="639">
        <f>SUM(L340)</f>
        <v>3840</v>
      </c>
      <c r="M337" s="640" t="s">
        <v>66</v>
      </c>
      <c r="O337" s="642"/>
    </row>
    <row r="338" spans="1:18" s="641" customFormat="1" x14ac:dyDescent="0.25">
      <c r="A338" s="643"/>
      <c r="B338" s="644"/>
      <c r="C338" s="645"/>
      <c r="D338" s="644"/>
      <c r="E338" s="645"/>
      <c r="F338" s="646"/>
      <c r="G338" s="645"/>
      <c r="H338" s="646"/>
      <c r="I338" s="645"/>
      <c r="J338" s="644"/>
      <c r="K338" s="645"/>
      <c r="L338" s="644"/>
      <c r="M338" s="647"/>
      <c r="O338" s="642"/>
      <c r="Q338" s="648"/>
      <c r="R338" s="642"/>
    </row>
    <row r="339" spans="1:18" s="641" customFormat="1" x14ac:dyDescent="0.25">
      <c r="A339" s="649"/>
      <c r="B339" s="650" t="s">
        <v>1625</v>
      </c>
      <c r="C339" s="651"/>
      <c r="D339" s="650" t="s">
        <v>1626</v>
      </c>
      <c r="E339" s="651"/>
      <c r="F339" s="652" t="s">
        <v>1636</v>
      </c>
      <c r="G339" s="651"/>
      <c r="H339" s="652" t="s">
        <v>149</v>
      </c>
      <c r="I339" s="651"/>
      <c r="J339" s="650" t="s">
        <v>1629</v>
      </c>
      <c r="K339" s="653"/>
      <c r="L339" s="654"/>
      <c r="M339" s="655"/>
      <c r="O339" s="642"/>
      <c r="P339" s="642"/>
      <c r="Q339" s="642"/>
    </row>
    <row r="340" spans="1:18" s="641" customFormat="1" x14ac:dyDescent="0.25">
      <c r="A340" s="643" t="s">
        <v>1650</v>
      </c>
      <c r="B340" s="644">
        <v>8</v>
      </c>
      <c r="C340" s="656" t="s">
        <v>147</v>
      </c>
      <c r="D340" s="644"/>
      <c r="E340" s="656" t="s">
        <v>147</v>
      </c>
      <c r="F340" s="646">
        <f>40/4</f>
        <v>10</v>
      </c>
      <c r="G340" s="656" t="s">
        <v>147</v>
      </c>
      <c r="H340" s="676">
        <v>0.5</v>
      </c>
      <c r="I340" s="656" t="s">
        <v>147</v>
      </c>
      <c r="J340" s="644">
        <f>$O$7</f>
        <v>96</v>
      </c>
      <c r="K340" s="645" t="s">
        <v>148</v>
      </c>
      <c r="L340" s="644">
        <f>B340*F340*H340*J340</f>
        <v>3840</v>
      </c>
      <c r="M340" s="647" t="str">
        <f>M337</f>
        <v>m</v>
      </c>
      <c r="O340" s="657"/>
      <c r="P340" s="658"/>
      <c r="Q340" s="659"/>
      <c r="R340" s="642"/>
    </row>
    <row r="341" spans="1:18" ht="13.5" thickBot="1" x14ac:dyDescent="0.3">
      <c r="A341" s="660"/>
      <c r="B341" s="661"/>
      <c r="C341" s="662"/>
      <c r="D341" s="661"/>
      <c r="E341" s="662"/>
      <c r="F341" s="662"/>
      <c r="G341" s="662"/>
      <c r="H341" s="662"/>
      <c r="I341" s="662"/>
      <c r="J341" s="661"/>
      <c r="K341" s="662"/>
      <c r="L341" s="661"/>
      <c r="M341" s="663"/>
    </row>
    <row r="342" spans="1:18" s="641" customFormat="1" ht="13.5" thickBot="1" x14ac:dyDescent="0.3">
      <c r="A342" s="636" t="s">
        <v>83</v>
      </c>
      <c r="B342" s="637"/>
      <c r="C342" s="638"/>
      <c r="D342" s="637"/>
      <c r="E342" s="638"/>
      <c r="F342" s="638"/>
      <c r="G342" s="638"/>
      <c r="H342" s="638"/>
      <c r="I342" s="638"/>
      <c r="J342" s="637"/>
      <c r="K342" s="638"/>
      <c r="L342" s="639">
        <f>SUM(L345)</f>
        <v>3840</v>
      </c>
      <c r="M342" s="640" t="s">
        <v>66</v>
      </c>
      <c r="O342" s="642"/>
    </row>
    <row r="343" spans="1:18" s="641" customFormat="1" x14ac:dyDescent="0.25">
      <c r="A343" s="643"/>
      <c r="B343" s="644"/>
      <c r="C343" s="645"/>
      <c r="D343" s="644"/>
      <c r="E343" s="645"/>
      <c r="F343" s="646"/>
      <c r="G343" s="645"/>
      <c r="H343" s="646"/>
      <c r="I343" s="645"/>
      <c r="J343" s="644"/>
      <c r="K343" s="645"/>
      <c r="L343" s="644"/>
      <c r="M343" s="647"/>
      <c r="O343" s="642"/>
      <c r="Q343" s="648"/>
      <c r="R343" s="642"/>
    </row>
    <row r="344" spans="1:18" s="641" customFormat="1" x14ac:dyDescent="0.25">
      <c r="A344" s="649"/>
      <c r="B344" s="650" t="s">
        <v>1625</v>
      </c>
      <c r="C344" s="651"/>
      <c r="D344" s="650" t="s">
        <v>1626</v>
      </c>
      <c r="E344" s="651"/>
      <c r="F344" s="652" t="s">
        <v>1636</v>
      </c>
      <c r="G344" s="651"/>
      <c r="H344" s="652" t="s">
        <v>149</v>
      </c>
      <c r="I344" s="651"/>
      <c r="J344" s="650" t="s">
        <v>1629</v>
      </c>
      <c r="K344" s="653"/>
      <c r="L344" s="654"/>
      <c r="M344" s="655"/>
      <c r="O344" s="642"/>
      <c r="P344" s="642"/>
      <c r="Q344" s="642"/>
    </row>
    <row r="345" spans="1:18" s="641" customFormat="1" x14ac:dyDescent="0.25">
      <c r="A345" s="643" t="s">
        <v>1650</v>
      </c>
      <c r="B345" s="644">
        <f>B340</f>
        <v>8</v>
      </c>
      <c r="C345" s="656" t="s">
        <v>147</v>
      </c>
      <c r="D345" s="644"/>
      <c r="E345" s="656" t="s">
        <v>147</v>
      </c>
      <c r="F345" s="646">
        <f>F340</f>
        <v>10</v>
      </c>
      <c r="G345" s="656" t="s">
        <v>147</v>
      </c>
      <c r="H345" s="676">
        <f>H340</f>
        <v>0.5</v>
      </c>
      <c r="I345" s="656" t="s">
        <v>147</v>
      </c>
      <c r="J345" s="644">
        <f>J340</f>
        <v>96</v>
      </c>
      <c r="K345" s="645" t="s">
        <v>148</v>
      </c>
      <c r="L345" s="644">
        <f>B345*F345*H345*J345</f>
        <v>3840</v>
      </c>
      <c r="M345" s="647" t="str">
        <f>M342</f>
        <v>m</v>
      </c>
      <c r="O345" s="657"/>
      <c r="P345" s="658"/>
      <c r="Q345" s="659"/>
      <c r="R345" s="642"/>
    </row>
    <row r="346" spans="1:18" ht="13.5" thickBot="1" x14ac:dyDescent="0.3">
      <c r="A346" s="669"/>
      <c r="B346" s="670"/>
      <c r="D346" s="670"/>
      <c r="F346" s="672"/>
      <c r="H346" s="672"/>
      <c r="J346" s="670"/>
      <c r="L346" s="670"/>
      <c r="M346" s="673"/>
    </row>
    <row r="347" spans="1:18" s="641" customFormat="1" ht="13.5" thickBot="1" x14ac:dyDescent="0.3">
      <c r="A347" s="636" t="s">
        <v>84</v>
      </c>
      <c r="B347" s="639"/>
      <c r="C347" s="638"/>
      <c r="D347" s="639"/>
      <c r="E347" s="638"/>
      <c r="F347" s="674"/>
      <c r="G347" s="638"/>
      <c r="H347" s="674"/>
      <c r="I347" s="638"/>
      <c r="J347" s="639"/>
      <c r="K347" s="675"/>
      <c r="L347" s="639">
        <f>SUM(L350)</f>
        <v>3840</v>
      </c>
      <c r="M347" s="640" t="s">
        <v>66</v>
      </c>
      <c r="O347" s="642"/>
    </row>
    <row r="348" spans="1:18" s="641" customFormat="1" x14ac:dyDescent="0.25">
      <c r="A348" s="643"/>
      <c r="B348" s="644"/>
      <c r="C348" s="645"/>
      <c r="D348" s="644"/>
      <c r="E348" s="645"/>
      <c r="F348" s="646"/>
      <c r="G348" s="645"/>
      <c r="H348" s="646"/>
      <c r="I348" s="645"/>
      <c r="J348" s="644"/>
      <c r="K348" s="645"/>
      <c r="L348" s="644"/>
      <c r="M348" s="647"/>
      <c r="O348" s="642"/>
      <c r="Q348" s="648"/>
      <c r="R348" s="642"/>
    </row>
    <row r="349" spans="1:18" s="641" customFormat="1" x14ac:dyDescent="0.25">
      <c r="A349" s="649"/>
      <c r="B349" s="650" t="s">
        <v>1625</v>
      </c>
      <c r="C349" s="651"/>
      <c r="D349" s="650" t="s">
        <v>1626</v>
      </c>
      <c r="E349" s="651"/>
      <c r="F349" s="652" t="s">
        <v>1636</v>
      </c>
      <c r="G349" s="651"/>
      <c r="H349" s="652" t="s">
        <v>149</v>
      </c>
      <c r="I349" s="651"/>
      <c r="J349" s="650" t="s">
        <v>1629</v>
      </c>
      <c r="K349" s="653"/>
      <c r="L349" s="654"/>
      <c r="M349" s="655"/>
      <c r="O349" s="642"/>
      <c r="P349" s="642"/>
      <c r="Q349" s="642"/>
    </row>
    <row r="350" spans="1:18" s="641" customFormat="1" x14ac:dyDescent="0.25">
      <c r="A350" s="643" t="s">
        <v>1650</v>
      </c>
      <c r="B350" s="644">
        <f>B340</f>
        <v>8</v>
      </c>
      <c r="C350" s="656" t="s">
        <v>147</v>
      </c>
      <c r="D350" s="644"/>
      <c r="E350" s="656" t="s">
        <v>147</v>
      </c>
      <c r="F350" s="646">
        <f>F340</f>
        <v>10</v>
      </c>
      <c r="G350" s="656" t="s">
        <v>147</v>
      </c>
      <c r="H350" s="676">
        <f>H340</f>
        <v>0.5</v>
      </c>
      <c r="I350" s="656" t="s">
        <v>147</v>
      </c>
      <c r="J350" s="644">
        <f>J340</f>
        <v>96</v>
      </c>
      <c r="K350" s="645" t="s">
        <v>148</v>
      </c>
      <c r="L350" s="644">
        <f>B350*F350*H350*J350</f>
        <v>3840</v>
      </c>
      <c r="M350" s="647" t="str">
        <f>M347</f>
        <v>m</v>
      </c>
      <c r="O350" s="657"/>
      <c r="P350" s="658"/>
      <c r="Q350" s="659"/>
      <c r="R350" s="642"/>
    </row>
    <row r="351" spans="1:18" ht="13.5" thickBot="1" x14ac:dyDescent="0.3">
      <c r="A351" s="660"/>
      <c r="B351" s="661"/>
      <c r="C351" s="662"/>
      <c r="D351" s="661"/>
      <c r="E351" s="662"/>
      <c r="F351" s="662"/>
      <c r="G351" s="662"/>
      <c r="H351" s="662"/>
      <c r="I351" s="662"/>
      <c r="J351" s="661"/>
      <c r="K351" s="662"/>
      <c r="L351" s="661"/>
      <c r="M351" s="663"/>
    </row>
    <row r="352" spans="1:18" s="641" customFormat="1" ht="13.5" thickBot="1" x14ac:dyDescent="0.3">
      <c r="A352" s="636" t="s">
        <v>85</v>
      </c>
      <c r="B352" s="637"/>
      <c r="C352" s="638"/>
      <c r="D352" s="637"/>
      <c r="E352" s="638"/>
      <c r="F352" s="638"/>
      <c r="G352" s="638"/>
      <c r="H352" s="638"/>
      <c r="I352" s="638"/>
      <c r="J352" s="637"/>
      <c r="K352" s="638"/>
      <c r="L352" s="639">
        <f>SUM(L355)</f>
        <v>1920</v>
      </c>
      <c r="M352" s="640" t="s">
        <v>66</v>
      </c>
      <c r="O352" s="642"/>
    </row>
    <row r="353" spans="1:18" s="641" customFormat="1" x14ac:dyDescent="0.25">
      <c r="A353" s="643"/>
      <c r="B353" s="644"/>
      <c r="C353" s="645"/>
      <c r="D353" s="644"/>
      <c r="E353" s="645"/>
      <c r="F353" s="646"/>
      <c r="G353" s="645"/>
      <c r="H353" s="646"/>
      <c r="I353" s="645"/>
      <c r="J353" s="644"/>
      <c r="K353" s="645"/>
      <c r="L353" s="644"/>
      <c r="M353" s="647"/>
      <c r="O353" s="642"/>
      <c r="Q353" s="648"/>
      <c r="R353" s="642"/>
    </row>
    <row r="354" spans="1:18" s="641" customFormat="1" x14ac:dyDescent="0.25">
      <c r="A354" s="649"/>
      <c r="B354" s="650" t="s">
        <v>1625</v>
      </c>
      <c r="C354" s="651"/>
      <c r="D354" s="650" t="s">
        <v>1626</v>
      </c>
      <c r="E354" s="651"/>
      <c r="F354" s="652" t="s">
        <v>1636</v>
      </c>
      <c r="G354" s="651"/>
      <c r="H354" s="652" t="s">
        <v>149</v>
      </c>
      <c r="I354" s="651"/>
      <c r="J354" s="650" t="s">
        <v>1629</v>
      </c>
      <c r="K354" s="653"/>
      <c r="L354" s="654"/>
      <c r="M354" s="655"/>
      <c r="O354" s="642"/>
      <c r="P354" s="642"/>
      <c r="Q354" s="642"/>
    </row>
    <row r="355" spans="1:18" s="641" customFormat="1" x14ac:dyDescent="0.25">
      <c r="A355" s="643" t="s">
        <v>1650</v>
      </c>
      <c r="B355" s="644">
        <f>B340</f>
        <v>8</v>
      </c>
      <c r="C355" s="656" t="s">
        <v>147</v>
      </c>
      <c r="D355" s="644"/>
      <c r="E355" s="656" t="s">
        <v>147</v>
      </c>
      <c r="F355" s="646">
        <f>F340</f>
        <v>10</v>
      </c>
      <c r="G355" s="656" t="s">
        <v>147</v>
      </c>
      <c r="H355" s="676">
        <v>0.25</v>
      </c>
      <c r="I355" s="656" t="s">
        <v>147</v>
      </c>
      <c r="J355" s="644">
        <f>J340</f>
        <v>96</v>
      </c>
      <c r="K355" s="645" t="s">
        <v>148</v>
      </c>
      <c r="L355" s="644">
        <f>B355*F355*H355*J355</f>
        <v>1920</v>
      </c>
      <c r="M355" s="647" t="str">
        <f>M352</f>
        <v>m</v>
      </c>
      <c r="O355" s="657"/>
      <c r="P355" s="658"/>
      <c r="Q355" s="659"/>
      <c r="R355" s="642"/>
    </row>
    <row r="356" spans="1:18" ht="13.5" thickBot="1" x14ac:dyDescent="0.3">
      <c r="A356" s="669"/>
      <c r="B356" s="670"/>
      <c r="D356" s="670"/>
      <c r="F356" s="672"/>
      <c r="H356" s="672"/>
      <c r="J356" s="670"/>
      <c r="L356" s="670"/>
      <c r="M356" s="673"/>
    </row>
    <row r="357" spans="1:18" s="641" customFormat="1" ht="13.5" thickBot="1" x14ac:dyDescent="0.3">
      <c r="A357" s="636" t="s">
        <v>86</v>
      </c>
      <c r="B357" s="639"/>
      <c r="C357" s="638"/>
      <c r="D357" s="639"/>
      <c r="E357" s="638"/>
      <c r="F357" s="674"/>
      <c r="G357" s="638"/>
      <c r="H357" s="674"/>
      <c r="I357" s="638"/>
      <c r="J357" s="639"/>
      <c r="K357" s="675"/>
      <c r="L357" s="639">
        <f>SUM(L360)</f>
        <v>1920</v>
      </c>
      <c r="M357" s="640" t="s">
        <v>66</v>
      </c>
      <c r="O357" s="642"/>
    </row>
    <row r="358" spans="1:18" s="641" customFormat="1" x14ac:dyDescent="0.25">
      <c r="A358" s="643"/>
      <c r="B358" s="644"/>
      <c r="C358" s="645"/>
      <c r="D358" s="644"/>
      <c r="E358" s="645"/>
      <c r="F358" s="646"/>
      <c r="G358" s="645"/>
      <c r="H358" s="646"/>
      <c r="I358" s="645"/>
      <c r="J358" s="644"/>
      <c r="K358" s="645"/>
      <c r="L358" s="644"/>
      <c r="M358" s="647"/>
      <c r="O358" s="642"/>
      <c r="Q358" s="648"/>
      <c r="R358" s="642"/>
    </row>
    <row r="359" spans="1:18" s="641" customFormat="1" x14ac:dyDescent="0.25">
      <c r="A359" s="649"/>
      <c r="B359" s="650" t="s">
        <v>1625</v>
      </c>
      <c r="C359" s="651"/>
      <c r="D359" s="650" t="s">
        <v>1626</v>
      </c>
      <c r="E359" s="651"/>
      <c r="F359" s="652" t="s">
        <v>1636</v>
      </c>
      <c r="G359" s="651"/>
      <c r="H359" s="652" t="s">
        <v>149</v>
      </c>
      <c r="I359" s="651"/>
      <c r="J359" s="650" t="s">
        <v>1629</v>
      </c>
      <c r="K359" s="653"/>
      <c r="L359" s="654"/>
      <c r="M359" s="655"/>
      <c r="O359" s="642"/>
      <c r="P359" s="642"/>
      <c r="Q359" s="642"/>
    </row>
    <row r="360" spans="1:18" s="641" customFormat="1" x14ac:dyDescent="0.25">
      <c r="A360" s="643" t="s">
        <v>1650</v>
      </c>
      <c r="B360" s="644">
        <f>B355</f>
        <v>8</v>
      </c>
      <c r="C360" s="656" t="s">
        <v>147</v>
      </c>
      <c r="D360" s="644"/>
      <c r="E360" s="656" t="s">
        <v>147</v>
      </c>
      <c r="F360" s="646">
        <f>F355</f>
        <v>10</v>
      </c>
      <c r="G360" s="656" t="s">
        <v>147</v>
      </c>
      <c r="H360" s="676">
        <f>H355</f>
        <v>0.25</v>
      </c>
      <c r="I360" s="656" t="s">
        <v>147</v>
      </c>
      <c r="J360" s="644">
        <f>J355</f>
        <v>96</v>
      </c>
      <c r="K360" s="645" t="s">
        <v>148</v>
      </c>
      <c r="L360" s="644">
        <f>B360*F360*H360*J360</f>
        <v>1920</v>
      </c>
      <c r="M360" s="647" t="str">
        <f>M357</f>
        <v>m</v>
      </c>
      <c r="O360" s="657"/>
      <c r="P360" s="658"/>
      <c r="Q360" s="659"/>
      <c r="R360" s="642"/>
    </row>
    <row r="361" spans="1:18" s="641" customFormat="1" ht="13.5" thickBot="1" x14ac:dyDescent="0.3">
      <c r="A361" s="643"/>
      <c r="B361" s="644"/>
      <c r="C361" s="656"/>
      <c r="D361" s="644"/>
      <c r="E361" s="656"/>
      <c r="F361" s="646"/>
      <c r="G361" s="656"/>
      <c r="H361" s="646"/>
      <c r="I361" s="656"/>
      <c r="J361" s="644"/>
      <c r="K361" s="645"/>
      <c r="L361" s="644"/>
      <c r="M361" s="647"/>
      <c r="O361" s="657"/>
      <c r="P361" s="658"/>
      <c r="Q361" s="659"/>
      <c r="R361" s="642"/>
    </row>
    <row r="362" spans="1:18" s="641" customFormat="1" ht="13.5" thickBot="1" x14ac:dyDescent="0.3">
      <c r="A362" s="1093" t="s">
        <v>87</v>
      </c>
      <c r="B362" s="1094"/>
      <c r="C362" s="1094"/>
      <c r="D362" s="1094"/>
      <c r="E362" s="1094"/>
      <c r="F362" s="1094"/>
      <c r="G362" s="1094"/>
      <c r="H362" s="1094"/>
      <c r="I362" s="1094"/>
      <c r="J362" s="1094"/>
      <c r="K362" s="1094"/>
      <c r="L362" s="1094"/>
      <c r="M362" s="1095"/>
      <c r="O362" s="657"/>
      <c r="P362" s="658"/>
      <c r="Q362" s="659"/>
      <c r="R362" s="642"/>
    </row>
    <row r="363" spans="1:18" ht="13.5" thickBot="1" x14ac:dyDescent="0.3">
      <c r="A363" s="660"/>
      <c r="B363" s="661"/>
      <c r="C363" s="662"/>
      <c r="D363" s="661"/>
      <c r="E363" s="662"/>
      <c r="F363" s="662"/>
      <c r="G363" s="662"/>
      <c r="H363" s="662"/>
      <c r="I363" s="662"/>
      <c r="J363" s="661"/>
      <c r="K363" s="662"/>
      <c r="L363" s="661"/>
      <c r="M363" s="663"/>
    </row>
    <row r="364" spans="1:18" s="641" customFormat="1" ht="13.5" thickBot="1" x14ac:dyDescent="0.3">
      <c r="A364" s="636" t="s">
        <v>88</v>
      </c>
      <c r="B364" s="639"/>
      <c r="C364" s="638"/>
      <c r="D364" s="639"/>
      <c r="E364" s="638"/>
      <c r="F364" s="674"/>
      <c r="G364" s="638"/>
      <c r="H364" s="674"/>
      <c r="I364" s="638"/>
      <c r="J364" s="639"/>
      <c r="K364" s="675"/>
      <c r="L364" s="639">
        <f>SUM(L367)</f>
        <v>768</v>
      </c>
      <c r="M364" s="640" t="s">
        <v>66</v>
      </c>
      <c r="O364" s="642"/>
    </row>
    <row r="365" spans="1:18" s="641" customFormat="1" x14ac:dyDescent="0.25">
      <c r="A365" s="643"/>
      <c r="B365" s="644"/>
      <c r="C365" s="645"/>
      <c r="D365" s="644"/>
      <c r="E365" s="645"/>
      <c r="F365" s="646"/>
      <c r="G365" s="645"/>
      <c r="H365" s="646"/>
      <c r="I365" s="645"/>
      <c r="J365" s="644"/>
      <c r="K365" s="645"/>
      <c r="L365" s="644"/>
      <c r="M365" s="647"/>
      <c r="O365" s="642"/>
      <c r="Q365" s="648"/>
      <c r="R365" s="642"/>
    </row>
    <row r="366" spans="1:18" s="641" customFormat="1" x14ac:dyDescent="0.25">
      <c r="A366" s="649"/>
      <c r="B366" s="650" t="s">
        <v>1625</v>
      </c>
      <c r="C366" s="651"/>
      <c r="D366" s="650" t="s">
        <v>1651</v>
      </c>
      <c r="E366" s="651"/>
      <c r="F366" s="652" t="s">
        <v>1636</v>
      </c>
      <c r="G366" s="651"/>
      <c r="H366" s="652" t="s">
        <v>149</v>
      </c>
      <c r="I366" s="651"/>
      <c r="J366" s="650" t="s">
        <v>1629</v>
      </c>
      <c r="K366" s="653"/>
      <c r="L366" s="654"/>
      <c r="M366" s="655"/>
      <c r="O366" s="642"/>
      <c r="P366" s="642"/>
      <c r="Q366" s="642"/>
    </row>
    <row r="367" spans="1:18" s="641" customFormat="1" x14ac:dyDescent="0.25">
      <c r="A367" s="643"/>
      <c r="B367" s="644">
        <v>1</v>
      </c>
      <c r="C367" s="656" t="s">
        <v>147</v>
      </c>
      <c r="D367" s="644">
        <v>2</v>
      </c>
      <c r="E367" s="656" t="s">
        <v>147</v>
      </c>
      <c r="F367" s="646">
        <f>40/5</f>
        <v>8</v>
      </c>
      <c r="G367" s="656" t="s">
        <v>147</v>
      </c>
      <c r="H367" s="676">
        <v>0.5</v>
      </c>
      <c r="I367" s="656" t="s">
        <v>147</v>
      </c>
      <c r="J367" s="644">
        <f>$O$7</f>
        <v>96</v>
      </c>
      <c r="K367" s="645" t="s">
        <v>148</v>
      </c>
      <c r="L367" s="644">
        <f>B367*D367*F367*H367*J367</f>
        <v>768</v>
      </c>
      <c r="M367" s="647" t="str">
        <f>M364</f>
        <v>m</v>
      </c>
      <c r="O367" s="657"/>
      <c r="P367" s="658"/>
      <c r="Q367" s="659"/>
      <c r="R367" s="642"/>
    </row>
    <row r="368" spans="1:18" ht="13.5" thickBot="1" x14ac:dyDescent="0.3">
      <c r="A368" s="660"/>
      <c r="B368" s="661"/>
      <c r="C368" s="662"/>
      <c r="D368" s="661"/>
      <c r="E368" s="662"/>
      <c r="F368" s="662"/>
      <c r="G368" s="662"/>
      <c r="H368" s="662"/>
      <c r="I368" s="662"/>
      <c r="J368" s="661"/>
      <c r="K368" s="662"/>
      <c r="L368" s="661"/>
      <c r="M368" s="663"/>
    </row>
    <row r="369" spans="1:18" s="641" customFormat="1" ht="13.5" thickBot="1" x14ac:dyDescent="0.3">
      <c r="A369" s="636" t="s">
        <v>89</v>
      </c>
      <c r="B369" s="639"/>
      <c r="C369" s="638"/>
      <c r="D369" s="639"/>
      <c r="E369" s="638"/>
      <c r="F369" s="674"/>
      <c r="G369" s="638"/>
      <c r="H369" s="674"/>
      <c r="I369" s="638"/>
      <c r="J369" s="639"/>
      <c r="K369" s="675"/>
      <c r="L369" s="639">
        <f>SUM(L372)</f>
        <v>768</v>
      </c>
      <c r="M369" s="640" t="s">
        <v>70</v>
      </c>
      <c r="O369" s="642"/>
    </row>
    <row r="370" spans="1:18" s="641" customFormat="1" x14ac:dyDescent="0.25">
      <c r="A370" s="643"/>
      <c r="B370" s="644"/>
      <c r="C370" s="645"/>
      <c r="D370" s="644"/>
      <c r="E370" s="645"/>
      <c r="F370" s="646"/>
      <c r="G370" s="645"/>
      <c r="H370" s="646"/>
      <c r="I370" s="645"/>
      <c r="J370" s="644"/>
      <c r="K370" s="645"/>
      <c r="L370" s="644"/>
      <c r="M370" s="647"/>
      <c r="O370" s="642"/>
      <c r="Q370" s="648"/>
      <c r="R370" s="642"/>
    </row>
    <row r="371" spans="1:18" s="641" customFormat="1" x14ac:dyDescent="0.25">
      <c r="A371" s="649"/>
      <c r="B371" s="650" t="s">
        <v>1625</v>
      </c>
      <c r="C371" s="651"/>
      <c r="D371" s="650" t="s">
        <v>1651</v>
      </c>
      <c r="E371" s="651"/>
      <c r="F371" s="652" t="s">
        <v>1636</v>
      </c>
      <c r="G371" s="651"/>
      <c r="H371" s="652" t="s">
        <v>149</v>
      </c>
      <c r="I371" s="651"/>
      <c r="J371" s="650" t="s">
        <v>1629</v>
      </c>
      <c r="K371" s="653"/>
      <c r="L371" s="654"/>
      <c r="M371" s="655"/>
      <c r="O371" s="642"/>
      <c r="P371" s="642"/>
      <c r="Q371" s="642"/>
    </row>
    <row r="372" spans="1:18" s="641" customFormat="1" x14ac:dyDescent="0.25">
      <c r="A372" s="643"/>
      <c r="B372" s="644"/>
      <c r="C372" s="656" t="s">
        <v>147</v>
      </c>
      <c r="D372" s="644">
        <f>D367</f>
        <v>2</v>
      </c>
      <c r="E372" s="656" t="s">
        <v>147</v>
      </c>
      <c r="F372" s="646">
        <f>F367</f>
        <v>8</v>
      </c>
      <c r="G372" s="656" t="s">
        <v>147</v>
      </c>
      <c r="H372" s="676">
        <f>100%-H367</f>
        <v>0.5</v>
      </c>
      <c r="I372" s="656" t="s">
        <v>147</v>
      </c>
      <c r="J372" s="644">
        <f>J367</f>
        <v>96</v>
      </c>
      <c r="K372" s="645" t="s">
        <v>148</v>
      </c>
      <c r="L372" s="644">
        <f>D372*F372*H372*J372</f>
        <v>768</v>
      </c>
      <c r="M372" s="647" t="str">
        <f>M369</f>
        <v>un</v>
      </c>
      <c r="O372" s="657"/>
      <c r="P372" s="658"/>
      <c r="Q372" s="659"/>
      <c r="R372" s="642"/>
    </row>
    <row r="373" spans="1:18" ht="13.5" thickBot="1" x14ac:dyDescent="0.3">
      <c r="A373" s="660"/>
      <c r="B373" s="661"/>
      <c r="C373" s="662"/>
      <c r="D373" s="661"/>
      <c r="E373" s="662"/>
      <c r="F373" s="662"/>
      <c r="G373" s="662"/>
      <c r="H373" s="662"/>
      <c r="I373" s="662"/>
      <c r="J373" s="661"/>
      <c r="K373" s="662"/>
      <c r="L373" s="661"/>
      <c r="M373" s="663"/>
    </row>
    <row r="374" spans="1:18" s="641" customFormat="1" ht="13.5" thickBot="1" x14ac:dyDescent="0.3">
      <c r="A374" s="636" t="s">
        <v>1690</v>
      </c>
      <c r="B374" s="639"/>
      <c r="C374" s="638"/>
      <c r="D374" s="639"/>
      <c r="E374" s="638"/>
      <c r="F374" s="674"/>
      <c r="G374" s="638"/>
      <c r="H374" s="674"/>
      <c r="I374" s="638"/>
      <c r="J374" s="639"/>
      <c r="K374" s="675"/>
      <c r="L374" s="639">
        <f>SUM(L377)</f>
        <v>2534.3999999999996</v>
      </c>
      <c r="M374" s="640" t="s">
        <v>66</v>
      </c>
      <c r="O374" s="642"/>
    </row>
    <row r="375" spans="1:18" s="641" customFormat="1" x14ac:dyDescent="0.25">
      <c r="A375" s="643"/>
      <c r="B375" s="644"/>
      <c r="C375" s="645"/>
      <c r="D375" s="644"/>
      <c r="E375" s="645"/>
      <c r="F375" s="646"/>
      <c r="G375" s="645"/>
      <c r="H375" s="646"/>
      <c r="I375" s="645"/>
      <c r="J375" s="644"/>
      <c r="K375" s="645"/>
      <c r="L375" s="644"/>
      <c r="M375" s="647"/>
      <c r="O375" s="642"/>
      <c r="Q375" s="648"/>
      <c r="R375" s="642"/>
    </row>
    <row r="376" spans="1:18" s="641" customFormat="1" x14ac:dyDescent="0.25">
      <c r="A376" s="649"/>
      <c r="B376" s="650" t="s">
        <v>1625</v>
      </c>
      <c r="C376" s="651"/>
      <c r="D376" s="650" t="s">
        <v>1651</v>
      </c>
      <c r="E376" s="651"/>
      <c r="F376" s="652" t="s">
        <v>1633</v>
      </c>
      <c r="G376" s="651"/>
      <c r="H376" s="652" t="s">
        <v>149</v>
      </c>
      <c r="I376" s="651"/>
      <c r="J376" s="650" t="s">
        <v>1629</v>
      </c>
      <c r="K376" s="653"/>
      <c r="L376" s="654"/>
      <c r="M376" s="655"/>
      <c r="O376" s="642"/>
      <c r="P376" s="642"/>
      <c r="Q376" s="642"/>
    </row>
    <row r="377" spans="1:18" s="641" customFormat="1" x14ac:dyDescent="0.25">
      <c r="A377" s="643"/>
      <c r="B377" s="644">
        <v>40</v>
      </c>
      <c r="C377" s="656" t="s">
        <v>147</v>
      </c>
      <c r="D377" s="644">
        <f>D372</f>
        <v>2</v>
      </c>
      <c r="E377" s="656" t="s">
        <v>147</v>
      </c>
      <c r="F377" s="646">
        <v>1.1000000000000001</v>
      </c>
      <c r="G377" s="656" t="s">
        <v>147</v>
      </c>
      <c r="H377" s="676">
        <v>0.3</v>
      </c>
      <c r="I377" s="656" t="s">
        <v>147</v>
      </c>
      <c r="J377" s="644">
        <f>$O$7</f>
        <v>96</v>
      </c>
      <c r="K377" s="645" t="s">
        <v>148</v>
      </c>
      <c r="L377" s="644">
        <f>B377*D377*F377*H377*J377</f>
        <v>2534.3999999999996</v>
      </c>
      <c r="M377" s="647" t="str">
        <f>M374</f>
        <v>m</v>
      </c>
      <c r="O377" s="657"/>
      <c r="P377" s="658"/>
      <c r="Q377" s="659"/>
      <c r="R377" s="642"/>
    </row>
    <row r="378" spans="1:18" ht="13.5" thickBot="1" x14ac:dyDescent="0.3">
      <c r="A378" s="660"/>
      <c r="B378" s="661"/>
      <c r="C378" s="662"/>
      <c r="D378" s="661"/>
      <c r="E378" s="662"/>
      <c r="F378" s="662"/>
      <c r="G378" s="662"/>
      <c r="H378" s="662"/>
      <c r="I378" s="662"/>
      <c r="J378" s="661"/>
      <c r="K378" s="662"/>
      <c r="L378" s="661"/>
      <c r="M378" s="663"/>
    </row>
    <row r="379" spans="1:18" s="641" customFormat="1" ht="13.5" thickBot="1" x14ac:dyDescent="0.3">
      <c r="A379" s="636" t="s">
        <v>90</v>
      </c>
      <c r="B379" s="639"/>
      <c r="C379" s="638"/>
      <c r="D379" s="639"/>
      <c r="E379" s="638"/>
      <c r="F379" s="674"/>
      <c r="G379" s="638"/>
      <c r="H379" s="674"/>
      <c r="I379" s="638"/>
      <c r="J379" s="639"/>
      <c r="K379" s="675"/>
      <c r="L379" s="639">
        <f>SUM(L382)</f>
        <v>8448</v>
      </c>
      <c r="M379" s="640" t="s">
        <v>66</v>
      </c>
      <c r="O379" s="642"/>
    </row>
    <row r="380" spans="1:18" s="641" customFormat="1" x14ac:dyDescent="0.25">
      <c r="A380" s="643"/>
      <c r="B380" s="644"/>
      <c r="C380" s="645"/>
      <c r="D380" s="644"/>
      <c r="E380" s="645"/>
      <c r="F380" s="646"/>
      <c r="G380" s="645"/>
      <c r="H380" s="646"/>
      <c r="I380" s="645"/>
      <c r="J380" s="644"/>
      <c r="K380" s="645"/>
      <c r="L380" s="644"/>
      <c r="M380" s="647"/>
      <c r="O380" s="642"/>
      <c r="Q380" s="648"/>
      <c r="R380" s="642"/>
    </row>
    <row r="381" spans="1:18" s="641" customFormat="1" x14ac:dyDescent="0.25">
      <c r="A381" s="649"/>
      <c r="B381" s="650" t="s">
        <v>1625</v>
      </c>
      <c r="C381" s="651"/>
      <c r="D381" s="650" t="s">
        <v>1651</v>
      </c>
      <c r="E381" s="651"/>
      <c r="F381" s="652" t="s">
        <v>1633</v>
      </c>
      <c r="G381" s="651"/>
      <c r="H381" s="652" t="s">
        <v>149</v>
      </c>
      <c r="I381" s="651"/>
      <c r="J381" s="650" t="s">
        <v>1629</v>
      </c>
      <c r="K381" s="653"/>
      <c r="L381" s="654"/>
      <c r="M381" s="655"/>
      <c r="O381" s="642"/>
      <c r="P381" s="642"/>
      <c r="Q381" s="642"/>
    </row>
    <row r="382" spans="1:18" s="641" customFormat="1" x14ac:dyDescent="0.25">
      <c r="A382" s="643"/>
      <c r="B382" s="644">
        <f>B377</f>
        <v>40</v>
      </c>
      <c r="C382" s="656" t="s">
        <v>147</v>
      </c>
      <c r="D382" s="644">
        <f>D377</f>
        <v>2</v>
      </c>
      <c r="E382" s="656" t="s">
        <v>147</v>
      </c>
      <c r="F382" s="646">
        <f>F377</f>
        <v>1.1000000000000001</v>
      </c>
      <c r="G382" s="656" t="s">
        <v>147</v>
      </c>
      <c r="H382" s="676"/>
      <c r="I382" s="656" t="s">
        <v>147</v>
      </c>
      <c r="J382" s="644">
        <f>J377</f>
        <v>96</v>
      </c>
      <c r="K382" s="645" t="s">
        <v>148</v>
      </c>
      <c r="L382" s="644">
        <f>B382*D382*F382*J382</f>
        <v>8448</v>
      </c>
      <c r="M382" s="647" t="str">
        <f>M379</f>
        <v>m</v>
      </c>
      <c r="O382" s="657"/>
      <c r="P382" s="658"/>
      <c r="Q382" s="659"/>
      <c r="R382" s="642"/>
    </row>
    <row r="383" spans="1:18" ht="13.5" thickBot="1" x14ac:dyDescent="0.3">
      <c r="A383" s="660"/>
      <c r="B383" s="661"/>
      <c r="C383" s="662"/>
      <c r="D383" s="661"/>
      <c r="E383" s="662"/>
      <c r="F383" s="662"/>
      <c r="G383" s="662"/>
      <c r="H383" s="662"/>
      <c r="I383" s="662"/>
      <c r="J383" s="661"/>
      <c r="K383" s="662"/>
      <c r="L383" s="661"/>
      <c r="M383" s="663"/>
    </row>
    <row r="384" spans="1:18" s="641" customFormat="1" ht="13.5" thickBot="1" x14ac:dyDescent="0.3">
      <c r="A384" s="636" t="s">
        <v>91</v>
      </c>
      <c r="B384" s="639"/>
      <c r="C384" s="638"/>
      <c r="D384" s="639"/>
      <c r="E384" s="638"/>
      <c r="F384" s="674"/>
      <c r="G384" s="638"/>
      <c r="H384" s="674"/>
      <c r="I384" s="638"/>
      <c r="J384" s="639"/>
      <c r="K384" s="675"/>
      <c r="L384" s="639">
        <f>SUM(L387)</f>
        <v>720</v>
      </c>
      <c r="M384" s="640" t="s">
        <v>66</v>
      </c>
      <c r="O384" s="642"/>
    </row>
    <row r="385" spans="1:18" s="641" customFormat="1" x14ac:dyDescent="0.25">
      <c r="A385" s="643"/>
      <c r="B385" s="644"/>
      <c r="C385" s="645"/>
      <c r="D385" s="644"/>
      <c r="E385" s="645"/>
      <c r="F385" s="646"/>
      <c r="G385" s="645"/>
      <c r="H385" s="646"/>
      <c r="I385" s="645"/>
      <c r="J385" s="644"/>
      <c r="K385" s="645"/>
      <c r="L385" s="644"/>
      <c r="M385" s="647"/>
      <c r="O385" s="642"/>
      <c r="Q385" s="648"/>
      <c r="R385" s="642"/>
    </row>
    <row r="386" spans="1:18" s="641" customFormat="1" x14ac:dyDescent="0.25">
      <c r="A386" s="649"/>
      <c r="B386" s="650" t="s">
        <v>1625</v>
      </c>
      <c r="C386" s="651"/>
      <c r="D386" s="650" t="s">
        <v>1626</v>
      </c>
      <c r="E386" s="651"/>
      <c r="F386" s="652" t="s">
        <v>1636</v>
      </c>
      <c r="G386" s="651"/>
      <c r="H386" s="652" t="s">
        <v>149</v>
      </c>
      <c r="I386" s="651"/>
      <c r="J386" s="650" t="s">
        <v>1629</v>
      </c>
      <c r="K386" s="653"/>
      <c r="L386" s="654"/>
      <c r="M386" s="655"/>
      <c r="O386" s="642"/>
      <c r="P386" s="642"/>
      <c r="Q386" s="642"/>
    </row>
    <row r="387" spans="1:18" s="641" customFormat="1" x14ac:dyDescent="0.25">
      <c r="A387" s="643"/>
      <c r="B387" s="644">
        <v>3</v>
      </c>
      <c r="C387" s="656" t="s">
        <v>147</v>
      </c>
      <c r="D387" s="644"/>
      <c r="E387" s="656" t="s">
        <v>147</v>
      </c>
      <c r="F387" s="646">
        <v>5</v>
      </c>
      <c r="G387" s="656" t="s">
        <v>147</v>
      </c>
      <c r="H387" s="676">
        <v>0.5</v>
      </c>
      <c r="I387" s="656" t="s">
        <v>147</v>
      </c>
      <c r="J387" s="644">
        <f>$O$7</f>
        <v>96</v>
      </c>
      <c r="K387" s="645" t="s">
        <v>148</v>
      </c>
      <c r="L387" s="644">
        <f>B387*F387*H387*J387</f>
        <v>720</v>
      </c>
      <c r="M387" s="647" t="str">
        <f>M384</f>
        <v>m</v>
      </c>
      <c r="O387" s="657"/>
      <c r="P387" s="658"/>
      <c r="Q387" s="659"/>
      <c r="R387" s="642"/>
    </row>
    <row r="388" spans="1:18" ht="13.5" thickBot="1" x14ac:dyDescent="0.3">
      <c r="A388" s="660"/>
      <c r="B388" s="661"/>
      <c r="C388" s="662"/>
      <c r="D388" s="661"/>
      <c r="E388" s="662"/>
      <c r="F388" s="662"/>
      <c r="G388" s="662"/>
      <c r="H388" s="662"/>
      <c r="I388" s="662"/>
      <c r="J388" s="661"/>
      <c r="K388" s="662"/>
      <c r="L388" s="661"/>
      <c r="M388" s="663"/>
    </row>
    <row r="389" spans="1:18" s="641" customFormat="1" ht="13.5" thickBot="1" x14ac:dyDescent="0.3">
      <c r="A389" s="636" t="s">
        <v>92</v>
      </c>
      <c r="B389" s="639"/>
      <c r="C389" s="638"/>
      <c r="D389" s="639"/>
      <c r="E389" s="638"/>
      <c r="F389" s="674"/>
      <c r="G389" s="638"/>
      <c r="H389" s="674"/>
      <c r="I389" s="638"/>
      <c r="J389" s="639"/>
      <c r="K389" s="675"/>
      <c r="L389" s="639">
        <f>SUM(L392)</f>
        <v>3840</v>
      </c>
      <c r="M389" s="640" t="s">
        <v>47</v>
      </c>
      <c r="O389" s="642"/>
    </row>
    <row r="390" spans="1:18" s="641" customFormat="1" x14ac:dyDescent="0.25">
      <c r="A390" s="643"/>
      <c r="B390" s="644"/>
      <c r="C390" s="645"/>
      <c r="D390" s="644"/>
      <c r="E390" s="645"/>
      <c r="F390" s="646"/>
      <c r="G390" s="645"/>
      <c r="H390" s="646"/>
      <c r="I390" s="645"/>
      <c r="J390" s="644"/>
      <c r="K390" s="645"/>
      <c r="L390" s="644"/>
      <c r="M390" s="647"/>
      <c r="O390" s="642"/>
      <c r="Q390" s="648"/>
      <c r="R390" s="642"/>
    </row>
    <row r="391" spans="1:18" s="641" customFormat="1" x14ac:dyDescent="0.25">
      <c r="A391" s="649"/>
      <c r="B391" s="650" t="s">
        <v>1625</v>
      </c>
      <c r="C391" s="651"/>
      <c r="D391" s="650" t="s">
        <v>1651</v>
      </c>
      <c r="E391" s="651"/>
      <c r="F391" s="652" t="s">
        <v>1634</v>
      </c>
      <c r="G391" s="651"/>
      <c r="H391" s="652" t="s">
        <v>1642</v>
      </c>
      <c r="I391" s="651"/>
      <c r="J391" s="650" t="s">
        <v>1629</v>
      </c>
      <c r="K391" s="653"/>
      <c r="L391" s="654"/>
      <c r="M391" s="655"/>
      <c r="O391" s="642"/>
      <c r="P391" s="642"/>
      <c r="Q391" s="642"/>
    </row>
    <row r="392" spans="1:18" s="641" customFormat="1" x14ac:dyDescent="0.25">
      <c r="A392" s="643"/>
      <c r="B392" s="644">
        <v>40</v>
      </c>
      <c r="C392" s="656" t="s">
        <v>147</v>
      </c>
      <c r="D392" s="644">
        <v>2</v>
      </c>
      <c r="E392" s="656" t="s">
        <v>147</v>
      </c>
      <c r="F392" s="646">
        <v>0.5</v>
      </c>
      <c r="G392" s="656" t="s">
        <v>147</v>
      </c>
      <c r="H392" s="646"/>
      <c r="I392" s="656" t="s">
        <v>147</v>
      </c>
      <c r="J392" s="644">
        <f>$O$7</f>
        <v>96</v>
      </c>
      <c r="K392" s="645" t="s">
        <v>148</v>
      </c>
      <c r="L392" s="644">
        <f>B392*D392*F392*J392</f>
        <v>3840</v>
      </c>
      <c r="M392" s="647" t="str">
        <f>M389</f>
        <v>m²</v>
      </c>
      <c r="O392" s="657"/>
      <c r="P392" s="658"/>
      <c r="Q392" s="659"/>
      <c r="R392" s="642"/>
    </row>
    <row r="393" spans="1:18" s="641" customFormat="1" ht="13.5" thickBot="1" x14ac:dyDescent="0.3">
      <c r="A393" s="643"/>
      <c r="B393" s="644"/>
      <c r="C393" s="656"/>
      <c r="D393" s="644"/>
      <c r="E393" s="656"/>
      <c r="F393" s="646"/>
      <c r="G393" s="656"/>
      <c r="H393" s="646"/>
      <c r="I393" s="656"/>
      <c r="J393" s="644"/>
      <c r="K393" s="645"/>
      <c r="L393" s="644"/>
      <c r="M393" s="647"/>
      <c r="O393" s="657"/>
      <c r="P393" s="658"/>
      <c r="Q393" s="659"/>
      <c r="R393" s="642"/>
    </row>
    <row r="394" spans="1:18" s="641" customFormat="1" ht="13.5" thickBot="1" x14ac:dyDescent="0.3">
      <c r="A394" s="1093" t="s">
        <v>93</v>
      </c>
      <c r="B394" s="1094"/>
      <c r="C394" s="1094"/>
      <c r="D394" s="1094"/>
      <c r="E394" s="1094"/>
      <c r="F394" s="1094"/>
      <c r="G394" s="1094"/>
      <c r="H394" s="1094"/>
      <c r="I394" s="1094"/>
      <c r="J394" s="1094"/>
      <c r="K394" s="1094"/>
      <c r="L394" s="1094"/>
      <c r="M394" s="1095"/>
      <c r="O394" s="657"/>
      <c r="P394" s="658"/>
      <c r="Q394" s="659"/>
      <c r="R394" s="642"/>
    </row>
    <row r="395" spans="1:18" ht="13.5" thickBot="1" x14ac:dyDescent="0.3">
      <c r="A395" s="660"/>
      <c r="B395" s="661"/>
      <c r="C395" s="662"/>
      <c r="D395" s="661"/>
      <c r="E395" s="662"/>
      <c r="F395" s="662"/>
      <c r="G395" s="662"/>
      <c r="H395" s="662"/>
      <c r="I395" s="662"/>
      <c r="J395" s="661"/>
      <c r="K395" s="662"/>
      <c r="L395" s="661"/>
      <c r="M395" s="663"/>
    </row>
    <row r="396" spans="1:18" s="641" customFormat="1" ht="13.5" thickBot="1" x14ac:dyDescent="0.3">
      <c r="A396" s="636" t="s">
        <v>94</v>
      </c>
      <c r="B396" s="639"/>
      <c r="C396" s="638"/>
      <c r="D396" s="639"/>
      <c r="E396" s="638"/>
      <c r="F396" s="674"/>
      <c r="G396" s="638"/>
      <c r="H396" s="674"/>
      <c r="I396" s="638"/>
      <c r="J396" s="639"/>
      <c r="K396" s="675"/>
      <c r="L396" s="639">
        <f>SUM(L399)</f>
        <v>500</v>
      </c>
      <c r="M396" s="640" t="s">
        <v>50</v>
      </c>
      <c r="O396" s="642"/>
    </row>
    <row r="397" spans="1:18" s="641" customFormat="1" x14ac:dyDescent="0.25">
      <c r="A397" s="643"/>
      <c r="B397" s="644"/>
      <c r="C397" s="645"/>
      <c r="D397" s="644"/>
      <c r="E397" s="645"/>
      <c r="F397" s="646"/>
      <c r="G397" s="645"/>
      <c r="H397" s="646"/>
      <c r="I397" s="645"/>
      <c r="J397" s="644"/>
      <c r="K397" s="645"/>
      <c r="L397" s="644"/>
      <c r="M397" s="647"/>
      <c r="O397" s="642"/>
      <c r="Q397" s="648"/>
      <c r="R397" s="642"/>
    </row>
    <row r="398" spans="1:18" s="641" customFormat="1" x14ac:dyDescent="0.25">
      <c r="A398" s="649"/>
      <c r="B398" s="650" t="s">
        <v>1625</v>
      </c>
      <c r="C398" s="651"/>
      <c r="D398" s="650" t="s">
        <v>1651</v>
      </c>
      <c r="E398" s="651"/>
      <c r="F398" s="652" t="s">
        <v>1636</v>
      </c>
      <c r="G398" s="651"/>
      <c r="H398" s="652" t="s">
        <v>149</v>
      </c>
      <c r="I398" s="651"/>
      <c r="J398" s="650" t="s">
        <v>1629</v>
      </c>
      <c r="K398" s="653"/>
      <c r="L398" s="654"/>
      <c r="M398" s="655"/>
      <c r="O398" s="642"/>
      <c r="P398" s="642"/>
      <c r="Q398" s="642"/>
    </row>
    <row r="399" spans="1:18" s="641" customFormat="1" x14ac:dyDescent="0.25">
      <c r="A399" s="643"/>
      <c r="B399" s="644"/>
      <c r="C399" s="656" t="s">
        <v>147</v>
      </c>
      <c r="D399" s="644"/>
      <c r="E399" s="656" t="s">
        <v>147</v>
      </c>
      <c r="F399" s="646"/>
      <c r="G399" s="656" t="s">
        <v>147</v>
      </c>
      <c r="H399" s="676"/>
      <c r="I399" s="656" t="s">
        <v>147</v>
      </c>
      <c r="J399" s="644">
        <v>500</v>
      </c>
      <c r="K399" s="645" t="s">
        <v>148</v>
      </c>
      <c r="L399" s="644">
        <f>J399</f>
        <v>500</v>
      </c>
      <c r="M399" s="647" t="str">
        <f>M396</f>
        <v>kg</v>
      </c>
      <c r="O399" s="657"/>
      <c r="P399" s="658"/>
      <c r="Q399" s="659"/>
      <c r="R399" s="642"/>
    </row>
    <row r="400" spans="1:18" ht="13.5" thickBot="1" x14ac:dyDescent="0.3">
      <c r="A400" s="660"/>
      <c r="B400" s="661"/>
      <c r="C400" s="662"/>
      <c r="D400" s="661"/>
      <c r="E400" s="662"/>
      <c r="F400" s="662"/>
      <c r="G400" s="662"/>
      <c r="H400" s="662"/>
      <c r="I400" s="662"/>
      <c r="J400" s="661"/>
      <c r="K400" s="662"/>
      <c r="L400" s="661"/>
      <c r="M400" s="663"/>
    </row>
    <row r="401" spans="1:18" s="641" customFormat="1" ht="13.5" thickBot="1" x14ac:dyDescent="0.3">
      <c r="A401" s="636" t="s">
        <v>95</v>
      </c>
      <c r="B401" s="639"/>
      <c r="C401" s="638"/>
      <c r="D401" s="639"/>
      <c r="E401" s="638"/>
      <c r="F401" s="674"/>
      <c r="G401" s="638"/>
      <c r="H401" s="674"/>
      <c r="I401" s="638"/>
      <c r="J401" s="639"/>
      <c r="K401" s="675"/>
      <c r="L401" s="639">
        <f>SUM(L404)</f>
        <v>500</v>
      </c>
      <c r="M401" s="640" t="s">
        <v>50</v>
      </c>
      <c r="O401" s="642"/>
    </row>
    <row r="402" spans="1:18" s="641" customFormat="1" x14ac:dyDescent="0.25">
      <c r="A402" s="643"/>
      <c r="B402" s="644"/>
      <c r="C402" s="645"/>
      <c r="D402" s="644"/>
      <c r="E402" s="645"/>
      <c r="F402" s="646"/>
      <c r="G402" s="645"/>
      <c r="H402" s="646"/>
      <c r="I402" s="645"/>
      <c r="J402" s="644"/>
      <c r="K402" s="645"/>
      <c r="L402" s="644"/>
      <c r="M402" s="647"/>
      <c r="O402" s="642"/>
      <c r="Q402" s="648"/>
      <c r="R402" s="642"/>
    </row>
    <row r="403" spans="1:18" s="641" customFormat="1" x14ac:dyDescent="0.25">
      <c r="A403" s="649"/>
      <c r="B403" s="650" t="s">
        <v>1625</v>
      </c>
      <c r="C403" s="651"/>
      <c r="D403" s="650" t="s">
        <v>1651</v>
      </c>
      <c r="E403" s="651"/>
      <c r="F403" s="652" t="s">
        <v>1636</v>
      </c>
      <c r="G403" s="651"/>
      <c r="H403" s="652" t="s">
        <v>149</v>
      </c>
      <c r="I403" s="651"/>
      <c r="J403" s="650" t="s">
        <v>1629</v>
      </c>
      <c r="K403" s="653"/>
      <c r="L403" s="654"/>
      <c r="M403" s="655"/>
      <c r="O403" s="642"/>
      <c r="P403" s="642"/>
      <c r="Q403" s="642"/>
    </row>
    <row r="404" spans="1:18" s="641" customFormat="1" x14ac:dyDescent="0.25">
      <c r="A404" s="643"/>
      <c r="B404" s="644"/>
      <c r="C404" s="656" t="s">
        <v>147</v>
      </c>
      <c r="D404" s="644"/>
      <c r="E404" s="656" t="s">
        <v>147</v>
      </c>
      <c r="F404" s="646"/>
      <c r="G404" s="656" t="s">
        <v>147</v>
      </c>
      <c r="H404" s="676"/>
      <c r="I404" s="656" t="s">
        <v>147</v>
      </c>
      <c r="J404" s="644">
        <f>J399</f>
        <v>500</v>
      </c>
      <c r="K404" s="645" t="s">
        <v>148</v>
      </c>
      <c r="L404" s="644">
        <f>J404</f>
        <v>500</v>
      </c>
      <c r="M404" s="647" t="str">
        <f>M401</f>
        <v>kg</v>
      </c>
      <c r="O404" s="657"/>
      <c r="P404" s="658"/>
      <c r="Q404" s="659"/>
      <c r="R404" s="642"/>
    </row>
    <row r="405" spans="1:18" ht="13.5" thickBot="1" x14ac:dyDescent="0.3">
      <c r="A405" s="660"/>
      <c r="B405" s="661"/>
      <c r="C405" s="662"/>
      <c r="D405" s="661"/>
      <c r="E405" s="662"/>
      <c r="F405" s="662"/>
      <c r="G405" s="662"/>
      <c r="H405" s="662"/>
      <c r="I405" s="662"/>
      <c r="J405" s="661"/>
      <c r="K405" s="662"/>
      <c r="L405" s="661"/>
      <c r="M405" s="663"/>
    </row>
    <row r="406" spans="1:18" s="641" customFormat="1" ht="13.5" thickBot="1" x14ac:dyDescent="0.3">
      <c r="A406" s="636" t="s">
        <v>96</v>
      </c>
      <c r="B406" s="639"/>
      <c r="C406" s="638"/>
      <c r="D406" s="639"/>
      <c r="E406" s="638"/>
      <c r="F406" s="674"/>
      <c r="G406" s="638"/>
      <c r="H406" s="674"/>
      <c r="I406" s="638"/>
      <c r="J406" s="639"/>
      <c r="K406" s="675"/>
      <c r="L406" s="639">
        <f>SUM(L409)</f>
        <v>1000</v>
      </c>
      <c r="M406" s="640" t="s">
        <v>50</v>
      </c>
      <c r="O406" s="642"/>
    </row>
    <row r="407" spans="1:18" s="641" customFormat="1" x14ac:dyDescent="0.25">
      <c r="A407" s="643"/>
      <c r="B407" s="644"/>
      <c r="C407" s="645"/>
      <c r="D407" s="644"/>
      <c r="E407" s="645"/>
      <c r="F407" s="646"/>
      <c r="G407" s="645"/>
      <c r="H407" s="646"/>
      <c r="I407" s="645"/>
      <c r="J407" s="644"/>
      <c r="K407" s="645"/>
      <c r="L407" s="644"/>
      <c r="M407" s="647"/>
      <c r="O407" s="642"/>
      <c r="Q407" s="648"/>
      <c r="R407" s="642"/>
    </row>
    <row r="408" spans="1:18" s="641" customFormat="1" x14ac:dyDescent="0.25">
      <c r="A408" s="649"/>
      <c r="B408" s="650" t="s">
        <v>1625</v>
      </c>
      <c r="C408" s="651"/>
      <c r="D408" s="650" t="s">
        <v>1651</v>
      </c>
      <c r="E408" s="651"/>
      <c r="F408" s="652" t="s">
        <v>1633</v>
      </c>
      <c r="G408" s="651"/>
      <c r="H408" s="652" t="s">
        <v>149</v>
      </c>
      <c r="I408" s="651"/>
      <c r="J408" s="650" t="s">
        <v>1629</v>
      </c>
      <c r="K408" s="653"/>
      <c r="L408" s="654"/>
      <c r="M408" s="655"/>
      <c r="O408" s="642"/>
      <c r="P408" s="642"/>
      <c r="Q408" s="642"/>
    </row>
    <row r="409" spans="1:18" s="641" customFormat="1" x14ac:dyDescent="0.25">
      <c r="A409" s="643"/>
      <c r="B409" s="644"/>
      <c r="C409" s="656" t="s">
        <v>147</v>
      </c>
      <c r="D409" s="644"/>
      <c r="E409" s="656" t="s">
        <v>147</v>
      </c>
      <c r="F409" s="646"/>
      <c r="G409" s="656" t="s">
        <v>147</v>
      </c>
      <c r="H409" s="676"/>
      <c r="I409" s="656" t="s">
        <v>147</v>
      </c>
      <c r="J409" s="644">
        <f>J399+J404</f>
        <v>1000</v>
      </c>
      <c r="K409" s="645" t="s">
        <v>148</v>
      </c>
      <c r="L409" s="644">
        <f>J409</f>
        <v>1000</v>
      </c>
      <c r="M409" s="647" t="str">
        <f>M406</f>
        <v>kg</v>
      </c>
      <c r="O409" s="657"/>
      <c r="P409" s="658"/>
      <c r="Q409" s="659"/>
      <c r="R409" s="642"/>
    </row>
    <row r="410" spans="1:18" ht="13.5" thickBot="1" x14ac:dyDescent="0.3">
      <c r="A410" s="660"/>
      <c r="B410" s="661"/>
      <c r="C410" s="662"/>
      <c r="D410" s="661"/>
      <c r="E410" s="662"/>
      <c r="F410" s="662"/>
      <c r="G410" s="662"/>
      <c r="H410" s="662"/>
      <c r="I410" s="662"/>
      <c r="J410" s="661"/>
      <c r="K410" s="662"/>
      <c r="L410" s="661"/>
      <c r="M410" s="663"/>
    </row>
    <row r="411" spans="1:18" s="641" customFormat="1" ht="13.5" thickBot="1" x14ac:dyDescent="0.3">
      <c r="A411" s="636" t="s">
        <v>97</v>
      </c>
      <c r="B411" s="639"/>
      <c r="C411" s="638"/>
      <c r="D411" s="639"/>
      <c r="E411" s="638"/>
      <c r="F411" s="674"/>
      <c r="G411" s="638"/>
      <c r="H411" s="674"/>
      <c r="I411" s="638"/>
      <c r="J411" s="639"/>
      <c r="K411" s="675"/>
      <c r="L411" s="639">
        <f>SUM(L414)</f>
        <v>3840</v>
      </c>
      <c r="M411" s="640" t="s">
        <v>70</v>
      </c>
      <c r="O411" s="642"/>
    </row>
    <row r="412" spans="1:18" s="641" customFormat="1" x14ac:dyDescent="0.25">
      <c r="A412" s="643"/>
      <c r="B412" s="644"/>
      <c r="C412" s="645"/>
      <c r="D412" s="644"/>
      <c r="E412" s="645"/>
      <c r="F412" s="646"/>
      <c r="G412" s="645"/>
      <c r="H412" s="646"/>
      <c r="I412" s="645"/>
      <c r="J412" s="644"/>
      <c r="K412" s="645"/>
      <c r="L412" s="644"/>
      <c r="M412" s="647"/>
      <c r="O412" s="642"/>
      <c r="Q412" s="648"/>
      <c r="R412" s="642"/>
    </row>
    <row r="413" spans="1:18" s="641" customFormat="1" x14ac:dyDescent="0.25">
      <c r="A413" s="649"/>
      <c r="B413" s="650" t="s">
        <v>1625</v>
      </c>
      <c r="C413" s="651"/>
      <c r="D413" s="650" t="s">
        <v>1651</v>
      </c>
      <c r="E413" s="651"/>
      <c r="F413" s="652" t="s">
        <v>1636</v>
      </c>
      <c r="G413" s="651"/>
      <c r="H413" s="652" t="s">
        <v>149</v>
      </c>
      <c r="I413" s="651"/>
      <c r="J413" s="650" t="s">
        <v>1629</v>
      </c>
      <c r="K413" s="653"/>
      <c r="L413" s="654"/>
      <c r="M413" s="655"/>
      <c r="O413" s="642"/>
      <c r="P413" s="642"/>
      <c r="Q413" s="642"/>
    </row>
    <row r="414" spans="1:18" s="641" customFormat="1" x14ac:dyDescent="0.25">
      <c r="A414" s="643"/>
      <c r="B414" s="644"/>
      <c r="C414" s="656" t="s">
        <v>147</v>
      </c>
      <c r="D414" s="644">
        <v>2</v>
      </c>
      <c r="E414" s="656" t="s">
        <v>147</v>
      </c>
      <c r="F414" s="646">
        <f>ROUND(40/0.2,0)</f>
        <v>200</v>
      </c>
      <c r="G414" s="656" t="s">
        <v>147</v>
      </c>
      <c r="H414" s="676">
        <v>0.1</v>
      </c>
      <c r="I414" s="656" t="s">
        <v>147</v>
      </c>
      <c r="J414" s="644">
        <f>$O$7</f>
        <v>96</v>
      </c>
      <c r="K414" s="645" t="s">
        <v>148</v>
      </c>
      <c r="L414" s="644">
        <f>D414*F414*H414*J414</f>
        <v>3840</v>
      </c>
      <c r="M414" s="647" t="str">
        <f>M411</f>
        <v>un</v>
      </c>
      <c r="O414" s="657"/>
      <c r="P414" s="658"/>
      <c r="Q414" s="659"/>
      <c r="R414" s="642"/>
    </row>
    <row r="415" spans="1:18" ht="13.5" thickBot="1" x14ac:dyDescent="0.3">
      <c r="A415" s="660"/>
      <c r="B415" s="661"/>
      <c r="C415" s="662"/>
      <c r="D415" s="661"/>
      <c r="E415" s="662"/>
      <c r="F415" s="662"/>
      <c r="G415" s="662"/>
      <c r="H415" s="662"/>
      <c r="I415" s="662"/>
      <c r="J415" s="661"/>
      <c r="K415" s="662"/>
      <c r="L415" s="661"/>
      <c r="M415" s="663"/>
    </row>
    <row r="416" spans="1:18" s="641" customFormat="1" ht="13.5" thickBot="1" x14ac:dyDescent="0.3">
      <c r="A416" s="636" t="s">
        <v>98</v>
      </c>
      <c r="B416" s="639"/>
      <c r="C416" s="638"/>
      <c r="D416" s="639"/>
      <c r="E416" s="638"/>
      <c r="F416" s="674"/>
      <c r="G416" s="638"/>
      <c r="H416" s="674"/>
      <c r="I416" s="638"/>
      <c r="J416" s="639"/>
      <c r="K416" s="675"/>
      <c r="L416" s="639">
        <f>SUM(L419)</f>
        <v>3840</v>
      </c>
      <c r="M416" s="640" t="s">
        <v>70</v>
      </c>
      <c r="O416" s="642"/>
    </row>
    <row r="417" spans="1:18" s="641" customFormat="1" x14ac:dyDescent="0.25">
      <c r="A417" s="643"/>
      <c r="B417" s="644"/>
      <c r="C417" s="645"/>
      <c r="D417" s="644"/>
      <c r="E417" s="645"/>
      <c r="F417" s="646"/>
      <c r="G417" s="645"/>
      <c r="H417" s="646"/>
      <c r="I417" s="645"/>
      <c r="J417" s="644"/>
      <c r="K417" s="645"/>
      <c r="L417" s="644"/>
      <c r="M417" s="647"/>
      <c r="O417" s="642"/>
      <c r="Q417" s="648"/>
      <c r="R417" s="642"/>
    </row>
    <row r="418" spans="1:18" s="641" customFormat="1" x14ac:dyDescent="0.25">
      <c r="A418" s="649"/>
      <c r="B418" s="650" t="s">
        <v>1625</v>
      </c>
      <c r="C418" s="651"/>
      <c r="D418" s="650" t="s">
        <v>1651</v>
      </c>
      <c r="E418" s="651"/>
      <c r="F418" s="652" t="s">
        <v>1633</v>
      </c>
      <c r="G418" s="651"/>
      <c r="H418" s="652" t="s">
        <v>149</v>
      </c>
      <c r="I418" s="651"/>
      <c r="J418" s="650" t="s">
        <v>1629</v>
      </c>
      <c r="K418" s="653"/>
      <c r="L418" s="654"/>
      <c r="M418" s="655"/>
      <c r="O418" s="642"/>
      <c r="P418" s="642"/>
      <c r="Q418" s="642"/>
    </row>
    <row r="419" spans="1:18" s="641" customFormat="1" x14ac:dyDescent="0.25">
      <c r="A419" s="643"/>
      <c r="B419" s="644"/>
      <c r="C419" s="656" t="s">
        <v>147</v>
      </c>
      <c r="D419" s="644">
        <f>D414</f>
        <v>2</v>
      </c>
      <c r="E419" s="656" t="s">
        <v>147</v>
      </c>
      <c r="F419" s="646">
        <f>F414</f>
        <v>200</v>
      </c>
      <c r="G419" s="656" t="s">
        <v>147</v>
      </c>
      <c r="H419" s="676">
        <f>H414</f>
        <v>0.1</v>
      </c>
      <c r="I419" s="656" t="s">
        <v>147</v>
      </c>
      <c r="J419" s="644">
        <f>J414</f>
        <v>96</v>
      </c>
      <c r="K419" s="645" t="s">
        <v>148</v>
      </c>
      <c r="L419" s="644">
        <f>D419*F419*H419*J419</f>
        <v>3840</v>
      </c>
      <c r="M419" s="647" t="str">
        <f>M416</f>
        <v>un</v>
      </c>
      <c r="O419" s="657"/>
      <c r="P419" s="658"/>
      <c r="Q419" s="659"/>
      <c r="R419" s="642"/>
    </row>
    <row r="420" spans="1:18" s="641" customFormat="1" ht="13.5" thickBot="1" x14ac:dyDescent="0.3">
      <c r="A420" s="643"/>
      <c r="B420" s="644"/>
      <c r="C420" s="656"/>
      <c r="D420" s="644"/>
      <c r="E420" s="656"/>
      <c r="F420" s="646"/>
      <c r="G420" s="656"/>
      <c r="H420" s="646"/>
      <c r="I420" s="656"/>
      <c r="J420" s="644"/>
      <c r="K420" s="645"/>
      <c r="L420" s="644"/>
      <c r="M420" s="647"/>
      <c r="O420" s="657"/>
      <c r="P420" s="658"/>
      <c r="Q420" s="659"/>
      <c r="R420" s="642"/>
    </row>
    <row r="421" spans="1:18" s="641" customFormat="1" ht="13.5" thickBot="1" x14ac:dyDescent="0.3">
      <c r="A421" s="1084" t="s">
        <v>100</v>
      </c>
      <c r="B421" s="1085"/>
      <c r="C421" s="1085"/>
      <c r="D421" s="1085"/>
      <c r="E421" s="1085"/>
      <c r="F421" s="1085"/>
      <c r="G421" s="1085"/>
      <c r="H421" s="1085"/>
      <c r="I421" s="1085"/>
      <c r="J421" s="1085"/>
      <c r="K421" s="1085"/>
      <c r="L421" s="1085"/>
      <c r="M421" s="1086"/>
      <c r="O421" s="657"/>
      <c r="P421" s="658"/>
      <c r="Q421" s="659"/>
      <c r="R421" s="642"/>
    </row>
    <row r="422" spans="1:18" ht="13.5" thickBot="1" x14ac:dyDescent="0.3">
      <c r="A422" s="660"/>
      <c r="B422" s="661"/>
      <c r="C422" s="662"/>
      <c r="D422" s="661"/>
      <c r="E422" s="662"/>
      <c r="F422" s="662"/>
      <c r="G422" s="662"/>
      <c r="H422" s="662"/>
      <c r="I422" s="662"/>
      <c r="J422" s="661"/>
      <c r="K422" s="662"/>
      <c r="L422" s="661"/>
      <c r="M422" s="663"/>
    </row>
    <row r="423" spans="1:18" s="641" customFormat="1" ht="13.5" thickBot="1" x14ac:dyDescent="0.3">
      <c r="A423" s="636" t="s">
        <v>101</v>
      </c>
      <c r="B423" s="639"/>
      <c r="C423" s="638"/>
      <c r="D423" s="639"/>
      <c r="E423" s="638"/>
      <c r="F423" s="674"/>
      <c r="G423" s="638"/>
      <c r="H423" s="674"/>
      <c r="I423" s="638"/>
      <c r="J423" s="639"/>
      <c r="K423" s="675"/>
      <c r="L423" s="639">
        <f>SUM(L426)</f>
        <v>92160</v>
      </c>
      <c r="M423" s="640" t="s">
        <v>38</v>
      </c>
      <c r="O423" s="642"/>
    </row>
    <row r="424" spans="1:18" s="641" customFormat="1" x14ac:dyDescent="0.25">
      <c r="A424" s="643"/>
      <c r="B424" s="644"/>
      <c r="C424" s="645"/>
      <c r="D424" s="644"/>
      <c r="E424" s="645"/>
      <c r="F424" s="646"/>
      <c r="G424" s="645"/>
      <c r="H424" s="646"/>
      <c r="I424" s="645"/>
      <c r="J424" s="644"/>
      <c r="K424" s="645"/>
      <c r="L424" s="644"/>
      <c r="M424" s="647"/>
      <c r="O424" s="642"/>
      <c r="Q424" s="648"/>
      <c r="R424" s="642"/>
    </row>
    <row r="425" spans="1:18" s="641" customFormat="1" x14ac:dyDescent="0.25">
      <c r="A425" s="649"/>
      <c r="B425" s="650" t="s">
        <v>1625</v>
      </c>
      <c r="C425" s="651"/>
      <c r="D425" s="650" t="s">
        <v>1626</v>
      </c>
      <c r="E425" s="651"/>
      <c r="F425" s="652" t="s">
        <v>1652</v>
      </c>
      <c r="G425" s="651"/>
      <c r="H425" s="652" t="s">
        <v>149</v>
      </c>
      <c r="I425" s="651"/>
      <c r="J425" s="650" t="s">
        <v>1629</v>
      </c>
      <c r="K425" s="653"/>
      <c r="L425" s="654"/>
      <c r="M425" s="655"/>
      <c r="O425" s="642"/>
      <c r="P425" s="642"/>
      <c r="Q425" s="642"/>
    </row>
    <row r="426" spans="1:18" s="641" customFormat="1" x14ac:dyDescent="0.25">
      <c r="A426" s="643" t="s">
        <v>1653</v>
      </c>
      <c r="B426" s="644">
        <v>40</v>
      </c>
      <c r="C426" s="656" t="s">
        <v>147</v>
      </c>
      <c r="D426" s="644">
        <v>8</v>
      </c>
      <c r="E426" s="656" t="s">
        <v>147</v>
      </c>
      <c r="F426" s="646">
        <v>6</v>
      </c>
      <c r="G426" s="656" t="s">
        <v>147</v>
      </c>
      <c r="H426" s="676">
        <v>0.5</v>
      </c>
      <c r="I426" s="656" t="s">
        <v>147</v>
      </c>
      <c r="J426" s="644">
        <f>$O$7</f>
        <v>96</v>
      </c>
      <c r="K426" s="645" t="s">
        <v>148</v>
      </c>
      <c r="L426" s="644">
        <f>B426*D426*F426*H426*J426</f>
        <v>92160</v>
      </c>
      <c r="M426" s="647" t="str">
        <f>M423</f>
        <v>m³</v>
      </c>
      <c r="O426" s="657"/>
      <c r="P426" s="658"/>
      <c r="Q426" s="659"/>
      <c r="R426" s="642"/>
    </row>
    <row r="427" spans="1:18" ht="13.5" thickBot="1" x14ac:dyDescent="0.3">
      <c r="A427" s="660"/>
      <c r="B427" s="661"/>
      <c r="C427" s="662"/>
      <c r="D427" s="661"/>
      <c r="E427" s="662"/>
      <c r="F427" s="662"/>
      <c r="G427" s="662"/>
      <c r="H427" s="662"/>
      <c r="I427" s="662"/>
      <c r="J427" s="661"/>
      <c r="K427" s="662"/>
      <c r="L427" s="661"/>
      <c r="M427" s="663"/>
    </row>
    <row r="428" spans="1:18" s="641" customFormat="1" ht="13.5" thickBot="1" x14ac:dyDescent="0.3">
      <c r="A428" s="636" t="s">
        <v>102</v>
      </c>
      <c r="B428" s="639"/>
      <c r="C428" s="638"/>
      <c r="D428" s="639"/>
      <c r="E428" s="638"/>
      <c r="F428" s="674"/>
      <c r="G428" s="638"/>
      <c r="H428" s="674"/>
      <c r="I428" s="638"/>
      <c r="J428" s="639"/>
      <c r="K428" s="675"/>
      <c r="L428" s="639">
        <f>SUM(L431)</f>
        <v>55296</v>
      </c>
      <c r="M428" s="640" t="s">
        <v>38</v>
      </c>
      <c r="O428" s="642"/>
    </row>
    <row r="429" spans="1:18" s="641" customFormat="1" x14ac:dyDescent="0.25">
      <c r="A429" s="643"/>
      <c r="B429" s="644"/>
      <c r="C429" s="645"/>
      <c r="D429" s="644"/>
      <c r="E429" s="645"/>
      <c r="F429" s="646"/>
      <c r="G429" s="645"/>
      <c r="H429" s="646"/>
      <c r="I429" s="645"/>
      <c r="J429" s="644"/>
      <c r="K429" s="645"/>
      <c r="L429" s="644"/>
      <c r="M429" s="647"/>
      <c r="O429" s="642"/>
      <c r="Q429" s="648"/>
      <c r="R429" s="642"/>
    </row>
    <row r="430" spans="1:18" s="641" customFormat="1" x14ac:dyDescent="0.25">
      <c r="A430" s="649"/>
      <c r="B430" s="650" t="s">
        <v>1625</v>
      </c>
      <c r="C430" s="651"/>
      <c r="D430" s="650" t="s">
        <v>1626</v>
      </c>
      <c r="E430" s="651"/>
      <c r="F430" s="652" t="s">
        <v>1652</v>
      </c>
      <c r="G430" s="651"/>
      <c r="H430" s="652" t="s">
        <v>149</v>
      </c>
      <c r="I430" s="651"/>
      <c r="J430" s="650" t="s">
        <v>1629</v>
      </c>
      <c r="K430" s="653"/>
      <c r="L430" s="654"/>
      <c r="M430" s="655"/>
      <c r="O430" s="642"/>
      <c r="P430" s="642"/>
      <c r="Q430" s="642"/>
    </row>
    <row r="431" spans="1:18" s="641" customFormat="1" x14ac:dyDescent="0.25">
      <c r="A431" s="643" t="s">
        <v>1654</v>
      </c>
      <c r="B431" s="644">
        <f>B426</f>
        <v>40</v>
      </c>
      <c r="C431" s="656" t="s">
        <v>147</v>
      </c>
      <c r="D431" s="644">
        <f>D426</f>
        <v>8</v>
      </c>
      <c r="E431" s="656" t="s">
        <v>147</v>
      </c>
      <c r="F431" s="646">
        <f>F426</f>
        <v>6</v>
      </c>
      <c r="G431" s="656" t="s">
        <v>147</v>
      </c>
      <c r="H431" s="676">
        <v>0.3</v>
      </c>
      <c r="I431" s="656" t="s">
        <v>147</v>
      </c>
      <c r="J431" s="644">
        <f>J426</f>
        <v>96</v>
      </c>
      <c r="K431" s="645" t="s">
        <v>148</v>
      </c>
      <c r="L431" s="644">
        <f>B431*D431*F431*H431*J431</f>
        <v>55296</v>
      </c>
      <c r="M431" s="647" t="str">
        <f>M428</f>
        <v>m³</v>
      </c>
      <c r="O431" s="657"/>
      <c r="P431" s="658"/>
      <c r="Q431" s="659"/>
      <c r="R431" s="642"/>
    </row>
    <row r="432" spans="1:18" ht="13.5" thickBot="1" x14ac:dyDescent="0.3">
      <c r="A432" s="660"/>
      <c r="B432" s="661"/>
      <c r="C432" s="662"/>
      <c r="D432" s="661"/>
      <c r="E432" s="662"/>
      <c r="F432" s="662"/>
      <c r="G432" s="662"/>
      <c r="H432" s="662"/>
      <c r="I432" s="662"/>
      <c r="J432" s="661"/>
      <c r="K432" s="662"/>
      <c r="L432" s="661"/>
      <c r="M432" s="663"/>
    </row>
    <row r="433" spans="1:18" s="641" customFormat="1" ht="13.5" thickBot="1" x14ac:dyDescent="0.3">
      <c r="A433" s="636" t="s">
        <v>103</v>
      </c>
      <c r="B433" s="639"/>
      <c r="C433" s="638"/>
      <c r="D433" s="639"/>
      <c r="E433" s="638"/>
      <c r="F433" s="674"/>
      <c r="G433" s="638"/>
      <c r="H433" s="674"/>
      <c r="I433" s="638"/>
      <c r="J433" s="639"/>
      <c r="K433" s="675"/>
      <c r="L433" s="639">
        <f>SUM(L436)</f>
        <v>30720</v>
      </c>
      <c r="M433" s="640" t="s">
        <v>47</v>
      </c>
      <c r="O433" s="642"/>
    </row>
    <row r="434" spans="1:18" s="641" customFormat="1" x14ac:dyDescent="0.25">
      <c r="A434" s="643"/>
      <c r="B434" s="644"/>
      <c r="C434" s="645"/>
      <c r="D434" s="644"/>
      <c r="E434" s="645"/>
      <c r="F434" s="646"/>
      <c r="G434" s="645"/>
      <c r="H434" s="646"/>
      <c r="I434" s="645"/>
      <c r="J434" s="644"/>
      <c r="K434" s="645"/>
      <c r="L434" s="644"/>
      <c r="M434" s="647"/>
      <c r="O434" s="642"/>
      <c r="Q434" s="648"/>
      <c r="R434" s="642"/>
    </row>
    <row r="435" spans="1:18" s="641" customFormat="1" x14ac:dyDescent="0.25">
      <c r="A435" s="649"/>
      <c r="B435" s="650" t="s">
        <v>1625</v>
      </c>
      <c r="C435" s="651"/>
      <c r="D435" s="650" t="s">
        <v>1626</v>
      </c>
      <c r="E435" s="651"/>
      <c r="F435" s="652" t="s">
        <v>1652</v>
      </c>
      <c r="G435" s="651"/>
      <c r="H435" s="652" t="s">
        <v>149</v>
      </c>
      <c r="I435" s="651"/>
      <c r="J435" s="650" t="s">
        <v>1629</v>
      </c>
      <c r="K435" s="653"/>
      <c r="L435" s="654"/>
      <c r="M435" s="655"/>
      <c r="O435" s="642"/>
      <c r="P435" s="642"/>
      <c r="Q435" s="642"/>
    </row>
    <row r="436" spans="1:18" s="641" customFormat="1" x14ac:dyDescent="0.25">
      <c r="A436" s="643" t="s">
        <v>1654</v>
      </c>
      <c r="B436" s="644">
        <f>B426</f>
        <v>40</v>
      </c>
      <c r="C436" s="656" t="s">
        <v>147</v>
      </c>
      <c r="D436" s="644">
        <f>D426</f>
        <v>8</v>
      </c>
      <c r="E436" s="656" t="s">
        <v>147</v>
      </c>
      <c r="F436" s="646"/>
      <c r="G436" s="656" t="s">
        <v>147</v>
      </c>
      <c r="H436" s="676"/>
      <c r="I436" s="656" t="s">
        <v>147</v>
      </c>
      <c r="J436" s="644">
        <f>J426</f>
        <v>96</v>
      </c>
      <c r="K436" s="645" t="s">
        <v>148</v>
      </c>
      <c r="L436" s="644">
        <f>B436*D436*J436</f>
        <v>30720</v>
      </c>
      <c r="M436" s="647" t="str">
        <f>M433</f>
        <v>m²</v>
      </c>
      <c r="O436" s="657"/>
      <c r="P436" s="658"/>
      <c r="Q436" s="659"/>
      <c r="R436" s="642"/>
    </row>
    <row r="437" spans="1:18" ht="13.5" thickBot="1" x14ac:dyDescent="0.3">
      <c r="A437" s="660"/>
      <c r="B437" s="661"/>
      <c r="C437" s="662"/>
      <c r="D437" s="661"/>
      <c r="E437" s="662"/>
      <c r="F437" s="662"/>
      <c r="G437" s="662"/>
      <c r="H437" s="662"/>
      <c r="I437" s="662"/>
      <c r="J437" s="661"/>
      <c r="K437" s="662"/>
      <c r="L437" s="661"/>
      <c r="M437" s="663"/>
    </row>
    <row r="438" spans="1:18" s="641" customFormat="1" ht="13.5" thickBot="1" x14ac:dyDescent="0.3">
      <c r="A438" s="636" t="s">
        <v>104</v>
      </c>
      <c r="B438" s="639"/>
      <c r="C438" s="638"/>
      <c r="D438" s="639"/>
      <c r="E438" s="638"/>
      <c r="F438" s="674"/>
      <c r="G438" s="638"/>
      <c r="H438" s="674"/>
      <c r="I438" s="638"/>
      <c r="J438" s="639"/>
      <c r="K438" s="675"/>
      <c r="L438" s="639">
        <f>SUM(L441)</f>
        <v>1152</v>
      </c>
      <c r="M438" s="640" t="s">
        <v>66</v>
      </c>
      <c r="O438" s="642"/>
    </row>
    <row r="439" spans="1:18" s="641" customFormat="1" x14ac:dyDescent="0.25">
      <c r="A439" s="643"/>
      <c r="B439" s="644"/>
      <c r="C439" s="645"/>
      <c r="D439" s="644"/>
      <c r="E439" s="645"/>
      <c r="F439" s="646"/>
      <c r="G439" s="645"/>
      <c r="H439" s="646"/>
      <c r="I439" s="645"/>
      <c r="J439" s="644"/>
      <c r="K439" s="645"/>
      <c r="L439" s="644"/>
      <c r="M439" s="647"/>
      <c r="O439" s="642"/>
      <c r="Q439" s="648"/>
      <c r="R439" s="642"/>
    </row>
    <row r="440" spans="1:18" s="641" customFormat="1" x14ac:dyDescent="0.25">
      <c r="A440" s="649"/>
      <c r="B440" s="650" t="s">
        <v>1625</v>
      </c>
      <c r="C440" s="651"/>
      <c r="D440" s="650" t="s">
        <v>1651</v>
      </c>
      <c r="E440" s="651"/>
      <c r="F440" s="652" t="s">
        <v>1652</v>
      </c>
      <c r="G440" s="651"/>
      <c r="H440" s="652" t="s">
        <v>149</v>
      </c>
      <c r="I440" s="651"/>
      <c r="J440" s="650" t="s">
        <v>1629</v>
      </c>
      <c r="K440" s="653"/>
      <c r="L440" s="654"/>
      <c r="M440" s="655"/>
      <c r="O440" s="642"/>
      <c r="P440" s="642"/>
      <c r="Q440" s="642"/>
    </row>
    <row r="441" spans="1:18" s="641" customFormat="1" x14ac:dyDescent="0.25">
      <c r="A441" s="643"/>
      <c r="B441" s="644"/>
      <c r="C441" s="656" t="s">
        <v>147</v>
      </c>
      <c r="D441" s="644">
        <v>2</v>
      </c>
      <c r="E441" s="656" t="s">
        <v>147</v>
      </c>
      <c r="F441" s="646">
        <f>F431</f>
        <v>6</v>
      </c>
      <c r="G441" s="656" t="s">
        <v>147</v>
      </c>
      <c r="H441" s="676"/>
      <c r="I441" s="656" t="s">
        <v>147</v>
      </c>
      <c r="J441" s="644">
        <f>J426</f>
        <v>96</v>
      </c>
      <c r="K441" s="645" t="s">
        <v>148</v>
      </c>
      <c r="L441" s="644">
        <f>D441*F441*J441</f>
        <v>1152</v>
      </c>
      <c r="M441" s="647" t="str">
        <f>M438</f>
        <v>m</v>
      </c>
      <c r="O441" s="657"/>
      <c r="P441" s="658"/>
      <c r="Q441" s="659"/>
      <c r="R441" s="642"/>
    </row>
    <row r="442" spans="1:18" s="641" customFormat="1" ht="13.5" thickBot="1" x14ac:dyDescent="0.3">
      <c r="A442" s="643"/>
      <c r="B442" s="644"/>
      <c r="C442" s="656"/>
      <c r="D442" s="644"/>
      <c r="E442" s="656"/>
      <c r="F442" s="646"/>
      <c r="G442" s="656"/>
      <c r="H442" s="646"/>
      <c r="I442" s="656"/>
      <c r="J442" s="644"/>
      <c r="K442" s="645"/>
      <c r="L442" s="644"/>
      <c r="M442" s="647"/>
      <c r="O442" s="657"/>
      <c r="P442" s="658"/>
      <c r="Q442" s="659"/>
      <c r="R442" s="642"/>
    </row>
    <row r="443" spans="1:18" s="641" customFormat="1" ht="13.5" thickBot="1" x14ac:dyDescent="0.3">
      <c r="A443" s="1084" t="s">
        <v>106</v>
      </c>
      <c r="B443" s="1085"/>
      <c r="C443" s="1085"/>
      <c r="D443" s="1085"/>
      <c r="E443" s="1085"/>
      <c r="F443" s="1085"/>
      <c r="G443" s="1085"/>
      <c r="H443" s="1085"/>
      <c r="I443" s="1085"/>
      <c r="J443" s="1085"/>
      <c r="K443" s="1085"/>
      <c r="L443" s="1085"/>
      <c r="M443" s="1086"/>
      <c r="O443" s="657"/>
      <c r="P443" s="658"/>
      <c r="Q443" s="659"/>
      <c r="R443" s="642"/>
    </row>
    <row r="444" spans="1:18" ht="13.5" thickBot="1" x14ac:dyDescent="0.3">
      <c r="A444" s="660"/>
      <c r="B444" s="661"/>
      <c r="C444" s="662"/>
      <c r="D444" s="661"/>
      <c r="E444" s="662"/>
      <c r="F444" s="662"/>
      <c r="G444" s="662"/>
      <c r="H444" s="662"/>
      <c r="I444" s="662"/>
      <c r="J444" s="661"/>
      <c r="K444" s="662"/>
      <c r="L444" s="661"/>
      <c r="M444" s="663"/>
    </row>
    <row r="445" spans="1:18" s="641" customFormat="1" ht="13.5" thickBot="1" x14ac:dyDescent="0.3">
      <c r="A445" s="636" t="s">
        <v>107</v>
      </c>
      <c r="B445" s="639"/>
      <c r="C445" s="638"/>
      <c r="D445" s="639"/>
      <c r="E445" s="638"/>
      <c r="F445" s="674"/>
      <c r="G445" s="638"/>
      <c r="H445" s="674"/>
      <c r="I445" s="638"/>
      <c r="J445" s="639"/>
      <c r="K445" s="675"/>
      <c r="L445" s="639">
        <f>SUM(L448)</f>
        <v>21815.040000000001</v>
      </c>
      <c r="M445" s="640" t="s">
        <v>108</v>
      </c>
      <c r="O445" s="642"/>
    </row>
    <row r="446" spans="1:18" s="641" customFormat="1" x14ac:dyDescent="0.25">
      <c r="A446" s="643"/>
      <c r="B446" s="644"/>
      <c r="C446" s="645"/>
      <c r="D446" s="644"/>
      <c r="E446" s="645"/>
      <c r="F446" s="646"/>
      <c r="G446" s="645"/>
      <c r="H446" s="646"/>
      <c r="I446" s="645"/>
      <c r="J446" s="644"/>
      <c r="K446" s="645"/>
      <c r="L446" s="644"/>
      <c r="M446" s="647"/>
      <c r="O446" s="642"/>
      <c r="Q446" s="648"/>
      <c r="R446" s="642"/>
    </row>
    <row r="447" spans="1:18" s="641" customFormat="1" x14ac:dyDescent="0.25">
      <c r="A447" s="649"/>
      <c r="B447" s="650" t="s">
        <v>1625</v>
      </c>
      <c r="C447" s="651"/>
      <c r="D447" s="650" t="s">
        <v>1626</v>
      </c>
      <c r="E447" s="651"/>
      <c r="F447" s="652" t="s">
        <v>1655</v>
      </c>
      <c r="G447" s="651"/>
      <c r="H447" s="652" t="s">
        <v>1656</v>
      </c>
      <c r="I447" s="651"/>
      <c r="J447" s="650" t="s">
        <v>1657</v>
      </c>
      <c r="K447" s="653"/>
      <c r="L447" s="654"/>
      <c r="M447" s="655"/>
      <c r="O447" s="642"/>
      <c r="P447" s="642"/>
      <c r="Q447" s="642"/>
    </row>
    <row r="448" spans="1:18" s="641" customFormat="1" x14ac:dyDescent="0.25">
      <c r="A448" s="643"/>
      <c r="B448" s="644"/>
      <c r="C448" s="656" t="s">
        <v>147</v>
      </c>
      <c r="D448" s="644"/>
      <c r="E448" s="656" t="s">
        <v>147</v>
      </c>
      <c r="F448" s="646">
        <f>L41+L46+L128+L133+L243+L248</f>
        <v>7296.0000000000009</v>
      </c>
      <c r="G448" s="656" t="s">
        <v>147</v>
      </c>
      <c r="H448" s="646">
        <v>2.2999999999999998</v>
      </c>
      <c r="I448" s="656" t="s">
        <v>147</v>
      </c>
      <c r="J448" s="644">
        <v>1.3</v>
      </c>
      <c r="K448" s="645" t="s">
        <v>148</v>
      </c>
      <c r="L448" s="644">
        <f>F448*H448*J448</f>
        <v>21815.040000000001</v>
      </c>
      <c r="M448" s="647" t="str">
        <f>M445</f>
        <v>t</v>
      </c>
      <c r="O448" s="657"/>
      <c r="P448" s="658"/>
      <c r="Q448" s="659"/>
      <c r="R448" s="642"/>
    </row>
    <row r="449" spans="1:18" ht="13.5" thickBot="1" x14ac:dyDescent="0.3">
      <c r="A449" s="660"/>
      <c r="B449" s="661"/>
      <c r="C449" s="662"/>
      <c r="D449" s="661"/>
      <c r="E449" s="662"/>
      <c r="F449" s="662"/>
      <c r="G449" s="662"/>
      <c r="H449" s="662"/>
      <c r="I449" s="662"/>
      <c r="J449" s="661"/>
      <c r="K449" s="662"/>
      <c r="L449" s="661"/>
      <c r="M449" s="663"/>
    </row>
    <row r="450" spans="1:18" s="641" customFormat="1" ht="13.5" thickBot="1" x14ac:dyDescent="0.3">
      <c r="A450" s="636" t="s">
        <v>109</v>
      </c>
      <c r="B450" s="639"/>
      <c r="C450" s="638"/>
      <c r="D450" s="639"/>
      <c r="E450" s="638"/>
      <c r="F450" s="674"/>
      <c r="G450" s="638"/>
      <c r="H450" s="674"/>
      <c r="I450" s="638"/>
      <c r="J450" s="639"/>
      <c r="K450" s="675"/>
      <c r="L450" s="639">
        <f>SUM(L453)</f>
        <v>1090752</v>
      </c>
      <c r="M450" s="640" t="s">
        <v>110</v>
      </c>
      <c r="O450" s="642"/>
    </row>
    <row r="451" spans="1:18" s="641" customFormat="1" x14ac:dyDescent="0.25">
      <c r="A451" s="643"/>
      <c r="B451" s="644"/>
      <c r="C451" s="645"/>
      <c r="D451" s="644"/>
      <c r="E451" s="645"/>
      <c r="F451" s="646"/>
      <c r="G451" s="645"/>
      <c r="H451" s="646"/>
      <c r="I451" s="645"/>
      <c r="J451" s="644"/>
      <c r="K451" s="645"/>
      <c r="L451" s="644"/>
      <c r="M451" s="647"/>
      <c r="O451" s="642"/>
      <c r="Q451" s="648"/>
      <c r="R451" s="642"/>
    </row>
    <row r="452" spans="1:18" s="641" customFormat="1" x14ac:dyDescent="0.25">
      <c r="A452" s="649"/>
      <c r="B452" s="650" t="s">
        <v>1625</v>
      </c>
      <c r="C452" s="651"/>
      <c r="D452" s="650" t="s">
        <v>1626</v>
      </c>
      <c r="E452" s="651"/>
      <c r="F452" s="652" t="s">
        <v>1652</v>
      </c>
      <c r="G452" s="651"/>
      <c r="H452" s="652" t="s">
        <v>150</v>
      </c>
      <c r="I452" s="651"/>
      <c r="J452" s="650" t="s">
        <v>1658</v>
      </c>
      <c r="K452" s="653"/>
      <c r="L452" s="654"/>
      <c r="M452" s="655"/>
      <c r="O452" s="642"/>
      <c r="P452" s="642"/>
      <c r="Q452" s="642"/>
    </row>
    <row r="453" spans="1:18" s="641" customFormat="1" x14ac:dyDescent="0.25">
      <c r="A453" s="643"/>
      <c r="B453" s="644"/>
      <c r="C453" s="656" t="s">
        <v>147</v>
      </c>
      <c r="D453" s="644"/>
      <c r="E453" s="656" t="s">
        <v>147</v>
      </c>
      <c r="F453" s="646"/>
      <c r="G453" s="656" t="s">
        <v>147</v>
      </c>
      <c r="H453" s="646">
        <v>50</v>
      </c>
      <c r="I453" s="656" t="s">
        <v>147</v>
      </c>
      <c r="J453" s="644">
        <f>L445</f>
        <v>21815.040000000001</v>
      </c>
      <c r="K453" s="645" t="s">
        <v>148</v>
      </c>
      <c r="L453" s="644">
        <f>H453*J453</f>
        <v>1090752</v>
      </c>
      <c r="M453" s="647" t="str">
        <f>M450</f>
        <v>tkm</v>
      </c>
      <c r="O453" s="657"/>
      <c r="P453" s="658"/>
      <c r="Q453" s="659"/>
      <c r="R453" s="642"/>
    </row>
    <row r="454" spans="1:18" s="641" customFormat="1" ht="13.5" thickBot="1" x14ac:dyDescent="0.3">
      <c r="A454" s="643"/>
      <c r="B454" s="644"/>
      <c r="C454" s="656"/>
      <c r="D454" s="644"/>
      <c r="E454" s="656"/>
      <c r="F454" s="646"/>
      <c r="G454" s="656"/>
      <c r="H454" s="646"/>
      <c r="I454" s="656"/>
      <c r="J454" s="644"/>
      <c r="K454" s="645"/>
      <c r="L454" s="644"/>
      <c r="M454" s="647"/>
      <c r="O454" s="657"/>
      <c r="P454" s="658"/>
      <c r="Q454" s="659"/>
      <c r="R454" s="642"/>
    </row>
    <row r="455" spans="1:18" s="641" customFormat="1" ht="13.5" thickBot="1" x14ac:dyDescent="0.3">
      <c r="A455" s="1084" t="s">
        <v>112</v>
      </c>
      <c r="B455" s="1085"/>
      <c r="C455" s="1085"/>
      <c r="D455" s="1085"/>
      <c r="E455" s="1085"/>
      <c r="F455" s="1085"/>
      <c r="G455" s="1085"/>
      <c r="H455" s="1085"/>
      <c r="I455" s="1085"/>
      <c r="J455" s="1085"/>
      <c r="K455" s="1085"/>
      <c r="L455" s="1085"/>
      <c r="M455" s="1086"/>
      <c r="O455" s="657"/>
      <c r="P455" s="658"/>
      <c r="Q455" s="659"/>
      <c r="R455" s="642"/>
    </row>
    <row r="456" spans="1:18" ht="13.5" thickBot="1" x14ac:dyDescent="0.3">
      <c r="A456" s="660"/>
      <c r="B456" s="661"/>
      <c r="C456" s="662"/>
      <c r="D456" s="661"/>
      <c r="E456" s="662"/>
      <c r="F456" s="662"/>
      <c r="G456" s="662"/>
      <c r="H456" s="662"/>
      <c r="I456" s="662"/>
      <c r="J456" s="661"/>
      <c r="K456" s="662"/>
      <c r="L456" s="661"/>
      <c r="M456" s="663"/>
    </row>
    <row r="457" spans="1:18" s="641" customFormat="1" ht="13.5" thickBot="1" x14ac:dyDescent="0.3">
      <c r="A457" s="636" t="s">
        <v>113</v>
      </c>
      <c r="B457" s="639"/>
      <c r="C457" s="638"/>
      <c r="D457" s="639"/>
      <c r="E457" s="638"/>
      <c r="F457" s="674"/>
      <c r="G457" s="638"/>
      <c r="H457" s="674"/>
      <c r="I457" s="638"/>
      <c r="J457" s="639"/>
      <c r="K457" s="675"/>
      <c r="L457" s="639">
        <f>SUM(L460)</f>
        <v>8158.08</v>
      </c>
      <c r="M457" s="640" t="s">
        <v>114</v>
      </c>
      <c r="O457" s="642"/>
    </row>
    <row r="458" spans="1:18" s="641" customFormat="1" x14ac:dyDescent="0.25">
      <c r="A458" s="643"/>
      <c r="B458" s="644"/>
      <c r="C458" s="645"/>
      <c r="D458" s="644"/>
      <c r="E458" s="645"/>
      <c r="F458" s="646"/>
      <c r="G458" s="645"/>
      <c r="H458" s="646"/>
      <c r="I458" s="645"/>
      <c r="J458" s="644"/>
      <c r="K458" s="645"/>
      <c r="L458" s="644"/>
      <c r="M458" s="647"/>
      <c r="O458" s="642"/>
      <c r="Q458" s="648"/>
      <c r="R458" s="642"/>
    </row>
    <row r="459" spans="1:18" s="641" customFormat="1" x14ac:dyDescent="0.25">
      <c r="A459" s="649"/>
      <c r="B459" s="650" t="s">
        <v>1659</v>
      </c>
      <c r="C459" s="651"/>
      <c r="D459" s="650" t="s">
        <v>1626</v>
      </c>
      <c r="E459" s="651"/>
      <c r="F459" s="652" t="s">
        <v>1635</v>
      </c>
      <c r="G459" s="651"/>
      <c r="H459" s="652" t="s">
        <v>1656</v>
      </c>
      <c r="I459" s="651"/>
      <c r="J459" s="650" t="s">
        <v>1629</v>
      </c>
      <c r="K459" s="653"/>
      <c r="L459" s="654"/>
      <c r="M459" s="655"/>
      <c r="O459" s="642"/>
      <c r="P459" s="642"/>
      <c r="Q459" s="642"/>
    </row>
    <row r="460" spans="1:18" s="641" customFormat="1" x14ac:dyDescent="0.25">
      <c r="A460" s="643"/>
      <c r="B460" s="644">
        <v>27193.600000000002</v>
      </c>
      <c r="C460" s="656" t="s">
        <v>147</v>
      </c>
      <c r="D460" s="644"/>
      <c r="E460" s="656" t="s">
        <v>147</v>
      </c>
      <c r="F460" s="646">
        <v>0.3</v>
      </c>
      <c r="G460" s="656" t="s">
        <v>147</v>
      </c>
      <c r="H460" s="646"/>
      <c r="I460" s="656" t="s">
        <v>147</v>
      </c>
      <c r="J460" s="644"/>
      <c r="K460" s="645" t="s">
        <v>148</v>
      </c>
      <c r="L460" s="644">
        <f>B460*F460</f>
        <v>8158.08</v>
      </c>
      <c r="M460" s="647" t="str">
        <f>M457</f>
        <v>M³</v>
      </c>
      <c r="O460" s="657"/>
      <c r="P460" s="658"/>
      <c r="Q460" s="659"/>
      <c r="R460" s="642"/>
    </row>
    <row r="461" spans="1:18" ht="13.5" thickBot="1" x14ac:dyDescent="0.3">
      <c r="A461" s="660"/>
      <c r="B461" s="661"/>
      <c r="C461" s="662"/>
      <c r="D461" s="661"/>
      <c r="E461" s="662"/>
      <c r="F461" s="662"/>
      <c r="G461" s="662"/>
      <c r="H461" s="662"/>
      <c r="I461" s="662"/>
      <c r="J461" s="661"/>
      <c r="K461" s="662"/>
      <c r="L461" s="661"/>
      <c r="M461" s="663"/>
    </row>
    <row r="462" spans="1:18" s="641" customFormat="1" ht="13.5" thickBot="1" x14ac:dyDescent="0.3">
      <c r="A462" s="636" t="s">
        <v>115</v>
      </c>
      <c r="B462" s="639"/>
      <c r="C462" s="638"/>
      <c r="D462" s="639"/>
      <c r="E462" s="638"/>
      <c r="F462" s="674"/>
      <c r="G462" s="638"/>
      <c r="H462" s="674"/>
      <c r="I462" s="638"/>
      <c r="J462" s="639"/>
      <c r="K462" s="675"/>
      <c r="L462" s="639">
        <f>SUM(L465)</f>
        <v>423.79200000000003</v>
      </c>
      <c r="M462" s="640" t="s">
        <v>114</v>
      </c>
      <c r="O462" s="642"/>
    </row>
    <row r="463" spans="1:18" s="641" customFormat="1" x14ac:dyDescent="0.25">
      <c r="A463" s="643"/>
      <c r="B463" s="644"/>
      <c r="C463" s="645"/>
      <c r="D463" s="644"/>
      <c r="E463" s="645"/>
      <c r="F463" s="646"/>
      <c r="G463" s="645"/>
      <c r="H463" s="646"/>
      <c r="I463" s="645"/>
      <c r="J463" s="644"/>
      <c r="K463" s="645"/>
      <c r="L463" s="644"/>
      <c r="M463" s="647"/>
      <c r="O463" s="642"/>
      <c r="Q463" s="648"/>
      <c r="R463" s="642"/>
    </row>
    <row r="464" spans="1:18" s="641" customFormat="1" x14ac:dyDescent="0.25">
      <c r="A464" s="649"/>
      <c r="B464" s="650" t="s">
        <v>1659</v>
      </c>
      <c r="C464" s="651"/>
      <c r="D464" s="650" t="s">
        <v>1626</v>
      </c>
      <c r="E464" s="651"/>
      <c r="F464" s="652" t="s">
        <v>1652</v>
      </c>
      <c r="G464" s="651"/>
      <c r="H464" s="652" t="s">
        <v>150</v>
      </c>
      <c r="I464" s="651"/>
      <c r="J464" s="650" t="s">
        <v>1629</v>
      </c>
      <c r="K464" s="653"/>
      <c r="L464" s="654"/>
      <c r="M464" s="655"/>
      <c r="O464" s="642"/>
      <c r="P464" s="642"/>
      <c r="Q464" s="642"/>
    </row>
    <row r="465" spans="1:18" s="641" customFormat="1" x14ac:dyDescent="0.25">
      <c r="A465" s="643"/>
      <c r="B465" s="644">
        <v>2118.96</v>
      </c>
      <c r="C465" s="656" t="s">
        <v>147</v>
      </c>
      <c r="D465" s="644"/>
      <c r="E465" s="656" t="s">
        <v>147</v>
      </c>
      <c r="F465" s="646">
        <v>0.2</v>
      </c>
      <c r="G465" s="656" t="s">
        <v>147</v>
      </c>
      <c r="H465" s="646"/>
      <c r="I465" s="656" t="s">
        <v>147</v>
      </c>
      <c r="J465" s="644"/>
      <c r="K465" s="645" t="s">
        <v>148</v>
      </c>
      <c r="L465" s="644">
        <f>B465*F465</f>
        <v>423.79200000000003</v>
      </c>
      <c r="M465" s="647" t="str">
        <f>M462</f>
        <v>M³</v>
      </c>
      <c r="O465" s="657"/>
      <c r="P465" s="658"/>
      <c r="Q465" s="659"/>
      <c r="R465" s="642"/>
    </row>
    <row r="466" spans="1:18" ht="13.5" thickBot="1" x14ac:dyDescent="0.3">
      <c r="A466" s="660"/>
      <c r="B466" s="661"/>
      <c r="C466" s="662"/>
      <c r="D466" s="661"/>
      <c r="E466" s="662"/>
      <c r="F466" s="662"/>
      <c r="G466" s="662"/>
      <c r="H466" s="662"/>
      <c r="I466" s="662"/>
      <c r="J466" s="661"/>
      <c r="K466" s="662"/>
      <c r="L466" s="661"/>
      <c r="M466" s="663"/>
    </row>
    <row r="467" spans="1:18" s="641" customFormat="1" ht="13.5" thickBot="1" x14ac:dyDescent="0.3">
      <c r="A467" s="636" t="s">
        <v>117</v>
      </c>
      <c r="B467" s="639"/>
      <c r="C467" s="638"/>
      <c r="D467" s="639"/>
      <c r="E467" s="638"/>
      <c r="F467" s="674"/>
      <c r="G467" s="638"/>
      <c r="H467" s="674"/>
      <c r="I467" s="638"/>
      <c r="J467" s="639"/>
      <c r="K467" s="675"/>
      <c r="L467" s="639">
        <f>SUM(L470)</f>
        <v>423.79200000000003</v>
      </c>
      <c r="M467" s="640" t="s">
        <v>114</v>
      </c>
      <c r="O467" s="642"/>
    </row>
    <row r="468" spans="1:18" s="641" customFormat="1" x14ac:dyDescent="0.25">
      <c r="A468" s="643"/>
      <c r="B468" s="644"/>
      <c r="C468" s="645"/>
      <c r="D468" s="644"/>
      <c r="E468" s="645"/>
      <c r="F468" s="646"/>
      <c r="G468" s="645"/>
      <c r="H468" s="646"/>
      <c r="I468" s="645"/>
      <c r="J468" s="644"/>
      <c r="K468" s="645"/>
      <c r="L468" s="644"/>
      <c r="M468" s="647"/>
      <c r="O468" s="642"/>
      <c r="Q468" s="648"/>
      <c r="R468" s="642"/>
    </row>
    <row r="469" spans="1:18" s="641" customFormat="1" x14ac:dyDescent="0.25">
      <c r="A469" s="649"/>
      <c r="B469" s="650" t="s">
        <v>1659</v>
      </c>
      <c r="C469" s="651"/>
      <c r="D469" s="650" t="s">
        <v>1626</v>
      </c>
      <c r="E469" s="651"/>
      <c r="F469" s="652" t="s">
        <v>1655</v>
      </c>
      <c r="G469" s="651"/>
      <c r="H469" s="652" t="s">
        <v>1656</v>
      </c>
      <c r="I469" s="651"/>
      <c r="J469" s="650" t="s">
        <v>1629</v>
      </c>
      <c r="K469" s="653"/>
      <c r="L469" s="654"/>
      <c r="M469" s="655"/>
      <c r="O469" s="642"/>
      <c r="P469" s="642"/>
      <c r="Q469" s="642"/>
    </row>
    <row r="470" spans="1:18" s="641" customFormat="1" x14ac:dyDescent="0.25">
      <c r="A470" s="643"/>
      <c r="B470" s="644">
        <f>B465</f>
        <v>2118.96</v>
      </c>
      <c r="C470" s="656" t="s">
        <v>147</v>
      </c>
      <c r="D470" s="644"/>
      <c r="E470" s="656" t="s">
        <v>147</v>
      </c>
      <c r="F470" s="646">
        <f>F465</f>
        <v>0.2</v>
      </c>
      <c r="G470" s="656" t="s">
        <v>147</v>
      </c>
      <c r="H470" s="646"/>
      <c r="I470" s="656" t="s">
        <v>147</v>
      </c>
      <c r="J470" s="644"/>
      <c r="K470" s="645" t="s">
        <v>148</v>
      </c>
      <c r="L470" s="644">
        <f>B470*F470</f>
        <v>423.79200000000003</v>
      </c>
      <c r="M470" s="647" t="str">
        <f>M467</f>
        <v>M³</v>
      </c>
      <c r="O470" s="657"/>
      <c r="P470" s="658"/>
      <c r="Q470" s="659"/>
      <c r="R470" s="642"/>
    </row>
    <row r="471" spans="1:18" ht="13.5" thickBot="1" x14ac:dyDescent="0.3">
      <c r="A471" s="660"/>
      <c r="B471" s="661"/>
      <c r="C471" s="662"/>
      <c r="D471" s="661"/>
      <c r="E471" s="662"/>
      <c r="F471" s="662"/>
      <c r="G471" s="662"/>
      <c r="H471" s="662"/>
      <c r="I471" s="662"/>
      <c r="J471" s="661"/>
      <c r="K471" s="662"/>
      <c r="L471" s="661"/>
      <c r="M471" s="663"/>
    </row>
    <row r="472" spans="1:18" s="641" customFormat="1" ht="13.5" thickBot="1" x14ac:dyDescent="0.3">
      <c r="A472" s="636" t="s">
        <v>118</v>
      </c>
      <c r="B472" s="639"/>
      <c r="C472" s="638"/>
      <c r="D472" s="639"/>
      <c r="E472" s="638"/>
      <c r="F472" s="674"/>
      <c r="G472" s="638"/>
      <c r="H472" s="674"/>
      <c r="I472" s="638"/>
      <c r="J472" s="639"/>
      <c r="K472" s="675"/>
      <c r="L472" s="639">
        <f>SUM(L475)</f>
        <v>43144.800000000003</v>
      </c>
      <c r="M472" s="640" t="s">
        <v>47</v>
      </c>
      <c r="O472" s="642"/>
    </row>
    <row r="473" spans="1:18" s="641" customFormat="1" x14ac:dyDescent="0.25">
      <c r="A473" s="643"/>
      <c r="B473" s="644"/>
      <c r="C473" s="645"/>
      <c r="D473" s="644"/>
      <c r="E473" s="645"/>
      <c r="F473" s="646"/>
      <c r="G473" s="645"/>
      <c r="H473" s="646"/>
      <c r="I473" s="645"/>
      <c r="J473" s="644"/>
      <c r="K473" s="645"/>
      <c r="L473" s="644"/>
      <c r="M473" s="647"/>
      <c r="O473" s="642"/>
      <c r="Q473" s="648"/>
      <c r="R473" s="642"/>
    </row>
    <row r="474" spans="1:18" s="641" customFormat="1" x14ac:dyDescent="0.25">
      <c r="A474" s="649"/>
      <c r="B474" s="650" t="s">
        <v>1659</v>
      </c>
      <c r="C474" s="651"/>
      <c r="D474" s="650" t="s">
        <v>1626</v>
      </c>
      <c r="E474" s="651"/>
      <c r="F474" s="652" t="s">
        <v>1652</v>
      </c>
      <c r="G474" s="651"/>
      <c r="H474" s="652" t="s">
        <v>150</v>
      </c>
      <c r="I474" s="651"/>
      <c r="J474" s="650" t="s">
        <v>1629</v>
      </c>
      <c r="K474" s="653"/>
      <c r="L474" s="654"/>
      <c r="M474" s="655"/>
      <c r="O474" s="642"/>
      <c r="P474" s="642"/>
      <c r="Q474" s="642"/>
    </row>
    <row r="475" spans="1:18" s="641" customFormat="1" x14ac:dyDescent="0.25">
      <c r="A475" s="643"/>
      <c r="B475" s="644">
        <v>43144.800000000003</v>
      </c>
      <c r="C475" s="656" t="s">
        <v>147</v>
      </c>
      <c r="D475" s="644"/>
      <c r="E475" s="656" t="s">
        <v>147</v>
      </c>
      <c r="F475" s="646"/>
      <c r="G475" s="656" t="s">
        <v>147</v>
      </c>
      <c r="H475" s="646"/>
      <c r="I475" s="656" t="s">
        <v>147</v>
      </c>
      <c r="J475" s="644"/>
      <c r="K475" s="645" t="s">
        <v>148</v>
      </c>
      <c r="L475" s="644">
        <f>B475</f>
        <v>43144.800000000003</v>
      </c>
      <c r="M475" s="647" t="str">
        <f>M472</f>
        <v>m²</v>
      </c>
      <c r="O475" s="657"/>
      <c r="P475" s="658"/>
      <c r="Q475" s="659"/>
      <c r="R475" s="642"/>
    </row>
    <row r="476" spans="1:18" ht="13.5" thickBot="1" x14ac:dyDescent="0.3">
      <c r="A476" s="660"/>
      <c r="B476" s="661"/>
      <c r="C476" s="662"/>
      <c r="D476" s="661"/>
      <c r="E476" s="662"/>
      <c r="F476" s="662"/>
      <c r="G476" s="662"/>
      <c r="H476" s="662"/>
      <c r="I476" s="662"/>
      <c r="J476" s="661"/>
      <c r="K476" s="662"/>
      <c r="L476" s="661"/>
      <c r="M476" s="663"/>
    </row>
    <row r="477" spans="1:18" s="641" customFormat="1" ht="13.5" thickBot="1" x14ac:dyDescent="0.3">
      <c r="A477" s="636" t="s">
        <v>119</v>
      </c>
      <c r="B477" s="639"/>
      <c r="C477" s="638"/>
      <c r="D477" s="639"/>
      <c r="E477" s="638"/>
      <c r="F477" s="674"/>
      <c r="G477" s="638"/>
      <c r="H477" s="674"/>
      <c r="I477" s="638"/>
      <c r="J477" s="639"/>
      <c r="K477" s="675"/>
      <c r="L477" s="639">
        <f>SUM(L480)</f>
        <v>2354.4</v>
      </c>
      <c r="M477" s="640" t="s">
        <v>47</v>
      </c>
      <c r="O477" s="642"/>
    </row>
    <row r="478" spans="1:18" s="641" customFormat="1" x14ac:dyDescent="0.25">
      <c r="A478" s="643"/>
      <c r="B478" s="644"/>
      <c r="C478" s="645"/>
      <c r="D478" s="644"/>
      <c r="E478" s="645"/>
      <c r="F478" s="646"/>
      <c r="G478" s="645"/>
      <c r="H478" s="646"/>
      <c r="I478" s="645"/>
      <c r="J478" s="644"/>
      <c r="K478" s="645"/>
      <c r="L478" s="644"/>
      <c r="M478" s="647"/>
      <c r="O478" s="642"/>
      <c r="Q478" s="648"/>
      <c r="R478" s="642"/>
    </row>
    <row r="479" spans="1:18" s="641" customFormat="1" x14ac:dyDescent="0.25">
      <c r="A479" s="649"/>
      <c r="B479" s="650" t="s">
        <v>1659</v>
      </c>
      <c r="C479" s="651"/>
      <c r="D479" s="650" t="s">
        <v>1626</v>
      </c>
      <c r="E479" s="651"/>
      <c r="F479" s="652" t="s">
        <v>1652</v>
      </c>
      <c r="G479" s="651"/>
      <c r="H479" s="652" t="s">
        <v>150</v>
      </c>
      <c r="I479" s="651"/>
      <c r="J479" s="650" t="s">
        <v>1629</v>
      </c>
      <c r="K479" s="653"/>
      <c r="L479" s="654"/>
      <c r="M479" s="655"/>
      <c r="O479" s="642"/>
      <c r="P479" s="642"/>
      <c r="Q479" s="642"/>
    </row>
    <row r="480" spans="1:18" s="641" customFormat="1" x14ac:dyDescent="0.25">
      <c r="A480" s="643"/>
      <c r="B480" s="644">
        <v>2354.4</v>
      </c>
      <c r="C480" s="656" t="s">
        <v>147</v>
      </c>
      <c r="D480" s="644"/>
      <c r="E480" s="656" t="s">
        <v>147</v>
      </c>
      <c r="F480" s="646"/>
      <c r="G480" s="656" t="s">
        <v>147</v>
      </c>
      <c r="H480" s="646"/>
      <c r="I480" s="656" t="s">
        <v>147</v>
      </c>
      <c r="J480" s="644"/>
      <c r="K480" s="645" t="s">
        <v>148</v>
      </c>
      <c r="L480" s="644">
        <f>B480</f>
        <v>2354.4</v>
      </c>
      <c r="M480" s="647" t="str">
        <f>M477</f>
        <v>m²</v>
      </c>
      <c r="O480" s="657"/>
      <c r="P480" s="658"/>
      <c r="Q480" s="659"/>
      <c r="R480" s="642"/>
    </row>
    <row r="481" spans="1:18" ht="13.5" thickBot="1" x14ac:dyDescent="0.3">
      <c r="A481" s="660"/>
      <c r="B481" s="661"/>
      <c r="C481" s="662"/>
      <c r="D481" s="661"/>
      <c r="E481" s="662"/>
      <c r="F481" s="662"/>
      <c r="G481" s="662"/>
      <c r="H481" s="662"/>
      <c r="I481" s="662"/>
      <c r="J481" s="661"/>
      <c r="K481" s="662"/>
      <c r="L481" s="661"/>
      <c r="M481" s="663"/>
    </row>
    <row r="482" spans="1:18" s="641" customFormat="1" ht="13.5" thickBot="1" x14ac:dyDescent="0.3">
      <c r="A482" s="636" t="s">
        <v>120</v>
      </c>
      <c r="B482" s="639"/>
      <c r="C482" s="638"/>
      <c r="D482" s="639"/>
      <c r="E482" s="638"/>
      <c r="F482" s="674"/>
      <c r="G482" s="638"/>
      <c r="H482" s="674"/>
      <c r="I482" s="638"/>
      <c r="J482" s="639"/>
      <c r="K482" s="675"/>
      <c r="L482" s="639">
        <f>SUM(L485)</f>
        <v>81580.800000000003</v>
      </c>
      <c r="M482" s="640" t="s">
        <v>47</v>
      </c>
      <c r="O482" s="642"/>
    </row>
    <row r="483" spans="1:18" s="641" customFormat="1" x14ac:dyDescent="0.25">
      <c r="A483" s="643"/>
      <c r="B483" s="644"/>
      <c r="C483" s="645"/>
      <c r="D483" s="644"/>
      <c r="E483" s="645"/>
      <c r="F483" s="646"/>
      <c r="G483" s="645"/>
      <c r="H483" s="646"/>
      <c r="I483" s="645"/>
      <c r="J483" s="644"/>
      <c r="K483" s="645"/>
      <c r="L483" s="644"/>
      <c r="M483" s="647"/>
      <c r="O483" s="642"/>
      <c r="Q483" s="648"/>
      <c r="R483" s="642"/>
    </row>
    <row r="484" spans="1:18" s="641" customFormat="1" x14ac:dyDescent="0.25">
      <c r="A484" s="649"/>
      <c r="B484" s="650" t="s">
        <v>1659</v>
      </c>
      <c r="C484" s="651"/>
      <c r="D484" s="650" t="s">
        <v>1626</v>
      </c>
      <c r="E484" s="651"/>
      <c r="F484" s="652" t="s">
        <v>1652</v>
      </c>
      <c r="G484" s="651"/>
      <c r="H484" s="652" t="s">
        <v>150</v>
      </c>
      <c r="I484" s="651"/>
      <c r="J484" s="650" t="s">
        <v>1629</v>
      </c>
      <c r="K484" s="653"/>
      <c r="L484" s="654"/>
      <c r="M484" s="655"/>
      <c r="O484" s="642"/>
      <c r="P484" s="642"/>
      <c r="Q484" s="642"/>
    </row>
    <row r="485" spans="1:18" s="641" customFormat="1" x14ac:dyDescent="0.25">
      <c r="A485" s="643"/>
      <c r="B485" s="644">
        <v>81580.800000000003</v>
      </c>
      <c r="C485" s="656" t="s">
        <v>147</v>
      </c>
      <c r="D485" s="644"/>
      <c r="E485" s="656" t="s">
        <v>147</v>
      </c>
      <c r="F485" s="646"/>
      <c r="G485" s="656" t="s">
        <v>147</v>
      </c>
      <c r="H485" s="646"/>
      <c r="I485" s="656" t="s">
        <v>147</v>
      </c>
      <c r="J485" s="644"/>
      <c r="K485" s="645" t="s">
        <v>148</v>
      </c>
      <c r="L485" s="644">
        <f>B485</f>
        <v>81580.800000000003</v>
      </c>
      <c r="M485" s="647" t="str">
        <f>M482</f>
        <v>m²</v>
      </c>
      <c r="O485" s="657"/>
      <c r="P485" s="658"/>
      <c r="Q485" s="659"/>
      <c r="R485" s="642"/>
    </row>
    <row r="486" spans="1:18" ht="13.5" thickBot="1" x14ac:dyDescent="0.3">
      <c r="A486" s="660"/>
      <c r="B486" s="661"/>
      <c r="C486" s="662"/>
      <c r="D486" s="661"/>
      <c r="E486" s="662"/>
      <c r="F486" s="662"/>
      <c r="G486" s="662"/>
      <c r="H486" s="662"/>
      <c r="I486" s="662"/>
      <c r="J486" s="661"/>
      <c r="K486" s="662"/>
      <c r="L486" s="661"/>
      <c r="M486" s="663"/>
    </row>
    <row r="487" spans="1:18" s="641" customFormat="1" ht="13.5" thickBot="1" x14ac:dyDescent="0.3">
      <c r="A487" s="636" t="s">
        <v>121</v>
      </c>
      <c r="B487" s="639"/>
      <c r="C487" s="638"/>
      <c r="D487" s="639"/>
      <c r="E487" s="638"/>
      <c r="F487" s="674"/>
      <c r="G487" s="638"/>
      <c r="H487" s="674"/>
      <c r="I487" s="638"/>
      <c r="J487" s="639"/>
      <c r="K487" s="675"/>
      <c r="L487" s="639">
        <f>SUM(L490)</f>
        <v>5177.3760000000002</v>
      </c>
      <c r="M487" s="640" t="s">
        <v>122</v>
      </c>
      <c r="O487" s="642"/>
    </row>
    <row r="488" spans="1:18" s="641" customFormat="1" x14ac:dyDescent="0.25">
      <c r="A488" s="643"/>
      <c r="B488" s="644"/>
      <c r="C488" s="645"/>
      <c r="D488" s="644"/>
      <c r="E488" s="645"/>
      <c r="F488" s="646"/>
      <c r="G488" s="645"/>
      <c r="H488" s="646"/>
      <c r="I488" s="645"/>
      <c r="J488" s="644"/>
      <c r="K488" s="645"/>
      <c r="L488" s="644"/>
      <c r="M488" s="647"/>
      <c r="O488" s="642"/>
      <c r="Q488" s="648"/>
      <c r="R488" s="642"/>
    </row>
    <row r="489" spans="1:18" s="641" customFormat="1" x14ac:dyDescent="0.25">
      <c r="A489" s="649"/>
      <c r="B489" s="650" t="s">
        <v>1660</v>
      </c>
      <c r="C489" s="651"/>
      <c r="D489" s="650" t="s">
        <v>1626</v>
      </c>
      <c r="E489" s="651"/>
      <c r="F489" s="652" t="s">
        <v>1652</v>
      </c>
      <c r="G489" s="651"/>
      <c r="H489" s="652" t="s">
        <v>1656</v>
      </c>
      <c r="I489" s="651"/>
      <c r="J489" s="650" t="s">
        <v>1629</v>
      </c>
      <c r="K489" s="653"/>
      <c r="L489" s="654"/>
      <c r="M489" s="655"/>
      <c r="O489" s="642"/>
      <c r="P489" s="642"/>
      <c r="Q489" s="642"/>
    </row>
    <row r="490" spans="1:18" s="641" customFormat="1" x14ac:dyDescent="0.25">
      <c r="A490" s="643"/>
      <c r="B490" s="644">
        <v>2070.9504000000002</v>
      </c>
      <c r="C490" s="656" t="s">
        <v>147</v>
      </c>
      <c r="D490" s="644"/>
      <c r="E490" s="656" t="s">
        <v>147</v>
      </c>
      <c r="F490" s="646"/>
      <c r="G490" s="656" t="s">
        <v>147</v>
      </c>
      <c r="H490" s="646">
        <v>2.5</v>
      </c>
      <c r="I490" s="656" t="s">
        <v>147</v>
      </c>
      <c r="J490" s="644"/>
      <c r="K490" s="645" t="s">
        <v>148</v>
      </c>
      <c r="L490" s="644">
        <f>B490*H490</f>
        <v>5177.3760000000002</v>
      </c>
      <c r="M490" s="647" t="str">
        <f>M487</f>
        <v>T</v>
      </c>
      <c r="O490" s="657"/>
      <c r="P490" s="658"/>
      <c r="Q490" s="659"/>
      <c r="R490" s="642"/>
    </row>
    <row r="491" spans="1:18" ht="13.5" thickBot="1" x14ac:dyDescent="0.3">
      <c r="A491" s="660"/>
      <c r="B491" s="661"/>
      <c r="C491" s="662"/>
      <c r="D491" s="661"/>
      <c r="E491" s="662"/>
      <c r="F491" s="662"/>
      <c r="G491" s="662"/>
      <c r="H491" s="662"/>
      <c r="I491" s="662"/>
      <c r="J491" s="661"/>
      <c r="K491" s="662"/>
      <c r="L491" s="661"/>
      <c r="M491" s="663"/>
    </row>
    <row r="492" spans="1:18" s="641" customFormat="1" ht="13.5" thickBot="1" x14ac:dyDescent="0.3">
      <c r="A492" s="636" t="s">
        <v>123</v>
      </c>
      <c r="B492" s="639"/>
      <c r="C492" s="638"/>
      <c r="D492" s="639"/>
      <c r="E492" s="638"/>
      <c r="F492" s="674"/>
      <c r="G492" s="638"/>
      <c r="H492" s="674"/>
      <c r="I492" s="638"/>
      <c r="J492" s="639"/>
      <c r="K492" s="675"/>
      <c r="L492" s="639">
        <f>SUM(L495)</f>
        <v>40790.400000000001</v>
      </c>
      <c r="M492" s="640" t="s">
        <v>124</v>
      </c>
      <c r="O492" s="642"/>
    </row>
    <row r="493" spans="1:18" s="641" customFormat="1" x14ac:dyDescent="0.25">
      <c r="A493" s="643"/>
      <c r="B493" s="644"/>
      <c r="C493" s="645"/>
      <c r="D493" s="644"/>
      <c r="E493" s="645"/>
      <c r="F493" s="646"/>
      <c r="G493" s="645"/>
      <c r="H493" s="646"/>
      <c r="I493" s="645"/>
      <c r="J493" s="644"/>
      <c r="K493" s="645"/>
      <c r="L493" s="644"/>
      <c r="M493" s="647"/>
      <c r="O493" s="642"/>
      <c r="Q493" s="648"/>
      <c r="R493" s="642"/>
    </row>
    <row r="494" spans="1:18" s="641" customFormat="1" x14ac:dyDescent="0.25">
      <c r="A494" s="649"/>
      <c r="B494" s="650" t="s">
        <v>1659</v>
      </c>
      <c r="C494" s="651"/>
      <c r="D494" s="650" t="s">
        <v>1626</v>
      </c>
      <c r="E494" s="651"/>
      <c r="F494" s="652" t="s">
        <v>1652</v>
      </c>
      <c r="G494" s="651"/>
      <c r="H494" s="652" t="s">
        <v>150</v>
      </c>
      <c r="I494" s="651"/>
      <c r="J494" s="650" t="s">
        <v>1629</v>
      </c>
      <c r="K494" s="653"/>
      <c r="L494" s="654"/>
      <c r="M494" s="655"/>
      <c r="O494" s="642"/>
      <c r="P494" s="642"/>
      <c r="Q494" s="642"/>
    </row>
    <row r="495" spans="1:18" s="641" customFormat="1" x14ac:dyDescent="0.25">
      <c r="A495" s="643"/>
      <c r="B495" s="644">
        <v>40790.400000000001</v>
      </c>
      <c r="C495" s="656" t="s">
        <v>147</v>
      </c>
      <c r="D495" s="644"/>
      <c r="E495" s="656" t="s">
        <v>147</v>
      </c>
      <c r="F495" s="646"/>
      <c r="G495" s="656" t="s">
        <v>147</v>
      </c>
      <c r="H495" s="646"/>
      <c r="I495" s="656" t="s">
        <v>147</v>
      </c>
      <c r="J495" s="644"/>
      <c r="K495" s="645" t="s">
        <v>148</v>
      </c>
      <c r="L495" s="644">
        <f>B495</f>
        <v>40790.400000000001</v>
      </c>
      <c r="M495" s="647" t="str">
        <f>M492</f>
        <v>M²</v>
      </c>
      <c r="O495" s="657"/>
      <c r="P495" s="658"/>
      <c r="Q495" s="659"/>
      <c r="R495" s="642"/>
    </row>
    <row r="496" spans="1:18" ht="13.5" thickBot="1" x14ac:dyDescent="0.3">
      <c r="A496" s="660"/>
      <c r="B496" s="661"/>
      <c r="C496" s="662"/>
      <c r="D496" s="661"/>
      <c r="E496" s="662"/>
      <c r="F496" s="662"/>
      <c r="G496" s="662"/>
      <c r="H496" s="662"/>
      <c r="I496" s="662"/>
      <c r="J496" s="661"/>
      <c r="K496" s="662"/>
      <c r="L496" s="661"/>
      <c r="M496" s="663"/>
    </row>
    <row r="497" spans="1:18" s="641" customFormat="1" ht="13.5" thickBot="1" x14ac:dyDescent="0.3">
      <c r="A497" s="636" t="s">
        <v>126</v>
      </c>
      <c r="B497" s="639"/>
      <c r="C497" s="638"/>
      <c r="D497" s="639"/>
      <c r="E497" s="638"/>
      <c r="F497" s="674"/>
      <c r="G497" s="638"/>
      <c r="H497" s="674"/>
      <c r="I497" s="638"/>
      <c r="J497" s="639"/>
      <c r="K497" s="675"/>
      <c r="L497" s="639">
        <f>SUM(L500)</f>
        <v>7765.8149999999996</v>
      </c>
      <c r="M497" s="640" t="s">
        <v>47</v>
      </c>
      <c r="O497" s="642"/>
    </row>
    <row r="498" spans="1:18" s="641" customFormat="1" x14ac:dyDescent="0.25">
      <c r="A498" s="643"/>
      <c r="B498" s="644"/>
      <c r="C498" s="645"/>
      <c r="D498" s="644"/>
      <c r="E498" s="645"/>
      <c r="F498" s="646"/>
      <c r="G498" s="645"/>
      <c r="H498" s="646"/>
      <c r="I498" s="645"/>
      <c r="J498" s="644"/>
      <c r="K498" s="645"/>
      <c r="L498" s="644"/>
      <c r="M498" s="647"/>
      <c r="O498" s="642"/>
      <c r="Q498" s="648"/>
      <c r="R498" s="642"/>
    </row>
    <row r="499" spans="1:18" s="641" customFormat="1" x14ac:dyDescent="0.25">
      <c r="A499" s="649"/>
      <c r="B499" s="650" t="s">
        <v>1625</v>
      </c>
      <c r="C499" s="651"/>
      <c r="D499" s="650" t="s">
        <v>1626</v>
      </c>
      <c r="E499" s="651"/>
      <c r="F499" s="652" t="s">
        <v>1652</v>
      </c>
      <c r="G499" s="651"/>
      <c r="H499" s="652" t="s">
        <v>150</v>
      </c>
      <c r="I499" s="651"/>
      <c r="J499" s="650" t="s">
        <v>1651</v>
      </c>
      <c r="K499" s="653"/>
      <c r="L499" s="654"/>
      <c r="M499" s="655"/>
      <c r="O499" s="642"/>
      <c r="P499" s="642"/>
      <c r="Q499" s="642"/>
    </row>
    <row r="500" spans="1:18" s="641" customFormat="1" x14ac:dyDescent="0.25">
      <c r="A500" s="643"/>
      <c r="B500" s="644">
        <v>38829.074999999997</v>
      </c>
      <c r="C500" s="656" t="s">
        <v>147</v>
      </c>
      <c r="D500" s="644">
        <v>0.1</v>
      </c>
      <c r="E500" s="656" t="s">
        <v>147</v>
      </c>
      <c r="F500" s="646"/>
      <c r="G500" s="656" t="s">
        <v>147</v>
      </c>
      <c r="H500" s="646"/>
      <c r="I500" s="656" t="s">
        <v>147</v>
      </c>
      <c r="J500" s="644">
        <v>2</v>
      </c>
      <c r="K500" s="645" t="s">
        <v>148</v>
      </c>
      <c r="L500" s="644">
        <f>B500*D500*J500</f>
        <v>7765.8149999999996</v>
      </c>
      <c r="M500" s="647" t="str">
        <f>M497</f>
        <v>m²</v>
      </c>
      <c r="O500" s="657"/>
      <c r="P500" s="658"/>
      <c r="Q500" s="659"/>
      <c r="R500" s="642"/>
    </row>
    <row r="501" spans="1:18" ht="13.5" thickBot="1" x14ac:dyDescent="0.3">
      <c r="A501" s="660"/>
      <c r="B501" s="661"/>
      <c r="C501" s="662"/>
      <c r="D501" s="661"/>
      <c r="E501" s="662"/>
      <c r="F501" s="662"/>
      <c r="G501" s="662"/>
      <c r="H501" s="662"/>
      <c r="I501" s="662"/>
      <c r="J501" s="661"/>
      <c r="K501" s="662"/>
      <c r="L501" s="661"/>
      <c r="M501" s="663"/>
    </row>
    <row r="502" spans="1:18" s="641" customFormat="1" ht="13.5" thickBot="1" x14ac:dyDescent="0.3">
      <c r="A502" s="636" t="s">
        <v>127</v>
      </c>
      <c r="B502" s="639"/>
      <c r="C502" s="638"/>
      <c r="D502" s="639"/>
      <c r="E502" s="638"/>
      <c r="F502" s="674"/>
      <c r="G502" s="638"/>
      <c r="H502" s="674"/>
      <c r="I502" s="638"/>
      <c r="J502" s="639"/>
      <c r="K502" s="675"/>
      <c r="L502" s="639">
        <f>SUM(L505)</f>
        <v>6212.7</v>
      </c>
      <c r="M502" s="640" t="s">
        <v>128</v>
      </c>
      <c r="O502" s="642"/>
    </row>
    <row r="503" spans="1:18" s="641" customFormat="1" x14ac:dyDescent="0.25">
      <c r="A503" s="643"/>
      <c r="B503" s="644"/>
      <c r="C503" s="645"/>
      <c r="D503" s="644"/>
      <c r="E503" s="645"/>
      <c r="F503" s="646"/>
      <c r="G503" s="645"/>
      <c r="H503" s="646"/>
      <c r="I503" s="645"/>
      <c r="J503" s="644"/>
      <c r="K503" s="645"/>
      <c r="L503" s="644"/>
      <c r="M503" s="647"/>
      <c r="O503" s="642"/>
      <c r="Q503" s="648"/>
      <c r="R503" s="642"/>
    </row>
    <row r="504" spans="1:18" s="641" customFormat="1" x14ac:dyDescent="0.25">
      <c r="A504" s="649"/>
      <c r="B504" s="650" t="s">
        <v>1625</v>
      </c>
      <c r="C504" s="651"/>
      <c r="D504" s="650" t="s">
        <v>1626</v>
      </c>
      <c r="E504" s="651"/>
      <c r="F504" s="652" t="s">
        <v>1652</v>
      </c>
      <c r="G504" s="651"/>
      <c r="H504" s="652" t="s">
        <v>150</v>
      </c>
      <c r="I504" s="651"/>
      <c r="J504" s="650" t="s">
        <v>1629</v>
      </c>
      <c r="K504" s="653"/>
      <c r="L504" s="654"/>
      <c r="M504" s="655"/>
      <c r="O504" s="642"/>
      <c r="P504" s="642"/>
      <c r="Q504" s="642"/>
    </row>
    <row r="505" spans="1:18" s="641" customFormat="1" x14ac:dyDescent="0.25">
      <c r="A505" s="643"/>
      <c r="B505" s="644">
        <v>3106.35</v>
      </c>
      <c r="C505" s="656" t="s">
        <v>147</v>
      </c>
      <c r="D505" s="644"/>
      <c r="E505" s="656" t="s">
        <v>147</v>
      </c>
      <c r="F505" s="646"/>
      <c r="G505" s="656" t="s">
        <v>147</v>
      </c>
      <c r="H505" s="646"/>
      <c r="I505" s="656" t="s">
        <v>147</v>
      </c>
      <c r="J505" s="644">
        <v>2</v>
      </c>
      <c r="K505" s="645" t="s">
        <v>148</v>
      </c>
      <c r="L505" s="644">
        <f>B505*J505</f>
        <v>6212.7</v>
      </c>
      <c r="M505" s="647" t="str">
        <f>M502</f>
        <v>M</v>
      </c>
      <c r="O505" s="657"/>
      <c r="P505" s="658"/>
      <c r="Q505" s="659"/>
      <c r="R505" s="642"/>
    </row>
    <row r="506" spans="1:18" ht="13.5" thickBot="1" x14ac:dyDescent="0.3">
      <c r="A506" s="660"/>
      <c r="B506" s="661"/>
      <c r="C506" s="662"/>
      <c r="D506" s="661"/>
      <c r="E506" s="662"/>
      <c r="F506" s="662"/>
      <c r="G506" s="662"/>
      <c r="H506" s="662"/>
      <c r="I506" s="662"/>
      <c r="J506" s="661"/>
      <c r="K506" s="662"/>
      <c r="L506" s="661"/>
      <c r="M506" s="663"/>
    </row>
    <row r="507" spans="1:18" s="641" customFormat="1" ht="13.5" thickBot="1" x14ac:dyDescent="0.3">
      <c r="A507" s="636" t="s">
        <v>129</v>
      </c>
      <c r="B507" s="639"/>
      <c r="C507" s="638"/>
      <c r="D507" s="639"/>
      <c r="E507" s="638"/>
      <c r="F507" s="674"/>
      <c r="G507" s="638"/>
      <c r="H507" s="674"/>
      <c r="I507" s="638"/>
      <c r="J507" s="639"/>
      <c r="K507" s="675"/>
      <c r="L507" s="639">
        <f>SUM(L510)</f>
        <v>1553.1</v>
      </c>
      <c r="M507" s="640" t="s">
        <v>38</v>
      </c>
      <c r="O507" s="642"/>
    </row>
    <row r="508" spans="1:18" s="641" customFormat="1" x14ac:dyDescent="0.25">
      <c r="A508" s="643"/>
      <c r="B508" s="644"/>
      <c r="C508" s="645"/>
      <c r="D508" s="644"/>
      <c r="E508" s="645"/>
      <c r="F508" s="646"/>
      <c r="G508" s="645"/>
      <c r="H508" s="646"/>
      <c r="I508" s="645"/>
      <c r="J508" s="644"/>
      <c r="K508" s="645"/>
      <c r="L508" s="644"/>
      <c r="M508" s="647"/>
      <c r="O508" s="642"/>
      <c r="Q508" s="648"/>
      <c r="R508" s="642"/>
    </row>
    <row r="509" spans="1:18" s="641" customFormat="1" x14ac:dyDescent="0.25">
      <c r="A509" s="649"/>
      <c r="B509" s="650" t="s">
        <v>1659</v>
      </c>
      <c r="C509" s="651"/>
      <c r="D509" s="650" t="s">
        <v>1626</v>
      </c>
      <c r="E509" s="651"/>
      <c r="F509" s="652" t="s">
        <v>1635</v>
      </c>
      <c r="G509" s="651"/>
      <c r="H509" s="652" t="s">
        <v>150</v>
      </c>
      <c r="I509" s="651"/>
      <c r="J509" s="650" t="s">
        <v>1629</v>
      </c>
      <c r="K509" s="653"/>
      <c r="L509" s="654"/>
      <c r="M509" s="655"/>
      <c r="O509" s="642"/>
      <c r="P509" s="642"/>
      <c r="Q509" s="642"/>
    </row>
    <row r="510" spans="1:18" s="641" customFormat="1" x14ac:dyDescent="0.25">
      <c r="A510" s="643"/>
      <c r="B510" s="644">
        <v>1553.1</v>
      </c>
      <c r="C510" s="656" t="s">
        <v>147</v>
      </c>
      <c r="D510" s="644"/>
      <c r="E510" s="656" t="s">
        <v>147</v>
      </c>
      <c r="F510" s="646">
        <v>1</v>
      </c>
      <c r="G510" s="656" t="s">
        <v>147</v>
      </c>
      <c r="H510" s="646"/>
      <c r="I510" s="656" t="s">
        <v>147</v>
      </c>
      <c r="J510" s="644"/>
      <c r="K510" s="645" t="s">
        <v>148</v>
      </c>
      <c r="L510" s="644">
        <f>B510*F510</f>
        <v>1553.1</v>
      </c>
      <c r="M510" s="647" t="str">
        <f>M507</f>
        <v>m³</v>
      </c>
      <c r="O510" s="657"/>
      <c r="P510" s="658"/>
      <c r="Q510" s="659"/>
      <c r="R510" s="642"/>
    </row>
    <row r="511" spans="1:18" ht="13.5" thickBot="1" x14ac:dyDescent="0.3">
      <c r="A511" s="660"/>
      <c r="B511" s="661"/>
      <c r="C511" s="662"/>
      <c r="D511" s="661"/>
      <c r="E511" s="662"/>
      <c r="F511" s="662"/>
      <c r="G511" s="662"/>
      <c r="H511" s="662"/>
      <c r="I511" s="662"/>
      <c r="J511" s="661"/>
      <c r="K511" s="662"/>
      <c r="L511" s="661"/>
      <c r="M511" s="663"/>
    </row>
    <row r="512" spans="1:18" s="641" customFormat="1" ht="13.5" thickBot="1" x14ac:dyDescent="0.3">
      <c r="A512" s="636" t="s">
        <v>131</v>
      </c>
      <c r="B512" s="639"/>
      <c r="C512" s="638"/>
      <c r="D512" s="639"/>
      <c r="E512" s="638"/>
      <c r="F512" s="674"/>
      <c r="G512" s="638"/>
      <c r="H512" s="674"/>
      <c r="I512" s="638"/>
      <c r="J512" s="639"/>
      <c r="K512" s="675"/>
      <c r="L512" s="639">
        <f>SUM(L515)</f>
        <v>2.8140000000000001</v>
      </c>
      <c r="M512" s="640" t="s">
        <v>108</v>
      </c>
      <c r="O512" s="642"/>
    </row>
    <row r="513" spans="1:18" s="641" customFormat="1" x14ac:dyDescent="0.25">
      <c r="A513" s="643"/>
      <c r="B513" s="644"/>
      <c r="C513" s="645"/>
      <c r="D513" s="644"/>
      <c r="E513" s="645"/>
      <c r="F513" s="646"/>
      <c r="G513" s="645"/>
      <c r="H513" s="646"/>
      <c r="I513" s="645"/>
      <c r="J513" s="644"/>
      <c r="K513" s="645"/>
      <c r="L513" s="644"/>
      <c r="M513" s="647"/>
      <c r="O513" s="642"/>
      <c r="Q513" s="648"/>
      <c r="R513" s="642"/>
    </row>
    <row r="514" spans="1:18" s="641" customFormat="1" x14ac:dyDescent="0.25">
      <c r="A514" s="649"/>
      <c r="B514" s="650" t="s">
        <v>1625</v>
      </c>
      <c r="C514" s="651"/>
      <c r="D514" s="650" t="s">
        <v>1626</v>
      </c>
      <c r="E514" s="651"/>
      <c r="F514" s="652" t="s">
        <v>1652</v>
      </c>
      <c r="G514" s="651"/>
      <c r="H514" s="652" t="s">
        <v>150</v>
      </c>
      <c r="I514" s="651"/>
      <c r="J514" s="650" t="s">
        <v>1629</v>
      </c>
      <c r="K514" s="653"/>
      <c r="L514" s="654"/>
      <c r="M514" s="655"/>
      <c r="O514" s="642"/>
      <c r="P514" s="642"/>
      <c r="Q514" s="642"/>
    </row>
    <row r="515" spans="1:18" s="641" customFormat="1" x14ac:dyDescent="0.25">
      <c r="A515" s="643"/>
      <c r="B515" s="644"/>
      <c r="C515" s="656" t="s">
        <v>147</v>
      </c>
      <c r="D515" s="644"/>
      <c r="E515" s="656" t="s">
        <v>147</v>
      </c>
      <c r="F515" s="646"/>
      <c r="G515" s="656" t="s">
        <v>147</v>
      </c>
      <c r="H515" s="646"/>
      <c r="I515" s="656" t="s">
        <v>147</v>
      </c>
      <c r="J515" s="644">
        <v>2.8140000000000001</v>
      </c>
      <c r="K515" s="645" t="s">
        <v>148</v>
      </c>
      <c r="L515" s="644">
        <f>J515</f>
        <v>2.8140000000000001</v>
      </c>
      <c r="M515" s="647" t="str">
        <f>M512</f>
        <v>t</v>
      </c>
      <c r="O515" s="657"/>
      <c r="P515" s="658"/>
      <c r="Q515" s="659"/>
      <c r="R515" s="642"/>
    </row>
    <row r="516" spans="1:18" ht="13.5" thickBot="1" x14ac:dyDescent="0.3">
      <c r="A516" s="660"/>
      <c r="B516" s="661"/>
      <c r="C516" s="662"/>
      <c r="D516" s="661"/>
      <c r="E516" s="662"/>
      <c r="F516" s="662"/>
      <c r="G516" s="662"/>
      <c r="H516" s="662"/>
      <c r="I516" s="662"/>
      <c r="J516" s="661"/>
      <c r="K516" s="662"/>
      <c r="L516" s="661"/>
      <c r="M516" s="663"/>
    </row>
    <row r="517" spans="1:18" s="641" customFormat="1" ht="13.5" thickBot="1" x14ac:dyDescent="0.3">
      <c r="A517" s="636" t="s">
        <v>133</v>
      </c>
      <c r="B517" s="639"/>
      <c r="C517" s="638"/>
      <c r="D517" s="639"/>
      <c r="E517" s="638"/>
      <c r="F517" s="674"/>
      <c r="G517" s="638"/>
      <c r="H517" s="674"/>
      <c r="I517" s="638"/>
      <c r="J517" s="639"/>
      <c r="K517" s="675"/>
      <c r="L517" s="639">
        <f>SUM(L520)</f>
        <v>19.413</v>
      </c>
      <c r="M517" s="640" t="s">
        <v>108</v>
      </c>
      <c r="O517" s="642"/>
    </row>
    <row r="518" spans="1:18" s="641" customFormat="1" x14ac:dyDescent="0.25">
      <c r="A518" s="643"/>
      <c r="B518" s="644"/>
      <c r="C518" s="645"/>
      <c r="D518" s="644"/>
      <c r="E518" s="645"/>
      <c r="F518" s="646"/>
      <c r="G518" s="645"/>
      <c r="H518" s="646"/>
      <c r="I518" s="645"/>
      <c r="J518" s="644"/>
      <c r="K518" s="645"/>
      <c r="L518" s="644"/>
      <c r="M518" s="647"/>
      <c r="O518" s="642"/>
      <c r="Q518" s="648"/>
      <c r="R518" s="642"/>
    </row>
    <row r="519" spans="1:18" s="641" customFormat="1" x14ac:dyDescent="0.25">
      <c r="A519" s="649"/>
      <c r="B519" s="650" t="s">
        <v>1625</v>
      </c>
      <c r="C519" s="651"/>
      <c r="D519" s="650" t="s">
        <v>1626</v>
      </c>
      <c r="E519" s="651"/>
      <c r="F519" s="652" t="s">
        <v>1652</v>
      </c>
      <c r="G519" s="651"/>
      <c r="H519" s="652" t="s">
        <v>150</v>
      </c>
      <c r="I519" s="651"/>
      <c r="J519" s="650" t="s">
        <v>1629</v>
      </c>
      <c r="K519" s="653"/>
      <c r="L519" s="654"/>
      <c r="M519" s="655"/>
      <c r="O519" s="642"/>
      <c r="P519" s="642"/>
      <c r="Q519" s="642"/>
    </row>
    <row r="520" spans="1:18" s="641" customFormat="1" x14ac:dyDescent="0.25">
      <c r="A520" s="643"/>
      <c r="B520" s="644"/>
      <c r="C520" s="656" t="s">
        <v>147</v>
      </c>
      <c r="D520" s="644"/>
      <c r="E520" s="656" t="s">
        <v>147</v>
      </c>
      <c r="F520" s="646"/>
      <c r="G520" s="656" t="s">
        <v>147</v>
      </c>
      <c r="H520" s="646"/>
      <c r="I520" s="656" t="s">
        <v>147</v>
      </c>
      <c r="J520" s="644">
        <v>19.413</v>
      </c>
      <c r="K520" s="645" t="s">
        <v>148</v>
      </c>
      <c r="L520" s="644">
        <f>J520</f>
        <v>19.413</v>
      </c>
      <c r="M520" s="647" t="str">
        <f>M517</f>
        <v>t</v>
      </c>
      <c r="O520" s="657"/>
      <c r="P520" s="658"/>
      <c r="Q520" s="659"/>
      <c r="R520" s="642"/>
    </row>
    <row r="521" spans="1:18" ht="13.5" thickBot="1" x14ac:dyDescent="0.3">
      <c r="A521" s="660"/>
      <c r="B521" s="661"/>
      <c r="C521" s="662"/>
      <c r="D521" s="661"/>
      <c r="E521" s="662"/>
      <c r="F521" s="662"/>
      <c r="G521" s="662"/>
      <c r="H521" s="662"/>
      <c r="I521" s="662"/>
      <c r="J521" s="661"/>
      <c r="K521" s="662"/>
      <c r="L521" s="661"/>
      <c r="M521" s="663"/>
    </row>
    <row r="522" spans="1:18" s="641" customFormat="1" ht="13.5" thickBot="1" x14ac:dyDescent="0.3">
      <c r="A522" s="636" t="s">
        <v>135</v>
      </c>
      <c r="B522" s="639"/>
      <c r="C522" s="638"/>
      <c r="D522" s="639"/>
      <c r="E522" s="638"/>
      <c r="F522" s="674"/>
      <c r="G522" s="638"/>
      <c r="H522" s="674"/>
      <c r="I522" s="638"/>
      <c r="J522" s="639"/>
      <c r="K522" s="675"/>
      <c r="L522" s="639">
        <f>SUM(L525)</f>
        <v>292.83269999999999</v>
      </c>
      <c r="M522" s="640" t="s">
        <v>108</v>
      </c>
      <c r="O522" s="642"/>
    </row>
    <row r="523" spans="1:18" s="641" customFormat="1" x14ac:dyDescent="0.25">
      <c r="A523" s="643"/>
      <c r="B523" s="644"/>
      <c r="C523" s="645"/>
      <c r="D523" s="644"/>
      <c r="E523" s="645"/>
      <c r="F523" s="646"/>
      <c r="G523" s="645"/>
      <c r="H523" s="646"/>
      <c r="I523" s="645"/>
      <c r="J523" s="644"/>
      <c r="K523" s="645"/>
      <c r="L523" s="644"/>
      <c r="M523" s="647"/>
      <c r="O523" s="642"/>
      <c r="Q523" s="648"/>
      <c r="R523" s="642"/>
    </row>
    <row r="524" spans="1:18" s="641" customFormat="1" x14ac:dyDescent="0.25">
      <c r="A524" s="649"/>
      <c r="B524" s="650" t="s">
        <v>1625</v>
      </c>
      <c r="C524" s="651"/>
      <c r="D524" s="650" t="s">
        <v>1626</v>
      </c>
      <c r="E524" s="651"/>
      <c r="F524" s="652" t="s">
        <v>1652</v>
      </c>
      <c r="G524" s="651"/>
      <c r="H524" s="652" t="s">
        <v>150</v>
      </c>
      <c r="I524" s="651"/>
      <c r="J524" s="650" t="s">
        <v>1629</v>
      </c>
      <c r="K524" s="653"/>
      <c r="L524" s="654"/>
      <c r="M524" s="655"/>
      <c r="O524" s="642"/>
      <c r="P524" s="642"/>
      <c r="Q524" s="642"/>
    </row>
    <row r="525" spans="1:18" s="641" customFormat="1" x14ac:dyDescent="0.25">
      <c r="A525" s="643"/>
      <c r="B525" s="644"/>
      <c r="C525" s="656" t="s">
        <v>147</v>
      </c>
      <c r="D525" s="644"/>
      <c r="E525" s="656" t="s">
        <v>147</v>
      </c>
      <c r="F525" s="646"/>
      <c r="G525" s="656" t="s">
        <v>147</v>
      </c>
      <c r="H525" s="646"/>
      <c r="I525" s="656" t="s">
        <v>147</v>
      </c>
      <c r="J525" s="644">
        <v>292.83269999999999</v>
      </c>
      <c r="K525" s="645" t="s">
        <v>148</v>
      </c>
      <c r="L525" s="644">
        <f>J525</f>
        <v>292.83269999999999</v>
      </c>
      <c r="M525" s="647" t="str">
        <f>M522</f>
        <v>t</v>
      </c>
      <c r="O525" s="657"/>
      <c r="P525" s="658"/>
      <c r="Q525" s="659"/>
      <c r="R525" s="642"/>
    </row>
    <row r="526" spans="1:18" ht="13.5" thickBot="1" x14ac:dyDescent="0.3">
      <c r="A526" s="660"/>
      <c r="B526" s="661"/>
      <c r="C526" s="662"/>
      <c r="D526" s="661"/>
      <c r="E526" s="662"/>
      <c r="F526" s="662"/>
      <c r="G526" s="662"/>
      <c r="H526" s="662"/>
      <c r="I526" s="662"/>
      <c r="J526" s="661"/>
      <c r="K526" s="662"/>
      <c r="L526" s="661"/>
      <c r="M526" s="663"/>
    </row>
    <row r="527" spans="1:18" s="641" customFormat="1" ht="13.5" thickBot="1" x14ac:dyDescent="0.3">
      <c r="A527" s="636" t="s">
        <v>137</v>
      </c>
      <c r="B527" s="639"/>
      <c r="C527" s="638"/>
      <c r="D527" s="639"/>
      <c r="E527" s="638"/>
      <c r="F527" s="674"/>
      <c r="G527" s="638"/>
      <c r="H527" s="674"/>
      <c r="I527" s="638"/>
      <c r="J527" s="639"/>
      <c r="K527" s="675"/>
      <c r="L527" s="639">
        <f>SUM(L530)</f>
        <v>212.928</v>
      </c>
      <c r="M527" s="640" t="s">
        <v>108</v>
      </c>
      <c r="O527" s="642"/>
    </row>
    <row r="528" spans="1:18" s="641" customFormat="1" x14ac:dyDescent="0.25">
      <c r="A528" s="643"/>
      <c r="B528" s="644"/>
      <c r="C528" s="645"/>
      <c r="D528" s="644"/>
      <c r="E528" s="645"/>
      <c r="F528" s="646"/>
      <c r="G528" s="645"/>
      <c r="H528" s="646"/>
      <c r="I528" s="645"/>
      <c r="J528" s="644"/>
      <c r="K528" s="645"/>
      <c r="L528" s="644"/>
      <c r="M528" s="647"/>
      <c r="O528" s="642"/>
      <c r="Q528" s="648"/>
      <c r="R528" s="642"/>
    </row>
    <row r="529" spans="1:18" s="641" customFormat="1" x14ac:dyDescent="0.25">
      <c r="A529" s="649"/>
      <c r="B529" s="650" t="s">
        <v>1625</v>
      </c>
      <c r="C529" s="651"/>
      <c r="D529" s="650" t="s">
        <v>1626</v>
      </c>
      <c r="E529" s="651"/>
      <c r="F529" s="652" t="s">
        <v>1652</v>
      </c>
      <c r="G529" s="651"/>
      <c r="H529" s="652" t="s">
        <v>150</v>
      </c>
      <c r="I529" s="651"/>
      <c r="J529" s="650" t="s">
        <v>1629</v>
      </c>
      <c r="K529" s="653"/>
      <c r="L529" s="654"/>
      <c r="M529" s="655"/>
      <c r="O529" s="642"/>
      <c r="P529" s="642"/>
      <c r="Q529" s="642"/>
    </row>
    <row r="530" spans="1:18" s="641" customFormat="1" x14ac:dyDescent="0.25">
      <c r="A530" s="643"/>
      <c r="B530" s="644"/>
      <c r="C530" s="656" t="s">
        <v>147</v>
      </c>
      <c r="D530" s="644"/>
      <c r="E530" s="656" t="s">
        <v>147</v>
      </c>
      <c r="F530" s="646"/>
      <c r="G530" s="656" t="s">
        <v>147</v>
      </c>
      <c r="H530" s="646"/>
      <c r="I530" s="656" t="s">
        <v>147</v>
      </c>
      <c r="J530" s="644">
        <v>212.928</v>
      </c>
      <c r="K530" s="645" t="s">
        <v>148</v>
      </c>
      <c r="L530" s="644">
        <f>J530</f>
        <v>212.928</v>
      </c>
      <c r="M530" s="647" t="str">
        <f>M527</f>
        <v>t</v>
      </c>
      <c r="O530" s="657"/>
      <c r="P530" s="658"/>
      <c r="Q530" s="659"/>
      <c r="R530" s="642"/>
    </row>
    <row r="531" spans="1:18" ht="13.5" thickBot="1" x14ac:dyDescent="0.3">
      <c r="A531" s="660"/>
      <c r="B531" s="661"/>
      <c r="C531" s="662"/>
      <c r="D531" s="661"/>
      <c r="E531" s="662"/>
      <c r="F531" s="662"/>
      <c r="G531" s="662"/>
      <c r="H531" s="662"/>
      <c r="I531" s="662"/>
      <c r="J531" s="661"/>
      <c r="K531" s="662"/>
      <c r="L531" s="661"/>
      <c r="M531" s="663"/>
    </row>
    <row r="532" spans="1:18" s="641" customFormat="1" ht="13.5" thickBot="1" x14ac:dyDescent="0.3">
      <c r="A532" s="636" t="s">
        <v>139</v>
      </c>
      <c r="B532" s="639"/>
      <c r="C532" s="638"/>
      <c r="D532" s="639"/>
      <c r="E532" s="638"/>
      <c r="F532" s="674"/>
      <c r="G532" s="638"/>
      <c r="H532" s="674"/>
      <c r="I532" s="638"/>
      <c r="J532" s="639"/>
      <c r="K532" s="675"/>
      <c r="L532" s="639">
        <f>SUM(L535)</f>
        <v>2.8140000000000001</v>
      </c>
      <c r="M532" s="640" t="s">
        <v>108</v>
      </c>
      <c r="O532" s="642"/>
    </row>
    <row r="533" spans="1:18" s="641" customFormat="1" x14ac:dyDescent="0.25">
      <c r="A533" s="643"/>
      <c r="B533" s="644"/>
      <c r="C533" s="645"/>
      <c r="D533" s="644"/>
      <c r="E533" s="645"/>
      <c r="F533" s="646"/>
      <c r="G533" s="645"/>
      <c r="H533" s="646"/>
      <c r="I533" s="645"/>
      <c r="J533" s="644"/>
      <c r="K533" s="645"/>
      <c r="L533" s="644"/>
      <c r="M533" s="647"/>
      <c r="O533" s="642"/>
      <c r="Q533" s="648"/>
      <c r="R533" s="642"/>
    </row>
    <row r="534" spans="1:18" s="641" customFormat="1" x14ac:dyDescent="0.25">
      <c r="A534" s="649"/>
      <c r="B534" s="650" t="s">
        <v>1625</v>
      </c>
      <c r="C534" s="651"/>
      <c r="D534" s="650" t="s">
        <v>1626</v>
      </c>
      <c r="E534" s="651"/>
      <c r="F534" s="652" t="s">
        <v>1652</v>
      </c>
      <c r="G534" s="651"/>
      <c r="H534" s="652" t="s">
        <v>150</v>
      </c>
      <c r="I534" s="651"/>
      <c r="J534" s="650" t="s">
        <v>1629</v>
      </c>
      <c r="K534" s="653"/>
      <c r="L534" s="654"/>
      <c r="M534" s="655"/>
      <c r="O534" s="642"/>
      <c r="P534" s="642"/>
      <c r="Q534" s="642"/>
    </row>
    <row r="535" spans="1:18" s="641" customFormat="1" x14ac:dyDescent="0.25">
      <c r="A535" s="643"/>
      <c r="B535" s="644"/>
      <c r="C535" s="656" t="s">
        <v>147</v>
      </c>
      <c r="D535" s="644"/>
      <c r="E535" s="656" t="s">
        <v>147</v>
      </c>
      <c r="F535" s="646"/>
      <c r="G535" s="656" t="s">
        <v>147</v>
      </c>
      <c r="H535" s="646"/>
      <c r="I535" s="656" t="s">
        <v>147</v>
      </c>
      <c r="J535" s="644">
        <f>J515</f>
        <v>2.8140000000000001</v>
      </c>
      <c r="K535" s="645" t="s">
        <v>148</v>
      </c>
      <c r="L535" s="644">
        <f>J535</f>
        <v>2.8140000000000001</v>
      </c>
      <c r="M535" s="647" t="str">
        <f>M532</f>
        <v>t</v>
      </c>
      <c r="O535" s="657"/>
      <c r="P535" s="658"/>
      <c r="Q535" s="659"/>
      <c r="R535" s="642"/>
    </row>
    <row r="536" spans="1:18" ht="13.5" thickBot="1" x14ac:dyDescent="0.3">
      <c r="A536" s="660"/>
      <c r="B536" s="661"/>
      <c r="C536" s="662"/>
      <c r="D536" s="661"/>
      <c r="E536" s="662"/>
      <c r="F536" s="662"/>
      <c r="G536" s="662"/>
      <c r="H536" s="662"/>
      <c r="I536" s="662"/>
      <c r="J536" s="661"/>
      <c r="K536" s="662"/>
      <c r="L536" s="661"/>
      <c r="M536" s="663"/>
    </row>
    <row r="537" spans="1:18" s="641" customFormat="1" ht="13.5" thickBot="1" x14ac:dyDescent="0.3">
      <c r="A537" s="636" t="s">
        <v>141</v>
      </c>
      <c r="B537" s="639"/>
      <c r="C537" s="638"/>
      <c r="D537" s="639"/>
      <c r="E537" s="638"/>
      <c r="F537" s="674"/>
      <c r="G537" s="638"/>
      <c r="H537" s="674"/>
      <c r="I537" s="638"/>
      <c r="J537" s="639"/>
      <c r="K537" s="675"/>
      <c r="L537" s="639">
        <f>SUM(L540)</f>
        <v>19.413</v>
      </c>
      <c r="M537" s="640" t="s">
        <v>108</v>
      </c>
      <c r="O537" s="642"/>
    </row>
    <row r="538" spans="1:18" s="641" customFormat="1" x14ac:dyDescent="0.25">
      <c r="A538" s="643"/>
      <c r="B538" s="644"/>
      <c r="C538" s="645"/>
      <c r="D538" s="644"/>
      <c r="E538" s="645"/>
      <c r="F538" s="646"/>
      <c r="G538" s="645"/>
      <c r="H538" s="646"/>
      <c r="I538" s="645"/>
      <c r="J538" s="644"/>
      <c r="K538" s="645"/>
      <c r="L538" s="644"/>
      <c r="M538" s="647"/>
      <c r="O538" s="642"/>
      <c r="Q538" s="648"/>
      <c r="R538" s="642"/>
    </row>
    <row r="539" spans="1:18" s="641" customFormat="1" x14ac:dyDescent="0.25">
      <c r="A539" s="649"/>
      <c r="B539" s="650" t="s">
        <v>1625</v>
      </c>
      <c r="C539" s="651"/>
      <c r="D539" s="650" t="s">
        <v>1626</v>
      </c>
      <c r="E539" s="651"/>
      <c r="F539" s="652" t="s">
        <v>1652</v>
      </c>
      <c r="G539" s="651"/>
      <c r="H539" s="652" t="s">
        <v>150</v>
      </c>
      <c r="I539" s="651"/>
      <c r="J539" s="650" t="s">
        <v>1629</v>
      </c>
      <c r="K539" s="653"/>
      <c r="L539" s="654"/>
      <c r="M539" s="655"/>
      <c r="O539" s="642"/>
      <c r="P539" s="642"/>
      <c r="Q539" s="642"/>
    </row>
    <row r="540" spans="1:18" s="641" customFormat="1" x14ac:dyDescent="0.25">
      <c r="A540" s="643"/>
      <c r="B540" s="644"/>
      <c r="C540" s="656" t="s">
        <v>147</v>
      </c>
      <c r="D540" s="644"/>
      <c r="E540" s="656" t="s">
        <v>147</v>
      </c>
      <c r="F540" s="646"/>
      <c r="G540" s="656" t="s">
        <v>147</v>
      </c>
      <c r="H540" s="646"/>
      <c r="I540" s="656" t="s">
        <v>147</v>
      </c>
      <c r="J540" s="644">
        <f>J520</f>
        <v>19.413</v>
      </c>
      <c r="K540" s="645" t="s">
        <v>148</v>
      </c>
      <c r="L540" s="644">
        <f>J540</f>
        <v>19.413</v>
      </c>
      <c r="M540" s="647" t="str">
        <f>M537</f>
        <v>t</v>
      </c>
      <c r="O540" s="657"/>
      <c r="P540" s="658"/>
      <c r="Q540" s="659"/>
      <c r="R540" s="642"/>
    </row>
    <row r="541" spans="1:18" ht="13.5" thickBot="1" x14ac:dyDescent="0.3">
      <c r="A541" s="660"/>
      <c r="B541" s="661"/>
      <c r="C541" s="662"/>
      <c r="D541" s="661"/>
      <c r="E541" s="662"/>
      <c r="F541" s="662"/>
      <c r="G541" s="662"/>
      <c r="H541" s="662"/>
      <c r="I541" s="662"/>
      <c r="J541" s="661"/>
      <c r="K541" s="662"/>
      <c r="L541" s="661"/>
      <c r="M541" s="663"/>
    </row>
    <row r="542" spans="1:18" s="641" customFormat="1" ht="13.5" thickBot="1" x14ac:dyDescent="0.3">
      <c r="A542" s="636" t="s">
        <v>143</v>
      </c>
      <c r="B542" s="639"/>
      <c r="C542" s="638"/>
      <c r="D542" s="639"/>
      <c r="E542" s="638"/>
      <c r="F542" s="674"/>
      <c r="G542" s="638"/>
      <c r="H542" s="674"/>
      <c r="I542" s="638"/>
      <c r="J542" s="639"/>
      <c r="K542" s="675"/>
      <c r="L542" s="639">
        <f>SUM(L545)</f>
        <v>292.83269999999999</v>
      </c>
      <c r="M542" s="640" t="s">
        <v>108</v>
      </c>
      <c r="O542" s="642"/>
    </row>
    <row r="543" spans="1:18" s="641" customFormat="1" x14ac:dyDescent="0.25">
      <c r="A543" s="643"/>
      <c r="B543" s="644"/>
      <c r="C543" s="645"/>
      <c r="D543" s="644"/>
      <c r="E543" s="645"/>
      <c r="F543" s="646"/>
      <c r="G543" s="645"/>
      <c r="H543" s="646"/>
      <c r="I543" s="645"/>
      <c r="J543" s="644"/>
      <c r="K543" s="645"/>
      <c r="L543" s="644"/>
      <c r="M543" s="647"/>
      <c r="O543" s="642"/>
      <c r="Q543" s="648"/>
      <c r="R543" s="642"/>
    </row>
    <row r="544" spans="1:18" s="641" customFormat="1" x14ac:dyDescent="0.25">
      <c r="A544" s="649"/>
      <c r="B544" s="650" t="s">
        <v>1625</v>
      </c>
      <c r="C544" s="651"/>
      <c r="D544" s="650" t="s">
        <v>1626</v>
      </c>
      <c r="E544" s="651"/>
      <c r="F544" s="652" t="s">
        <v>1652</v>
      </c>
      <c r="G544" s="651"/>
      <c r="H544" s="652" t="s">
        <v>150</v>
      </c>
      <c r="I544" s="651"/>
      <c r="J544" s="650" t="s">
        <v>1629</v>
      </c>
      <c r="K544" s="653"/>
      <c r="L544" s="654"/>
      <c r="M544" s="655"/>
      <c r="O544" s="642"/>
      <c r="P544" s="642"/>
      <c r="Q544" s="642"/>
    </row>
    <row r="545" spans="1:18" s="641" customFormat="1" x14ac:dyDescent="0.25">
      <c r="A545" s="643"/>
      <c r="B545" s="644"/>
      <c r="C545" s="656" t="s">
        <v>147</v>
      </c>
      <c r="D545" s="644"/>
      <c r="E545" s="656" t="s">
        <v>147</v>
      </c>
      <c r="F545" s="646"/>
      <c r="G545" s="656" t="s">
        <v>147</v>
      </c>
      <c r="H545" s="646"/>
      <c r="I545" s="656" t="s">
        <v>147</v>
      </c>
      <c r="J545" s="644">
        <f>J525</f>
        <v>292.83269999999999</v>
      </c>
      <c r="K545" s="645" t="s">
        <v>148</v>
      </c>
      <c r="L545" s="644">
        <f>J545</f>
        <v>292.83269999999999</v>
      </c>
      <c r="M545" s="647" t="str">
        <f>M542</f>
        <v>t</v>
      </c>
      <c r="O545" s="657"/>
      <c r="P545" s="658"/>
      <c r="Q545" s="659"/>
      <c r="R545" s="642"/>
    </row>
    <row r="546" spans="1:18" ht="13.5" thickBot="1" x14ac:dyDescent="0.3">
      <c r="A546" s="660"/>
      <c r="B546" s="661"/>
      <c r="C546" s="662"/>
      <c r="D546" s="661"/>
      <c r="E546" s="662"/>
      <c r="F546" s="662"/>
      <c r="G546" s="662"/>
      <c r="H546" s="662"/>
      <c r="I546" s="662"/>
      <c r="J546" s="661"/>
      <c r="K546" s="662"/>
      <c r="L546" s="661"/>
      <c r="M546" s="663"/>
    </row>
    <row r="547" spans="1:18" s="641" customFormat="1" ht="13.5" thickBot="1" x14ac:dyDescent="0.3">
      <c r="A547" s="636" t="s">
        <v>145</v>
      </c>
      <c r="B547" s="639"/>
      <c r="C547" s="638"/>
      <c r="D547" s="639"/>
      <c r="E547" s="638"/>
      <c r="F547" s="674"/>
      <c r="G547" s="638"/>
      <c r="H547" s="674"/>
      <c r="I547" s="638"/>
      <c r="J547" s="639"/>
      <c r="K547" s="675"/>
      <c r="L547" s="639">
        <f>SUM(L550)</f>
        <v>212.928</v>
      </c>
      <c r="M547" s="640" t="s">
        <v>108</v>
      </c>
      <c r="O547" s="642"/>
    </row>
    <row r="548" spans="1:18" s="641" customFormat="1" x14ac:dyDescent="0.25">
      <c r="A548" s="643"/>
      <c r="B548" s="644"/>
      <c r="C548" s="645"/>
      <c r="D548" s="644"/>
      <c r="E548" s="645"/>
      <c r="F548" s="646"/>
      <c r="G548" s="645"/>
      <c r="H548" s="646"/>
      <c r="I548" s="645"/>
      <c r="J548" s="644"/>
      <c r="K548" s="645"/>
      <c r="L548" s="644"/>
      <c r="M548" s="647"/>
      <c r="O548" s="642"/>
      <c r="Q548" s="648"/>
      <c r="R548" s="642"/>
    </row>
    <row r="549" spans="1:18" s="641" customFormat="1" x14ac:dyDescent="0.25">
      <c r="A549" s="649"/>
      <c r="B549" s="650" t="s">
        <v>1625</v>
      </c>
      <c r="C549" s="651"/>
      <c r="D549" s="650" t="s">
        <v>1626</v>
      </c>
      <c r="E549" s="651"/>
      <c r="F549" s="652" t="s">
        <v>1652</v>
      </c>
      <c r="G549" s="651"/>
      <c r="H549" s="652" t="s">
        <v>150</v>
      </c>
      <c r="I549" s="651"/>
      <c r="J549" s="650" t="s">
        <v>1629</v>
      </c>
      <c r="K549" s="653"/>
      <c r="L549" s="654"/>
      <c r="M549" s="655"/>
      <c r="O549" s="642"/>
      <c r="P549" s="642"/>
      <c r="Q549" s="642"/>
    </row>
    <row r="550" spans="1:18" s="641" customFormat="1" x14ac:dyDescent="0.25">
      <c r="A550" s="643"/>
      <c r="B550" s="644"/>
      <c r="C550" s="656" t="s">
        <v>147</v>
      </c>
      <c r="D550" s="644"/>
      <c r="E550" s="656" t="s">
        <v>147</v>
      </c>
      <c r="F550" s="646"/>
      <c r="G550" s="656" t="s">
        <v>147</v>
      </c>
      <c r="H550" s="646"/>
      <c r="I550" s="656" t="s">
        <v>147</v>
      </c>
      <c r="J550" s="644">
        <f>J530</f>
        <v>212.928</v>
      </c>
      <c r="K550" s="645" t="s">
        <v>148</v>
      </c>
      <c r="L550" s="644">
        <f>J550</f>
        <v>212.928</v>
      </c>
      <c r="M550" s="647" t="str">
        <f>M547</f>
        <v>t</v>
      </c>
      <c r="O550" s="657"/>
      <c r="P550" s="658"/>
      <c r="Q550" s="659"/>
      <c r="R550" s="642"/>
    </row>
    <row r="551" spans="1:18" ht="13.5" thickBot="1" x14ac:dyDescent="0.3">
      <c r="A551" s="677"/>
      <c r="B551" s="678"/>
      <c r="C551" s="679"/>
      <c r="D551" s="678"/>
      <c r="E551" s="679"/>
      <c r="F551" s="680"/>
      <c r="G551" s="679"/>
      <c r="H551" s="680"/>
      <c r="I551" s="679"/>
      <c r="J551" s="678"/>
      <c r="K551" s="679"/>
      <c r="L551" s="678"/>
      <c r="M551" s="681"/>
    </row>
  </sheetData>
  <mergeCells count="14">
    <mergeCell ref="A455:M455"/>
    <mergeCell ref="A1:M4"/>
    <mergeCell ref="A241:M241"/>
    <mergeCell ref="A329:M329"/>
    <mergeCell ref="A362:M362"/>
    <mergeCell ref="A394:M394"/>
    <mergeCell ref="A421:M421"/>
    <mergeCell ref="A443:M443"/>
    <mergeCell ref="A5:M5"/>
    <mergeCell ref="A6:M6"/>
    <mergeCell ref="A7:M7"/>
    <mergeCell ref="A24:M24"/>
    <mergeCell ref="A126:M126"/>
    <mergeCell ref="A239:M239"/>
  </mergeCells>
  <printOptions horizontalCentered="1"/>
  <pageMargins left="0.51181102362204722" right="0.51181102362204722" top="0.78740157480314965" bottom="0.78740157480314965" header="0.31496062992125984" footer="0.31496062992125984"/>
  <pageSetup paperSize="9" scale="75"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8"/>
  <sheetViews>
    <sheetView workbookViewId="0">
      <selection activeCell="F29" sqref="F29"/>
    </sheetView>
  </sheetViews>
  <sheetFormatPr defaultRowHeight="15" x14ac:dyDescent="0.25"/>
  <cols>
    <col min="1" max="1" width="53.85546875" style="606" customWidth="1"/>
    <col min="2" max="2" width="36.7109375" style="607" customWidth="1"/>
    <col min="3" max="256" width="11.42578125" style="606" customWidth="1"/>
    <col min="257" max="257" width="53.85546875" style="606" customWidth="1"/>
    <col min="258" max="258" width="36.7109375" style="606" customWidth="1"/>
    <col min="259" max="512" width="11.42578125" style="606" customWidth="1"/>
    <col min="513" max="513" width="53.85546875" style="606" customWidth="1"/>
    <col min="514" max="514" width="36.7109375" style="606" customWidth="1"/>
    <col min="515" max="768" width="11.42578125" style="606" customWidth="1"/>
    <col min="769" max="769" width="53.85546875" style="606" customWidth="1"/>
    <col min="770" max="770" width="36.7109375" style="606" customWidth="1"/>
    <col min="771" max="1024" width="11.42578125" style="606" customWidth="1"/>
    <col min="1025" max="1025" width="53.85546875" style="606" customWidth="1"/>
    <col min="1026" max="1026" width="36.7109375" style="606" customWidth="1"/>
    <col min="1027" max="1280" width="11.42578125" style="606" customWidth="1"/>
    <col min="1281" max="1281" width="53.85546875" style="606" customWidth="1"/>
    <col min="1282" max="1282" width="36.7109375" style="606" customWidth="1"/>
    <col min="1283" max="1536" width="11.42578125" style="606" customWidth="1"/>
    <col min="1537" max="1537" width="53.85546875" style="606" customWidth="1"/>
    <col min="1538" max="1538" width="36.7109375" style="606" customWidth="1"/>
    <col min="1539" max="1792" width="11.42578125" style="606" customWidth="1"/>
    <col min="1793" max="1793" width="53.85546875" style="606" customWidth="1"/>
    <col min="1794" max="1794" width="36.7109375" style="606" customWidth="1"/>
    <col min="1795" max="2048" width="11.42578125" style="606" customWidth="1"/>
    <col min="2049" max="2049" width="53.85546875" style="606" customWidth="1"/>
    <col min="2050" max="2050" width="36.7109375" style="606" customWidth="1"/>
    <col min="2051" max="2304" width="11.42578125" style="606" customWidth="1"/>
    <col min="2305" max="2305" width="53.85546875" style="606" customWidth="1"/>
    <col min="2306" max="2306" width="36.7109375" style="606" customWidth="1"/>
    <col min="2307" max="2560" width="11.42578125" style="606" customWidth="1"/>
    <col min="2561" max="2561" width="53.85546875" style="606" customWidth="1"/>
    <col min="2562" max="2562" width="36.7109375" style="606" customWidth="1"/>
    <col min="2563" max="2816" width="11.42578125" style="606" customWidth="1"/>
    <col min="2817" max="2817" width="53.85546875" style="606" customWidth="1"/>
    <col min="2818" max="2818" width="36.7109375" style="606" customWidth="1"/>
    <col min="2819" max="3072" width="11.42578125" style="606" customWidth="1"/>
    <col min="3073" max="3073" width="53.85546875" style="606" customWidth="1"/>
    <col min="3074" max="3074" width="36.7109375" style="606" customWidth="1"/>
    <col min="3075" max="3328" width="11.42578125" style="606" customWidth="1"/>
    <col min="3329" max="3329" width="53.85546875" style="606" customWidth="1"/>
    <col min="3330" max="3330" width="36.7109375" style="606" customWidth="1"/>
    <col min="3331" max="3584" width="11.42578125" style="606" customWidth="1"/>
    <col min="3585" max="3585" width="53.85546875" style="606" customWidth="1"/>
    <col min="3586" max="3586" width="36.7109375" style="606" customWidth="1"/>
    <col min="3587" max="3840" width="11.42578125" style="606" customWidth="1"/>
    <col min="3841" max="3841" width="53.85546875" style="606" customWidth="1"/>
    <col min="3842" max="3842" width="36.7109375" style="606" customWidth="1"/>
    <col min="3843" max="4096" width="11.42578125" style="606" customWidth="1"/>
    <col min="4097" max="4097" width="53.85546875" style="606" customWidth="1"/>
    <col min="4098" max="4098" width="36.7109375" style="606" customWidth="1"/>
    <col min="4099" max="4352" width="11.42578125" style="606" customWidth="1"/>
    <col min="4353" max="4353" width="53.85546875" style="606" customWidth="1"/>
    <col min="4354" max="4354" width="36.7109375" style="606" customWidth="1"/>
    <col min="4355" max="4608" width="11.42578125" style="606" customWidth="1"/>
    <col min="4609" max="4609" width="53.85546875" style="606" customWidth="1"/>
    <col min="4610" max="4610" width="36.7109375" style="606" customWidth="1"/>
    <col min="4611" max="4864" width="11.42578125" style="606" customWidth="1"/>
    <col min="4865" max="4865" width="53.85546875" style="606" customWidth="1"/>
    <col min="4866" max="4866" width="36.7109375" style="606" customWidth="1"/>
    <col min="4867" max="5120" width="11.42578125" style="606" customWidth="1"/>
    <col min="5121" max="5121" width="53.85546875" style="606" customWidth="1"/>
    <col min="5122" max="5122" width="36.7109375" style="606" customWidth="1"/>
    <col min="5123" max="5376" width="11.42578125" style="606" customWidth="1"/>
    <col min="5377" max="5377" width="53.85546875" style="606" customWidth="1"/>
    <col min="5378" max="5378" width="36.7109375" style="606" customWidth="1"/>
    <col min="5379" max="5632" width="11.42578125" style="606" customWidth="1"/>
    <col min="5633" max="5633" width="53.85546875" style="606" customWidth="1"/>
    <col min="5634" max="5634" width="36.7109375" style="606" customWidth="1"/>
    <col min="5635" max="5888" width="11.42578125" style="606" customWidth="1"/>
    <col min="5889" max="5889" width="53.85546875" style="606" customWidth="1"/>
    <col min="5890" max="5890" width="36.7109375" style="606" customWidth="1"/>
    <col min="5891" max="6144" width="11.42578125" style="606" customWidth="1"/>
    <col min="6145" max="6145" width="53.85546875" style="606" customWidth="1"/>
    <col min="6146" max="6146" width="36.7109375" style="606" customWidth="1"/>
    <col min="6147" max="6400" width="11.42578125" style="606" customWidth="1"/>
    <col min="6401" max="6401" width="53.85546875" style="606" customWidth="1"/>
    <col min="6402" max="6402" width="36.7109375" style="606" customWidth="1"/>
    <col min="6403" max="6656" width="11.42578125" style="606" customWidth="1"/>
    <col min="6657" max="6657" width="53.85546875" style="606" customWidth="1"/>
    <col min="6658" max="6658" width="36.7109375" style="606" customWidth="1"/>
    <col min="6659" max="6912" width="11.42578125" style="606" customWidth="1"/>
    <col min="6913" max="6913" width="53.85546875" style="606" customWidth="1"/>
    <col min="6914" max="6914" width="36.7109375" style="606" customWidth="1"/>
    <col min="6915" max="7168" width="11.42578125" style="606" customWidth="1"/>
    <col min="7169" max="7169" width="53.85546875" style="606" customWidth="1"/>
    <col min="7170" max="7170" width="36.7109375" style="606" customWidth="1"/>
    <col min="7171" max="7424" width="11.42578125" style="606" customWidth="1"/>
    <col min="7425" max="7425" width="53.85546875" style="606" customWidth="1"/>
    <col min="7426" max="7426" width="36.7109375" style="606" customWidth="1"/>
    <col min="7427" max="7680" width="11.42578125" style="606" customWidth="1"/>
    <col min="7681" max="7681" width="53.85546875" style="606" customWidth="1"/>
    <col min="7682" max="7682" width="36.7109375" style="606" customWidth="1"/>
    <col min="7683" max="7936" width="11.42578125" style="606" customWidth="1"/>
    <col min="7937" max="7937" width="53.85546875" style="606" customWidth="1"/>
    <col min="7938" max="7938" width="36.7109375" style="606" customWidth="1"/>
    <col min="7939" max="8192" width="11.42578125" style="606" customWidth="1"/>
    <col min="8193" max="8193" width="53.85546875" style="606" customWidth="1"/>
    <col min="8194" max="8194" width="36.7109375" style="606" customWidth="1"/>
    <col min="8195" max="8448" width="11.42578125" style="606" customWidth="1"/>
    <col min="8449" max="8449" width="53.85546875" style="606" customWidth="1"/>
    <col min="8450" max="8450" width="36.7109375" style="606" customWidth="1"/>
    <col min="8451" max="8704" width="11.42578125" style="606" customWidth="1"/>
    <col min="8705" max="8705" width="53.85546875" style="606" customWidth="1"/>
    <col min="8706" max="8706" width="36.7109375" style="606" customWidth="1"/>
    <col min="8707" max="8960" width="11.42578125" style="606" customWidth="1"/>
    <col min="8961" max="8961" width="53.85546875" style="606" customWidth="1"/>
    <col min="8962" max="8962" width="36.7109375" style="606" customWidth="1"/>
    <col min="8963" max="9216" width="11.42578125" style="606" customWidth="1"/>
    <col min="9217" max="9217" width="53.85546875" style="606" customWidth="1"/>
    <col min="9218" max="9218" width="36.7109375" style="606" customWidth="1"/>
    <col min="9219" max="9472" width="11.42578125" style="606" customWidth="1"/>
    <col min="9473" max="9473" width="53.85546875" style="606" customWidth="1"/>
    <col min="9474" max="9474" width="36.7109375" style="606" customWidth="1"/>
    <col min="9475" max="9728" width="11.42578125" style="606" customWidth="1"/>
    <col min="9729" max="9729" width="53.85546875" style="606" customWidth="1"/>
    <col min="9730" max="9730" width="36.7109375" style="606" customWidth="1"/>
    <col min="9731" max="9984" width="11.42578125" style="606" customWidth="1"/>
    <col min="9985" max="9985" width="53.85546875" style="606" customWidth="1"/>
    <col min="9986" max="9986" width="36.7109375" style="606" customWidth="1"/>
    <col min="9987" max="10240" width="11.42578125" style="606" customWidth="1"/>
    <col min="10241" max="10241" width="53.85546875" style="606" customWidth="1"/>
    <col min="10242" max="10242" width="36.7109375" style="606" customWidth="1"/>
    <col min="10243" max="10496" width="11.42578125" style="606" customWidth="1"/>
    <col min="10497" max="10497" width="53.85546875" style="606" customWidth="1"/>
    <col min="10498" max="10498" width="36.7109375" style="606" customWidth="1"/>
    <col min="10499" max="10752" width="11.42578125" style="606" customWidth="1"/>
    <col min="10753" max="10753" width="53.85546875" style="606" customWidth="1"/>
    <col min="10754" max="10754" width="36.7109375" style="606" customWidth="1"/>
    <col min="10755" max="11008" width="11.42578125" style="606" customWidth="1"/>
    <col min="11009" max="11009" width="53.85546875" style="606" customWidth="1"/>
    <col min="11010" max="11010" width="36.7109375" style="606" customWidth="1"/>
    <col min="11011" max="11264" width="11.42578125" style="606" customWidth="1"/>
    <col min="11265" max="11265" width="53.85546875" style="606" customWidth="1"/>
    <col min="11266" max="11266" width="36.7109375" style="606" customWidth="1"/>
    <col min="11267" max="11520" width="11.42578125" style="606" customWidth="1"/>
    <col min="11521" max="11521" width="53.85546875" style="606" customWidth="1"/>
    <col min="11522" max="11522" width="36.7109375" style="606" customWidth="1"/>
    <col min="11523" max="11776" width="11.42578125" style="606" customWidth="1"/>
    <col min="11777" max="11777" width="53.85546875" style="606" customWidth="1"/>
    <col min="11778" max="11778" width="36.7109375" style="606" customWidth="1"/>
    <col min="11779" max="12032" width="11.42578125" style="606" customWidth="1"/>
    <col min="12033" max="12033" width="53.85546875" style="606" customWidth="1"/>
    <col min="12034" max="12034" width="36.7109375" style="606" customWidth="1"/>
    <col min="12035" max="12288" width="11.42578125" style="606" customWidth="1"/>
    <col min="12289" max="12289" width="53.85546875" style="606" customWidth="1"/>
    <col min="12290" max="12290" width="36.7109375" style="606" customWidth="1"/>
    <col min="12291" max="12544" width="11.42578125" style="606" customWidth="1"/>
    <col min="12545" max="12545" width="53.85546875" style="606" customWidth="1"/>
    <col min="12546" max="12546" width="36.7109375" style="606" customWidth="1"/>
    <col min="12547" max="12800" width="11.42578125" style="606" customWidth="1"/>
    <col min="12801" max="12801" width="53.85546875" style="606" customWidth="1"/>
    <col min="12802" max="12802" width="36.7109375" style="606" customWidth="1"/>
    <col min="12803" max="13056" width="11.42578125" style="606" customWidth="1"/>
    <col min="13057" max="13057" width="53.85546875" style="606" customWidth="1"/>
    <col min="13058" max="13058" width="36.7109375" style="606" customWidth="1"/>
    <col min="13059" max="13312" width="11.42578125" style="606" customWidth="1"/>
    <col min="13313" max="13313" width="53.85546875" style="606" customWidth="1"/>
    <col min="13314" max="13314" width="36.7109375" style="606" customWidth="1"/>
    <col min="13315" max="13568" width="11.42578125" style="606" customWidth="1"/>
    <col min="13569" max="13569" width="53.85546875" style="606" customWidth="1"/>
    <col min="13570" max="13570" width="36.7109375" style="606" customWidth="1"/>
    <col min="13571" max="13824" width="11.42578125" style="606" customWidth="1"/>
    <col min="13825" max="13825" width="53.85546875" style="606" customWidth="1"/>
    <col min="13826" max="13826" width="36.7109375" style="606" customWidth="1"/>
    <col min="13827" max="14080" width="11.42578125" style="606" customWidth="1"/>
    <col min="14081" max="14081" width="53.85546875" style="606" customWidth="1"/>
    <col min="14082" max="14082" width="36.7109375" style="606" customWidth="1"/>
    <col min="14083" max="14336" width="11.42578125" style="606" customWidth="1"/>
    <col min="14337" max="14337" width="53.85546875" style="606" customWidth="1"/>
    <col min="14338" max="14338" width="36.7109375" style="606" customWidth="1"/>
    <col min="14339" max="14592" width="11.42578125" style="606" customWidth="1"/>
    <col min="14593" max="14593" width="53.85546875" style="606" customWidth="1"/>
    <col min="14594" max="14594" width="36.7109375" style="606" customWidth="1"/>
    <col min="14595" max="14848" width="11.42578125" style="606" customWidth="1"/>
    <col min="14849" max="14849" width="53.85546875" style="606" customWidth="1"/>
    <col min="14850" max="14850" width="36.7109375" style="606" customWidth="1"/>
    <col min="14851" max="15104" width="11.42578125" style="606" customWidth="1"/>
    <col min="15105" max="15105" width="53.85546875" style="606" customWidth="1"/>
    <col min="15106" max="15106" width="36.7109375" style="606" customWidth="1"/>
    <col min="15107" max="15360" width="11.42578125" style="606" customWidth="1"/>
    <col min="15361" max="15361" width="53.85546875" style="606" customWidth="1"/>
    <col min="15362" max="15362" width="36.7109375" style="606" customWidth="1"/>
    <col min="15363" max="15616" width="11.42578125" style="606" customWidth="1"/>
    <col min="15617" max="15617" width="53.85546875" style="606" customWidth="1"/>
    <col min="15618" max="15618" width="36.7109375" style="606" customWidth="1"/>
    <col min="15619" max="15872" width="11.42578125" style="606" customWidth="1"/>
    <col min="15873" max="15873" width="53.85546875" style="606" customWidth="1"/>
    <col min="15874" max="15874" width="36.7109375" style="606" customWidth="1"/>
    <col min="15875" max="16128" width="11.42578125" style="606" customWidth="1"/>
    <col min="16129" max="16129" width="53.85546875" style="606" customWidth="1"/>
    <col min="16130" max="16130" width="36.7109375" style="606" customWidth="1"/>
    <col min="16131" max="16384" width="11.42578125" style="606" customWidth="1"/>
  </cols>
  <sheetData>
    <row r="1" spans="1:2" x14ac:dyDescent="0.25">
      <c r="A1" s="1113" t="s">
        <v>1594</v>
      </c>
      <c r="B1" s="1114"/>
    </row>
    <row r="2" spans="1:2" x14ac:dyDescent="0.25">
      <c r="A2" s="1115"/>
      <c r="B2" s="1116"/>
    </row>
    <row r="3" spans="1:2" x14ac:dyDescent="0.25">
      <c r="A3" s="1115"/>
      <c r="B3" s="1116"/>
    </row>
    <row r="4" spans="1:2" ht="15.75" thickBot="1" x14ac:dyDescent="0.3">
      <c r="A4" s="1117"/>
      <c r="B4" s="1118"/>
    </row>
    <row r="5" spans="1:2" ht="4.9000000000000004" customHeight="1" thickBot="1" x14ac:dyDescent="0.3"/>
    <row r="6" spans="1:2" s="608" customFormat="1" ht="27" customHeight="1" thickBot="1" x14ac:dyDescent="0.3">
      <c r="A6" s="1119" t="s">
        <v>1608</v>
      </c>
      <c r="B6" s="1120"/>
    </row>
    <row r="7" spans="1:2" x14ac:dyDescent="0.25">
      <c r="A7" s="1121" t="s">
        <v>1596</v>
      </c>
      <c r="B7" s="1122"/>
    </row>
    <row r="8" spans="1:2" ht="15.75" thickBot="1" x14ac:dyDescent="0.3">
      <c r="A8" s="1123" t="s">
        <v>5881</v>
      </c>
      <c r="B8" s="1124"/>
    </row>
    <row r="9" spans="1:2" ht="5.65" customHeight="1" x14ac:dyDescent="0.25"/>
    <row r="10" spans="1:2" ht="15.75" thickBot="1" x14ac:dyDescent="0.3">
      <c r="B10" s="609"/>
    </row>
    <row r="11" spans="1:2" ht="12.75" customHeight="1" x14ac:dyDescent="0.25">
      <c r="A11" s="1125" t="s">
        <v>1597</v>
      </c>
      <c r="B11" s="1126" t="s">
        <v>155</v>
      </c>
    </row>
    <row r="12" spans="1:2" ht="12.75" customHeight="1" thickBot="1" x14ac:dyDescent="0.3">
      <c r="A12" s="1106"/>
      <c r="B12" s="1108"/>
    </row>
    <row r="13" spans="1:2" x14ac:dyDescent="0.25">
      <c r="A13" s="610"/>
      <c r="B13" s="611"/>
    </row>
    <row r="14" spans="1:2" x14ac:dyDescent="0.25">
      <c r="A14" s="610" t="s">
        <v>1598</v>
      </c>
      <c r="B14" s="612">
        <v>3.7999999999999999E-2</v>
      </c>
    </row>
    <row r="15" spans="1:2" x14ac:dyDescent="0.25">
      <c r="A15" s="610"/>
      <c r="B15" s="612"/>
    </row>
    <row r="16" spans="1:2" x14ac:dyDescent="0.25">
      <c r="A16" s="610" t="s">
        <v>1599</v>
      </c>
      <c r="B16" s="612">
        <v>3.2000000000000002E-3</v>
      </c>
    </row>
    <row r="17" spans="1:8" x14ac:dyDescent="0.25">
      <c r="A17" s="610"/>
      <c r="B17" s="612"/>
      <c r="H17" s="613"/>
    </row>
    <row r="18" spans="1:8" x14ac:dyDescent="0.25">
      <c r="A18" s="610" t="s">
        <v>1600</v>
      </c>
      <c r="B18" s="612">
        <v>5.0000000000000001E-3</v>
      </c>
      <c r="H18" s="613"/>
    </row>
    <row r="19" spans="1:8" x14ac:dyDescent="0.25">
      <c r="A19" s="610"/>
      <c r="B19" s="612"/>
      <c r="H19" s="613"/>
    </row>
    <row r="20" spans="1:8" x14ac:dyDescent="0.25">
      <c r="A20" s="610" t="s">
        <v>1601</v>
      </c>
      <c r="B20" s="612">
        <v>1.0200000000000001E-2</v>
      </c>
      <c r="H20" s="613"/>
    </row>
    <row r="21" spans="1:8" ht="15.75" thickBot="1" x14ac:dyDescent="0.3">
      <c r="A21" s="610"/>
      <c r="B21" s="612"/>
      <c r="H21" s="613"/>
    </row>
    <row r="22" spans="1:8" ht="12.75" customHeight="1" x14ac:dyDescent="0.25">
      <c r="A22" s="1105" t="s">
        <v>1602</v>
      </c>
      <c r="B22" s="1107" t="s">
        <v>155</v>
      </c>
      <c r="H22" s="613"/>
    </row>
    <row r="23" spans="1:8" ht="12.75" customHeight="1" thickBot="1" x14ac:dyDescent="0.3">
      <c r="A23" s="1106"/>
      <c r="B23" s="1108"/>
    </row>
    <row r="24" spans="1:8" ht="5.65" customHeight="1" x14ac:dyDescent="0.25">
      <c r="A24" s="610"/>
      <c r="B24" s="614"/>
    </row>
    <row r="25" spans="1:8" x14ac:dyDescent="0.25">
      <c r="A25" s="610" t="s">
        <v>1603</v>
      </c>
      <c r="B25" s="615">
        <v>7.084E-2</v>
      </c>
    </row>
    <row r="26" spans="1:8" ht="8.25" customHeight="1" thickBot="1" x14ac:dyDescent="0.3">
      <c r="A26" s="610"/>
      <c r="B26" s="614"/>
    </row>
    <row r="27" spans="1:8" ht="12.75" customHeight="1" x14ac:dyDescent="0.25">
      <c r="A27" s="1105" t="s">
        <v>1604</v>
      </c>
      <c r="B27" s="1107" t="s">
        <v>155</v>
      </c>
    </row>
    <row r="28" spans="1:8" ht="12.75" customHeight="1" x14ac:dyDescent="0.25">
      <c r="A28" s="1109"/>
      <c r="B28" s="1110"/>
      <c r="E28" s="613"/>
    </row>
    <row r="29" spans="1:8" ht="12.75" customHeight="1" thickBot="1" x14ac:dyDescent="0.3">
      <c r="A29" s="1106"/>
      <c r="B29" s="1108"/>
    </row>
    <row r="30" spans="1:8" x14ac:dyDescent="0.25">
      <c r="A30" s="781" t="s">
        <v>1691</v>
      </c>
      <c r="B30" s="612">
        <v>6.4999999999999997E-3</v>
      </c>
    </row>
    <row r="31" spans="1:8" x14ac:dyDescent="0.25">
      <c r="A31" s="781" t="s">
        <v>1692</v>
      </c>
      <c r="B31" s="612">
        <v>0.03</v>
      </c>
    </row>
    <row r="32" spans="1:8" x14ac:dyDescent="0.25">
      <c r="A32" s="781" t="s">
        <v>1693</v>
      </c>
      <c r="B32" s="612">
        <v>0.05</v>
      </c>
    </row>
    <row r="33" spans="1:2" ht="14.45" customHeight="1" x14ac:dyDescent="0.25">
      <c r="A33" s="781" t="s">
        <v>1694</v>
      </c>
      <c r="B33" s="612"/>
    </row>
    <row r="34" spans="1:2" x14ac:dyDescent="0.25">
      <c r="A34" s="610" t="s">
        <v>1695</v>
      </c>
      <c r="B34" s="616">
        <f>SUM(B30:B33)</f>
        <v>8.6499999999999994E-2</v>
      </c>
    </row>
    <row r="35" spans="1:2" ht="5.65" customHeight="1" thickBot="1" x14ac:dyDescent="0.3">
      <c r="A35" s="617"/>
      <c r="B35" s="618"/>
    </row>
    <row r="36" spans="1:2" x14ac:dyDescent="0.25">
      <c r="A36" s="610"/>
      <c r="B36" s="614"/>
    </row>
    <row r="37" spans="1:2" x14ac:dyDescent="0.25">
      <c r="A37" s="610"/>
      <c r="B37" s="614"/>
    </row>
    <row r="38" spans="1:2" x14ac:dyDescent="0.25">
      <c r="A38" s="610"/>
      <c r="B38" s="614"/>
    </row>
    <row r="39" spans="1:2" x14ac:dyDescent="0.25">
      <c r="A39" s="610"/>
      <c r="B39" s="614"/>
    </row>
    <row r="40" spans="1:2" x14ac:dyDescent="0.25">
      <c r="A40" s="610"/>
      <c r="B40" s="614"/>
    </row>
    <row r="41" spans="1:2" x14ac:dyDescent="0.25">
      <c r="A41" s="610"/>
      <c r="B41" s="614"/>
    </row>
    <row r="42" spans="1:2" ht="15.75" thickBot="1" x14ac:dyDescent="0.3">
      <c r="A42" s="610"/>
      <c r="B42" s="614"/>
    </row>
    <row r="43" spans="1:2" ht="28.5" customHeight="1" thickBot="1" x14ac:dyDescent="0.3">
      <c r="A43" s="1111" t="s">
        <v>1605</v>
      </c>
      <c r="B43" s="1112"/>
    </row>
    <row r="44" spans="1:2" ht="5.65" customHeight="1" thickBot="1" x14ac:dyDescent="0.3">
      <c r="A44" s="610"/>
      <c r="B44" s="614"/>
    </row>
    <row r="45" spans="1:2" ht="22.7" customHeight="1" thickBot="1" x14ac:dyDescent="0.3">
      <c r="A45" s="619" t="s">
        <v>1606</v>
      </c>
      <c r="B45" s="620">
        <f>TRUNC(((((1+B14+B16+B18)*(1+B20)*(1+B25))/(1-B34))-1),4)</f>
        <v>0.2389</v>
      </c>
    </row>
    <row r="46" spans="1:2" ht="3.75" customHeight="1" x14ac:dyDescent="0.25">
      <c r="A46" s="621"/>
      <c r="B46" s="622"/>
    </row>
    <row r="47" spans="1:2" x14ac:dyDescent="0.25">
      <c r="A47" s="610" t="s">
        <v>1607</v>
      </c>
      <c r="B47" s="615"/>
    </row>
    <row r="48" spans="1:2" ht="3.75" customHeight="1" thickBot="1" x14ac:dyDescent="0.3">
      <c r="A48" s="617"/>
      <c r="B48" s="623"/>
    </row>
  </sheetData>
  <sheetProtection selectLockedCells="1" selectUnlockedCells="1"/>
  <mergeCells count="11">
    <mergeCell ref="A1:B4"/>
    <mergeCell ref="A6:B6"/>
    <mergeCell ref="A7:B7"/>
    <mergeCell ref="A8:B8"/>
    <mergeCell ref="A11:A12"/>
    <mergeCell ref="B11:B12"/>
    <mergeCell ref="A22:A23"/>
    <mergeCell ref="B22:B23"/>
    <mergeCell ref="A27:A29"/>
    <mergeCell ref="B27:B29"/>
    <mergeCell ref="A43:B43"/>
  </mergeCells>
  <pageMargins left="0.47222222222222221" right="0.47222222222222221" top="0.39374999999999999" bottom="0.39374999999999999" header="0.51180555555555551" footer="0.51180555555555551"/>
  <pageSetup paperSize="9" firstPageNumber="0"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42"/>
  <sheetViews>
    <sheetView workbookViewId="0">
      <selection sqref="A1:M4"/>
    </sheetView>
  </sheetViews>
  <sheetFormatPr defaultRowHeight="15" x14ac:dyDescent="0.25"/>
  <cols>
    <col min="1" max="1" width="53.85546875" style="606" customWidth="1"/>
    <col min="2" max="2" width="36.7109375" style="607" customWidth="1"/>
    <col min="3" max="256" width="11.42578125" style="606" customWidth="1"/>
    <col min="257" max="257" width="53.85546875" style="606" customWidth="1"/>
    <col min="258" max="258" width="36.7109375" style="606" customWidth="1"/>
    <col min="259" max="512" width="11.42578125" style="606" customWidth="1"/>
    <col min="513" max="513" width="53.85546875" style="606" customWidth="1"/>
    <col min="514" max="514" width="36.7109375" style="606" customWidth="1"/>
    <col min="515" max="768" width="11.42578125" style="606" customWidth="1"/>
    <col min="769" max="769" width="53.85546875" style="606" customWidth="1"/>
    <col min="770" max="770" width="36.7109375" style="606" customWidth="1"/>
    <col min="771" max="1024" width="11.42578125" style="606" customWidth="1"/>
    <col min="1025" max="1025" width="53.85546875" style="606" customWidth="1"/>
    <col min="1026" max="1026" width="36.7109375" style="606" customWidth="1"/>
    <col min="1027" max="1280" width="11.42578125" style="606" customWidth="1"/>
    <col min="1281" max="1281" width="53.85546875" style="606" customWidth="1"/>
    <col min="1282" max="1282" width="36.7109375" style="606" customWidth="1"/>
    <col min="1283" max="1536" width="11.42578125" style="606" customWidth="1"/>
    <col min="1537" max="1537" width="53.85546875" style="606" customWidth="1"/>
    <col min="1538" max="1538" width="36.7109375" style="606" customWidth="1"/>
    <col min="1539" max="1792" width="11.42578125" style="606" customWidth="1"/>
    <col min="1793" max="1793" width="53.85546875" style="606" customWidth="1"/>
    <col min="1794" max="1794" width="36.7109375" style="606" customWidth="1"/>
    <col min="1795" max="2048" width="11.42578125" style="606" customWidth="1"/>
    <col min="2049" max="2049" width="53.85546875" style="606" customWidth="1"/>
    <col min="2050" max="2050" width="36.7109375" style="606" customWidth="1"/>
    <col min="2051" max="2304" width="11.42578125" style="606" customWidth="1"/>
    <col min="2305" max="2305" width="53.85546875" style="606" customWidth="1"/>
    <col min="2306" max="2306" width="36.7109375" style="606" customWidth="1"/>
    <col min="2307" max="2560" width="11.42578125" style="606" customWidth="1"/>
    <col min="2561" max="2561" width="53.85546875" style="606" customWidth="1"/>
    <col min="2562" max="2562" width="36.7109375" style="606" customWidth="1"/>
    <col min="2563" max="2816" width="11.42578125" style="606" customWidth="1"/>
    <col min="2817" max="2817" width="53.85546875" style="606" customWidth="1"/>
    <col min="2818" max="2818" width="36.7109375" style="606" customWidth="1"/>
    <col min="2819" max="3072" width="11.42578125" style="606" customWidth="1"/>
    <col min="3073" max="3073" width="53.85546875" style="606" customWidth="1"/>
    <col min="3074" max="3074" width="36.7109375" style="606" customWidth="1"/>
    <col min="3075" max="3328" width="11.42578125" style="606" customWidth="1"/>
    <col min="3329" max="3329" width="53.85546875" style="606" customWidth="1"/>
    <col min="3330" max="3330" width="36.7109375" style="606" customWidth="1"/>
    <col min="3331" max="3584" width="11.42578125" style="606" customWidth="1"/>
    <col min="3585" max="3585" width="53.85546875" style="606" customWidth="1"/>
    <col min="3586" max="3586" width="36.7109375" style="606" customWidth="1"/>
    <col min="3587" max="3840" width="11.42578125" style="606" customWidth="1"/>
    <col min="3841" max="3841" width="53.85546875" style="606" customWidth="1"/>
    <col min="3842" max="3842" width="36.7109375" style="606" customWidth="1"/>
    <col min="3843" max="4096" width="11.42578125" style="606" customWidth="1"/>
    <col min="4097" max="4097" width="53.85546875" style="606" customWidth="1"/>
    <col min="4098" max="4098" width="36.7109375" style="606" customWidth="1"/>
    <col min="4099" max="4352" width="11.42578125" style="606" customWidth="1"/>
    <col min="4353" max="4353" width="53.85546875" style="606" customWidth="1"/>
    <col min="4354" max="4354" width="36.7109375" style="606" customWidth="1"/>
    <col min="4355" max="4608" width="11.42578125" style="606" customWidth="1"/>
    <col min="4609" max="4609" width="53.85546875" style="606" customWidth="1"/>
    <col min="4610" max="4610" width="36.7109375" style="606" customWidth="1"/>
    <col min="4611" max="4864" width="11.42578125" style="606" customWidth="1"/>
    <col min="4865" max="4865" width="53.85546875" style="606" customWidth="1"/>
    <col min="4866" max="4866" width="36.7109375" style="606" customWidth="1"/>
    <col min="4867" max="5120" width="11.42578125" style="606" customWidth="1"/>
    <col min="5121" max="5121" width="53.85546875" style="606" customWidth="1"/>
    <col min="5122" max="5122" width="36.7109375" style="606" customWidth="1"/>
    <col min="5123" max="5376" width="11.42578125" style="606" customWidth="1"/>
    <col min="5377" max="5377" width="53.85546875" style="606" customWidth="1"/>
    <col min="5378" max="5378" width="36.7109375" style="606" customWidth="1"/>
    <col min="5379" max="5632" width="11.42578125" style="606" customWidth="1"/>
    <col min="5633" max="5633" width="53.85546875" style="606" customWidth="1"/>
    <col min="5634" max="5634" width="36.7109375" style="606" customWidth="1"/>
    <col min="5635" max="5888" width="11.42578125" style="606" customWidth="1"/>
    <col min="5889" max="5889" width="53.85546875" style="606" customWidth="1"/>
    <col min="5890" max="5890" width="36.7109375" style="606" customWidth="1"/>
    <col min="5891" max="6144" width="11.42578125" style="606" customWidth="1"/>
    <col min="6145" max="6145" width="53.85546875" style="606" customWidth="1"/>
    <col min="6146" max="6146" width="36.7109375" style="606" customWidth="1"/>
    <col min="6147" max="6400" width="11.42578125" style="606" customWidth="1"/>
    <col min="6401" max="6401" width="53.85546875" style="606" customWidth="1"/>
    <col min="6402" max="6402" width="36.7109375" style="606" customWidth="1"/>
    <col min="6403" max="6656" width="11.42578125" style="606" customWidth="1"/>
    <col min="6657" max="6657" width="53.85546875" style="606" customWidth="1"/>
    <col min="6658" max="6658" width="36.7109375" style="606" customWidth="1"/>
    <col min="6659" max="6912" width="11.42578125" style="606" customWidth="1"/>
    <col min="6913" max="6913" width="53.85546875" style="606" customWidth="1"/>
    <col min="6914" max="6914" width="36.7109375" style="606" customWidth="1"/>
    <col min="6915" max="7168" width="11.42578125" style="606" customWidth="1"/>
    <col min="7169" max="7169" width="53.85546875" style="606" customWidth="1"/>
    <col min="7170" max="7170" width="36.7109375" style="606" customWidth="1"/>
    <col min="7171" max="7424" width="11.42578125" style="606" customWidth="1"/>
    <col min="7425" max="7425" width="53.85546875" style="606" customWidth="1"/>
    <col min="7426" max="7426" width="36.7109375" style="606" customWidth="1"/>
    <col min="7427" max="7680" width="11.42578125" style="606" customWidth="1"/>
    <col min="7681" max="7681" width="53.85546875" style="606" customWidth="1"/>
    <col min="7682" max="7682" width="36.7109375" style="606" customWidth="1"/>
    <col min="7683" max="7936" width="11.42578125" style="606" customWidth="1"/>
    <col min="7937" max="7937" width="53.85546875" style="606" customWidth="1"/>
    <col min="7938" max="7938" width="36.7109375" style="606" customWidth="1"/>
    <col min="7939" max="8192" width="11.42578125" style="606" customWidth="1"/>
    <col min="8193" max="8193" width="53.85546875" style="606" customWidth="1"/>
    <col min="8194" max="8194" width="36.7109375" style="606" customWidth="1"/>
    <col min="8195" max="8448" width="11.42578125" style="606" customWidth="1"/>
    <col min="8449" max="8449" width="53.85546875" style="606" customWidth="1"/>
    <col min="8450" max="8450" width="36.7109375" style="606" customWidth="1"/>
    <col min="8451" max="8704" width="11.42578125" style="606" customWidth="1"/>
    <col min="8705" max="8705" width="53.85546875" style="606" customWidth="1"/>
    <col min="8706" max="8706" width="36.7109375" style="606" customWidth="1"/>
    <col min="8707" max="8960" width="11.42578125" style="606" customWidth="1"/>
    <col min="8961" max="8961" width="53.85546875" style="606" customWidth="1"/>
    <col min="8962" max="8962" width="36.7109375" style="606" customWidth="1"/>
    <col min="8963" max="9216" width="11.42578125" style="606" customWidth="1"/>
    <col min="9217" max="9217" width="53.85546875" style="606" customWidth="1"/>
    <col min="9218" max="9218" width="36.7109375" style="606" customWidth="1"/>
    <col min="9219" max="9472" width="11.42578125" style="606" customWidth="1"/>
    <col min="9473" max="9473" width="53.85546875" style="606" customWidth="1"/>
    <col min="9474" max="9474" width="36.7109375" style="606" customWidth="1"/>
    <col min="9475" max="9728" width="11.42578125" style="606" customWidth="1"/>
    <col min="9729" max="9729" width="53.85546875" style="606" customWidth="1"/>
    <col min="9730" max="9730" width="36.7109375" style="606" customWidth="1"/>
    <col min="9731" max="9984" width="11.42578125" style="606" customWidth="1"/>
    <col min="9985" max="9985" width="53.85546875" style="606" customWidth="1"/>
    <col min="9986" max="9986" width="36.7109375" style="606" customWidth="1"/>
    <col min="9987" max="10240" width="11.42578125" style="606" customWidth="1"/>
    <col min="10241" max="10241" width="53.85546875" style="606" customWidth="1"/>
    <col min="10242" max="10242" width="36.7109375" style="606" customWidth="1"/>
    <col min="10243" max="10496" width="11.42578125" style="606" customWidth="1"/>
    <col min="10497" max="10497" width="53.85546875" style="606" customWidth="1"/>
    <col min="10498" max="10498" width="36.7109375" style="606" customWidth="1"/>
    <col min="10499" max="10752" width="11.42578125" style="606" customWidth="1"/>
    <col min="10753" max="10753" width="53.85546875" style="606" customWidth="1"/>
    <col min="10754" max="10754" width="36.7109375" style="606" customWidth="1"/>
    <col min="10755" max="11008" width="11.42578125" style="606" customWidth="1"/>
    <col min="11009" max="11009" width="53.85546875" style="606" customWidth="1"/>
    <col min="11010" max="11010" width="36.7109375" style="606" customWidth="1"/>
    <col min="11011" max="11264" width="11.42578125" style="606" customWidth="1"/>
    <col min="11265" max="11265" width="53.85546875" style="606" customWidth="1"/>
    <col min="11266" max="11266" width="36.7109375" style="606" customWidth="1"/>
    <col min="11267" max="11520" width="11.42578125" style="606" customWidth="1"/>
    <col min="11521" max="11521" width="53.85546875" style="606" customWidth="1"/>
    <col min="11522" max="11522" width="36.7109375" style="606" customWidth="1"/>
    <col min="11523" max="11776" width="11.42578125" style="606" customWidth="1"/>
    <col min="11777" max="11777" width="53.85546875" style="606" customWidth="1"/>
    <col min="11778" max="11778" width="36.7109375" style="606" customWidth="1"/>
    <col min="11779" max="12032" width="11.42578125" style="606" customWidth="1"/>
    <col min="12033" max="12033" width="53.85546875" style="606" customWidth="1"/>
    <col min="12034" max="12034" width="36.7109375" style="606" customWidth="1"/>
    <col min="12035" max="12288" width="11.42578125" style="606" customWidth="1"/>
    <col min="12289" max="12289" width="53.85546875" style="606" customWidth="1"/>
    <col min="12290" max="12290" width="36.7109375" style="606" customWidth="1"/>
    <col min="12291" max="12544" width="11.42578125" style="606" customWidth="1"/>
    <col min="12545" max="12545" width="53.85546875" style="606" customWidth="1"/>
    <col min="12546" max="12546" width="36.7109375" style="606" customWidth="1"/>
    <col min="12547" max="12800" width="11.42578125" style="606" customWidth="1"/>
    <col min="12801" max="12801" width="53.85546875" style="606" customWidth="1"/>
    <col min="12802" max="12802" width="36.7109375" style="606" customWidth="1"/>
    <col min="12803" max="13056" width="11.42578125" style="606" customWidth="1"/>
    <col min="13057" max="13057" width="53.85546875" style="606" customWidth="1"/>
    <col min="13058" max="13058" width="36.7109375" style="606" customWidth="1"/>
    <col min="13059" max="13312" width="11.42578125" style="606" customWidth="1"/>
    <col min="13313" max="13313" width="53.85546875" style="606" customWidth="1"/>
    <col min="13314" max="13314" width="36.7109375" style="606" customWidth="1"/>
    <col min="13315" max="13568" width="11.42578125" style="606" customWidth="1"/>
    <col min="13569" max="13569" width="53.85546875" style="606" customWidth="1"/>
    <col min="13570" max="13570" width="36.7109375" style="606" customWidth="1"/>
    <col min="13571" max="13824" width="11.42578125" style="606" customWidth="1"/>
    <col min="13825" max="13825" width="53.85546875" style="606" customWidth="1"/>
    <col min="13826" max="13826" width="36.7109375" style="606" customWidth="1"/>
    <col min="13827" max="14080" width="11.42578125" style="606" customWidth="1"/>
    <col min="14081" max="14081" width="53.85546875" style="606" customWidth="1"/>
    <col min="14082" max="14082" width="36.7109375" style="606" customWidth="1"/>
    <col min="14083" max="14336" width="11.42578125" style="606" customWidth="1"/>
    <col min="14337" max="14337" width="53.85546875" style="606" customWidth="1"/>
    <col min="14338" max="14338" width="36.7109375" style="606" customWidth="1"/>
    <col min="14339" max="14592" width="11.42578125" style="606" customWidth="1"/>
    <col min="14593" max="14593" width="53.85546875" style="606" customWidth="1"/>
    <col min="14594" max="14594" width="36.7109375" style="606" customWidth="1"/>
    <col min="14595" max="14848" width="11.42578125" style="606" customWidth="1"/>
    <col min="14849" max="14849" width="53.85546875" style="606" customWidth="1"/>
    <col min="14850" max="14850" width="36.7109375" style="606" customWidth="1"/>
    <col min="14851" max="15104" width="11.42578125" style="606" customWidth="1"/>
    <col min="15105" max="15105" width="53.85546875" style="606" customWidth="1"/>
    <col min="15106" max="15106" width="36.7109375" style="606" customWidth="1"/>
    <col min="15107" max="15360" width="11.42578125" style="606" customWidth="1"/>
    <col min="15361" max="15361" width="53.85546875" style="606" customWidth="1"/>
    <col min="15362" max="15362" width="36.7109375" style="606" customWidth="1"/>
    <col min="15363" max="15616" width="11.42578125" style="606" customWidth="1"/>
    <col min="15617" max="15617" width="53.85546875" style="606" customWidth="1"/>
    <col min="15618" max="15618" width="36.7109375" style="606" customWidth="1"/>
    <col min="15619" max="15872" width="11.42578125" style="606" customWidth="1"/>
    <col min="15873" max="15873" width="53.85546875" style="606" customWidth="1"/>
    <col min="15874" max="15874" width="36.7109375" style="606" customWidth="1"/>
    <col min="15875" max="16128" width="11.42578125" style="606" customWidth="1"/>
    <col min="16129" max="16129" width="53.85546875" style="606" customWidth="1"/>
    <col min="16130" max="16130" width="36.7109375" style="606" customWidth="1"/>
    <col min="16131" max="16384" width="11.42578125" style="606" customWidth="1"/>
  </cols>
  <sheetData>
    <row r="1" spans="1:2" x14ac:dyDescent="0.25">
      <c r="A1" s="1113" t="s">
        <v>1594</v>
      </c>
      <c r="B1" s="1114"/>
    </row>
    <row r="2" spans="1:2" x14ac:dyDescent="0.25">
      <c r="A2" s="1115"/>
      <c r="B2" s="1116"/>
    </row>
    <row r="3" spans="1:2" x14ac:dyDescent="0.25">
      <c r="A3" s="1115"/>
      <c r="B3" s="1116"/>
    </row>
    <row r="4" spans="1:2" ht="15.75" thickBot="1" x14ac:dyDescent="0.3">
      <c r="A4" s="1117"/>
      <c r="B4" s="1118"/>
    </row>
    <row r="5" spans="1:2" ht="4.9000000000000004" customHeight="1" thickBot="1" x14ac:dyDescent="0.3"/>
    <row r="6" spans="1:2" s="608" customFormat="1" ht="27" customHeight="1" thickBot="1" x14ac:dyDescent="0.3">
      <c r="A6" s="1119" t="s">
        <v>1595</v>
      </c>
      <c r="B6" s="1120"/>
    </row>
    <row r="7" spans="1:2" x14ac:dyDescent="0.25">
      <c r="A7" s="1121" t="s">
        <v>1596</v>
      </c>
      <c r="B7" s="1122"/>
    </row>
    <row r="8" spans="1:2" ht="15.75" thickBot="1" x14ac:dyDescent="0.3">
      <c r="A8" s="1123" t="s">
        <v>5881</v>
      </c>
      <c r="B8" s="1124"/>
    </row>
    <row r="9" spans="1:2" ht="5.65" customHeight="1" x14ac:dyDescent="0.25"/>
    <row r="10" spans="1:2" ht="15.75" thickBot="1" x14ac:dyDescent="0.3">
      <c r="B10" s="609"/>
    </row>
    <row r="11" spans="1:2" ht="12.75" customHeight="1" x14ac:dyDescent="0.25">
      <c r="A11" s="1125" t="s">
        <v>1597</v>
      </c>
      <c r="B11" s="1126" t="s">
        <v>155</v>
      </c>
    </row>
    <row r="12" spans="1:2" ht="12.75" customHeight="1" thickBot="1" x14ac:dyDescent="0.3">
      <c r="A12" s="1106"/>
      <c r="B12" s="1108"/>
    </row>
    <row r="13" spans="1:2" x14ac:dyDescent="0.25">
      <c r="A13" s="610"/>
      <c r="B13" s="611"/>
    </row>
    <row r="14" spans="1:2" x14ac:dyDescent="0.25">
      <c r="A14" s="610" t="s">
        <v>1598</v>
      </c>
      <c r="B14" s="612">
        <v>1.4999999999999999E-2</v>
      </c>
    </row>
    <row r="15" spans="1:2" x14ac:dyDescent="0.25">
      <c r="A15" s="610"/>
      <c r="B15" s="612"/>
    </row>
    <row r="16" spans="1:2" x14ac:dyDescent="0.25">
      <c r="A16" s="610" t="s">
        <v>1599</v>
      </c>
      <c r="B16" s="612">
        <v>3.0000000000000001E-3</v>
      </c>
    </row>
    <row r="17" spans="1:8" x14ac:dyDescent="0.25">
      <c r="A17" s="610"/>
      <c r="B17" s="612"/>
      <c r="H17" s="613"/>
    </row>
    <row r="18" spans="1:8" x14ac:dyDescent="0.25">
      <c r="A18" s="610" t="s">
        <v>1600</v>
      </c>
      <c r="B18" s="612">
        <v>5.5999999999999999E-3</v>
      </c>
      <c r="H18" s="613"/>
    </row>
    <row r="19" spans="1:8" x14ac:dyDescent="0.25">
      <c r="A19" s="610"/>
      <c r="B19" s="612"/>
      <c r="H19" s="613"/>
    </row>
    <row r="20" spans="1:8" x14ac:dyDescent="0.25">
      <c r="A20" s="610" t="s">
        <v>1601</v>
      </c>
      <c r="B20" s="612">
        <v>8.5000000000000006E-3</v>
      </c>
      <c r="H20" s="613"/>
    </row>
    <row r="21" spans="1:8" ht="15.75" thickBot="1" x14ac:dyDescent="0.3">
      <c r="A21" s="610"/>
      <c r="B21" s="612"/>
      <c r="H21" s="613"/>
    </row>
    <row r="22" spans="1:8" ht="12.75" customHeight="1" x14ac:dyDescent="0.25">
      <c r="A22" s="1105" t="s">
        <v>1602</v>
      </c>
      <c r="B22" s="1107" t="s">
        <v>155</v>
      </c>
      <c r="H22" s="613"/>
    </row>
    <row r="23" spans="1:8" ht="12.75" customHeight="1" thickBot="1" x14ac:dyDescent="0.3">
      <c r="A23" s="1106"/>
      <c r="B23" s="1108"/>
    </row>
    <row r="24" spans="1:8" ht="5.65" customHeight="1" x14ac:dyDescent="0.25">
      <c r="A24" s="610"/>
      <c r="B24" s="614"/>
    </row>
    <row r="25" spans="1:8" x14ac:dyDescent="0.25">
      <c r="A25" s="610" t="s">
        <v>1603</v>
      </c>
      <c r="B25" s="615">
        <v>3.9899999999999998E-2</v>
      </c>
    </row>
    <row r="26" spans="1:8" ht="8.25" customHeight="1" thickBot="1" x14ac:dyDescent="0.3">
      <c r="A26" s="610"/>
      <c r="B26" s="614"/>
    </row>
    <row r="27" spans="1:8" ht="12.75" customHeight="1" x14ac:dyDescent="0.25">
      <c r="A27" s="1105" t="s">
        <v>1604</v>
      </c>
      <c r="B27" s="1107" t="s">
        <v>155</v>
      </c>
    </row>
    <row r="28" spans="1:8" ht="12.75" customHeight="1" x14ac:dyDescent="0.25">
      <c r="A28" s="1109"/>
      <c r="B28" s="1110"/>
      <c r="E28" s="613"/>
    </row>
    <row r="29" spans="1:8" ht="12.75" customHeight="1" thickBot="1" x14ac:dyDescent="0.3">
      <c r="A29" s="1106"/>
      <c r="B29" s="1108"/>
    </row>
    <row r="30" spans="1:8" x14ac:dyDescent="0.25">
      <c r="A30" s="781" t="s">
        <v>1691</v>
      </c>
      <c r="B30" s="612">
        <v>6.4999999999999997E-3</v>
      </c>
    </row>
    <row r="31" spans="1:8" x14ac:dyDescent="0.25">
      <c r="A31" s="781" t="s">
        <v>1692</v>
      </c>
      <c r="B31" s="612">
        <v>0.03</v>
      </c>
    </row>
    <row r="32" spans="1:8" x14ac:dyDescent="0.25">
      <c r="A32" s="781" t="s">
        <v>1693</v>
      </c>
      <c r="B32" s="612">
        <v>0.05</v>
      </c>
    </row>
    <row r="33" spans="1:2" ht="14.45" customHeight="1" x14ac:dyDescent="0.25">
      <c r="A33" s="781" t="s">
        <v>1694</v>
      </c>
      <c r="B33" s="612"/>
    </row>
    <row r="34" spans="1:2" x14ac:dyDescent="0.25">
      <c r="A34" s="610" t="s">
        <v>1695</v>
      </c>
      <c r="B34" s="616">
        <f>SUM(B30:B33)</f>
        <v>8.6499999999999994E-2</v>
      </c>
    </row>
    <row r="35" spans="1:2" ht="5.65" customHeight="1" thickBot="1" x14ac:dyDescent="0.3">
      <c r="A35" s="617"/>
      <c r="B35" s="618"/>
    </row>
    <row r="36" spans="1:2" ht="5.65" customHeight="1" thickBot="1" x14ac:dyDescent="0.3">
      <c r="A36" s="610"/>
      <c r="B36" s="614"/>
    </row>
    <row r="37" spans="1:2" ht="28.5" customHeight="1" thickBot="1" x14ac:dyDescent="0.3">
      <c r="A37" s="1111" t="s">
        <v>1605</v>
      </c>
      <c r="B37" s="1112"/>
    </row>
    <row r="38" spans="1:2" ht="5.65" customHeight="1" thickBot="1" x14ac:dyDescent="0.3">
      <c r="A38" s="610"/>
      <c r="B38" s="614"/>
    </row>
    <row r="39" spans="1:2" ht="22.7" customHeight="1" thickBot="1" x14ac:dyDescent="0.3">
      <c r="A39" s="619" t="s">
        <v>1606</v>
      </c>
      <c r="B39" s="620">
        <f>TRUNC(((((1+B14+B16+B18)*(1+B20)*(1+B25))/(1-B34))-1),4)</f>
        <v>0.17510000000000001</v>
      </c>
    </row>
    <row r="40" spans="1:2" ht="3.75" customHeight="1" x14ac:dyDescent="0.25">
      <c r="A40" s="621"/>
      <c r="B40" s="622"/>
    </row>
    <row r="41" spans="1:2" x14ac:dyDescent="0.25">
      <c r="A41" s="610" t="s">
        <v>1607</v>
      </c>
      <c r="B41" s="614"/>
    </row>
    <row r="42" spans="1:2" ht="3.75" customHeight="1" thickBot="1" x14ac:dyDescent="0.3">
      <c r="A42" s="617"/>
      <c r="B42" s="623"/>
    </row>
  </sheetData>
  <sheetProtection selectLockedCells="1" selectUnlockedCells="1"/>
  <mergeCells count="11">
    <mergeCell ref="A1:B4"/>
    <mergeCell ref="A6:B6"/>
    <mergeCell ref="A7:B7"/>
    <mergeCell ref="A8:B8"/>
    <mergeCell ref="A11:A12"/>
    <mergeCell ref="B11:B12"/>
    <mergeCell ref="A22:A23"/>
    <mergeCell ref="B22:B23"/>
    <mergeCell ref="A27:A29"/>
    <mergeCell ref="B27:B29"/>
    <mergeCell ref="A37:B37"/>
  </mergeCells>
  <pageMargins left="0.47222222222222221" right="0.47222222222222221" top="0.39374999999999999" bottom="0.39374999999999999" header="0.51180555555555551" footer="0.51180555555555551"/>
  <pageSetup paperSize="9" firstPageNumber="0"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47"/>
  <sheetViews>
    <sheetView workbookViewId="0">
      <selection activeCell="C32" sqref="C32"/>
    </sheetView>
  </sheetViews>
  <sheetFormatPr defaultColWidth="8.7109375" defaultRowHeight="15" x14ac:dyDescent="0.25"/>
  <cols>
    <col min="1" max="1" width="19.7109375" style="23" customWidth="1"/>
    <col min="2" max="2" width="25.7109375" style="23" customWidth="1"/>
    <col min="3" max="3" width="8.7109375" style="23"/>
    <col min="4" max="4" width="10.7109375" style="23" customWidth="1"/>
    <col min="5" max="5" width="12.140625" style="23" customWidth="1"/>
    <col min="6" max="8" width="10.7109375" style="23" customWidth="1"/>
    <col min="9" max="11" width="14.28515625" style="23" customWidth="1"/>
    <col min="12" max="12" width="20.5703125" style="23" customWidth="1"/>
    <col min="13" max="13" width="11.85546875" style="23" customWidth="1"/>
    <col min="14" max="14" width="18.140625" style="23" customWidth="1"/>
    <col min="15" max="15" width="4.85546875" style="23" customWidth="1"/>
    <col min="16" max="16" width="33.42578125" style="23" customWidth="1"/>
    <col min="17" max="17" width="13.42578125" style="23" customWidth="1"/>
    <col min="18" max="18" width="13.85546875" style="23" customWidth="1"/>
    <col min="19" max="19" width="8.7109375" style="23"/>
    <col min="20" max="20" width="14.85546875" style="23" customWidth="1"/>
    <col min="21" max="21" width="14.28515625" style="23" customWidth="1"/>
    <col min="22" max="16384" width="8.7109375" style="23"/>
  </cols>
  <sheetData>
    <row r="1" spans="1:17" ht="14.45" customHeight="1" x14ac:dyDescent="0.25">
      <c r="A1" s="1087" t="s">
        <v>1594</v>
      </c>
      <c r="B1" s="1088"/>
      <c r="C1" s="1088"/>
      <c r="D1" s="1088"/>
      <c r="E1" s="1088"/>
      <c r="F1" s="1088"/>
      <c r="G1" s="1088"/>
      <c r="H1" s="1088"/>
      <c r="I1" s="1088"/>
      <c r="J1" s="1088"/>
      <c r="K1" s="1088"/>
      <c r="L1" s="1088"/>
      <c r="M1" s="1088"/>
      <c r="N1" s="1089"/>
    </row>
    <row r="2" spans="1:17" ht="14.45" customHeight="1" x14ac:dyDescent="0.25">
      <c r="A2" s="1090"/>
      <c r="B2" s="1091"/>
      <c r="C2" s="1091"/>
      <c r="D2" s="1091"/>
      <c r="E2" s="1091"/>
      <c r="F2" s="1091"/>
      <c r="G2" s="1091"/>
      <c r="H2" s="1091"/>
      <c r="I2" s="1091"/>
      <c r="J2" s="1091"/>
      <c r="K2" s="1091"/>
      <c r="L2" s="1091"/>
      <c r="M2" s="1091"/>
      <c r="N2" s="1092"/>
    </row>
    <row r="3" spans="1:17" ht="14.45" customHeight="1" x14ac:dyDescent="0.25">
      <c r="A3" s="1090"/>
      <c r="B3" s="1091"/>
      <c r="C3" s="1091"/>
      <c r="D3" s="1091"/>
      <c r="E3" s="1091"/>
      <c r="F3" s="1091"/>
      <c r="G3" s="1091"/>
      <c r="H3" s="1091"/>
      <c r="I3" s="1091"/>
      <c r="J3" s="1091"/>
      <c r="K3" s="1091"/>
      <c r="L3" s="1091"/>
      <c r="M3" s="1091"/>
      <c r="N3" s="1092"/>
    </row>
    <row r="4" spans="1:17" ht="15" customHeight="1" thickBot="1" x14ac:dyDescent="0.3">
      <c r="A4" s="1127"/>
      <c r="B4" s="1128"/>
      <c r="C4" s="1128"/>
      <c r="D4" s="1128"/>
      <c r="E4" s="1128"/>
      <c r="F4" s="1128"/>
      <c r="G4" s="1128"/>
      <c r="H4" s="1128"/>
      <c r="I4" s="1128"/>
      <c r="J4" s="1128"/>
      <c r="K4" s="1128"/>
      <c r="L4" s="1128"/>
      <c r="M4" s="1128"/>
      <c r="N4" s="1129"/>
    </row>
    <row r="5" spans="1:17" ht="4.9000000000000004" customHeight="1" thickBot="1" x14ac:dyDescent="0.3">
      <c r="A5" s="1084"/>
      <c r="B5" s="1085"/>
      <c r="C5" s="1085"/>
      <c r="D5" s="1085"/>
      <c r="E5" s="1085"/>
      <c r="F5" s="1085"/>
      <c r="G5" s="1085"/>
      <c r="H5" s="1085"/>
      <c r="I5" s="1085"/>
      <c r="J5" s="1085"/>
      <c r="K5" s="1085"/>
      <c r="L5" s="1085"/>
      <c r="M5" s="1085"/>
      <c r="N5" s="1086"/>
    </row>
    <row r="6" spans="1:17" ht="18" x14ac:dyDescent="0.25">
      <c r="A6" s="782"/>
      <c r="B6" s="21"/>
      <c r="C6" s="21"/>
      <c r="D6" s="21"/>
      <c r="E6" s="21"/>
      <c r="F6" s="21"/>
      <c r="G6" s="869" t="s">
        <v>5893</v>
      </c>
      <c r="H6" s="21"/>
      <c r="I6" s="21"/>
      <c r="J6" s="21"/>
      <c r="K6" s="21"/>
      <c r="L6" s="21"/>
      <c r="M6" s="21"/>
      <c r="N6" s="22"/>
    </row>
    <row r="7" spans="1:17" ht="15" customHeight="1" x14ac:dyDescent="0.25">
      <c r="A7" s="24"/>
      <c r="B7" s="25"/>
      <c r="C7" s="26"/>
      <c r="D7" s="26"/>
      <c r="E7" s="27"/>
      <c r="F7" s="28"/>
      <c r="G7" s="29"/>
      <c r="H7" s="26"/>
      <c r="I7" s="26"/>
      <c r="J7" s="26"/>
      <c r="K7" s="26"/>
      <c r="L7" s="30" t="s">
        <v>156</v>
      </c>
      <c r="M7" s="31">
        <v>46023</v>
      </c>
      <c r="N7" s="32"/>
    </row>
    <row r="8" spans="1:17" ht="13.5" customHeight="1" x14ac:dyDescent="0.25">
      <c r="A8" s="1130" t="s">
        <v>157</v>
      </c>
      <c r="B8" s="1130"/>
      <c r="C8" s="1130"/>
      <c r="D8" s="1130"/>
      <c r="E8" s="1130"/>
      <c r="F8" s="1130"/>
      <c r="G8" s="1130"/>
      <c r="H8" s="1130"/>
      <c r="I8" s="1130"/>
      <c r="J8" s="1130"/>
      <c r="K8" s="1130"/>
      <c r="L8" s="1130"/>
      <c r="M8" s="1130"/>
      <c r="N8" s="1130"/>
    </row>
    <row r="9" spans="1:17" ht="13.5" customHeight="1" x14ac:dyDescent="0.25">
      <c r="A9" s="1131" t="s">
        <v>158</v>
      </c>
      <c r="B9" s="1131"/>
      <c r="C9" s="1131"/>
      <c r="D9" s="1131"/>
      <c r="E9" s="1131"/>
      <c r="F9" s="1131"/>
      <c r="G9" s="1131"/>
      <c r="H9" s="1131"/>
      <c r="I9" s="1131"/>
      <c r="J9" s="1131"/>
      <c r="K9" s="1131"/>
      <c r="L9" s="1131"/>
      <c r="M9" s="1131"/>
      <c r="N9" s="1131"/>
    </row>
    <row r="10" spans="1:17" ht="25.5" customHeight="1" x14ac:dyDescent="0.25">
      <c r="A10" s="1132" t="s">
        <v>159</v>
      </c>
      <c r="B10" s="1132" t="s">
        <v>160</v>
      </c>
      <c r="C10" s="1133" t="s">
        <v>161</v>
      </c>
      <c r="D10" s="1133"/>
      <c r="E10" s="1133"/>
      <c r="F10" s="1133"/>
      <c r="G10" s="1133"/>
      <c r="H10" s="1133"/>
      <c r="I10" s="1134" t="s">
        <v>162</v>
      </c>
      <c r="J10" s="1134" t="s">
        <v>1455</v>
      </c>
      <c r="K10" s="1134" t="s">
        <v>5888</v>
      </c>
      <c r="L10" s="35" t="s">
        <v>1770</v>
      </c>
      <c r="M10" s="1135" t="s">
        <v>1771</v>
      </c>
      <c r="N10" s="1135"/>
    </row>
    <row r="11" spans="1:17" x14ac:dyDescent="0.25">
      <c r="A11" s="1132"/>
      <c r="B11" s="1132"/>
      <c r="C11" s="1133"/>
      <c r="D11" s="1133"/>
      <c r="E11" s="1133"/>
      <c r="F11" s="1133"/>
      <c r="G11" s="1133"/>
      <c r="H11" s="1133"/>
      <c r="I11" s="1134"/>
      <c r="J11" s="1134"/>
      <c r="K11" s="1134"/>
      <c r="L11" s="36">
        <v>0</v>
      </c>
      <c r="M11" s="1136">
        <v>0</v>
      </c>
      <c r="N11" s="1136"/>
    </row>
    <row r="12" spans="1:17" x14ac:dyDescent="0.25">
      <c r="A12" s="37" t="str">
        <f>P13</f>
        <v>Ceará</v>
      </c>
      <c r="B12" s="38" t="s">
        <v>165</v>
      </c>
      <c r="C12" s="39">
        <v>26.939</v>
      </c>
      <c r="D12" s="39" t="s">
        <v>166</v>
      </c>
      <c r="E12" s="39">
        <v>0.253</v>
      </c>
      <c r="F12" s="39" t="s">
        <v>167</v>
      </c>
      <c r="G12" s="40">
        <f>$Q$13</f>
        <v>778</v>
      </c>
      <c r="H12" s="39" t="s">
        <v>148</v>
      </c>
      <c r="I12" s="40">
        <f>TRUNC(C12+(E12*G12),2)</f>
        <v>223.77</v>
      </c>
      <c r="J12" s="40">
        <f>TRUNC(I12/(1-0.205),2)</f>
        <v>281.47000000000003</v>
      </c>
      <c r="K12" s="40">
        <f>TRUNC(J12*$L$22,2)</f>
        <v>617.82000000000005</v>
      </c>
      <c r="L12" s="41">
        <f>TRUNC(K12*(1+$L$11),2)</f>
        <v>617.82000000000005</v>
      </c>
      <c r="M12" s="1138">
        <f>TRUNC(K12*(1+$M$11),2)</f>
        <v>617.82000000000005</v>
      </c>
      <c r="N12" s="1138"/>
      <c r="P12" s="42" t="s">
        <v>168</v>
      </c>
      <c r="Q12" s="42" t="s">
        <v>169</v>
      </c>
    </row>
    <row r="13" spans="1:17" x14ac:dyDescent="0.25">
      <c r="A13" s="43" t="str">
        <f t="shared" ref="A13:A14" si="0">P14</f>
        <v>Rio Grande do Sul</v>
      </c>
      <c r="B13" s="44" t="s">
        <v>165</v>
      </c>
      <c r="C13" s="45">
        <v>26.939</v>
      </c>
      <c r="D13" s="45" t="s">
        <v>166</v>
      </c>
      <c r="E13" s="45">
        <v>0.253</v>
      </c>
      <c r="F13" s="45" t="s">
        <v>167</v>
      </c>
      <c r="G13" s="46">
        <f>Q14</f>
        <v>3796</v>
      </c>
      <c r="H13" s="45" t="s">
        <v>148</v>
      </c>
      <c r="I13" s="47">
        <f t="shared" ref="I13:I14" si="1">TRUNC(C13+(E13*G13),2)</f>
        <v>987.32</v>
      </c>
      <c r="J13" s="47">
        <f>TRUNC(I13/(1-0.205),2)</f>
        <v>1241.9100000000001</v>
      </c>
      <c r="K13" s="47">
        <f>TRUNC(J13*$L$22,2)</f>
        <v>2725.97</v>
      </c>
      <c r="L13" s="48">
        <f t="shared" ref="L13:L14" si="2">TRUNC(K13*(1+$L$11),2)</f>
        <v>2725.97</v>
      </c>
      <c r="M13" s="1139">
        <f>TRUNC(K13*(1+$M$11),2)</f>
        <v>2725.97</v>
      </c>
      <c r="N13" s="1139"/>
      <c r="P13" s="49" t="str">
        <f>ANP!C16</f>
        <v>Ceará</v>
      </c>
      <c r="Q13" s="50">
        <f>ANP!F16</f>
        <v>778</v>
      </c>
    </row>
    <row r="14" spans="1:17" ht="23.25" customHeight="1" x14ac:dyDescent="0.25">
      <c r="A14" s="43" t="str">
        <f t="shared" si="0"/>
        <v>Mato Grosso</v>
      </c>
      <c r="B14" s="44" t="s">
        <v>165</v>
      </c>
      <c r="C14" s="45">
        <v>26.939</v>
      </c>
      <c r="D14" s="45" t="s">
        <v>166</v>
      </c>
      <c r="E14" s="45">
        <v>0.253</v>
      </c>
      <c r="F14" s="45" t="s">
        <v>167</v>
      </c>
      <c r="G14" s="46">
        <f>Q15</f>
        <v>3312</v>
      </c>
      <c r="H14" s="45" t="s">
        <v>148</v>
      </c>
      <c r="I14" s="47">
        <f t="shared" si="1"/>
        <v>864.87</v>
      </c>
      <c r="J14" s="47">
        <f>TRUNC(I14/(1-0.205),2)</f>
        <v>1087.8800000000001</v>
      </c>
      <c r="K14" s="47">
        <f>TRUNC(J14*$L$22,2)</f>
        <v>2387.88</v>
      </c>
      <c r="L14" s="48">
        <f t="shared" si="2"/>
        <v>2387.88</v>
      </c>
      <c r="M14" s="1139">
        <f>TRUNC(K14*(1+$M$11),2)</f>
        <v>2387.88</v>
      </c>
      <c r="N14" s="1139"/>
      <c r="P14" s="49" t="str">
        <f>ANP!C17</f>
        <v>Rio Grande do Sul</v>
      </c>
      <c r="Q14" s="50">
        <f>ANP!F17</f>
        <v>3796</v>
      </c>
    </row>
    <row r="15" spans="1:17" x14ac:dyDescent="0.25">
      <c r="A15" s="43"/>
      <c r="B15" s="44"/>
      <c r="C15" s="45"/>
      <c r="D15" s="45"/>
      <c r="E15" s="45"/>
      <c r="F15" s="45"/>
      <c r="G15" s="47"/>
      <c r="H15" s="45"/>
      <c r="I15" s="47"/>
      <c r="J15" s="47"/>
      <c r="K15" s="47"/>
      <c r="L15" s="48"/>
      <c r="M15" s="1140"/>
      <c r="N15" s="1140"/>
      <c r="P15" s="49" t="str">
        <f>ANP!C18</f>
        <v>Mato Grosso</v>
      </c>
      <c r="Q15" s="50">
        <f>ANP!F18</f>
        <v>3312</v>
      </c>
    </row>
    <row r="16" spans="1:17" x14ac:dyDescent="0.25">
      <c r="A16" s="51"/>
      <c r="B16" s="52"/>
      <c r="C16" s="53"/>
      <c r="D16" s="53"/>
      <c r="E16" s="53"/>
      <c r="F16" s="53"/>
      <c r="G16" s="54"/>
      <c r="H16" s="53"/>
      <c r="I16" s="54"/>
      <c r="J16" s="54"/>
      <c r="K16" s="54"/>
      <c r="L16" s="55"/>
      <c r="M16" s="1141"/>
      <c r="N16" s="1141"/>
      <c r="P16" s="56"/>
      <c r="Q16" s="57"/>
    </row>
    <row r="17" spans="1:19" x14ac:dyDescent="0.25">
      <c r="A17" s="58"/>
      <c r="B17" s="58"/>
      <c r="C17" s="59"/>
      <c r="D17" s="59"/>
      <c r="E17" s="59"/>
      <c r="F17" s="59"/>
      <c r="G17" s="60"/>
      <c r="H17" s="59"/>
      <c r="I17" s="60"/>
      <c r="J17" s="60"/>
      <c r="K17" s="60"/>
      <c r="L17" s="61"/>
      <c r="M17" s="1142"/>
      <c r="N17" s="1143"/>
      <c r="P17" s="62">
        <f>C12*L22</f>
        <v>59.130784507672892</v>
      </c>
      <c r="Q17" s="62">
        <f>P17+((P18*G12)+(P20*G13))</f>
        <v>2599.219307078602</v>
      </c>
    </row>
    <row r="18" spans="1:19" ht="15.75" x14ac:dyDescent="0.25">
      <c r="A18" s="63"/>
      <c r="B18" s="64"/>
      <c r="C18" s="59"/>
      <c r="D18" s="65"/>
      <c r="E18" s="59"/>
      <c r="F18" s="59"/>
      <c r="G18" s="59"/>
      <c r="H18" s="66"/>
      <c r="I18" s="59"/>
      <c r="J18" s="60"/>
      <c r="K18" s="59"/>
      <c r="L18" s="1144" t="s">
        <v>170</v>
      </c>
      <c r="M18" s="1144"/>
      <c r="N18" s="1144"/>
      <c r="P18" s="62">
        <f>E12*L22</f>
        <v>0.5553319900679774</v>
      </c>
      <c r="Q18" s="62">
        <f>Q17/(1-0.18)</f>
        <v>3169.7796427787825</v>
      </c>
    </row>
    <row r="19" spans="1:19" x14ac:dyDescent="0.25">
      <c r="A19" s="63"/>
      <c r="B19" s="64"/>
      <c r="C19" s="59"/>
      <c r="D19" s="65"/>
      <c r="E19" s="59"/>
      <c r="F19" s="59"/>
      <c r="G19" s="59"/>
      <c r="H19" s="68"/>
      <c r="I19" s="59"/>
      <c r="J19" s="60"/>
      <c r="K19" s="59"/>
      <c r="L19" s="1145" t="s">
        <v>171</v>
      </c>
      <c r="M19" s="1145"/>
      <c r="N19" s="1145"/>
      <c r="P19" s="62">
        <f>C13*L22</f>
        <v>59.130784507672892</v>
      </c>
      <c r="Q19" s="62">
        <f>Q18*1.15</f>
        <v>3645.2465891955994</v>
      </c>
    </row>
    <row r="20" spans="1:19" ht="15.75" x14ac:dyDescent="0.25">
      <c r="A20" s="63"/>
      <c r="B20" s="64"/>
      <c r="C20" s="59"/>
      <c r="D20" s="65"/>
      <c r="E20" s="59"/>
      <c r="F20" s="61"/>
      <c r="G20" s="59"/>
      <c r="H20" s="66"/>
      <c r="I20" s="59"/>
      <c r="J20" s="60"/>
      <c r="K20" s="59"/>
      <c r="L20" s="69">
        <v>41821</v>
      </c>
      <c r="M20" s="1146">
        <v>46023</v>
      </c>
      <c r="N20" s="1146"/>
      <c r="P20" s="62">
        <f>E13*L22</f>
        <v>0.5553319900679774</v>
      </c>
    </row>
    <row r="21" spans="1:19" x14ac:dyDescent="0.25">
      <c r="A21" s="63"/>
      <c r="B21" s="64"/>
      <c r="C21" s="59"/>
      <c r="D21" s="70"/>
      <c r="E21" s="59"/>
      <c r="F21" s="61"/>
      <c r="G21" s="59"/>
      <c r="H21" s="60"/>
      <c r="I21" s="59"/>
      <c r="J21" s="60"/>
      <c r="K21" s="59"/>
      <c r="L21" s="59">
        <v>270.23700000000002</v>
      </c>
      <c r="M21" s="1147">
        <v>593.16700000000003</v>
      </c>
      <c r="N21" s="1147"/>
    </row>
    <row r="22" spans="1:19" x14ac:dyDescent="0.25">
      <c r="A22" s="59"/>
      <c r="B22" s="71"/>
      <c r="C22" s="59"/>
      <c r="D22" s="70"/>
      <c r="E22" s="59"/>
      <c r="F22" s="59"/>
      <c r="G22" s="59"/>
      <c r="H22" s="59"/>
      <c r="I22" s="59"/>
      <c r="J22" s="59"/>
      <c r="K22" s="59"/>
      <c r="L22" s="1148">
        <f>M21/L21</f>
        <v>2.1949881030354836</v>
      </c>
      <c r="M22" s="1148"/>
      <c r="N22" s="1148"/>
    </row>
    <row r="23" spans="1:19" x14ac:dyDescent="0.25">
      <c r="A23" s="72" t="s">
        <v>172</v>
      </c>
      <c r="B23" s="73"/>
      <c r="C23" s="73" t="s">
        <v>173</v>
      </c>
      <c r="D23" s="74"/>
      <c r="E23" s="75"/>
      <c r="F23" s="75"/>
      <c r="G23" s="76" t="s">
        <v>174</v>
      </c>
      <c r="H23" s="75"/>
      <c r="I23" s="75"/>
      <c r="J23" s="75"/>
      <c r="K23" s="76" t="s">
        <v>175</v>
      </c>
      <c r="L23" s="77"/>
      <c r="M23" s="77"/>
      <c r="N23" s="78"/>
      <c r="Q23" s="79">
        <f>L27/1.15</f>
        <v>2278.1478260869567</v>
      </c>
      <c r="R23" s="79">
        <f>M27/1.2124</f>
        <v>2160.8957439788851</v>
      </c>
    </row>
    <row r="24" spans="1:19" ht="9" customHeight="1" x14ac:dyDescent="0.25">
      <c r="A24" s="72"/>
      <c r="B24" s="75"/>
      <c r="C24" s="75"/>
      <c r="D24" s="80"/>
      <c r="E24" s="75"/>
      <c r="F24" s="75"/>
      <c r="G24" s="75"/>
      <c r="H24" s="75"/>
      <c r="I24" s="75"/>
      <c r="J24" s="75"/>
      <c r="K24" s="75"/>
      <c r="L24" s="77"/>
      <c r="M24" s="77"/>
      <c r="N24" s="78"/>
      <c r="P24" s="81" t="s">
        <v>176</v>
      </c>
      <c r="Q24" s="79">
        <f>L28/1.15</f>
        <v>2791.0000000000005</v>
      </c>
      <c r="R24" s="79">
        <f>M28/1.2124</f>
        <v>2647.3523589574402</v>
      </c>
    </row>
    <row r="25" spans="1:19" ht="20.25" customHeight="1" x14ac:dyDescent="0.25">
      <c r="A25" s="1137" t="s">
        <v>177</v>
      </c>
      <c r="B25" s="1137"/>
      <c r="C25" s="1137"/>
      <c r="D25" s="1137"/>
      <c r="E25" s="1137"/>
      <c r="F25" s="1137"/>
      <c r="G25" s="1137"/>
      <c r="H25" s="1137"/>
      <c r="I25" s="1137"/>
      <c r="J25" s="1137"/>
      <c r="K25" s="1137"/>
      <c r="L25" s="1137"/>
      <c r="M25" s="1137"/>
      <c r="N25" s="1137"/>
    </row>
    <row r="26" spans="1:19" ht="40.5" customHeight="1" x14ac:dyDescent="0.25">
      <c r="A26" s="1132" t="s">
        <v>178</v>
      </c>
      <c r="B26" s="1132"/>
      <c r="C26" s="1132" t="s">
        <v>179</v>
      </c>
      <c r="D26" s="1132"/>
      <c r="E26" s="34" t="s">
        <v>180</v>
      </c>
      <c r="F26" s="1132" t="s">
        <v>181</v>
      </c>
      <c r="G26" s="1132"/>
      <c r="H26" s="1132" t="s">
        <v>182</v>
      </c>
      <c r="I26" s="1132"/>
      <c r="J26" s="33" t="s">
        <v>183</v>
      </c>
      <c r="K26" s="82" t="s">
        <v>184</v>
      </c>
      <c r="L26" s="34" t="s">
        <v>1773</v>
      </c>
      <c r="M26" s="1161" t="s">
        <v>1772</v>
      </c>
      <c r="N26" s="1161"/>
      <c r="P26" s="84">
        <v>44197</v>
      </c>
      <c r="Q26" s="85"/>
      <c r="R26" s="86" t="s">
        <v>185</v>
      </c>
    </row>
    <row r="27" spans="1:19" ht="15" customHeight="1" x14ac:dyDescent="0.25">
      <c r="A27" s="1149" t="s">
        <v>186</v>
      </c>
      <c r="B27" s="1149"/>
      <c r="C27" s="1150" t="str">
        <f>P27</f>
        <v>EAI</v>
      </c>
      <c r="D27" s="1150"/>
      <c r="E27" s="1151">
        <f>M7</f>
        <v>46023</v>
      </c>
      <c r="F27" s="1154">
        <f>TRUNC(1000*B33,2)</f>
        <v>2006.78</v>
      </c>
      <c r="G27" s="1154"/>
      <c r="H27" s="1155">
        <v>0.20499999999999999</v>
      </c>
      <c r="I27" s="1156"/>
      <c r="J27" s="1162">
        <v>6.4999999999999997E-3</v>
      </c>
      <c r="K27" s="1163">
        <v>0.03</v>
      </c>
      <c r="L27" s="87">
        <f>(TRUNC((F27/(1-($H$27+$J$27+$K$27-(J27+K27)*H27)))*(1+$L$11),2))</f>
        <v>2619.87</v>
      </c>
      <c r="M27" s="1164">
        <f>(TRUNC((F27/(1-($H$27+$J$27+$K$27-(J27+K27)*H27)))*(1+$M$11),2))</f>
        <v>2619.87</v>
      </c>
      <c r="N27" s="1165"/>
      <c r="P27" s="88" t="str">
        <f>G6</f>
        <v>EAI</v>
      </c>
      <c r="Q27" s="89"/>
      <c r="R27" s="85" t="s">
        <v>187</v>
      </c>
      <c r="S27" s="23" t="s">
        <v>188</v>
      </c>
    </row>
    <row r="28" spans="1:19" ht="17.25" customHeight="1" x14ac:dyDescent="0.25">
      <c r="A28" s="1149"/>
      <c r="B28" s="1149"/>
      <c r="C28" s="1166" t="str">
        <f>P28</f>
        <v>EAI</v>
      </c>
      <c r="D28" s="1150"/>
      <c r="E28" s="1152"/>
      <c r="F28" s="1154">
        <f>TRUNC(1000*B34,2)</f>
        <v>2458.54</v>
      </c>
      <c r="G28" s="1154"/>
      <c r="H28" s="1157"/>
      <c r="I28" s="1158"/>
      <c r="J28" s="1162"/>
      <c r="K28" s="1163"/>
      <c r="L28" s="87">
        <f>(TRUNC((F28/(1-($H$27+$J$27+$K$27-(J27+K27)*H27)))*(1+$L$11),2))</f>
        <v>3209.65</v>
      </c>
      <c r="M28" s="1164">
        <f>(TRUNC((F28/(1-($H$27+$J$27+$K$27-(J27+K27)*H27)))*(1+$M$11),2))</f>
        <v>3209.65</v>
      </c>
      <c r="N28" s="1165"/>
      <c r="P28" s="88" t="str">
        <f>G6</f>
        <v>EAI</v>
      </c>
      <c r="Q28" s="89"/>
      <c r="R28" s="85" t="s">
        <v>187</v>
      </c>
      <c r="S28" s="23" t="s">
        <v>188</v>
      </c>
    </row>
    <row r="29" spans="1:19" ht="17.25" customHeight="1" x14ac:dyDescent="0.25">
      <c r="A29" s="1149"/>
      <c r="B29" s="1149"/>
      <c r="C29" s="1166" t="str">
        <f>P29</f>
        <v>EAI</v>
      </c>
      <c r="D29" s="1150"/>
      <c r="E29" s="1153"/>
      <c r="F29" s="1154">
        <f>TRUNC(1000*B35,2)</f>
        <v>2480.9699999999998</v>
      </c>
      <c r="G29" s="1154"/>
      <c r="H29" s="1159"/>
      <c r="I29" s="1160"/>
      <c r="J29" s="1162"/>
      <c r="K29" s="1163"/>
      <c r="L29" s="87">
        <f>(TRUNC((F29/(1-($H$27+$J$27+$K$27-(J27+K27)*H27)))*(1+$L$11),2))</f>
        <v>3238.93</v>
      </c>
      <c r="M29" s="1164">
        <f>(TRUNC((F29/(1-($H$27+$J$27+$K$27-(J27+K27)*H27)))*(1+$M$11),2))</f>
        <v>3238.93</v>
      </c>
      <c r="N29" s="1165"/>
      <c r="P29" s="88" t="str">
        <f>G6</f>
        <v>EAI</v>
      </c>
      <c r="Q29" s="89"/>
      <c r="R29" s="85" t="s">
        <v>187</v>
      </c>
      <c r="S29" s="23" t="s">
        <v>188</v>
      </c>
    </row>
    <row r="30" spans="1:19" x14ac:dyDescent="0.25">
      <c r="A30" s="90" t="s">
        <v>189</v>
      </c>
      <c r="B30" s="91"/>
      <c r="C30" s="91"/>
      <c r="D30" s="91"/>
      <c r="E30" s="91"/>
      <c r="F30" s="91"/>
      <c r="G30" s="91"/>
      <c r="H30" s="91"/>
      <c r="I30" s="91"/>
      <c r="J30" s="91"/>
      <c r="K30" s="91"/>
      <c r="N30" s="78"/>
    </row>
    <row r="31" spans="1:19" ht="11.25" customHeight="1" x14ac:dyDescent="0.25">
      <c r="A31" s="92"/>
      <c r="B31" s="91"/>
      <c r="C31" s="91"/>
      <c r="D31" s="91"/>
      <c r="E31" s="91"/>
      <c r="F31" s="91"/>
      <c r="G31" s="91"/>
      <c r="H31" s="91"/>
      <c r="I31" s="91"/>
      <c r="J31" s="91"/>
      <c r="K31" s="91"/>
      <c r="L31" s="91"/>
      <c r="M31" s="91"/>
      <c r="N31" s="78"/>
    </row>
    <row r="32" spans="1:19" x14ac:dyDescent="0.25">
      <c r="A32" s="93" t="s">
        <v>190</v>
      </c>
      <c r="B32" s="94" t="s">
        <v>187</v>
      </c>
      <c r="C32" s="91"/>
      <c r="D32" s="91"/>
      <c r="E32" s="91"/>
      <c r="F32" s="91"/>
      <c r="G32" s="91"/>
      <c r="H32" s="91"/>
      <c r="I32" s="91"/>
      <c r="J32" s="91"/>
      <c r="K32" s="91"/>
      <c r="L32" s="91"/>
      <c r="M32" s="91"/>
      <c r="N32" s="78"/>
    </row>
    <row r="33" spans="1:22" x14ac:dyDescent="0.25">
      <c r="A33" s="95" t="str">
        <f>P27</f>
        <v>EAI</v>
      </c>
      <c r="B33" s="96">
        <f>ANP!D16</f>
        <v>2.00678509821554</v>
      </c>
      <c r="C33" s="97" t="str">
        <f>P13</f>
        <v>Ceará</v>
      </c>
      <c r="D33" s="91"/>
      <c r="E33" s="91"/>
      <c r="F33" s="91"/>
      <c r="G33" s="91"/>
      <c r="H33" s="91"/>
      <c r="I33" s="91"/>
      <c r="J33" s="91"/>
      <c r="K33" s="91"/>
      <c r="L33" s="91"/>
      <c r="M33" s="91"/>
      <c r="N33" s="78"/>
    </row>
    <row r="34" spans="1:22" ht="16.5" customHeight="1" x14ac:dyDescent="0.25">
      <c r="A34" s="98" t="str">
        <f t="shared" ref="A34" si="3">P28</f>
        <v>EAI</v>
      </c>
      <c r="B34" s="96">
        <f>ANP!D17</f>
        <v>2.4585402456240102</v>
      </c>
      <c r="C34" s="97" t="str">
        <f t="shared" ref="C34:C35" si="4">P14</f>
        <v>Rio Grande do Sul</v>
      </c>
      <c r="D34" s="91"/>
      <c r="E34" s="91"/>
      <c r="F34" s="91"/>
      <c r="G34" s="91"/>
      <c r="H34" s="91"/>
      <c r="I34" s="91"/>
      <c r="J34" s="91"/>
      <c r="K34" s="91"/>
      <c r="L34" s="91"/>
      <c r="M34" s="91"/>
      <c r="N34" s="78"/>
    </row>
    <row r="35" spans="1:22" x14ac:dyDescent="0.25">
      <c r="A35" s="98" t="str">
        <f>P29</f>
        <v>EAI</v>
      </c>
      <c r="B35" s="96">
        <f>ANP!D18</f>
        <v>2.4809706162771099</v>
      </c>
      <c r="C35" s="97" t="str">
        <f t="shared" si="4"/>
        <v>Mato Grosso</v>
      </c>
      <c r="D35" s="91"/>
      <c r="E35" s="91"/>
      <c r="F35" s="91"/>
      <c r="G35" s="91"/>
      <c r="H35" s="91"/>
      <c r="I35" s="91"/>
      <c r="J35" s="91"/>
      <c r="K35" s="91"/>
      <c r="L35" s="91"/>
      <c r="M35" s="91"/>
      <c r="N35" s="78"/>
    </row>
    <row r="36" spans="1:22" ht="20.25" customHeight="1" x14ac:dyDescent="0.25">
      <c r="A36" s="1144" t="s">
        <v>191</v>
      </c>
      <c r="B36" s="1144"/>
      <c r="C36" s="1144"/>
      <c r="D36" s="1144"/>
      <c r="E36" s="1144"/>
      <c r="F36" s="1144"/>
      <c r="G36" s="1144"/>
      <c r="H36" s="1144"/>
      <c r="I36" s="1144"/>
      <c r="J36" s="1144"/>
      <c r="K36" s="1144"/>
      <c r="L36" s="1144"/>
      <c r="M36" s="1144"/>
      <c r="N36" s="1144"/>
      <c r="P36" s="23" t="s">
        <v>192</v>
      </c>
    </row>
    <row r="37" spans="1:22" ht="6" customHeight="1" x14ac:dyDescent="0.25">
      <c r="A37" s="99"/>
      <c r="B37" s="100"/>
      <c r="C37" s="101"/>
      <c r="D37" s="101"/>
      <c r="E37" s="101"/>
      <c r="F37" s="101"/>
      <c r="G37" s="101"/>
      <c r="H37" s="102"/>
      <c r="I37" s="101"/>
      <c r="J37" s="103"/>
      <c r="K37" s="101"/>
      <c r="L37" s="75"/>
      <c r="M37" s="75"/>
      <c r="N37" s="78"/>
    </row>
    <row r="38" spans="1:22" s="107" customFormat="1" ht="81.95" customHeight="1" x14ac:dyDescent="0.25">
      <c r="A38" s="1144" t="s">
        <v>178</v>
      </c>
      <c r="B38" s="1144"/>
      <c r="C38" s="1144" t="s">
        <v>179</v>
      </c>
      <c r="D38" s="1144"/>
      <c r="E38" s="67" t="s">
        <v>180</v>
      </c>
      <c r="F38" s="1161" t="s">
        <v>1774</v>
      </c>
      <c r="G38" s="1161"/>
      <c r="H38" s="1161" t="s">
        <v>1775</v>
      </c>
      <c r="I38" s="1161"/>
      <c r="J38" s="1161" t="s">
        <v>1776</v>
      </c>
      <c r="K38" s="1161"/>
      <c r="L38" s="83" t="s">
        <v>1777</v>
      </c>
      <c r="M38" s="83" t="s">
        <v>1778</v>
      </c>
      <c r="N38" s="83" t="s">
        <v>1779</v>
      </c>
      <c r="O38" s="104"/>
      <c r="P38" s="105" t="s">
        <v>193</v>
      </c>
      <c r="Q38" s="105" t="s">
        <v>194</v>
      </c>
      <c r="R38" s="106"/>
      <c r="S38" s="106"/>
      <c r="T38" s="105" t="s">
        <v>195</v>
      </c>
      <c r="U38" s="105" t="s">
        <v>196</v>
      </c>
      <c r="V38" s="106"/>
    </row>
    <row r="39" spans="1:22" ht="15" customHeight="1" x14ac:dyDescent="0.25">
      <c r="A39" s="1167" t="s">
        <v>186</v>
      </c>
      <c r="B39" s="108" t="str">
        <f>P13</f>
        <v>Ceará</v>
      </c>
      <c r="C39" s="1170" t="str">
        <f>C27</f>
        <v>EAI</v>
      </c>
      <c r="D39" s="1170"/>
      <c r="E39" s="1151">
        <f>E27</f>
        <v>46023</v>
      </c>
      <c r="F39" s="1171">
        <f>M12</f>
        <v>617.82000000000005</v>
      </c>
      <c r="G39" s="1171"/>
      <c r="H39" s="1170">
        <f>M27</f>
        <v>2619.87</v>
      </c>
      <c r="I39" s="1170"/>
      <c r="J39" s="1170">
        <f>H39+F39</f>
        <v>3237.69</v>
      </c>
      <c r="K39" s="1170"/>
      <c r="L39" s="109">
        <f>L12</f>
        <v>617.82000000000005</v>
      </c>
      <c r="M39" s="40">
        <f>L27</f>
        <v>2619.87</v>
      </c>
      <c r="N39" s="40">
        <f>L39+M39</f>
        <v>3237.69</v>
      </c>
      <c r="O39" s="110"/>
      <c r="P39" s="111">
        <f>L39/(1+$L$11)</f>
        <v>617.82000000000005</v>
      </c>
      <c r="Q39" s="111">
        <f>L27/(1+$L$11)</f>
        <v>2619.87</v>
      </c>
      <c r="R39" s="112" t="str">
        <f>C39</f>
        <v>EAI</v>
      </c>
      <c r="S39" s="113"/>
      <c r="T39" s="1172"/>
      <c r="U39" s="111">
        <f>M27/(1+$M$11)</f>
        <v>2619.87</v>
      </c>
      <c r="V39" s="112" t="str">
        <f>R39</f>
        <v>EAI</v>
      </c>
    </row>
    <row r="40" spans="1:22" ht="17.25" customHeight="1" x14ac:dyDescent="0.25">
      <c r="A40" s="1168"/>
      <c r="B40" s="114" t="str">
        <f t="shared" ref="B40:B41" si="5">P14</f>
        <v>Rio Grande do Sul</v>
      </c>
      <c r="C40" s="1154" t="str">
        <f t="shared" ref="C40:C41" si="6">C28</f>
        <v>EAI</v>
      </c>
      <c r="D40" s="1154"/>
      <c r="E40" s="1152"/>
      <c r="F40" s="1173">
        <f>M13</f>
        <v>2725.97</v>
      </c>
      <c r="G40" s="1173"/>
      <c r="H40" s="1154">
        <f>M28</f>
        <v>3209.65</v>
      </c>
      <c r="I40" s="1154"/>
      <c r="J40" s="1154">
        <f>H40+F40</f>
        <v>5935.62</v>
      </c>
      <c r="K40" s="1154"/>
      <c r="L40" s="115">
        <f>L13</f>
        <v>2725.97</v>
      </c>
      <c r="M40" s="47">
        <f>L28</f>
        <v>3209.65</v>
      </c>
      <c r="N40" s="47">
        <f>L40+M40</f>
        <v>5935.62</v>
      </c>
      <c r="O40" s="110"/>
      <c r="P40" s="111">
        <f t="shared" ref="P40:P41" si="7">L40/(1+$L$11)</f>
        <v>2725.97</v>
      </c>
      <c r="Q40" s="111">
        <f>L28/(1+$L$11)</f>
        <v>3209.65</v>
      </c>
      <c r="R40" s="112" t="str">
        <f>C40</f>
        <v>EAI</v>
      </c>
      <c r="S40" s="113"/>
      <c r="T40" s="1172"/>
      <c r="U40" s="111">
        <f>M28/(1+$M$11)</f>
        <v>3209.65</v>
      </c>
      <c r="V40" s="112" t="str">
        <f>R40</f>
        <v>EAI</v>
      </c>
    </row>
    <row r="41" spans="1:22" ht="17.25" customHeight="1" x14ac:dyDescent="0.25">
      <c r="A41" s="1169"/>
      <c r="B41" s="114" t="str">
        <f t="shared" si="5"/>
        <v>Mato Grosso</v>
      </c>
      <c r="C41" s="1154" t="str">
        <f t="shared" si="6"/>
        <v>EAI</v>
      </c>
      <c r="D41" s="1154"/>
      <c r="E41" s="1153"/>
      <c r="F41" s="1173">
        <f>M14</f>
        <v>2387.88</v>
      </c>
      <c r="G41" s="1173"/>
      <c r="H41" s="1154">
        <f>M29</f>
        <v>3238.93</v>
      </c>
      <c r="I41" s="1154"/>
      <c r="J41" s="1154">
        <f>H41+F41</f>
        <v>5626.8099999999995</v>
      </c>
      <c r="K41" s="1154"/>
      <c r="L41" s="115">
        <f>L14</f>
        <v>2387.88</v>
      </c>
      <c r="M41" s="47">
        <f>L29</f>
        <v>3238.93</v>
      </c>
      <c r="N41" s="47">
        <f>L41+M41</f>
        <v>5626.8099999999995</v>
      </c>
      <c r="O41" s="110"/>
      <c r="P41" s="111">
        <f t="shared" si="7"/>
        <v>2387.88</v>
      </c>
      <c r="Q41" s="111">
        <f>L29/(1+$L$11)</f>
        <v>3238.93</v>
      </c>
      <c r="R41" s="112" t="str">
        <f>C41</f>
        <v>EAI</v>
      </c>
      <c r="S41" s="113"/>
      <c r="T41" s="1172"/>
      <c r="U41" s="111">
        <f>M29/(1+$L$11)</f>
        <v>3238.93</v>
      </c>
      <c r="V41" s="112" t="str">
        <f>R41</f>
        <v>EAI</v>
      </c>
    </row>
    <row r="42" spans="1:22" ht="6" customHeight="1" x14ac:dyDescent="0.25">
      <c r="A42" s="116"/>
      <c r="B42" s="117"/>
      <c r="C42" s="117"/>
      <c r="D42" s="117"/>
      <c r="E42" s="117"/>
      <c r="F42" s="117"/>
      <c r="G42" s="117"/>
      <c r="H42" s="117"/>
      <c r="I42" s="117"/>
      <c r="J42" s="117"/>
      <c r="K42" s="117"/>
      <c r="L42" s="117"/>
      <c r="M42" s="117"/>
      <c r="N42" s="118"/>
    </row>
    <row r="47" spans="1:22" x14ac:dyDescent="0.25">
      <c r="G47" s="783">
        <f>F39/(100%+$M$11)</f>
        <v>617.82000000000005</v>
      </c>
      <c r="H47" s="783"/>
      <c r="I47" s="783">
        <f>H39/(100%+$M$11)</f>
        <v>2619.87</v>
      </c>
      <c r="L47" s="23">
        <f>F39/1.1961</f>
        <v>516.52871833458744</v>
      </c>
      <c r="M47" s="23">
        <f>H39/1.1961</f>
        <v>2190.3436167544519</v>
      </c>
    </row>
  </sheetData>
  <mergeCells count="64">
    <mergeCell ref="T39:T41"/>
    <mergeCell ref="C40:D40"/>
    <mergeCell ref="F40:G40"/>
    <mergeCell ref="H40:I40"/>
    <mergeCell ref="J40:K40"/>
    <mergeCell ref="C41:D41"/>
    <mergeCell ref="F41:G41"/>
    <mergeCell ref="H41:I41"/>
    <mergeCell ref="J41:K41"/>
    <mergeCell ref="J39:K39"/>
    <mergeCell ref="A39:A41"/>
    <mergeCell ref="C39:D39"/>
    <mergeCell ref="E39:E41"/>
    <mergeCell ref="F39:G39"/>
    <mergeCell ref="H39:I39"/>
    <mergeCell ref="A36:N36"/>
    <mergeCell ref="A38:B38"/>
    <mergeCell ref="C38:D38"/>
    <mergeCell ref="F38:G38"/>
    <mergeCell ref="H38:I38"/>
    <mergeCell ref="J38:K38"/>
    <mergeCell ref="J27:J29"/>
    <mergeCell ref="K27:K29"/>
    <mergeCell ref="M27:N27"/>
    <mergeCell ref="C28:D28"/>
    <mergeCell ref="F28:G28"/>
    <mergeCell ref="M28:N28"/>
    <mergeCell ref="C29:D29"/>
    <mergeCell ref="F29:G29"/>
    <mergeCell ref="M29:N29"/>
    <mergeCell ref="A26:B26"/>
    <mergeCell ref="C26:D26"/>
    <mergeCell ref="F26:G26"/>
    <mergeCell ref="H26:I26"/>
    <mergeCell ref="M26:N26"/>
    <mergeCell ref="A27:B29"/>
    <mergeCell ref="C27:D27"/>
    <mergeCell ref="E27:E29"/>
    <mergeCell ref="F27:G27"/>
    <mergeCell ref="H27:I29"/>
    <mergeCell ref="A25:N25"/>
    <mergeCell ref="M12:N12"/>
    <mergeCell ref="M13:N13"/>
    <mergeCell ref="M14:N14"/>
    <mergeCell ref="M15:N15"/>
    <mergeCell ref="M16:N16"/>
    <mergeCell ref="M17:N17"/>
    <mergeCell ref="L18:N18"/>
    <mergeCell ref="L19:N19"/>
    <mergeCell ref="M20:N20"/>
    <mergeCell ref="M21:N21"/>
    <mergeCell ref="L22:N22"/>
    <mergeCell ref="A1:N4"/>
    <mergeCell ref="A5:N5"/>
    <mergeCell ref="A8:N8"/>
    <mergeCell ref="A9:N9"/>
    <mergeCell ref="A10:A11"/>
    <mergeCell ref="B10:B11"/>
    <mergeCell ref="C10:H11"/>
    <mergeCell ref="I10:I11"/>
    <mergeCell ref="J10:J11"/>
    <mergeCell ref="K10:K11"/>
    <mergeCell ref="M10:N10"/>
    <mergeCell ref="M11:N11"/>
  </mergeCells>
  <printOptions horizontalCentered="1"/>
  <pageMargins left="0.78740157480314965" right="0.78740157480314965" top="0.78740157480314965" bottom="0.78740157480314965" header="0.51181102362204722" footer="0.31496062992125984"/>
  <pageSetup paperSize="9" scale="60" firstPageNumber="0" fitToWidth="0" fitToHeight="0" orientation="landscape" useFirstPageNumber="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47"/>
  <sheetViews>
    <sheetView workbookViewId="0">
      <selection activeCell="C32" sqref="C32"/>
    </sheetView>
  </sheetViews>
  <sheetFormatPr defaultColWidth="8.7109375" defaultRowHeight="15" x14ac:dyDescent="0.25"/>
  <cols>
    <col min="1" max="1" width="19.7109375" style="23" customWidth="1"/>
    <col min="2" max="2" width="25.7109375" style="23" customWidth="1"/>
    <col min="3" max="3" width="8.7109375" style="23"/>
    <col min="4" max="4" width="10.7109375" style="23" customWidth="1"/>
    <col min="5" max="5" width="12.140625" style="23" customWidth="1"/>
    <col min="6" max="8" width="10.7109375" style="23" customWidth="1"/>
    <col min="9" max="11" width="14.28515625" style="23" customWidth="1"/>
    <col min="12" max="12" width="20.5703125" style="23" customWidth="1"/>
    <col min="13" max="13" width="11.85546875" style="23" customWidth="1"/>
    <col min="14" max="14" width="18.140625" style="23" customWidth="1"/>
    <col min="15" max="15" width="4.85546875" style="23" customWidth="1"/>
    <col min="16" max="16" width="33.42578125" style="23" customWidth="1"/>
    <col min="17" max="17" width="13.42578125" style="23" customWidth="1"/>
    <col min="18" max="18" width="13.85546875" style="23" customWidth="1"/>
    <col min="19" max="19" width="8.7109375" style="23"/>
    <col min="20" max="20" width="14.85546875" style="23" customWidth="1"/>
    <col min="21" max="21" width="14.28515625" style="23" customWidth="1"/>
    <col min="22" max="16384" width="8.7109375" style="23"/>
  </cols>
  <sheetData>
    <row r="1" spans="1:17" x14ac:dyDescent="0.25">
      <c r="A1" s="1087" t="s">
        <v>1594</v>
      </c>
      <c r="B1" s="1088"/>
      <c r="C1" s="1088"/>
      <c r="D1" s="1088"/>
      <c r="E1" s="1088"/>
      <c r="F1" s="1088"/>
      <c r="G1" s="1088"/>
      <c r="H1" s="1088"/>
      <c r="I1" s="1088"/>
      <c r="J1" s="1088"/>
      <c r="K1" s="1088"/>
      <c r="L1" s="1088"/>
      <c r="M1" s="1088"/>
      <c r="N1" s="1089"/>
    </row>
    <row r="2" spans="1:17" x14ac:dyDescent="0.25">
      <c r="A2" s="1090"/>
      <c r="B2" s="1091"/>
      <c r="C2" s="1091"/>
      <c r="D2" s="1091"/>
      <c r="E2" s="1091"/>
      <c r="F2" s="1091"/>
      <c r="G2" s="1091"/>
      <c r="H2" s="1091"/>
      <c r="I2" s="1091"/>
      <c r="J2" s="1091"/>
      <c r="K2" s="1091"/>
      <c r="L2" s="1091"/>
      <c r="M2" s="1091"/>
      <c r="N2" s="1092"/>
    </row>
    <row r="3" spans="1:17" x14ac:dyDescent="0.25">
      <c r="A3" s="1090"/>
      <c r="B3" s="1091"/>
      <c r="C3" s="1091"/>
      <c r="D3" s="1091"/>
      <c r="E3" s="1091"/>
      <c r="F3" s="1091"/>
      <c r="G3" s="1091"/>
      <c r="H3" s="1091"/>
      <c r="I3" s="1091"/>
      <c r="J3" s="1091"/>
      <c r="K3" s="1091"/>
      <c r="L3" s="1091"/>
      <c r="M3" s="1091"/>
      <c r="N3" s="1092"/>
    </row>
    <row r="4" spans="1:17" ht="15.75" thickBot="1" x14ac:dyDescent="0.3">
      <c r="A4" s="1127"/>
      <c r="B4" s="1128"/>
      <c r="C4" s="1128"/>
      <c r="D4" s="1128"/>
      <c r="E4" s="1128"/>
      <c r="F4" s="1128"/>
      <c r="G4" s="1128"/>
      <c r="H4" s="1128"/>
      <c r="I4" s="1128"/>
      <c r="J4" s="1128"/>
      <c r="K4" s="1128"/>
      <c r="L4" s="1128"/>
      <c r="M4" s="1128"/>
      <c r="N4" s="1129"/>
    </row>
    <row r="5" spans="1:17" ht="4.9000000000000004" customHeight="1" thickBot="1" x14ac:dyDescent="0.3">
      <c r="A5" s="1084"/>
      <c r="B5" s="1085"/>
      <c r="C5" s="1085"/>
      <c r="D5" s="1085"/>
      <c r="E5" s="1085"/>
      <c r="F5" s="1085"/>
      <c r="G5" s="1085"/>
      <c r="H5" s="1085"/>
      <c r="I5" s="1085"/>
      <c r="J5" s="1085"/>
      <c r="K5" s="1085"/>
      <c r="L5" s="1085"/>
      <c r="M5" s="1085"/>
      <c r="N5" s="1086"/>
    </row>
    <row r="6" spans="1:17" ht="18" x14ac:dyDescent="0.25">
      <c r="A6" s="782"/>
      <c r="B6" s="21"/>
      <c r="C6" s="21"/>
      <c r="D6" s="21"/>
      <c r="E6" s="21"/>
      <c r="F6" s="21"/>
      <c r="G6" s="778" t="s">
        <v>197</v>
      </c>
      <c r="H6" s="21"/>
      <c r="I6" s="21"/>
      <c r="J6" s="21"/>
      <c r="K6" s="21"/>
      <c r="L6" s="21"/>
      <c r="M6" s="21"/>
      <c r="N6" s="22"/>
    </row>
    <row r="7" spans="1:17" ht="15" customHeight="1" x14ac:dyDescent="0.25">
      <c r="A7" s="24"/>
      <c r="B7" s="25"/>
      <c r="C7" s="26"/>
      <c r="D7" s="26"/>
      <c r="E7" s="27"/>
      <c r="F7" s="28"/>
      <c r="G7" s="29"/>
      <c r="H7" s="26"/>
      <c r="I7" s="26"/>
      <c r="J7" s="26"/>
      <c r="K7" s="26"/>
      <c r="L7" s="30" t="s">
        <v>156</v>
      </c>
      <c r="M7" s="31">
        <v>46023</v>
      </c>
      <c r="N7" s="32"/>
    </row>
    <row r="8" spans="1:17" ht="13.5" customHeight="1" x14ac:dyDescent="0.25">
      <c r="A8" s="1130" t="s">
        <v>157</v>
      </c>
      <c r="B8" s="1130"/>
      <c r="C8" s="1130"/>
      <c r="D8" s="1130"/>
      <c r="E8" s="1130"/>
      <c r="F8" s="1130"/>
      <c r="G8" s="1130"/>
      <c r="H8" s="1130"/>
      <c r="I8" s="1130"/>
      <c r="J8" s="1130"/>
      <c r="K8" s="1130"/>
      <c r="L8" s="1130"/>
      <c r="M8" s="1130"/>
      <c r="N8" s="1130"/>
    </row>
    <row r="9" spans="1:17" ht="13.5" customHeight="1" x14ac:dyDescent="0.25">
      <c r="A9" s="1131" t="s">
        <v>158</v>
      </c>
      <c r="B9" s="1131"/>
      <c r="C9" s="1131"/>
      <c r="D9" s="1131"/>
      <c r="E9" s="1131"/>
      <c r="F9" s="1131"/>
      <c r="G9" s="1131"/>
      <c r="H9" s="1131"/>
      <c r="I9" s="1131"/>
      <c r="J9" s="1131"/>
      <c r="K9" s="1131"/>
      <c r="L9" s="1131"/>
      <c r="M9" s="1131"/>
      <c r="N9" s="1131"/>
    </row>
    <row r="10" spans="1:17" ht="25.5" customHeight="1" x14ac:dyDescent="0.25">
      <c r="A10" s="1132" t="s">
        <v>159</v>
      </c>
      <c r="B10" s="1132" t="s">
        <v>160</v>
      </c>
      <c r="C10" s="1133" t="s">
        <v>161</v>
      </c>
      <c r="D10" s="1133"/>
      <c r="E10" s="1133"/>
      <c r="F10" s="1133"/>
      <c r="G10" s="1133"/>
      <c r="H10" s="1133"/>
      <c r="I10" s="1134" t="s">
        <v>162</v>
      </c>
      <c r="J10" s="1134" t="s">
        <v>1455</v>
      </c>
      <c r="K10" s="1134" t="s">
        <v>5888</v>
      </c>
      <c r="L10" s="35" t="s">
        <v>1770</v>
      </c>
      <c r="M10" s="1135" t="s">
        <v>1771</v>
      </c>
      <c r="N10" s="1135"/>
    </row>
    <row r="11" spans="1:17" x14ac:dyDescent="0.25">
      <c r="A11" s="1132"/>
      <c r="B11" s="1132"/>
      <c r="C11" s="1133"/>
      <c r="D11" s="1133"/>
      <c r="E11" s="1133"/>
      <c r="F11" s="1133"/>
      <c r="G11" s="1133"/>
      <c r="H11" s="1133"/>
      <c r="I11" s="1134"/>
      <c r="J11" s="1134"/>
      <c r="K11" s="1134"/>
      <c r="L11" s="36">
        <v>0</v>
      </c>
      <c r="M11" s="1136">
        <v>0</v>
      </c>
      <c r="N11" s="1136"/>
    </row>
    <row r="12" spans="1:17" x14ac:dyDescent="0.25">
      <c r="A12" s="37" t="str">
        <f>P13</f>
        <v>Ceará</v>
      </c>
      <c r="B12" s="38" t="s">
        <v>165</v>
      </c>
      <c r="C12" s="39">
        <v>26.939</v>
      </c>
      <c r="D12" s="39" t="s">
        <v>166</v>
      </c>
      <c r="E12" s="39">
        <v>0.253</v>
      </c>
      <c r="F12" s="39" t="s">
        <v>167</v>
      </c>
      <c r="G12" s="40">
        <f>$Q$13</f>
        <v>778</v>
      </c>
      <c r="H12" s="39" t="s">
        <v>148</v>
      </c>
      <c r="I12" s="40">
        <f>TRUNC(C12+(E12*G12),2)</f>
        <v>223.77</v>
      </c>
      <c r="J12" s="40">
        <f>TRUNC(I12/(1-0.205),2)</f>
        <v>281.47000000000003</v>
      </c>
      <c r="K12" s="40">
        <f>TRUNC(J12*$L$22,2)</f>
        <v>617.82000000000005</v>
      </c>
      <c r="L12" s="41">
        <f>TRUNC(K12*(1+$L$11),2)</f>
        <v>617.82000000000005</v>
      </c>
      <c r="M12" s="1138">
        <f>TRUNC(K12*(1+$M$11),2)</f>
        <v>617.82000000000005</v>
      </c>
      <c r="N12" s="1138"/>
      <c r="P12" s="42" t="s">
        <v>168</v>
      </c>
      <c r="Q12" s="42" t="s">
        <v>169</v>
      </c>
    </row>
    <row r="13" spans="1:17" x14ac:dyDescent="0.25">
      <c r="A13" s="43" t="str">
        <f t="shared" ref="A13:A14" si="0">P14</f>
        <v>Rio Grande do Sul</v>
      </c>
      <c r="B13" s="44" t="s">
        <v>165</v>
      </c>
      <c r="C13" s="45">
        <v>26.939</v>
      </c>
      <c r="D13" s="45" t="s">
        <v>166</v>
      </c>
      <c r="E13" s="45">
        <v>0.253</v>
      </c>
      <c r="F13" s="45" t="s">
        <v>167</v>
      </c>
      <c r="G13" s="46">
        <f>Q14</f>
        <v>3796</v>
      </c>
      <c r="H13" s="45" t="s">
        <v>148</v>
      </c>
      <c r="I13" s="47">
        <f t="shared" ref="I13:I14" si="1">TRUNC(C13+(E13*G13),2)</f>
        <v>987.32</v>
      </c>
      <c r="J13" s="47">
        <f>TRUNC(I13/(1-0.205),2)</f>
        <v>1241.9100000000001</v>
      </c>
      <c r="K13" s="47">
        <f>TRUNC(J13*$L$22,2)</f>
        <v>2725.97</v>
      </c>
      <c r="L13" s="48">
        <f t="shared" ref="L13:L14" si="2">TRUNC(K13*(1+$L$11),2)</f>
        <v>2725.97</v>
      </c>
      <c r="M13" s="1139">
        <f>TRUNC(K13*(1+$M$11),2)</f>
        <v>2725.97</v>
      </c>
      <c r="N13" s="1139"/>
      <c r="P13" s="49" t="str">
        <f>ANP!C13</f>
        <v>Ceará</v>
      </c>
      <c r="Q13" s="50">
        <f>ANP!F13</f>
        <v>778</v>
      </c>
    </row>
    <row r="14" spans="1:17" ht="23.25" customHeight="1" x14ac:dyDescent="0.25">
      <c r="A14" s="43" t="str">
        <f t="shared" si="0"/>
        <v>Minas Gerais</v>
      </c>
      <c r="B14" s="44" t="s">
        <v>165</v>
      </c>
      <c r="C14" s="45">
        <v>26.939</v>
      </c>
      <c r="D14" s="45" t="s">
        <v>166</v>
      </c>
      <c r="E14" s="45">
        <v>0.253</v>
      </c>
      <c r="F14" s="45" t="s">
        <v>167</v>
      </c>
      <c r="G14" s="46">
        <f>Q15</f>
        <v>2087</v>
      </c>
      <c r="H14" s="45" t="s">
        <v>148</v>
      </c>
      <c r="I14" s="47">
        <f t="shared" si="1"/>
        <v>554.95000000000005</v>
      </c>
      <c r="J14" s="47">
        <f>TRUNC(I14/(1-0.205),2)</f>
        <v>698.05</v>
      </c>
      <c r="K14" s="47">
        <f>TRUNC(J14*$L$22,2)</f>
        <v>1532.21</v>
      </c>
      <c r="L14" s="48">
        <f t="shared" si="2"/>
        <v>1532.21</v>
      </c>
      <c r="M14" s="1139">
        <f>TRUNC(K14*(1+$M$11),2)</f>
        <v>1532.21</v>
      </c>
      <c r="N14" s="1139"/>
      <c r="P14" s="49" t="str">
        <f>ANP!C14</f>
        <v>Rio Grande do Sul</v>
      </c>
      <c r="Q14" s="50">
        <f>ANP!F14</f>
        <v>3796</v>
      </c>
    </row>
    <row r="15" spans="1:17" x14ac:dyDescent="0.25">
      <c r="A15" s="43"/>
      <c r="B15" s="44"/>
      <c r="C15" s="45"/>
      <c r="D15" s="45"/>
      <c r="E15" s="45"/>
      <c r="F15" s="45"/>
      <c r="G15" s="47"/>
      <c r="H15" s="45"/>
      <c r="I15" s="47"/>
      <c r="J15" s="47"/>
      <c r="K15" s="47"/>
      <c r="L15" s="48"/>
      <c r="M15" s="1140"/>
      <c r="N15" s="1140"/>
      <c r="P15" s="49" t="str">
        <f>ANP!C15</f>
        <v>Minas Gerais</v>
      </c>
      <c r="Q15" s="50">
        <f>ANP!F15</f>
        <v>2087</v>
      </c>
    </row>
    <row r="16" spans="1:17" x14ac:dyDescent="0.25">
      <c r="A16" s="51"/>
      <c r="B16" s="52"/>
      <c r="C16" s="53"/>
      <c r="D16" s="53"/>
      <c r="E16" s="53"/>
      <c r="F16" s="53"/>
      <c r="G16" s="54"/>
      <c r="H16" s="53"/>
      <c r="I16" s="54"/>
      <c r="J16" s="54"/>
      <c r="K16" s="54"/>
      <c r="L16" s="55"/>
      <c r="M16" s="1141"/>
      <c r="N16" s="1141"/>
      <c r="P16" s="56"/>
      <c r="Q16" s="57"/>
    </row>
    <row r="17" spans="1:19" x14ac:dyDescent="0.25">
      <c r="A17" s="58"/>
      <c r="B17" s="58"/>
      <c r="C17" s="59"/>
      <c r="D17" s="59"/>
      <c r="E17" s="59"/>
      <c r="F17" s="59"/>
      <c r="G17" s="60"/>
      <c r="H17" s="59"/>
      <c r="I17" s="60"/>
      <c r="J17" s="60"/>
      <c r="K17" s="60"/>
      <c r="L17" s="61"/>
      <c r="M17" s="1142"/>
      <c r="N17" s="1143"/>
      <c r="P17" s="62">
        <f>C12*L22</f>
        <v>59.130784507672892</v>
      </c>
      <c r="Q17" s="62">
        <f>P17+((P18*G12)+(P20*G13))</f>
        <v>2599.219307078602</v>
      </c>
    </row>
    <row r="18" spans="1:19" ht="15.75" x14ac:dyDescent="0.25">
      <c r="A18" s="63"/>
      <c r="B18" s="64"/>
      <c r="C18" s="59"/>
      <c r="D18" s="65"/>
      <c r="E18" s="59"/>
      <c r="F18" s="59"/>
      <c r="G18" s="59"/>
      <c r="H18" s="66"/>
      <c r="I18" s="59"/>
      <c r="J18" s="60"/>
      <c r="K18" s="59"/>
      <c r="L18" s="1144" t="s">
        <v>170</v>
      </c>
      <c r="M18" s="1144"/>
      <c r="N18" s="1144"/>
      <c r="P18" s="62">
        <f>E12*L22</f>
        <v>0.5553319900679774</v>
      </c>
      <c r="Q18" s="62">
        <f>Q17/(1-0.18)</f>
        <v>3169.7796427787825</v>
      </c>
    </row>
    <row r="19" spans="1:19" x14ac:dyDescent="0.25">
      <c r="A19" s="63"/>
      <c r="B19" s="64"/>
      <c r="C19" s="59"/>
      <c r="D19" s="65"/>
      <c r="E19" s="59"/>
      <c r="F19" s="59"/>
      <c r="G19" s="59"/>
      <c r="H19" s="68"/>
      <c r="I19" s="59"/>
      <c r="J19" s="60"/>
      <c r="K19" s="59"/>
      <c r="L19" s="1145" t="s">
        <v>171</v>
      </c>
      <c r="M19" s="1145"/>
      <c r="N19" s="1145"/>
      <c r="P19" s="62">
        <f>C13*L22</f>
        <v>59.130784507672892</v>
      </c>
      <c r="Q19" s="62">
        <f>Q18*1.15</f>
        <v>3645.2465891955994</v>
      </c>
    </row>
    <row r="20" spans="1:19" ht="15.75" x14ac:dyDescent="0.25">
      <c r="A20" s="63"/>
      <c r="B20" s="64"/>
      <c r="C20" s="59"/>
      <c r="D20" s="65"/>
      <c r="E20" s="59"/>
      <c r="F20" s="61"/>
      <c r="G20" s="59"/>
      <c r="H20" s="66"/>
      <c r="I20" s="59"/>
      <c r="J20" s="60"/>
      <c r="K20" s="59"/>
      <c r="L20" s="69">
        <v>41821</v>
      </c>
      <c r="M20" s="1146">
        <v>46023</v>
      </c>
      <c r="N20" s="1146"/>
      <c r="P20" s="62">
        <f>E13*L22</f>
        <v>0.5553319900679774</v>
      </c>
    </row>
    <row r="21" spans="1:19" x14ac:dyDescent="0.25">
      <c r="A21" s="63"/>
      <c r="B21" s="64"/>
      <c r="C21" s="59"/>
      <c r="D21" s="70"/>
      <c r="E21" s="59"/>
      <c r="F21" s="61"/>
      <c r="G21" s="59"/>
      <c r="H21" s="60"/>
      <c r="I21" s="59"/>
      <c r="J21" s="60"/>
      <c r="K21" s="59"/>
      <c r="L21" s="59">
        <v>270.23700000000002</v>
      </c>
      <c r="M21" s="1147">
        <v>593.16700000000003</v>
      </c>
      <c r="N21" s="1147"/>
    </row>
    <row r="22" spans="1:19" x14ac:dyDescent="0.25">
      <c r="A22" s="59"/>
      <c r="B22" s="71"/>
      <c r="C22" s="59"/>
      <c r="D22" s="70"/>
      <c r="E22" s="59"/>
      <c r="F22" s="59"/>
      <c r="G22" s="59"/>
      <c r="H22" s="59"/>
      <c r="I22" s="59"/>
      <c r="J22" s="59"/>
      <c r="K22" s="59"/>
      <c r="L22" s="1148">
        <f>M21/L21</f>
        <v>2.1949881030354836</v>
      </c>
      <c r="M22" s="1148"/>
      <c r="N22" s="1148"/>
    </row>
    <row r="23" spans="1:19" x14ac:dyDescent="0.25">
      <c r="A23" s="72" t="s">
        <v>172</v>
      </c>
      <c r="B23" s="73"/>
      <c r="C23" s="73" t="s">
        <v>173</v>
      </c>
      <c r="D23" s="74"/>
      <c r="E23" s="75"/>
      <c r="F23" s="75"/>
      <c r="G23" s="76" t="s">
        <v>174</v>
      </c>
      <c r="H23" s="75"/>
      <c r="I23" s="75"/>
      <c r="J23" s="75"/>
      <c r="K23" s="76" t="s">
        <v>175</v>
      </c>
      <c r="L23" s="77"/>
      <c r="M23" s="77"/>
      <c r="N23" s="78"/>
      <c r="Q23" s="79">
        <f>L27/1.15</f>
        <v>3120.6173913043481</v>
      </c>
      <c r="R23" s="79">
        <f>M27/1.2124</f>
        <v>2960.0049488617619</v>
      </c>
    </row>
    <row r="24" spans="1:19" ht="9" customHeight="1" x14ac:dyDescent="0.25">
      <c r="A24" s="72"/>
      <c r="B24" s="75"/>
      <c r="C24" s="75"/>
      <c r="D24" s="80"/>
      <c r="E24" s="75"/>
      <c r="F24" s="75"/>
      <c r="G24" s="75"/>
      <c r="H24" s="75"/>
      <c r="I24" s="75"/>
      <c r="J24" s="75"/>
      <c r="K24" s="75"/>
      <c r="L24" s="77"/>
      <c r="M24" s="77"/>
      <c r="N24" s="78"/>
      <c r="P24" s="81" t="s">
        <v>176</v>
      </c>
      <c r="Q24" s="79">
        <f>L28/1.15</f>
        <v>2877.0086956521741</v>
      </c>
      <c r="R24" s="79">
        <f>M28/1.2124</f>
        <v>2728.9343451006271</v>
      </c>
    </row>
    <row r="25" spans="1:19" ht="20.25" customHeight="1" x14ac:dyDescent="0.25">
      <c r="A25" s="1137" t="s">
        <v>177</v>
      </c>
      <c r="B25" s="1137"/>
      <c r="C25" s="1137"/>
      <c r="D25" s="1137"/>
      <c r="E25" s="1137"/>
      <c r="F25" s="1137"/>
      <c r="G25" s="1137"/>
      <c r="H25" s="1137"/>
      <c r="I25" s="1137"/>
      <c r="J25" s="1137"/>
      <c r="K25" s="1137"/>
      <c r="L25" s="1137"/>
      <c r="M25" s="1137"/>
      <c r="N25" s="1137"/>
    </row>
    <row r="26" spans="1:19" ht="40.5" customHeight="1" x14ac:dyDescent="0.25">
      <c r="A26" s="1132" t="s">
        <v>178</v>
      </c>
      <c r="B26" s="1132"/>
      <c r="C26" s="1132" t="s">
        <v>179</v>
      </c>
      <c r="D26" s="1132"/>
      <c r="E26" s="34" t="s">
        <v>180</v>
      </c>
      <c r="F26" s="1132" t="s">
        <v>181</v>
      </c>
      <c r="G26" s="1132"/>
      <c r="H26" s="1132" t="s">
        <v>182</v>
      </c>
      <c r="I26" s="1132"/>
      <c r="J26" s="33" t="s">
        <v>183</v>
      </c>
      <c r="K26" s="82" t="s">
        <v>184</v>
      </c>
      <c r="L26" s="34" t="s">
        <v>1773</v>
      </c>
      <c r="M26" s="1161" t="s">
        <v>1772</v>
      </c>
      <c r="N26" s="1161"/>
      <c r="P26" s="84">
        <v>44197</v>
      </c>
      <c r="Q26" s="85"/>
      <c r="R26" s="86" t="s">
        <v>185</v>
      </c>
    </row>
    <row r="27" spans="1:19" ht="15" customHeight="1" x14ac:dyDescent="0.25">
      <c r="A27" s="1149" t="s">
        <v>186</v>
      </c>
      <c r="B27" s="1149"/>
      <c r="C27" s="1150" t="str">
        <f>P27</f>
        <v>RR-1C</v>
      </c>
      <c r="D27" s="1150"/>
      <c r="E27" s="1151">
        <f>M7</f>
        <v>46023</v>
      </c>
      <c r="F27" s="1154">
        <f>TRUNC(1000*B33,2)</f>
        <v>2748.89</v>
      </c>
      <c r="G27" s="1154"/>
      <c r="H27" s="1155">
        <v>0.20499999999999999</v>
      </c>
      <c r="I27" s="1156"/>
      <c r="J27" s="1162">
        <v>6.4999999999999997E-3</v>
      </c>
      <c r="K27" s="1163">
        <v>0.03</v>
      </c>
      <c r="L27" s="87">
        <f>(TRUNC((F27/(1-($H$27+$J$27+$K$27-(J27+K27)*H27)))*(1+$L$11),2))</f>
        <v>3588.71</v>
      </c>
      <c r="M27" s="1164">
        <f>(TRUNC((F27/(1-($H$27+$J$27+$K$27-(J27+K27)*H27)))*(1+$M$11),2))</f>
        <v>3588.71</v>
      </c>
      <c r="N27" s="1165"/>
      <c r="P27" s="88" t="s">
        <v>197</v>
      </c>
      <c r="Q27" s="89"/>
      <c r="R27" s="85" t="s">
        <v>187</v>
      </c>
      <c r="S27" s="23" t="s">
        <v>188</v>
      </c>
    </row>
    <row r="28" spans="1:19" ht="17.25" customHeight="1" x14ac:dyDescent="0.25">
      <c r="A28" s="1149"/>
      <c r="B28" s="1149"/>
      <c r="C28" s="1166" t="str">
        <f>P28</f>
        <v>RR-1C</v>
      </c>
      <c r="D28" s="1150"/>
      <c r="E28" s="1152"/>
      <c r="F28" s="1154">
        <f>TRUNC(1000*B34,2)</f>
        <v>2534.3000000000002</v>
      </c>
      <c r="G28" s="1154"/>
      <c r="H28" s="1157"/>
      <c r="I28" s="1158"/>
      <c r="J28" s="1162"/>
      <c r="K28" s="1163"/>
      <c r="L28" s="87">
        <f>(TRUNC((F28/(1-($H$27+$J$27+$K$27-(J27+K27)*H27)))*(1+$L$11),2))</f>
        <v>3308.56</v>
      </c>
      <c r="M28" s="1164">
        <f>(TRUNC((F28/(1-($H$27+$J$27+$K$27-(J27+K27)*H27)))*(1+$M$11),2))</f>
        <v>3308.56</v>
      </c>
      <c r="N28" s="1165"/>
      <c r="P28" s="88" t="s">
        <v>197</v>
      </c>
      <c r="Q28" s="89"/>
      <c r="R28" s="85" t="s">
        <v>187</v>
      </c>
      <c r="S28" s="23" t="s">
        <v>188</v>
      </c>
    </row>
    <row r="29" spans="1:19" ht="17.25" customHeight="1" x14ac:dyDescent="0.25">
      <c r="A29" s="1149"/>
      <c r="B29" s="1149"/>
      <c r="C29" s="1166" t="str">
        <f>P29</f>
        <v>RR-1C</v>
      </c>
      <c r="D29" s="1150"/>
      <c r="E29" s="1153"/>
      <c r="F29" s="1154">
        <f>TRUNC(1000*B35,2)</f>
        <v>2408.85</v>
      </c>
      <c r="G29" s="1154"/>
      <c r="H29" s="1159"/>
      <c r="I29" s="1160"/>
      <c r="J29" s="1162"/>
      <c r="K29" s="1163"/>
      <c r="L29" s="87">
        <f>(TRUNC((F29/(1-($H$27+$J$27+$K$27-(J27+K27)*H27)))*(1+$L$11),2))</f>
        <v>3144.78</v>
      </c>
      <c r="M29" s="1164">
        <f>(TRUNC((F29/(1-($H$27+$J$27+$K$27-(J27+K27)*H27)))*(1+$M$11),2))</f>
        <v>3144.78</v>
      </c>
      <c r="N29" s="1165"/>
      <c r="P29" s="88" t="s">
        <v>197</v>
      </c>
      <c r="Q29" s="89"/>
      <c r="R29" s="85" t="s">
        <v>187</v>
      </c>
      <c r="S29" s="23" t="s">
        <v>188</v>
      </c>
    </row>
    <row r="30" spans="1:19" x14ac:dyDescent="0.25">
      <c r="A30" s="90" t="s">
        <v>189</v>
      </c>
      <c r="B30" s="91"/>
      <c r="C30" s="91"/>
      <c r="D30" s="91"/>
      <c r="E30" s="91"/>
      <c r="F30" s="91"/>
      <c r="G30" s="91"/>
      <c r="H30" s="91"/>
      <c r="I30" s="91"/>
      <c r="J30" s="91"/>
      <c r="K30" s="91"/>
      <c r="N30" s="78"/>
    </row>
    <row r="31" spans="1:19" ht="11.25" customHeight="1" x14ac:dyDescent="0.25">
      <c r="A31" s="92"/>
      <c r="B31" s="91"/>
      <c r="C31" s="91"/>
      <c r="D31" s="91"/>
      <c r="E31" s="91"/>
      <c r="F31" s="91"/>
      <c r="G31" s="91"/>
      <c r="H31" s="91"/>
      <c r="I31" s="91"/>
      <c r="J31" s="91"/>
      <c r="K31" s="91"/>
      <c r="L31" s="91"/>
      <c r="M31" s="91"/>
      <c r="N31" s="78"/>
    </row>
    <row r="32" spans="1:19" x14ac:dyDescent="0.25">
      <c r="A32" s="93" t="s">
        <v>190</v>
      </c>
      <c r="B32" s="94" t="s">
        <v>187</v>
      </c>
      <c r="C32" s="91"/>
      <c r="D32" s="91"/>
      <c r="E32" s="91"/>
      <c r="F32" s="91"/>
      <c r="G32" s="91"/>
      <c r="H32" s="91"/>
      <c r="I32" s="91"/>
      <c r="J32" s="91"/>
      <c r="K32" s="91"/>
      <c r="L32" s="91"/>
      <c r="M32" s="91"/>
      <c r="N32" s="78"/>
    </row>
    <row r="33" spans="1:22" x14ac:dyDescent="0.25">
      <c r="A33" s="95" t="str">
        <f>P27</f>
        <v>RR-1C</v>
      </c>
      <c r="B33" s="96">
        <f>ANP!D13</f>
        <v>2.74889228260606</v>
      </c>
      <c r="C33" s="97" t="str">
        <f>P13</f>
        <v>Ceará</v>
      </c>
      <c r="D33" s="91"/>
      <c r="E33" s="91"/>
      <c r="F33" s="91"/>
      <c r="G33" s="91"/>
      <c r="H33" s="91"/>
      <c r="I33" s="91"/>
      <c r="J33" s="91"/>
      <c r="K33" s="91"/>
      <c r="L33" s="91"/>
      <c r="M33" s="91"/>
      <c r="N33" s="78"/>
    </row>
    <row r="34" spans="1:22" ht="16.5" customHeight="1" x14ac:dyDescent="0.25">
      <c r="A34" s="98" t="str">
        <f t="shared" ref="A34" si="3">P28</f>
        <v>RR-1C</v>
      </c>
      <c r="B34" s="96">
        <f>ANP!D14</f>
        <v>2.53430717103979</v>
      </c>
      <c r="C34" s="97" t="str">
        <f t="shared" ref="C34:C35" si="4">P14</f>
        <v>Rio Grande do Sul</v>
      </c>
      <c r="D34" s="91"/>
      <c r="E34" s="91"/>
      <c r="F34" s="91"/>
      <c r="G34" s="91"/>
      <c r="H34" s="91"/>
      <c r="I34" s="91"/>
      <c r="J34" s="91"/>
      <c r="K34" s="91"/>
      <c r="L34" s="91"/>
      <c r="M34" s="91"/>
      <c r="N34" s="78"/>
    </row>
    <row r="35" spans="1:22" x14ac:dyDescent="0.25">
      <c r="A35" s="98" t="str">
        <f>P29</f>
        <v>RR-1C</v>
      </c>
      <c r="B35" s="96">
        <f>ANP!D15</f>
        <v>2.4088510475731399</v>
      </c>
      <c r="C35" s="97" t="str">
        <f t="shared" si="4"/>
        <v>Minas Gerais</v>
      </c>
      <c r="D35" s="91"/>
      <c r="E35" s="91"/>
      <c r="F35" s="91"/>
      <c r="G35" s="91"/>
      <c r="H35" s="91"/>
      <c r="I35" s="91"/>
      <c r="J35" s="91"/>
      <c r="K35" s="91"/>
      <c r="L35" s="91"/>
      <c r="M35" s="91"/>
      <c r="N35" s="78"/>
    </row>
    <row r="36" spans="1:22" ht="20.25" customHeight="1" x14ac:dyDescent="0.25">
      <c r="A36" s="1144" t="s">
        <v>191</v>
      </c>
      <c r="B36" s="1144"/>
      <c r="C36" s="1144"/>
      <c r="D36" s="1144"/>
      <c r="E36" s="1144"/>
      <c r="F36" s="1144"/>
      <c r="G36" s="1144"/>
      <c r="H36" s="1144"/>
      <c r="I36" s="1144"/>
      <c r="J36" s="1144"/>
      <c r="K36" s="1144"/>
      <c r="L36" s="1144"/>
      <c r="M36" s="1144"/>
      <c r="N36" s="1144"/>
      <c r="P36" s="23" t="s">
        <v>192</v>
      </c>
    </row>
    <row r="37" spans="1:22" ht="6" customHeight="1" x14ac:dyDescent="0.25">
      <c r="A37" s="99"/>
      <c r="B37" s="100"/>
      <c r="C37" s="101"/>
      <c r="D37" s="101"/>
      <c r="E37" s="101"/>
      <c r="F37" s="101"/>
      <c r="G37" s="101"/>
      <c r="H37" s="102"/>
      <c r="I37" s="101"/>
      <c r="J37" s="103"/>
      <c r="K37" s="101"/>
      <c r="L37" s="75"/>
      <c r="M37" s="75"/>
      <c r="N37" s="78"/>
    </row>
    <row r="38" spans="1:22" s="107" customFormat="1" ht="81.95" customHeight="1" x14ac:dyDescent="0.25">
      <c r="A38" s="1144" t="s">
        <v>178</v>
      </c>
      <c r="B38" s="1144"/>
      <c r="C38" s="1144" t="s">
        <v>179</v>
      </c>
      <c r="D38" s="1144"/>
      <c r="E38" s="67" t="s">
        <v>180</v>
      </c>
      <c r="F38" s="1161" t="s">
        <v>1774</v>
      </c>
      <c r="G38" s="1161"/>
      <c r="H38" s="1161" t="s">
        <v>1775</v>
      </c>
      <c r="I38" s="1161"/>
      <c r="J38" s="1161" t="s">
        <v>1776</v>
      </c>
      <c r="K38" s="1161"/>
      <c r="L38" s="83" t="s">
        <v>1777</v>
      </c>
      <c r="M38" s="83" t="s">
        <v>1778</v>
      </c>
      <c r="N38" s="83" t="s">
        <v>1779</v>
      </c>
      <c r="O38" s="104"/>
      <c r="P38" s="105" t="s">
        <v>193</v>
      </c>
      <c r="Q38" s="105" t="s">
        <v>194</v>
      </c>
      <c r="R38" s="106"/>
      <c r="S38" s="106"/>
      <c r="T38" s="105" t="s">
        <v>195</v>
      </c>
      <c r="U38" s="105" t="s">
        <v>196</v>
      </c>
      <c r="V38" s="106"/>
    </row>
    <row r="39" spans="1:22" ht="15" customHeight="1" x14ac:dyDescent="0.25">
      <c r="A39" s="1167" t="s">
        <v>186</v>
      </c>
      <c r="B39" s="108" t="str">
        <f>P13</f>
        <v>Ceará</v>
      </c>
      <c r="C39" s="1170" t="str">
        <f>C27</f>
        <v>RR-1C</v>
      </c>
      <c r="D39" s="1170"/>
      <c r="E39" s="1151">
        <f>E27</f>
        <v>46023</v>
      </c>
      <c r="F39" s="1171">
        <f>M12</f>
        <v>617.82000000000005</v>
      </c>
      <c r="G39" s="1171"/>
      <c r="H39" s="1170">
        <f>M27</f>
        <v>3588.71</v>
      </c>
      <c r="I39" s="1170"/>
      <c r="J39" s="1170">
        <f>H39+F39</f>
        <v>4206.53</v>
      </c>
      <c r="K39" s="1170"/>
      <c r="L39" s="109">
        <f>L12</f>
        <v>617.82000000000005</v>
      </c>
      <c r="M39" s="40">
        <f>L27</f>
        <v>3588.71</v>
      </c>
      <c r="N39" s="40">
        <f>L39+M39</f>
        <v>4206.53</v>
      </c>
      <c r="O39" s="110"/>
      <c r="P39" s="111">
        <f>L39/(1+$L$11)</f>
        <v>617.82000000000005</v>
      </c>
      <c r="Q39" s="111">
        <f>L27/(1+$L$11)</f>
        <v>3588.71</v>
      </c>
      <c r="R39" s="112" t="str">
        <f>C39</f>
        <v>RR-1C</v>
      </c>
      <c r="S39" s="113"/>
      <c r="T39" s="1172"/>
      <c r="U39" s="111">
        <f>M27/(1+$M$11)</f>
        <v>3588.71</v>
      </c>
      <c r="V39" s="112" t="str">
        <f>R39</f>
        <v>RR-1C</v>
      </c>
    </row>
    <row r="40" spans="1:22" ht="17.25" customHeight="1" x14ac:dyDescent="0.25">
      <c r="A40" s="1168"/>
      <c r="B40" s="114" t="str">
        <f t="shared" ref="B40:B41" si="5">P14</f>
        <v>Rio Grande do Sul</v>
      </c>
      <c r="C40" s="1154" t="str">
        <f t="shared" ref="C40:C41" si="6">C28</f>
        <v>RR-1C</v>
      </c>
      <c r="D40" s="1154"/>
      <c r="E40" s="1152"/>
      <c r="F40" s="1173">
        <f>M13</f>
        <v>2725.97</v>
      </c>
      <c r="G40" s="1173"/>
      <c r="H40" s="1154">
        <f>M28</f>
        <v>3308.56</v>
      </c>
      <c r="I40" s="1154"/>
      <c r="J40" s="1154">
        <f>H40+F40</f>
        <v>6034.53</v>
      </c>
      <c r="K40" s="1154"/>
      <c r="L40" s="115">
        <f>L13</f>
        <v>2725.97</v>
      </c>
      <c r="M40" s="47">
        <f>L28</f>
        <v>3308.56</v>
      </c>
      <c r="N40" s="47">
        <f>L40+M40</f>
        <v>6034.53</v>
      </c>
      <c r="O40" s="110"/>
      <c r="P40" s="111">
        <f t="shared" ref="P40:P41" si="7">L40/(1+$L$11)</f>
        <v>2725.97</v>
      </c>
      <c r="Q40" s="111">
        <f>L28/(1+$L$11)</f>
        <v>3308.56</v>
      </c>
      <c r="R40" s="112" t="str">
        <f>C40</f>
        <v>RR-1C</v>
      </c>
      <c r="S40" s="113"/>
      <c r="T40" s="1172"/>
      <c r="U40" s="111">
        <f>M28/(1+$M$11)</f>
        <v>3308.56</v>
      </c>
      <c r="V40" s="112" t="str">
        <f>R40</f>
        <v>RR-1C</v>
      </c>
    </row>
    <row r="41" spans="1:22" ht="17.25" customHeight="1" x14ac:dyDescent="0.25">
      <c r="A41" s="1169"/>
      <c r="B41" s="114" t="str">
        <f t="shared" si="5"/>
        <v>Minas Gerais</v>
      </c>
      <c r="C41" s="1154" t="str">
        <f t="shared" si="6"/>
        <v>RR-1C</v>
      </c>
      <c r="D41" s="1154"/>
      <c r="E41" s="1153"/>
      <c r="F41" s="1173">
        <f>M14</f>
        <v>1532.21</v>
      </c>
      <c r="G41" s="1173"/>
      <c r="H41" s="1154">
        <f>M29</f>
        <v>3144.78</v>
      </c>
      <c r="I41" s="1154"/>
      <c r="J41" s="1154">
        <f>H41+F41</f>
        <v>4676.99</v>
      </c>
      <c r="K41" s="1154"/>
      <c r="L41" s="115">
        <f>L14</f>
        <v>1532.21</v>
      </c>
      <c r="M41" s="47">
        <f>L29</f>
        <v>3144.78</v>
      </c>
      <c r="N41" s="47">
        <f>L41+M41</f>
        <v>4676.99</v>
      </c>
      <c r="O41" s="110"/>
      <c r="P41" s="111">
        <f t="shared" si="7"/>
        <v>1532.21</v>
      </c>
      <c r="Q41" s="111">
        <f>L29/(1+$L$11)</f>
        <v>3144.78</v>
      </c>
      <c r="R41" s="112" t="str">
        <f>C41</f>
        <v>RR-1C</v>
      </c>
      <c r="S41" s="113"/>
      <c r="T41" s="1172"/>
      <c r="U41" s="111">
        <f>M29/(1+$L$11)</f>
        <v>3144.78</v>
      </c>
      <c r="V41" s="112" t="str">
        <f>R41</f>
        <v>RR-1C</v>
      </c>
    </row>
    <row r="42" spans="1:22" ht="6" customHeight="1" x14ac:dyDescent="0.25">
      <c r="A42" s="116"/>
      <c r="B42" s="117"/>
      <c r="C42" s="117"/>
      <c r="D42" s="117"/>
      <c r="E42" s="117"/>
      <c r="F42" s="117"/>
      <c r="G42" s="117"/>
      <c r="H42" s="117"/>
      <c r="I42" s="117"/>
      <c r="J42" s="117"/>
      <c r="K42" s="117"/>
      <c r="L42" s="117"/>
      <c r="M42" s="117"/>
      <c r="N42" s="118"/>
    </row>
    <row r="45" spans="1:22" x14ac:dyDescent="0.25">
      <c r="G45" s="783">
        <f>F39/(100%+$M$11)</f>
        <v>617.82000000000005</v>
      </c>
      <c r="H45" s="783"/>
      <c r="I45" s="783">
        <f>H39/(100%+$M$11)</f>
        <v>3588.71</v>
      </c>
    </row>
    <row r="47" spans="1:22" x14ac:dyDescent="0.25">
      <c r="L47" s="23">
        <f>F39/1.1961</f>
        <v>516.52871833458744</v>
      </c>
      <c r="M47" s="23">
        <f>H39/1.1961</f>
        <v>3000.3427807039548</v>
      </c>
    </row>
  </sheetData>
  <mergeCells count="64">
    <mergeCell ref="A1:N4"/>
    <mergeCell ref="A5:N5"/>
    <mergeCell ref="T39:T41"/>
    <mergeCell ref="C40:D40"/>
    <mergeCell ref="F40:G40"/>
    <mergeCell ref="H40:I40"/>
    <mergeCell ref="J40:K40"/>
    <mergeCell ref="C41:D41"/>
    <mergeCell ref="F41:G41"/>
    <mergeCell ref="H41:I41"/>
    <mergeCell ref="J41:K41"/>
    <mergeCell ref="J39:K39"/>
    <mergeCell ref="A39:A41"/>
    <mergeCell ref="C39:D39"/>
    <mergeCell ref="E39:E41"/>
    <mergeCell ref="F39:G39"/>
    <mergeCell ref="H39:I39"/>
    <mergeCell ref="A36:N36"/>
    <mergeCell ref="A38:B38"/>
    <mergeCell ref="C38:D38"/>
    <mergeCell ref="F38:G38"/>
    <mergeCell ref="H38:I38"/>
    <mergeCell ref="J38:K38"/>
    <mergeCell ref="J27:J29"/>
    <mergeCell ref="K27:K29"/>
    <mergeCell ref="M27:N27"/>
    <mergeCell ref="C28:D28"/>
    <mergeCell ref="F28:G28"/>
    <mergeCell ref="M28:N28"/>
    <mergeCell ref="C29:D29"/>
    <mergeCell ref="F29:G29"/>
    <mergeCell ref="M29:N29"/>
    <mergeCell ref="A26:B26"/>
    <mergeCell ref="C26:D26"/>
    <mergeCell ref="F26:G26"/>
    <mergeCell ref="H26:I26"/>
    <mergeCell ref="M26:N26"/>
    <mergeCell ref="A27:B29"/>
    <mergeCell ref="C27:D27"/>
    <mergeCell ref="E27:E29"/>
    <mergeCell ref="F27:G27"/>
    <mergeCell ref="H27:I29"/>
    <mergeCell ref="A25:N25"/>
    <mergeCell ref="M12:N12"/>
    <mergeCell ref="M13:N13"/>
    <mergeCell ref="M14:N14"/>
    <mergeCell ref="M15:N15"/>
    <mergeCell ref="M16:N16"/>
    <mergeCell ref="M17:N17"/>
    <mergeCell ref="L18:N18"/>
    <mergeCell ref="L19:N19"/>
    <mergeCell ref="M20:N20"/>
    <mergeCell ref="M21:N21"/>
    <mergeCell ref="L22:N22"/>
    <mergeCell ref="A8:N8"/>
    <mergeCell ref="A9:N9"/>
    <mergeCell ref="A10:A11"/>
    <mergeCell ref="B10:B11"/>
    <mergeCell ref="C10:H11"/>
    <mergeCell ref="I10:I11"/>
    <mergeCell ref="J10:J11"/>
    <mergeCell ref="K10:K11"/>
    <mergeCell ref="M10:N10"/>
    <mergeCell ref="M11:N11"/>
  </mergeCells>
  <printOptions horizontalCentered="1"/>
  <pageMargins left="0.78740157480314965" right="0.78740157480314965" top="0.78740157480314965" bottom="0.78740157480314965" header="0.51181102362204722" footer="0.31496062992125984"/>
  <pageSetup paperSize="9" scale="60" firstPageNumber="0" fitToWidth="0" fitToHeight="0" orientation="landscape" useFirstPageNumber="1" r:id="rId1"/>
  <ignoredErrors>
    <ignoredError sqref="L28" formula="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85"/>
  <sheetViews>
    <sheetView workbookViewId="0">
      <selection activeCell="C32" sqref="C32"/>
    </sheetView>
  </sheetViews>
  <sheetFormatPr defaultColWidth="8.7109375" defaultRowHeight="15" x14ac:dyDescent="0.25"/>
  <cols>
    <col min="1" max="1" width="26.85546875" style="23" customWidth="1"/>
    <col min="2" max="2" width="20" style="23" bestFit="1" customWidth="1"/>
    <col min="3" max="3" width="8.7109375" style="23"/>
    <col min="4" max="4" width="10.7109375" style="23" customWidth="1"/>
    <col min="5" max="5" width="12.140625" style="23" customWidth="1"/>
    <col min="6" max="8" width="10.7109375" style="23" customWidth="1"/>
    <col min="9" max="11" width="14.28515625" style="23" customWidth="1"/>
    <col min="12" max="12" width="19.7109375" style="23" customWidth="1"/>
    <col min="13" max="13" width="11.85546875" style="23" customWidth="1"/>
    <col min="14" max="14" width="18.140625" style="23" customWidth="1"/>
    <col min="15" max="15" width="4.85546875" style="23" customWidth="1"/>
    <col min="16" max="16" width="33.42578125" style="23" customWidth="1"/>
    <col min="17" max="17" width="13.42578125" style="23" customWidth="1"/>
    <col min="18" max="18" width="13.85546875" style="23" customWidth="1"/>
    <col min="19" max="19" width="8.7109375" style="23"/>
    <col min="20" max="20" width="14.85546875" style="23" customWidth="1"/>
    <col min="21" max="21" width="14.28515625" style="23" customWidth="1"/>
    <col min="22" max="16384" width="8.7109375" style="23"/>
  </cols>
  <sheetData>
    <row r="1" spans="1:20" x14ac:dyDescent="0.25">
      <c r="A1" s="1087" t="s">
        <v>1594</v>
      </c>
      <c r="B1" s="1088"/>
      <c r="C1" s="1088"/>
      <c r="D1" s="1088"/>
      <c r="E1" s="1088"/>
      <c r="F1" s="1088"/>
      <c r="G1" s="1088"/>
      <c r="H1" s="1088"/>
      <c r="I1" s="1088"/>
      <c r="J1" s="1088"/>
      <c r="K1" s="1088"/>
      <c r="L1" s="1088"/>
      <c r="M1" s="1088"/>
      <c r="N1" s="1089"/>
    </row>
    <row r="2" spans="1:20" x14ac:dyDescent="0.25">
      <c r="A2" s="1090"/>
      <c r="B2" s="1091"/>
      <c r="C2" s="1091"/>
      <c r="D2" s="1091"/>
      <c r="E2" s="1091"/>
      <c r="F2" s="1091"/>
      <c r="G2" s="1091"/>
      <c r="H2" s="1091"/>
      <c r="I2" s="1091"/>
      <c r="J2" s="1091"/>
      <c r="K2" s="1091"/>
      <c r="L2" s="1091"/>
      <c r="M2" s="1091"/>
      <c r="N2" s="1092"/>
    </row>
    <row r="3" spans="1:20" x14ac:dyDescent="0.25">
      <c r="A3" s="1090"/>
      <c r="B3" s="1091"/>
      <c r="C3" s="1091"/>
      <c r="D3" s="1091"/>
      <c r="E3" s="1091"/>
      <c r="F3" s="1091"/>
      <c r="G3" s="1091"/>
      <c r="H3" s="1091"/>
      <c r="I3" s="1091"/>
      <c r="J3" s="1091"/>
      <c r="K3" s="1091"/>
      <c r="L3" s="1091"/>
      <c r="M3" s="1091"/>
      <c r="N3" s="1092"/>
    </row>
    <row r="4" spans="1:20" ht="15.75" thickBot="1" x14ac:dyDescent="0.3">
      <c r="A4" s="1127"/>
      <c r="B4" s="1128"/>
      <c r="C4" s="1128"/>
      <c r="D4" s="1128"/>
      <c r="E4" s="1128"/>
      <c r="F4" s="1128"/>
      <c r="G4" s="1128"/>
      <c r="H4" s="1128"/>
      <c r="I4" s="1128"/>
      <c r="J4" s="1128"/>
      <c r="K4" s="1128"/>
      <c r="L4" s="1128"/>
      <c r="M4" s="1128"/>
      <c r="N4" s="1129"/>
    </row>
    <row r="5" spans="1:20" ht="4.9000000000000004" customHeight="1" thickBot="1" x14ac:dyDescent="0.3">
      <c r="A5" s="1084"/>
      <c r="B5" s="1085"/>
      <c r="C5" s="1085"/>
      <c r="D5" s="1085"/>
      <c r="E5" s="1085"/>
      <c r="F5" s="1085"/>
      <c r="G5" s="1085"/>
      <c r="H5" s="1085"/>
      <c r="I5" s="1085"/>
      <c r="J5" s="1085"/>
      <c r="K5" s="1085"/>
      <c r="L5" s="1085"/>
      <c r="M5" s="1085"/>
      <c r="N5" s="1086"/>
    </row>
    <row r="6" spans="1:20" s="124" customFormat="1" ht="18" x14ac:dyDescent="0.2">
      <c r="A6" s="119"/>
      <c r="B6" s="120"/>
      <c r="C6" s="21"/>
      <c r="D6" s="21"/>
      <c r="E6" s="121"/>
      <c r="F6" s="1174" t="s">
        <v>198</v>
      </c>
      <c r="G6" s="1174"/>
      <c r="H6" s="1174"/>
      <c r="I6" s="21"/>
      <c r="J6" s="21"/>
      <c r="K6" s="21"/>
      <c r="L6" s="122"/>
      <c r="M6" s="123"/>
      <c r="N6" s="22"/>
    </row>
    <row r="7" spans="1:20" ht="15" customHeight="1" x14ac:dyDescent="0.25">
      <c r="A7" s="119"/>
      <c r="B7" s="120"/>
      <c r="C7" s="21"/>
      <c r="D7" s="21"/>
      <c r="E7" s="121"/>
      <c r="F7" s="125"/>
      <c r="G7" s="126"/>
      <c r="H7" s="21"/>
      <c r="I7" s="21"/>
      <c r="J7" s="21"/>
      <c r="K7" s="21"/>
      <c r="L7" s="122" t="s">
        <v>156</v>
      </c>
      <c r="M7" s="123">
        <v>46023</v>
      </c>
      <c r="N7" s="22"/>
    </row>
    <row r="8" spans="1:20" ht="13.5" customHeight="1" x14ac:dyDescent="0.25">
      <c r="A8" s="1175" t="s">
        <v>157</v>
      </c>
      <c r="B8" s="1176"/>
      <c r="C8" s="1176"/>
      <c r="D8" s="1176"/>
      <c r="E8" s="1176"/>
      <c r="F8" s="1176"/>
      <c r="G8" s="1176"/>
      <c r="H8" s="1176"/>
      <c r="I8" s="1176"/>
      <c r="J8" s="1176"/>
      <c r="K8" s="1176"/>
      <c r="L8" s="1176"/>
      <c r="M8" s="1176"/>
      <c r="N8" s="1177"/>
    </row>
    <row r="9" spans="1:20" ht="13.5" customHeight="1" x14ac:dyDescent="0.25">
      <c r="A9" s="1178" t="s">
        <v>158</v>
      </c>
      <c r="B9" s="1179"/>
      <c r="C9" s="1179"/>
      <c r="D9" s="1179"/>
      <c r="E9" s="1179"/>
      <c r="F9" s="1179"/>
      <c r="G9" s="1179"/>
      <c r="H9" s="1179"/>
      <c r="I9" s="1179"/>
      <c r="J9" s="1179"/>
      <c r="K9" s="1179"/>
      <c r="L9" s="1179"/>
      <c r="M9" s="1179"/>
      <c r="N9" s="1180"/>
    </row>
    <row r="10" spans="1:20" ht="25.5" customHeight="1" x14ac:dyDescent="0.25">
      <c r="A10" s="1132" t="s">
        <v>159</v>
      </c>
      <c r="B10" s="1132" t="s">
        <v>160</v>
      </c>
      <c r="C10" s="1133" t="s">
        <v>161</v>
      </c>
      <c r="D10" s="1133"/>
      <c r="E10" s="1133"/>
      <c r="F10" s="1133"/>
      <c r="G10" s="1133"/>
      <c r="H10" s="1133"/>
      <c r="I10" s="1134" t="s">
        <v>162</v>
      </c>
      <c r="J10" s="1134" t="s">
        <v>1455</v>
      </c>
      <c r="K10" s="1134" t="s">
        <v>5888</v>
      </c>
      <c r="L10" s="35" t="s">
        <v>163</v>
      </c>
      <c r="M10" s="1135" t="s">
        <v>164</v>
      </c>
      <c r="N10" s="1135"/>
      <c r="S10" s="62">
        <f>C12*L21</f>
        <v>59.130784507672892</v>
      </c>
      <c r="T10" s="62">
        <f>S10+((S11*G12)+(S13*G13))</f>
        <v>942.10864871575689</v>
      </c>
    </row>
    <row r="11" spans="1:20" x14ac:dyDescent="0.25">
      <c r="A11" s="1132"/>
      <c r="B11" s="1132"/>
      <c r="C11" s="1133"/>
      <c r="D11" s="1133"/>
      <c r="E11" s="1133"/>
      <c r="F11" s="1133"/>
      <c r="G11" s="1133"/>
      <c r="H11" s="1133"/>
      <c r="I11" s="1134"/>
      <c r="J11" s="1134"/>
      <c r="K11" s="1134"/>
      <c r="L11" s="36">
        <v>0</v>
      </c>
      <c r="M11" s="1136">
        <v>0</v>
      </c>
      <c r="N11" s="1136"/>
      <c r="S11" s="62">
        <f>E12*L21</f>
        <v>0.5553319900679774</v>
      </c>
      <c r="T11" s="62">
        <f>T10/(1-0.18)</f>
        <v>1148.9129862387279</v>
      </c>
    </row>
    <row r="12" spans="1:20" x14ac:dyDescent="0.25">
      <c r="A12" s="37" t="str">
        <f>P13</f>
        <v>Ceará</v>
      </c>
      <c r="B12" s="38" t="s">
        <v>165</v>
      </c>
      <c r="C12" s="39">
        <v>26.939</v>
      </c>
      <c r="D12" s="39" t="s">
        <v>166</v>
      </c>
      <c r="E12" s="39">
        <v>0.253</v>
      </c>
      <c r="F12" s="39" t="s">
        <v>167</v>
      </c>
      <c r="G12" s="40">
        <f>$Q$13</f>
        <v>778</v>
      </c>
      <c r="H12" s="39" t="s">
        <v>148</v>
      </c>
      <c r="I12" s="40">
        <f>TRUNC(C12+(E12*G12),2)</f>
        <v>223.77</v>
      </c>
      <c r="J12" s="40">
        <f>TRUNC(I12/(1-0.205),2)</f>
        <v>281.47000000000003</v>
      </c>
      <c r="K12" s="40">
        <f>TRUNC(J12*$L$21,2)</f>
        <v>617.82000000000005</v>
      </c>
      <c r="L12" s="41">
        <f>TRUNC(K12*(1+$L$11),2)</f>
        <v>617.82000000000005</v>
      </c>
      <c r="M12" s="1138">
        <f>TRUNC(K12*(1+$M$11),2)</f>
        <v>617.82000000000005</v>
      </c>
      <c r="N12" s="1138"/>
      <c r="P12" s="42" t="s">
        <v>168</v>
      </c>
      <c r="Q12" s="42" t="s">
        <v>169</v>
      </c>
      <c r="S12" s="62">
        <f>C13*L21</f>
        <v>59.130784507672892</v>
      </c>
      <c r="T12" s="62">
        <f>T11*1.15</f>
        <v>1321.249934174537</v>
      </c>
    </row>
    <row r="13" spans="1:20" x14ac:dyDescent="0.25">
      <c r="A13" s="127" t="str">
        <f t="shared" ref="A13:A14" si="0">P14</f>
        <v>Bahia</v>
      </c>
      <c r="B13" s="128" t="s">
        <v>165</v>
      </c>
      <c r="C13" s="63">
        <v>26.939</v>
      </c>
      <c r="D13" s="63" t="s">
        <v>166</v>
      </c>
      <c r="E13" s="63">
        <v>0.253</v>
      </c>
      <c r="F13" s="63" t="s">
        <v>167</v>
      </c>
      <c r="G13" s="46">
        <f>$Q$14</f>
        <v>812</v>
      </c>
      <c r="H13" s="63" t="s">
        <v>148</v>
      </c>
      <c r="I13" s="46">
        <f t="shared" ref="I13:I14" si="1">TRUNC(C13+(E13*G13),2)</f>
        <v>232.37</v>
      </c>
      <c r="J13" s="46">
        <f>TRUNC(I13/(1-0.205),2)</f>
        <v>292.27999999999997</v>
      </c>
      <c r="K13" s="46">
        <f>TRUNC(J13*$L$21,2)</f>
        <v>641.54999999999995</v>
      </c>
      <c r="L13" s="129">
        <f>TRUNC(K13*(1+$L$11),2)</f>
        <v>641.54999999999995</v>
      </c>
      <c r="M13" s="1181">
        <f>TRUNC(K13*(1+$M$11),2)</f>
        <v>641.54999999999995</v>
      </c>
      <c r="N13" s="1181"/>
      <c r="P13" s="49" t="str">
        <f>ANP!C10</f>
        <v>Ceará</v>
      </c>
      <c r="Q13" s="50">
        <f>ANP!F10</f>
        <v>778</v>
      </c>
      <c r="S13" s="62">
        <f>E13*L21</f>
        <v>0.5553319900679774</v>
      </c>
    </row>
    <row r="14" spans="1:20" ht="23.25" customHeight="1" x14ac:dyDescent="0.25">
      <c r="A14" s="127" t="str">
        <f t="shared" si="0"/>
        <v>Minas Gerais</v>
      </c>
      <c r="B14" s="128" t="s">
        <v>165</v>
      </c>
      <c r="C14" s="63">
        <v>26.939</v>
      </c>
      <c r="D14" s="63" t="s">
        <v>166</v>
      </c>
      <c r="E14" s="63">
        <v>0.253</v>
      </c>
      <c r="F14" s="63" t="s">
        <v>167</v>
      </c>
      <c r="G14" s="46">
        <f>$Q$15</f>
        <v>2087</v>
      </c>
      <c r="H14" s="63" t="s">
        <v>148</v>
      </c>
      <c r="I14" s="46">
        <f t="shared" si="1"/>
        <v>554.95000000000005</v>
      </c>
      <c r="J14" s="46">
        <f>TRUNC(I14/(1-0.205),2)</f>
        <v>698.05</v>
      </c>
      <c r="K14" s="46">
        <f>TRUNC(J14*$L$21,2)</f>
        <v>1532.21</v>
      </c>
      <c r="L14" s="129">
        <f>TRUNC(K14*(1+$L$11),2)</f>
        <v>1532.21</v>
      </c>
      <c r="M14" s="1181">
        <f>TRUNC(K14*(1+$M$11),2)</f>
        <v>1532.21</v>
      </c>
      <c r="N14" s="1181"/>
      <c r="P14" s="49" t="str">
        <f>ANP!C11</f>
        <v>Bahia</v>
      </c>
      <c r="Q14" s="50">
        <f>ANP!F11</f>
        <v>812</v>
      </c>
    </row>
    <row r="15" spans="1:20" x14ac:dyDescent="0.25">
      <c r="A15" s="130"/>
      <c r="B15" s="58"/>
      <c r="C15" s="59"/>
      <c r="D15" s="59"/>
      <c r="E15" s="59"/>
      <c r="F15" s="59"/>
      <c r="G15" s="60"/>
      <c r="H15" s="59"/>
      <c r="I15" s="60"/>
      <c r="J15" s="60"/>
      <c r="K15" s="60"/>
      <c r="L15" s="61"/>
      <c r="M15" s="1147"/>
      <c r="N15" s="1147"/>
      <c r="P15" s="49" t="str">
        <f>ANP!C12</f>
        <v>Minas Gerais</v>
      </c>
      <c r="Q15" s="50">
        <f>ANP!F12</f>
        <v>2087</v>
      </c>
    </row>
    <row r="16" spans="1:20" x14ac:dyDescent="0.25">
      <c r="A16" s="128"/>
      <c r="B16" s="128"/>
      <c r="C16" s="63"/>
      <c r="D16" s="63"/>
      <c r="E16" s="63"/>
      <c r="F16" s="63"/>
      <c r="G16" s="46"/>
      <c r="H16" s="63"/>
      <c r="I16" s="46"/>
      <c r="J16" s="46"/>
      <c r="K16" s="46"/>
      <c r="L16" s="129"/>
      <c r="M16" s="1181"/>
      <c r="N16" s="1181"/>
      <c r="P16" s="131"/>
      <c r="Q16" s="50"/>
    </row>
    <row r="17" spans="1:19" ht="15.75" x14ac:dyDescent="0.25">
      <c r="A17" s="63"/>
      <c r="B17" s="64"/>
      <c r="C17" s="59"/>
      <c r="D17" s="65"/>
      <c r="E17" s="59"/>
      <c r="F17" s="59"/>
      <c r="G17" s="59"/>
      <c r="H17" s="66"/>
      <c r="I17" s="59"/>
      <c r="J17" s="60"/>
      <c r="K17" s="59"/>
      <c r="L17" s="1144" t="s">
        <v>170</v>
      </c>
      <c r="M17" s="1144"/>
      <c r="N17" s="1144"/>
    </row>
    <row r="18" spans="1:19" x14ac:dyDescent="0.25">
      <c r="A18" s="63"/>
      <c r="B18" s="64"/>
      <c r="C18" s="59"/>
      <c r="D18" s="65"/>
      <c r="E18" s="59"/>
      <c r="F18" s="59"/>
      <c r="G18" s="59"/>
      <c r="H18" s="68"/>
      <c r="I18" s="59"/>
      <c r="J18" s="60"/>
      <c r="K18" s="59"/>
      <c r="L18" s="1145" t="s">
        <v>171</v>
      </c>
      <c r="M18" s="1145"/>
      <c r="N18" s="1145"/>
    </row>
    <row r="19" spans="1:19" ht="15.75" x14ac:dyDescent="0.25">
      <c r="A19" s="63"/>
      <c r="B19" s="64"/>
      <c r="C19" s="59"/>
      <c r="D19" s="65"/>
      <c r="E19" s="59"/>
      <c r="F19" s="61"/>
      <c r="G19" s="59"/>
      <c r="H19" s="66"/>
      <c r="I19" s="59"/>
      <c r="J19" s="60"/>
      <c r="K19" s="59"/>
      <c r="L19" s="69">
        <v>41821</v>
      </c>
      <c r="M19" s="1146">
        <v>46023</v>
      </c>
      <c r="N19" s="1146"/>
    </row>
    <row r="20" spans="1:19" x14ac:dyDescent="0.25">
      <c r="A20" s="63"/>
      <c r="B20" s="64"/>
      <c r="C20" s="59"/>
      <c r="D20" s="70"/>
      <c r="E20" s="59"/>
      <c r="F20" s="61"/>
      <c r="G20" s="59"/>
      <c r="H20" s="60"/>
      <c r="I20" s="59"/>
      <c r="J20" s="60"/>
      <c r="K20" s="59"/>
      <c r="L20" s="59">
        <v>270.23700000000002</v>
      </c>
      <c r="M20" s="1147">
        <v>593.16700000000003</v>
      </c>
      <c r="N20" s="1147"/>
    </row>
    <row r="21" spans="1:19" x14ac:dyDescent="0.25">
      <c r="A21" s="59"/>
      <c r="B21" s="71"/>
      <c r="C21" s="59"/>
      <c r="D21" s="70"/>
      <c r="E21" s="59"/>
      <c r="F21" s="59"/>
      <c r="G21" s="59"/>
      <c r="H21" s="59"/>
      <c r="I21" s="59"/>
      <c r="J21" s="59"/>
      <c r="K21" s="59"/>
      <c r="L21" s="1148">
        <f>M20/L20</f>
        <v>2.1949881030354836</v>
      </c>
      <c r="M21" s="1148"/>
      <c r="N21" s="1148"/>
    </row>
    <row r="22" spans="1:19" x14ac:dyDescent="0.25">
      <c r="A22" s="72" t="s">
        <v>172</v>
      </c>
      <c r="B22" s="73"/>
      <c r="C22" s="73" t="s">
        <v>173</v>
      </c>
      <c r="D22" s="74"/>
      <c r="E22" s="75"/>
      <c r="F22" s="75"/>
      <c r="G22" s="76" t="s">
        <v>174</v>
      </c>
      <c r="H22" s="75"/>
      <c r="I22" s="75"/>
      <c r="J22" s="75"/>
      <c r="K22" s="76" t="s">
        <v>175</v>
      </c>
      <c r="L22" s="77"/>
      <c r="M22" s="77"/>
      <c r="N22" s="78"/>
      <c r="Q22" s="79">
        <f>L26/1.15</f>
        <v>3351.9739130434787</v>
      </c>
      <c r="R22" s="79">
        <f>M26/1.2124</f>
        <v>3179.4539755856154</v>
      </c>
    </row>
    <row r="23" spans="1:19" ht="9.75" customHeight="1" x14ac:dyDescent="0.25">
      <c r="A23" s="72"/>
      <c r="B23" s="75"/>
      <c r="C23" s="75"/>
      <c r="D23" s="80"/>
      <c r="E23" s="75"/>
      <c r="F23" s="75"/>
      <c r="G23" s="75"/>
      <c r="H23" s="75"/>
      <c r="I23" s="75"/>
      <c r="J23" s="75"/>
      <c r="K23" s="75"/>
      <c r="L23" s="77"/>
      <c r="M23" s="77"/>
      <c r="N23" s="78"/>
      <c r="P23" s="81" t="s">
        <v>176</v>
      </c>
      <c r="Q23" s="79">
        <f>L27/1.15</f>
        <v>3436.2086956521739</v>
      </c>
      <c r="R23" s="79">
        <f>M27/1.2124</f>
        <v>3259.3533487297923</v>
      </c>
    </row>
    <row r="24" spans="1:19" ht="20.25" customHeight="1" x14ac:dyDescent="0.25">
      <c r="A24" s="1137" t="s">
        <v>177</v>
      </c>
      <c r="B24" s="1137"/>
      <c r="C24" s="1137"/>
      <c r="D24" s="1137"/>
      <c r="E24" s="1137"/>
      <c r="F24" s="1137"/>
      <c r="G24" s="1137"/>
      <c r="H24" s="1137"/>
      <c r="I24" s="1137"/>
      <c r="J24" s="1137"/>
      <c r="K24" s="1137"/>
      <c r="L24" s="1137"/>
      <c r="M24" s="1137"/>
      <c r="N24" s="1137"/>
      <c r="Q24" s="79">
        <f>L28/1.15</f>
        <v>3535.7217391304348</v>
      </c>
      <c r="R24" s="79">
        <f>M28/1.2124</f>
        <v>3353.7446387330915</v>
      </c>
    </row>
    <row r="25" spans="1:19" ht="40.5" customHeight="1" x14ac:dyDescent="0.25">
      <c r="A25" s="1132" t="s">
        <v>178</v>
      </c>
      <c r="B25" s="1132"/>
      <c r="C25" s="1132" t="s">
        <v>179</v>
      </c>
      <c r="D25" s="1132"/>
      <c r="E25" s="34" t="s">
        <v>180</v>
      </c>
      <c r="F25" s="1132" t="s">
        <v>181</v>
      </c>
      <c r="G25" s="1132"/>
      <c r="H25" s="1132" t="s">
        <v>182</v>
      </c>
      <c r="I25" s="1132"/>
      <c r="J25" s="33" t="s">
        <v>183</v>
      </c>
      <c r="K25" s="82" t="s">
        <v>184</v>
      </c>
      <c r="L25" s="34" t="s">
        <v>1762</v>
      </c>
      <c r="M25" s="1161" t="s">
        <v>1763</v>
      </c>
      <c r="N25" s="1161"/>
      <c r="P25" s="84">
        <v>44197</v>
      </c>
      <c r="Q25" s="85"/>
      <c r="R25" s="86" t="s">
        <v>185</v>
      </c>
    </row>
    <row r="26" spans="1:19" ht="15" customHeight="1" x14ac:dyDescent="0.25">
      <c r="A26" s="1149" t="s">
        <v>186</v>
      </c>
      <c r="B26" s="1149"/>
      <c r="C26" s="1150" t="str">
        <f>P26</f>
        <v>CAP-50-70</v>
      </c>
      <c r="D26" s="1150"/>
      <c r="E26" s="1151">
        <f>M7</f>
        <v>46023</v>
      </c>
      <c r="F26" s="1154">
        <f>TRUNC(1000*B32,2)</f>
        <v>2952.69</v>
      </c>
      <c r="G26" s="1154"/>
      <c r="H26" s="1155">
        <v>0.20499999999999999</v>
      </c>
      <c r="I26" s="1156"/>
      <c r="J26" s="1162">
        <v>6.4999999999999997E-3</v>
      </c>
      <c r="K26" s="1163">
        <v>0.03</v>
      </c>
      <c r="L26" s="87">
        <f>(TRUNC((F26/(1-($H$26+$J$26+$K$26-(J26+K26)*H26)))*(1+$L$11),2))</f>
        <v>3854.77</v>
      </c>
      <c r="M26" s="1164">
        <f>(TRUNC((F26/(1-($H$26+$J$26+$K$26-(J26+K26)*H26)))*(1+$M$11),2))</f>
        <v>3854.77</v>
      </c>
      <c r="N26" s="1165"/>
      <c r="P26" s="88" t="s">
        <v>198</v>
      </c>
      <c r="Q26" s="89"/>
      <c r="R26" s="85" t="s">
        <v>187</v>
      </c>
      <c r="S26" s="23" t="s">
        <v>188</v>
      </c>
    </row>
    <row r="27" spans="1:19" ht="17.25" customHeight="1" x14ac:dyDescent="0.25">
      <c r="A27" s="1149"/>
      <c r="B27" s="1149"/>
      <c r="C27" s="1166" t="str">
        <f>P27</f>
        <v>CAP-50-70</v>
      </c>
      <c r="D27" s="1150"/>
      <c r="E27" s="1152"/>
      <c r="F27" s="1154">
        <f>TRUNC(1000*B33,2)</f>
        <v>3026.89</v>
      </c>
      <c r="G27" s="1154"/>
      <c r="H27" s="1157"/>
      <c r="I27" s="1158"/>
      <c r="J27" s="1162"/>
      <c r="K27" s="1163"/>
      <c r="L27" s="87">
        <f>(TRUNC((F27/(1-($H$26+$J$26+$K$26-(J26+K26)*H26)))*(1+$L$11),2))</f>
        <v>3951.64</v>
      </c>
      <c r="M27" s="1164">
        <f>(TRUNC((F27/(1-($H$26+$J$26+$K$26-(J26+K26)*H26)))*(1+$M$11),2))</f>
        <v>3951.64</v>
      </c>
      <c r="N27" s="1165"/>
      <c r="P27" s="88" t="s">
        <v>198</v>
      </c>
      <c r="Q27" s="89"/>
      <c r="R27" s="85" t="s">
        <v>187</v>
      </c>
      <c r="S27" s="23" t="s">
        <v>188</v>
      </c>
    </row>
    <row r="28" spans="1:19" ht="17.25" customHeight="1" x14ac:dyDescent="0.25">
      <c r="A28" s="1149"/>
      <c r="B28" s="1149"/>
      <c r="C28" s="1166" t="str">
        <f>P28</f>
        <v>CAP-50-70</v>
      </c>
      <c r="D28" s="1150"/>
      <c r="E28" s="1153"/>
      <c r="F28" s="1154">
        <f>TRUNC(1000*B34,2)</f>
        <v>3114.55</v>
      </c>
      <c r="G28" s="1154"/>
      <c r="H28" s="1159"/>
      <c r="I28" s="1160"/>
      <c r="J28" s="1162"/>
      <c r="K28" s="1163"/>
      <c r="L28" s="87">
        <f>(TRUNC((F28/(1-($H$26+$J$26+$K$26-(J26+K26)*H26)))*(1+$L$11),2))</f>
        <v>4066.08</v>
      </c>
      <c r="M28" s="1164">
        <f>(TRUNC((F28/(1-($H$26+$J$26+$K$26-(J26+K26)*H26)))*(1+$M$11),2))</f>
        <v>4066.08</v>
      </c>
      <c r="N28" s="1165"/>
      <c r="P28" s="88" t="s">
        <v>198</v>
      </c>
      <c r="Q28" s="89"/>
      <c r="R28" s="85" t="s">
        <v>187</v>
      </c>
      <c r="S28" s="23" t="s">
        <v>188</v>
      </c>
    </row>
    <row r="29" spans="1:19" x14ac:dyDescent="0.25">
      <c r="A29" s="90" t="s">
        <v>189</v>
      </c>
      <c r="B29" s="91"/>
      <c r="C29" s="91"/>
      <c r="D29" s="91"/>
      <c r="E29" s="91"/>
      <c r="F29" s="91"/>
      <c r="G29" s="91"/>
      <c r="H29" s="91"/>
      <c r="I29" s="91"/>
      <c r="J29" s="91"/>
      <c r="K29" s="91"/>
      <c r="N29" s="78"/>
    </row>
    <row r="30" spans="1:19" ht="12" customHeight="1" x14ac:dyDescent="0.25">
      <c r="A30" s="92"/>
      <c r="B30" s="91"/>
      <c r="C30" s="91"/>
      <c r="D30" s="91"/>
      <c r="E30" s="91"/>
      <c r="F30" s="91"/>
      <c r="G30" s="91"/>
      <c r="H30" s="91"/>
      <c r="I30" s="91"/>
      <c r="J30" s="91"/>
      <c r="K30" s="91"/>
      <c r="L30" s="91"/>
      <c r="M30" s="91"/>
      <c r="N30" s="78"/>
    </row>
    <row r="31" spans="1:19" x14ac:dyDescent="0.25">
      <c r="A31" s="93" t="s">
        <v>190</v>
      </c>
      <c r="B31" s="132" t="s">
        <v>187</v>
      </c>
      <c r="C31" s="91"/>
      <c r="D31" s="91"/>
      <c r="E31" s="91"/>
      <c r="F31" s="91"/>
      <c r="G31" s="91"/>
      <c r="H31" s="91"/>
      <c r="I31" s="91"/>
      <c r="J31" s="91"/>
      <c r="K31" s="91"/>
      <c r="L31" s="91"/>
      <c r="M31" s="91"/>
      <c r="N31" s="78"/>
    </row>
    <row r="32" spans="1:19" x14ac:dyDescent="0.25">
      <c r="A32" s="95" t="str">
        <f>P26</f>
        <v>CAP-50-70</v>
      </c>
      <c r="B32" s="133">
        <f>ANP!D10</f>
        <v>2.95269234259721</v>
      </c>
      <c r="C32" s="97" t="str">
        <f>P13</f>
        <v>Ceará</v>
      </c>
      <c r="D32" s="91"/>
      <c r="E32" s="91"/>
      <c r="F32" s="91"/>
      <c r="G32" s="91"/>
      <c r="H32" s="91"/>
      <c r="I32" s="91"/>
      <c r="J32" s="91"/>
      <c r="K32" s="91"/>
      <c r="L32" s="91"/>
      <c r="M32" s="91"/>
      <c r="N32" s="78"/>
    </row>
    <row r="33" spans="1:22" ht="16.5" customHeight="1" x14ac:dyDescent="0.25">
      <c r="A33" s="98" t="str">
        <f t="shared" ref="A33" si="2">P27</f>
        <v>CAP-50-70</v>
      </c>
      <c r="B33" s="133">
        <f>ANP!D11</f>
        <v>3.02689534404072</v>
      </c>
      <c r="C33" s="97" t="str">
        <f>P14</f>
        <v>Bahia</v>
      </c>
      <c r="D33" s="91"/>
      <c r="E33" s="91"/>
      <c r="F33" s="91"/>
      <c r="G33" s="91"/>
      <c r="H33" s="91"/>
      <c r="I33" s="91"/>
      <c r="J33" s="91"/>
      <c r="K33" s="91"/>
      <c r="L33" s="91"/>
      <c r="M33" s="91"/>
      <c r="N33" s="78"/>
    </row>
    <row r="34" spans="1:22" x14ac:dyDescent="0.25">
      <c r="A34" s="98" t="str">
        <f>P28</f>
        <v>CAP-50-70</v>
      </c>
      <c r="B34" s="133">
        <f>ANP!D12</f>
        <v>3.1145532438657799</v>
      </c>
      <c r="C34" s="134" t="str">
        <f>P15</f>
        <v>Minas Gerais</v>
      </c>
      <c r="D34" s="91"/>
      <c r="E34" s="91"/>
      <c r="F34" s="91"/>
      <c r="G34" s="91"/>
      <c r="H34" s="91"/>
      <c r="I34" s="91"/>
      <c r="J34" s="91"/>
      <c r="K34" s="91"/>
      <c r="L34" s="91"/>
      <c r="M34" s="91"/>
      <c r="N34" s="78"/>
    </row>
    <row r="35" spans="1:22" ht="20.25" customHeight="1" x14ac:dyDescent="0.25">
      <c r="A35" s="1144" t="s">
        <v>191</v>
      </c>
      <c r="B35" s="1144"/>
      <c r="C35" s="1144"/>
      <c r="D35" s="1144"/>
      <c r="E35" s="1144"/>
      <c r="F35" s="1144"/>
      <c r="G35" s="1144"/>
      <c r="H35" s="1144"/>
      <c r="I35" s="1144"/>
      <c r="J35" s="1144"/>
      <c r="K35" s="1144"/>
      <c r="L35" s="1144"/>
      <c r="M35" s="1144"/>
      <c r="N35" s="1144"/>
      <c r="P35" s="23" t="s">
        <v>192</v>
      </c>
    </row>
    <row r="36" spans="1:22" ht="6" customHeight="1" x14ac:dyDescent="0.25">
      <c r="A36" s="99"/>
      <c r="B36" s="100"/>
      <c r="C36" s="101"/>
      <c r="D36" s="101"/>
      <c r="E36" s="101"/>
      <c r="F36" s="101"/>
      <c r="G36" s="101"/>
      <c r="H36" s="102"/>
      <c r="I36" s="101"/>
      <c r="J36" s="103"/>
      <c r="K36" s="101"/>
      <c r="L36" s="75"/>
      <c r="M36" s="75"/>
      <c r="N36" s="78"/>
    </row>
    <row r="37" spans="1:22" s="107" customFormat="1" ht="81.95" customHeight="1" x14ac:dyDescent="0.25">
      <c r="A37" s="1144" t="s">
        <v>178</v>
      </c>
      <c r="B37" s="1144"/>
      <c r="C37" s="1144" t="s">
        <v>179</v>
      </c>
      <c r="D37" s="1144"/>
      <c r="E37" s="67" t="s">
        <v>180</v>
      </c>
      <c r="F37" s="1161" t="s">
        <v>1764</v>
      </c>
      <c r="G37" s="1161"/>
      <c r="H37" s="1161" t="s">
        <v>1765</v>
      </c>
      <c r="I37" s="1161"/>
      <c r="J37" s="1161" t="s">
        <v>1766</v>
      </c>
      <c r="K37" s="1161"/>
      <c r="L37" s="83" t="s">
        <v>1767</v>
      </c>
      <c r="M37" s="83" t="s">
        <v>1768</v>
      </c>
      <c r="N37" s="83" t="s">
        <v>1769</v>
      </c>
      <c r="O37" s="104"/>
      <c r="P37" s="105" t="s">
        <v>193</v>
      </c>
      <c r="Q37" s="105" t="s">
        <v>194</v>
      </c>
      <c r="R37" s="106"/>
      <c r="S37" s="106"/>
      <c r="T37" s="105" t="s">
        <v>195</v>
      </c>
      <c r="U37" s="105" t="s">
        <v>196</v>
      </c>
      <c r="V37" s="106"/>
    </row>
    <row r="38" spans="1:22" ht="15" customHeight="1" x14ac:dyDescent="0.25">
      <c r="A38" s="1167" t="s">
        <v>186</v>
      </c>
      <c r="B38" s="108" t="str">
        <f>P13</f>
        <v>Ceará</v>
      </c>
      <c r="C38" s="1170" t="str">
        <f>C26</f>
        <v>CAP-50-70</v>
      </c>
      <c r="D38" s="1170"/>
      <c r="E38" s="1151">
        <f>E26</f>
        <v>46023</v>
      </c>
      <c r="F38" s="1171">
        <f>M12</f>
        <v>617.82000000000005</v>
      </c>
      <c r="G38" s="1171"/>
      <c r="H38" s="1170">
        <f>M26</f>
        <v>3854.77</v>
      </c>
      <c r="I38" s="1170"/>
      <c r="J38" s="1170">
        <f>H38+F38</f>
        <v>4472.59</v>
      </c>
      <c r="K38" s="1170"/>
      <c r="L38" s="109">
        <f>L12</f>
        <v>617.82000000000005</v>
      </c>
      <c r="M38" s="40">
        <f>L26</f>
        <v>3854.77</v>
      </c>
      <c r="N38" s="40">
        <f>L38+M38</f>
        <v>4472.59</v>
      </c>
      <c r="O38" s="110"/>
      <c r="P38" s="111">
        <f>L38/(1+$L$11)</f>
        <v>617.82000000000005</v>
      </c>
      <c r="Q38" s="111">
        <f>L26/(1+$L$11)</f>
        <v>3854.77</v>
      </c>
      <c r="R38" s="112" t="str">
        <f>C38</f>
        <v>CAP-50-70</v>
      </c>
      <c r="S38" s="113"/>
      <c r="T38" s="1172"/>
      <c r="U38" s="111">
        <f>M26/(1+$M$11)</f>
        <v>3854.77</v>
      </c>
      <c r="V38" s="112" t="str">
        <f>R38</f>
        <v>CAP-50-70</v>
      </c>
    </row>
    <row r="39" spans="1:22" ht="17.25" customHeight="1" x14ac:dyDescent="0.25">
      <c r="A39" s="1168"/>
      <c r="B39" s="114" t="str">
        <f t="shared" ref="B39" si="3">P14</f>
        <v>Bahia</v>
      </c>
      <c r="C39" s="1182" t="str">
        <f>C27</f>
        <v>CAP-50-70</v>
      </c>
      <c r="D39" s="1154"/>
      <c r="E39" s="1152"/>
      <c r="F39" s="1173">
        <f>M13</f>
        <v>641.54999999999995</v>
      </c>
      <c r="G39" s="1173"/>
      <c r="H39" s="1154">
        <f>M27</f>
        <v>3951.64</v>
      </c>
      <c r="I39" s="1154"/>
      <c r="J39" s="1154">
        <f>H39+F39</f>
        <v>4593.1899999999996</v>
      </c>
      <c r="K39" s="1154"/>
      <c r="L39" s="115">
        <f>L13</f>
        <v>641.54999999999995</v>
      </c>
      <c r="M39" s="47">
        <f>L27</f>
        <v>3951.64</v>
      </c>
      <c r="N39" s="47">
        <f>L39+M39</f>
        <v>4593.1899999999996</v>
      </c>
      <c r="O39" s="110"/>
      <c r="P39" s="111">
        <f t="shared" ref="P39:P40" si="4">L39/(1+$L$11)</f>
        <v>641.54999999999995</v>
      </c>
      <c r="Q39" s="111">
        <f>L27/(1+$L$11)</f>
        <v>3951.64</v>
      </c>
      <c r="R39" s="112" t="str">
        <f>C39</f>
        <v>CAP-50-70</v>
      </c>
      <c r="S39" s="113"/>
      <c r="T39" s="1172"/>
      <c r="U39" s="111">
        <f>M27/(1+$M$11)</f>
        <v>3951.64</v>
      </c>
      <c r="V39" s="112" t="str">
        <f>R39</f>
        <v>CAP-50-70</v>
      </c>
    </row>
    <row r="40" spans="1:22" ht="17.25" customHeight="1" x14ac:dyDescent="0.25">
      <c r="A40" s="1169"/>
      <c r="B40" s="114" t="str">
        <f>P15</f>
        <v>Minas Gerais</v>
      </c>
      <c r="C40" s="1182" t="str">
        <f>C28</f>
        <v>CAP-50-70</v>
      </c>
      <c r="D40" s="1154"/>
      <c r="E40" s="1153"/>
      <c r="F40" s="1173">
        <f>M14</f>
        <v>1532.21</v>
      </c>
      <c r="G40" s="1173"/>
      <c r="H40" s="1154">
        <f>M28</f>
        <v>4066.08</v>
      </c>
      <c r="I40" s="1154"/>
      <c r="J40" s="1154">
        <f>H40+F40</f>
        <v>5598.29</v>
      </c>
      <c r="K40" s="1154"/>
      <c r="L40" s="115">
        <f>L14</f>
        <v>1532.21</v>
      </c>
      <c r="M40" s="47">
        <f>L28</f>
        <v>4066.08</v>
      </c>
      <c r="N40" s="47">
        <f>L40+M40</f>
        <v>5598.29</v>
      </c>
      <c r="O40" s="110"/>
      <c r="P40" s="111">
        <f t="shared" si="4"/>
        <v>1532.21</v>
      </c>
      <c r="Q40" s="111">
        <f>L28/(1+$L$11)</f>
        <v>4066.08</v>
      </c>
      <c r="R40" s="112" t="str">
        <f>C40</f>
        <v>CAP-50-70</v>
      </c>
      <c r="S40" s="113"/>
      <c r="T40" s="1172"/>
      <c r="U40" s="111">
        <f>M28/(1+$L$11)</f>
        <v>4066.08</v>
      </c>
      <c r="V40" s="112" t="str">
        <f>R40</f>
        <v>CAP-50-70</v>
      </c>
    </row>
    <row r="41" spans="1:22" ht="6" customHeight="1" x14ac:dyDescent="0.25">
      <c r="A41" s="116"/>
      <c r="B41" s="117"/>
      <c r="C41" s="117"/>
      <c r="D41" s="117"/>
      <c r="E41" s="117"/>
      <c r="F41" s="117"/>
      <c r="G41" s="117"/>
      <c r="H41" s="117"/>
      <c r="I41" s="117"/>
      <c r="J41" s="117"/>
      <c r="K41" s="117"/>
      <c r="L41" s="117"/>
      <c r="M41" s="117"/>
      <c r="N41" s="118"/>
    </row>
    <row r="45" spans="1:22" x14ac:dyDescent="0.25">
      <c r="G45" s="783">
        <f>F38/(100%+$M$11)</f>
        <v>617.82000000000005</v>
      </c>
      <c r="H45" s="783"/>
      <c r="I45" s="783">
        <f>H38/(100%+$M$11)</f>
        <v>3854.77</v>
      </c>
      <c r="L45" s="23">
        <f>F38/1.1961</f>
        <v>516.52871833458744</v>
      </c>
      <c r="M45" s="23">
        <f>M38/1.1961</f>
        <v>3222.7823760555139</v>
      </c>
    </row>
    <row r="85" spans="12:12" x14ac:dyDescent="0.25">
      <c r="L85" s="23">
        <v>50704446.149999999</v>
      </c>
    </row>
  </sheetData>
  <mergeCells count="64">
    <mergeCell ref="A1:N4"/>
    <mergeCell ref="A5:N5"/>
    <mergeCell ref="T38:T40"/>
    <mergeCell ref="C39:D39"/>
    <mergeCell ref="F39:G39"/>
    <mergeCell ref="H39:I39"/>
    <mergeCell ref="J39:K39"/>
    <mergeCell ref="C40:D40"/>
    <mergeCell ref="F40:G40"/>
    <mergeCell ref="H40:I40"/>
    <mergeCell ref="J40:K40"/>
    <mergeCell ref="J38:K38"/>
    <mergeCell ref="A38:A40"/>
    <mergeCell ref="C38:D38"/>
    <mergeCell ref="E38:E40"/>
    <mergeCell ref="F38:G38"/>
    <mergeCell ref="H38:I38"/>
    <mergeCell ref="A35:N35"/>
    <mergeCell ref="A37:B37"/>
    <mergeCell ref="C37:D37"/>
    <mergeCell ref="F37:G37"/>
    <mergeCell ref="H37:I37"/>
    <mergeCell ref="J37:K37"/>
    <mergeCell ref="J26:J28"/>
    <mergeCell ref="K26:K28"/>
    <mergeCell ref="M26:N26"/>
    <mergeCell ref="C27:D27"/>
    <mergeCell ref="F27:G27"/>
    <mergeCell ref="M27:N27"/>
    <mergeCell ref="C28:D28"/>
    <mergeCell ref="F28:G28"/>
    <mergeCell ref="M28:N28"/>
    <mergeCell ref="A25:B25"/>
    <mergeCell ref="C25:D25"/>
    <mergeCell ref="F25:G25"/>
    <mergeCell ref="H25:I25"/>
    <mergeCell ref="M25:N25"/>
    <mergeCell ref="A26:B28"/>
    <mergeCell ref="C26:D26"/>
    <mergeCell ref="E26:E28"/>
    <mergeCell ref="F26:G26"/>
    <mergeCell ref="H26:I28"/>
    <mergeCell ref="A24:N24"/>
    <mergeCell ref="M11:N11"/>
    <mergeCell ref="M12:N12"/>
    <mergeCell ref="M13:N13"/>
    <mergeCell ref="M14:N14"/>
    <mergeCell ref="M15:N15"/>
    <mergeCell ref="M16:N16"/>
    <mergeCell ref="L17:N17"/>
    <mergeCell ref="L18:N18"/>
    <mergeCell ref="M19:N19"/>
    <mergeCell ref="M20:N20"/>
    <mergeCell ref="L21:N21"/>
    <mergeCell ref="F6:H6"/>
    <mergeCell ref="A8:N8"/>
    <mergeCell ref="A9:N9"/>
    <mergeCell ref="A10:A11"/>
    <mergeCell ref="B10:B11"/>
    <mergeCell ref="C10:H11"/>
    <mergeCell ref="I10:I11"/>
    <mergeCell ref="J10:J11"/>
    <mergeCell ref="K10:K11"/>
    <mergeCell ref="M10:N10"/>
  </mergeCells>
  <printOptions horizontalCentered="1"/>
  <pageMargins left="0.78740157480314965" right="0.78740157480314965" top="0.78740157480314965" bottom="0.78740157480314965" header="0.51181102362204722" footer="0.19685039370078741"/>
  <pageSetup paperSize="9" scale="62" firstPageNumber="0" orientation="landscape" useFirstPageNumber="1"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47"/>
  <sheetViews>
    <sheetView workbookViewId="0">
      <selection activeCell="C32" sqref="C32"/>
    </sheetView>
  </sheetViews>
  <sheetFormatPr defaultColWidth="8.7109375" defaultRowHeight="15" x14ac:dyDescent="0.25"/>
  <cols>
    <col min="1" max="1" width="19.7109375" style="23" customWidth="1"/>
    <col min="2" max="2" width="25.7109375" style="23" customWidth="1"/>
    <col min="3" max="3" width="8.7109375" style="23"/>
    <col min="4" max="4" width="10.7109375" style="23" customWidth="1"/>
    <col min="5" max="5" width="12.140625" style="23" customWidth="1"/>
    <col min="6" max="8" width="10.7109375" style="23" customWidth="1"/>
    <col min="9" max="11" width="14.28515625" style="23" customWidth="1"/>
    <col min="12" max="12" width="20.5703125" style="23" customWidth="1"/>
    <col min="13" max="13" width="11.85546875" style="23" customWidth="1"/>
    <col min="14" max="14" width="18.140625" style="23" customWidth="1"/>
    <col min="15" max="15" width="4.85546875" style="23" customWidth="1"/>
    <col min="16" max="16" width="33.42578125" style="23" customWidth="1"/>
    <col min="17" max="17" width="13.42578125" style="23" customWidth="1"/>
    <col min="18" max="18" width="13.85546875" style="23" customWidth="1"/>
    <col min="19" max="19" width="8.7109375" style="23"/>
    <col min="20" max="20" width="14.85546875" style="23" customWidth="1"/>
    <col min="21" max="21" width="14.28515625" style="23" customWidth="1"/>
    <col min="22" max="16384" width="8.7109375" style="23"/>
  </cols>
  <sheetData>
    <row r="1" spans="1:17" x14ac:dyDescent="0.25">
      <c r="A1" s="1087" t="s">
        <v>1594</v>
      </c>
      <c r="B1" s="1088"/>
      <c r="C1" s="1088"/>
      <c r="D1" s="1088"/>
      <c r="E1" s="1088"/>
      <c r="F1" s="1088"/>
      <c r="G1" s="1088"/>
      <c r="H1" s="1088"/>
      <c r="I1" s="1088"/>
      <c r="J1" s="1088"/>
      <c r="K1" s="1088"/>
      <c r="L1" s="1088"/>
      <c r="M1" s="1088"/>
      <c r="N1" s="1089"/>
    </row>
    <row r="2" spans="1:17" x14ac:dyDescent="0.25">
      <c r="A2" s="1090"/>
      <c r="B2" s="1091"/>
      <c r="C2" s="1091"/>
      <c r="D2" s="1091"/>
      <c r="E2" s="1091"/>
      <c r="F2" s="1091"/>
      <c r="G2" s="1091"/>
      <c r="H2" s="1091"/>
      <c r="I2" s="1091"/>
      <c r="J2" s="1091"/>
      <c r="K2" s="1091"/>
      <c r="L2" s="1091"/>
      <c r="M2" s="1091"/>
      <c r="N2" s="1092"/>
    </row>
    <row r="3" spans="1:17" x14ac:dyDescent="0.25">
      <c r="A3" s="1090"/>
      <c r="B3" s="1091"/>
      <c r="C3" s="1091"/>
      <c r="D3" s="1091"/>
      <c r="E3" s="1091"/>
      <c r="F3" s="1091"/>
      <c r="G3" s="1091"/>
      <c r="H3" s="1091"/>
      <c r="I3" s="1091"/>
      <c r="J3" s="1091"/>
      <c r="K3" s="1091"/>
      <c r="L3" s="1091"/>
      <c r="M3" s="1091"/>
      <c r="N3" s="1092"/>
    </row>
    <row r="4" spans="1:17" ht="15.75" thickBot="1" x14ac:dyDescent="0.3">
      <c r="A4" s="1127"/>
      <c r="B4" s="1128"/>
      <c r="C4" s="1128"/>
      <c r="D4" s="1128"/>
      <c r="E4" s="1128"/>
      <c r="F4" s="1128"/>
      <c r="G4" s="1128"/>
      <c r="H4" s="1128"/>
      <c r="I4" s="1128"/>
      <c r="J4" s="1128"/>
      <c r="K4" s="1128"/>
      <c r="L4" s="1128"/>
      <c r="M4" s="1128"/>
      <c r="N4" s="1129"/>
    </row>
    <row r="5" spans="1:17" ht="4.9000000000000004" customHeight="1" thickBot="1" x14ac:dyDescent="0.3">
      <c r="A5" s="1084"/>
      <c r="B5" s="1085"/>
      <c r="C5" s="1085"/>
      <c r="D5" s="1085"/>
      <c r="E5" s="1085"/>
      <c r="F5" s="1085"/>
      <c r="G5" s="1085"/>
      <c r="H5" s="1085"/>
      <c r="I5" s="1085"/>
      <c r="J5" s="1085"/>
      <c r="K5" s="1085"/>
      <c r="L5" s="1085"/>
      <c r="M5" s="1085"/>
      <c r="N5" s="1086"/>
    </row>
    <row r="6" spans="1:17" ht="18" x14ac:dyDescent="0.25">
      <c r="A6" s="782"/>
      <c r="B6" s="21"/>
      <c r="C6" s="21"/>
      <c r="D6" s="21"/>
      <c r="E6" s="21"/>
      <c r="F6" s="21"/>
      <c r="G6" s="778" t="s">
        <v>199</v>
      </c>
      <c r="H6" s="21"/>
      <c r="I6" s="21"/>
      <c r="J6" s="21"/>
      <c r="K6" s="21"/>
      <c r="L6" s="21"/>
      <c r="M6" s="21"/>
      <c r="N6" s="22"/>
    </row>
    <row r="7" spans="1:17" ht="15" customHeight="1" x14ac:dyDescent="0.25">
      <c r="A7" s="24"/>
      <c r="B7" s="25"/>
      <c r="C7" s="26"/>
      <c r="D7" s="26"/>
      <c r="E7" s="27"/>
      <c r="F7" s="28"/>
      <c r="G7" s="29"/>
      <c r="H7" s="26"/>
      <c r="I7" s="26"/>
      <c r="J7" s="26"/>
      <c r="K7" s="26"/>
      <c r="L7" s="30" t="s">
        <v>156</v>
      </c>
      <c r="M7" s="31">
        <v>46023</v>
      </c>
      <c r="N7" s="32"/>
    </row>
    <row r="8" spans="1:17" ht="13.5" customHeight="1" x14ac:dyDescent="0.25">
      <c r="A8" s="1130" t="s">
        <v>157</v>
      </c>
      <c r="B8" s="1130"/>
      <c r="C8" s="1130"/>
      <c r="D8" s="1130"/>
      <c r="E8" s="1130"/>
      <c r="F8" s="1130"/>
      <c r="G8" s="1130"/>
      <c r="H8" s="1130"/>
      <c r="I8" s="1130"/>
      <c r="J8" s="1130"/>
      <c r="K8" s="1130"/>
      <c r="L8" s="1130"/>
      <c r="M8" s="1130"/>
      <c r="N8" s="1130"/>
    </row>
    <row r="9" spans="1:17" ht="13.5" customHeight="1" x14ac:dyDescent="0.25">
      <c r="A9" s="1131" t="s">
        <v>158</v>
      </c>
      <c r="B9" s="1131"/>
      <c r="C9" s="1131"/>
      <c r="D9" s="1131"/>
      <c r="E9" s="1131"/>
      <c r="F9" s="1131"/>
      <c r="G9" s="1131"/>
      <c r="H9" s="1131"/>
      <c r="I9" s="1131"/>
      <c r="J9" s="1131"/>
      <c r="K9" s="1131"/>
      <c r="L9" s="1131"/>
      <c r="M9" s="1131"/>
      <c r="N9" s="1131"/>
    </row>
    <row r="10" spans="1:17" ht="25.5" customHeight="1" x14ac:dyDescent="0.25">
      <c r="A10" s="1132" t="s">
        <v>159</v>
      </c>
      <c r="B10" s="1132" t="s">
        <v>160</v>
      </c>
      <c r="C10" s="1133" t="s">
        <v>161</v>
      </c>
      <c r="D10" s="1133"/>
      <c r="E10" s="1133"/>
      <c r="F10" s="1133"/>
      <c r="G10" s="1133"/>
      <c r="H10" s="1133"/>
      <c r="I10" s="1134" t="s">
        <v>162</v>
      </c>
      <c r="J10" s="1134" t="s">
        <v>1455</v>
      </c>
      <c r="K10" s="1134" t="s">
        <v>5888</v>
      </c>
      <c r="L10" s="35" t="s">
        <v>1770</v>
      </c>
      <c r="M10" s="1135" t="s">
        <v>1771</v>
      </c>
      <c r="N10" s="1135"/>
    </row>
    <row r="11" spans="1:17" x14ac:dyDescent="0.25">
      <c r="A11" s="1132"/>
      <c r="B11" s="1132"/>
      <c r="C11" s="1133"/>
      <c r="D11" s="1133"/>
      <c r="E11" s="1133"/>
      <c r="F11" s="1133"/>
      <c r="G11" s="1133"/>
      <c r="H11" s="1133"/>
      <c r="I11" s="1134"/>
      <c r="J11" s="1134"/>
      <c r="K11" s="1134"/>
      <c r="L11" s="36">
        <v>0</v>
      </c>
      <c r="M11" s="1136">
        <v>0</v>
      </c>
      <c r="N11" s="1136"/>
    </row>
    <row r="12" spans="1:17" x14ac:dyDescent="0.25">
      <c r="A12" s="37" t="str">
        <f>P13</f>
        <v>Ceará</v>
      </c>
      <c r="B12" s="38" t="s">
        <v>165</v>
      </c>
      <c r="C12" s="39">
        <v>26.939</v>
      </c>
      <c r="D12" s="39" t="s">
        <v>166</v>
      </c>
      <c r="E12" s="39">
        <v>0.253</v>
      </c>
      <c r="F12" s="39" t="s">
        <v>167</v>
      </c>
      <c r="G12" s="40">
        <f>$Q$13</f>
        <v>778</v>
      </c>
      <c r="H12" s="39" t="s">
        <v>148</v>
      </c>
      <c r="I12" s="40">
        <f>TRUNC(C12+(E12*G12),2)</f>
        <v>223.77</v>
      </c>
      <c r="J12" s="40">
        <f>TRUNC(I12/(1-0.205),2)</f>
        <v>281.47000000000003</v>
      </c>
      <c r="K12" s="40">
        <f>TRUNC(J12*$L$22,2)</f>
        <v>617.82000000000005</v>
      </c>
      <c r="L12" s="41">
        <f>TRUNC(K12*(1+$L$11),2)</f>
        <v>617.82000000000005</v>
      </c>
      <c r="M12" s="1138">
        <f>TRUNC(K12*(1+$M$11),2)</f>
        <v>617.82000000000005</v>
      </c>
      <c r="N12" s="1138"/>
      <c r="P12" s="42" t="s">
        <v>168</v>
      </c>
      <c r="Q12" s="42" t="s">
        <v>169</v>
      </c>
    </row>
    <row r="13" spans="1:17" x14ac:dyDescent="0.25">
      <c r="A13" s="43" t="str">
        <f t="shared" ref="A13:A14" si="0">P14</f>
        <v>Rio Grande do Sul</v>
      </c>
      <c r="B13" s="44" t="s">
        <v>165</v>
      </c>
      <c r="C13" s="45">
        <v>26.939</v>
      </c>
      <c r="D13" s="45" t="s">
        <v>166</v>
      </c>
      <c r="E13" s="45">
        <v>0.253</v>
      </c>
      <c r="F13" s="45" t="s">
        <v>167</v>
      </c>
      <c r="G13" s="46">
        <f>Q14</f>
        <v>3796</v>
      </c>
      <c r="H13" s="45" t="s">
        <v>148</v>
      </c>
      <c r="I13" s="47">
        <f t="shared" ref="I13:I14" si="1">TRUNC(C13+(E13*G13),2)</f>
        <v>987.32</v>
      </c>
      <c r="J13" s="47">
        <f>TRUNC(I13/(1-0.205),2)</f>
        <v>1241.9100000000001</v>
      </c>
      <c r="K13" s="47">
        <f>TRUNC(J13*$L$22,2)</f>
        <v>2725.97</v>
      </c>
      <c r="L13" s="48">
        <f t="shared" ref="L13:L14" si="2">TRUNC(K13*(1+$L$11),2)</f>
        <v>2725.97</v>
      </c>
      <c r="M13" s="1139">
        <f>TRUNC(K13*(1+$M$11),2)</f>
        <v>2725.97</v>
      </c>
      <c r="N13" s="1139"/>
      <c r="P13" s="49" t="str">
        <f>ANP!C13</f>
        <v>Ceará</v>
      </c>
      <c r="Q13" s="50">
        <f>ANP!F13</f>
        <v>778</v>
      </c>
    </row>
    <row r="14" spans="1:17" ht="23.25" customHeight="1" x14ac:dyDescent="0.25">
      <c r="A14" s="43" t="str">
        <f t="shared" si="0"/>
        <v>Minas Gerais</v>
      </c>
      <c r="B14" s="44" t="s">
        <v>165</v>
      </c>
      <c r="C14" s="45">
        <v>26.939</v>
      </c>
      <c r="D14" s="45" t="s">
        <v>166</v>
      </c>
      <c r="E14" s="45">
        <v>0.253</v>
      </c>
      <c r="F14" s="45" t="s">
        <v>167</v>
      </c>
      <c r="G14" s="46">
        <f>Q15</f>
        <v>2087</v>
      </c>
      <c r="H14" s="45" t="s">
        <v>148</v>
      </c>
      <c r="I14" s="47">
        <f t="shared" si="1"/>
        <v>554.95000000000005</v>
      </c>
      <c r="J14" s="47">
        <f>TRUNC(I14/(1-0.205),2)</f>
        <v>698.05</v>
      </c>
      <c r="K14" s="47">
        <f>TRUNC(J14*$L$22,2)</f>
        <v>1532.21</v>
      </c>
      <c r="L14" s="48">
        <f t="shared" si="2"/>
        <v>1532.21</v>
      </c>
      <c r="M14" s="1139">
        <f>TRUNC(K14*(1+$M$11),2)</f>
        <v>1532.21</v>
      </c>
      <c r="N14" s="1139"/>
      <c r="P14" s="49" t="str">
        <f>ANP!C14</f>
        <v>Rio Grande do Sul</v>
      </c>
      <c r="Q14" s="50">
        <f>ANP!F14</f>
        <v>3796</v>
      </c>
    </row>
    <row r="15" spans="1:17" x14ac:dyDescent="0.25">
      <c r="A15" s="43"/>
      <c r="B15" s="44"/>
      <c r="C15" s="45"/>
      <c r="D15" s="45"/>
      <c r="E15" s="45"/>
      <c r="F15" s="45"/>
      <c r="G15" s="47"/>
      <c r="H15" s="45"/>
      <c r="I15" s="47"/>
      <c r="J15" s="47"/>
      <c r="K15" s="47"/>
      <c r="L15" s="48"/>
      <c r="M15" s="1140"/>
      <c r="N15" s="1140"/>
      <c r="P15" s="49" t="str">
        <f>ANP!C15</f>
        <v>Minas Gerais</v>
      </c>
      <c r="Q15" s="50">
        <f>ANP!F15</f>
        <v>2087</v>
      </c>
    </row>
    <row r="16" spans="1:17" x14ac:dyDescent="0.25">
      <c r="A16" s="51"/>
      <c r="B16" s="52"/>
      <c r="C16" s="53"/>
      <c r="D16" s="53"/>
      <c r="E16" s="53"/>
      <c r="F16" s="53"/>
      <c r="G16" s="54"/>
      <c r="H16" s="53"/>
      <c r="I16" s="54"/>
      <c r="J16" s="54"/>
      <c r="K16" s="54"/>
      <c r="L16" s="55"/>
      <c r="M16" s="1141"/>
      <c r="N16" s="1141"/>
      <c r="P16" s="56"/>
      <c r="Q16" s="57"/>
    </row>
    <row r="17" spans="1:19" x14ac:dyDescent="0.25">
      <c r="A17" s="58"/>
      <c r="B17" s="58"/>
      <c r="C17" s="59"/>
      <c r="D17" s="59"/>
      <c r="E17" s="59"/>
      <c r="F17" s="59"/>
      <c r="G17" s="60"/>
      <c r="H17" s="59"/>
      <c r="I17" s="60"/>
      <c r="J17" s="60"/>
      <c r="K17" s="60"/>
      <c r="L17" s="61"/>
      <c r="M17" s="1142"/>
      <c r="N17" s="1143"/>
      <c r="P17" s="62">
        <f>C12*L22</f>
        <v>59.130784507672892</v>
      </c>
      <c r="Q17" s="62">
        <f>P17+((P18*G12)+(P20*G13))</f>
        <v>2599.219307078602</v>
      </c>
    </row>
    <row r="18" spans="1:19" ht="15.75" x14ac:dyDescent="0.25">
      <c r="A18" s="63"/>
      <c r="B18" s="64"/>
      <c r="C18" s="59"/>
      <c r="D18" s="65"/>
      <c r="E18" s="59"/>
      <c r="F18" s="59"/>
      <c r="G18" s="59"/>
      <c r="H18" s="66"/>
      <c r="I18" s="59"/>
      <c r="J18" s="60"/>
      <c r="K18" s="59"/>
      <c r="L18" s="1144" t="s">
        <v>170</v>
      </c>
      <c r="M18" s="1144"/>
      <c r="N18" s="1144"/>
      <c r="P18" s="62">
        <f>E12*L22</f>
        <v>0.5553319900679774</v>
      </c>
      <c r="Q18" s="62">
        <f>Q17/(1-0.18)</f>
        <v>3169.7796427787825</v>
      </c>
    </row>
    <row r="19" spans="1:19" x14ac:dyDescent="0.25">
      <c r="A19" s="63"/>
      <c r="B19" s="64"/>
      <c r="C19" s="59"/>
      <c r="D19" s="65"/>
      <c r="E19" s="59"/>
      <c r="F19" s="59"/>
      <c r="G19" s="59"/>
      <c r="H19" s="68"/>
      <c r="I19" s="59"/>
      <c r="J19" s="60"/>
      <c r="K19" s="59"/>
      <c r="L19" s="1145" t="s">
        <v>171</v>
      </c>
      <c r="M19" s="1145"/>
      <c r="N19" s="1145"/>
      <c r="P19" s="62">
        <f>C13*L22</f>
        <v>59.130784507672892</v>
      </c>
      <c r="Q19" s="62">
        <f>Q18*1.15</f>
        <v>3645.2465891955994</v>
      </c>
    </row>
    <row r="20" spans="1:19" ht="15.75" x14ac:dyDescent="0.25">
      <c r="A20" s="63"/>
      <c r="B20" s="64"/>
      <c r="C20" s="59"/>
      <c r="D20" s="65"/>
      <c r="E20" s="59"/>
      <c r="F20" s="61"/>
      <c r="G20" s="59"/>
      <c r="H20" s="66"/>
      <c r="I20" s="59"/>
      <c r="J20" s="60"/>
      <c r="K20" s="59"/>
      <c r="L20" s="69">
        <v>41821</v>
      </c>
      <c r="M20" s="1146">
        <v>46023</v>
      </c>
      <c r="N20" s="1146"/>
      <c r="P20" s="62">
        <f>E13*L22</f>
        <v>0.5553319900679774</v>
      </c>
    </row>
    <row r="21" spans="1:19" x14ac:dyDescent="0.25">
      <c r="A21" s="63"/>
      <c r="B21" s="64"/>
      <c r="C21" s="59"/>
      <c r="D21" s="70"/>
      <c r="E21" s="59"/>
      <c r="F21" s="61"/>
      <c r="G21" s="59"/>
      <c r="H21" s="60"/>
      <c r="I21" s="59"/>
      <c r="J21" s="60"/>
      <c r="K21" s="59"/>
      <c r="L21" s="59">
        <v>270.23700000000002</v>
      </c>
      <c r="M21" s="1147">
        <v>593.16700000000003</v>
      </c>
      <c r="N21" s="1147"/>
    </row>
    <row r="22" spans="1:19" x14ac:dyDescent="0.25">
      <c r="A22" s="59"/>
      <c r="B22" s="71"/>
      <c r="C22" s="59"/>
      <c r="D22" s="70"/>
      <c r="E22" s="59"/>
      <c r="F22" s="59"/>
      <c r="G22" s="59"/>
      <c r="H22" s="59"/>
      <c r="I22" s="59"/>
      <c r="J22" s="59"/>
      <c r="K22" s="59"/>
      <c r="L22" s="1148">
        <f>M21/L21</f>
        <v>2.1949881030354836</v>
      </c>
      <c r="M22" s="1148"/>
      <c r="N22" s="1148"/>
    </row>
    <row r="23" spans="1:19" x14ac:dyDescent="0.25">
      <c r="A23" s="72" t="s">
        <v>172</v>
      </c>
      <c r="B23" s="73"/>
      <c r="C23" s="73" t="s">
        <v>173</v>
      </c>
      <c r="D23" s="74"/>
      <c r="E23" s="75"/>
      <c r="F23" s="75"/>
      <c r="G23" s="76" t="s">
        <v>174</v>
      </c>
      <c r="H23" s="75"/>
      <c r="I23" s="75"/>
      <c r="J23" s="75"/>
      <c r="K23" s="76" t="s">
        <v>175</v>
      </c>
      <c r="L23" s="77"/>
      <c r="M23" s="77"/>
      <c r="N23" s="78"/>
      <c r="Q23" s="79">
        <f>L27/1.15</f>
        <v>8671.0086956521736</v>
      </c>
      <c r="R23" s="79">
        <f>M27/1.2124</f>
        <v>8224.7278126031015</v>
      </c>
    </row>
    <row r="24" spans="1:19" ht="9" customHeight="1" x14ac:dyDescent="0.25">
      <c r="A24" s="72"/>
      <c r="B24" s="75"/>
      <c r="C24" s="75"/>
      <c r="D24" s="80"/>
      <c r="E24" s="75"/>
      <c r="F24" s="75"/>
      <c r="G24" s="75"/>
      <c r="H24" s="75"/>
      <c r="I24" s="75"/>
      <c r="J24" s="75"/>
      <c r="K24" s="75"/>
      <c r="L24" s="77"/>
      <c r="M24" s="77"/>
      <c r="N24" s="78"/>
      <c r="P24" s="81" t="s">
        <v>176</v>
      </c>
      <c r="Q24" s="79">
        <f>L28/1.15</f>
        <v>8671.0086956521736</v>
      </c>
      <c r="R24" s="79">
        <f>M28/1.2124</f>
        <v>8224.7278126031015</v>
      </c>
    </row>
    <row r="25" spans="1:19" ht="20.25" customHeight="1" x14ac:dyDescent="0.25">
      <c r="A25" s="1137" t="s">
        <v>177</v>
      </c>
      <c r="B25" s="1137"/>
      <c r="C25" s="1137"/>
      <c r="D25" s="1137"/>
      <c r="E25" s="1137"/>
      <c r="F25" s="1137"/>
      <c r="G25" s="1137"/>
      <c r="H25" s="1137"/>
      <c r="I25" s="1137"/>
      <c r="J25" s="1137"/>
      <c r="K25" s="1137"/>
      <c r="L25" s="1137"/>
      <c r="M25" s="1137"/>
      <c r="N25" s="1137"/>
    </row>
    <row r="26" spans="1:19" ht="40.5" customHeight="1" x14ac:dyDescent="0.25">
      <c r="A26" s="1132" t="s">
        <v>178</v>
      </c>
      <c r="B26" s="1132"/>
      <c r="C26" s="1132" t="s">
        <v>179</v>
      </c>
      <c r="D26" s="1132"/>
      <c r="E26" s="34" t="s">
        <v>180</v>
      </c>
      <c r="F26" s="1132" t="s">
        <v>181</v>
      </c>
      <c r="G26" s="1132"/>
      <c r="H26" s="1132" t="s">
        <v>182</v>
      </c>
      <c r="I26" s="1132"/>
      <c r="J26" s="33" t="s">
        <v>183</v>
      </c>
      <c r="K26" s="82" t="s">
        <v>184</v>
      </c>
      <c r="L26" s="34" t="s">
        <v>1773</v>
      </c>
      <c r="M26" s="1161" t="s">
        <v>1772</v>
      </c>
      <c r="N26" s="1161"/>
      <c r="P26" s="84">
        <v>44197</v>
      </c>
      <c r="Q26" s="85"/>
      <c r="R26" s="86" t="s">
        <v>185</v>
      </c>
    </row>
    <row r="27" spans="1:19" ht="15" customHeight="1" x14ac:dyDescent="0.25">
      <c r="A27" s="1149" t="s">
        <v>186</v>
      </c>
      <c r="B27" s="1149"/>
      <c r="C27" s="1150" t="str">
        <f>P27</f>
        <v>RR-2C</v>
      </c>
      <c r="D27" s="1150"/>
      <c r="E27" s="1151">
        <f>M7</f>
        <v>46023</v>
      </c>
      <c r="F27" s="1154">
        <f>TRUNC(1000*B33,2)</f>
        <v>7638.12</v>
      </c>
      <c r="G27" s="1154"/>
      <c r="H27" s="1155">
        <v>0.20499999999999999</v>
      </c>
      <c r="I27" s="1156"/>
      <c r="J27" s="1162">
        <v>6.4999999999999997E-3</v>
      </c>
      <c r="K27" s="1163">
        <v>0.03</v>
      </c>
      <c r="L27" s="87">
        <f>(TRUNC((F27/(1-($H$27+$J$27+$K$27-(J27+K27)*H27)))*(1+$L$11),2))</f>
        <v>9971.66</v>
      </c>
      <c r="M27" s="1164">
        <f>(TRUNC((F27/(1-($H$27+$J$27+$K$27-(J27+K27)*H27)))*(1+$M$11),2))</f>
        <v>9971.66</v>
      </c>
      <c r="N27" s="1165"/>
      <c r="P27" s="88" t="s">
        <v>199</v>
      </c>
      <c r="Q27" s="89"/>
      <c r="R27" s="85" t="s">
        <v>187</v>
      </c>
      <c r="S27" s="23" t="s">
        <v>188</v>
      </c>
    </row>
    <row r="28" spans="1:19" ht="17.25" customHeight="1" x14ac:dyDescent="0.25">
      <c r="A28" s="1149"/>
      <c r="B28" s="1149"/>
      <c r="C28" s="1166" t="str">
        <f>P28</f>
        <v>RR-2C</v>
      </c>
      <c r="D28" s="1150"/>
      <c r="E28" s="1152"/>
      <c r="F28" s="1154">
        <f>TRUNC(1000*B34,2)</f>
        <v>7638.12</v>
      </c>
      <c r="G28" s="1154"/>
      <c r="H28" s="1157"/>
      <c r="I28" s="1158"/>
      <c r="J28" s="1162"/>
      <c r="K28" s="1163"/>
      <c r="L28" s="87">
        <f>(TRUNC((F28/(1-($H$27+$J$27+$K$27-(J27+K27)*H27)))*(1+$L$11),2))</f>
        <v>9971.66</v>
      </c>
      <c r="M28" s="1164">
        <f>(TRUNC((F28/(1-($H$27+$J$27+$K$27-(J27+K27)*H27)))*(1+$M$11),2))</f>
        <v>9971.66</v>
      </c>
      <c r="N28" s="1165"/>
      <c r="P28" s="88" t="s">
        <v>199</v>
      </c>
      <c r="Q28" s="89"/>
      <c r="R28" s="85" t="s">
        <v>187</v>
      </c>
      <c r="S28" s="23" t="s">
        <v>188</v>
      </c>
    </row>
    <row r="29" spans="1:19" ht="17.25" customHeight="1" x14ac:dyDescent="0.25">
      <c r="A29" s="1149"/>
      <c r="B29" s="1149"/>
      <c r="C29" s="1166" t="str">
        <f>P29</f>
        <v>RR-2C</v>
      </c>
      <c r="D29" s="1150"/>
      <c r="E29" s="1153"/>
      <c r="F29" s="1154">
        <f>TRUNC(1000*B35,2)</f>
        <v>7638.12</v>
      </c>
      <c r="G29" s="1154"/>
      <c r="H29" s="1159"/>
      <c r="I29" s="1160"/>
      <c r="J29" s="1162"/>
      <c r="K29" s="1163"/>
      <c r="L29" s="87">
        <f>(TRUNC((F29/(1-($H$27+$J$27+$K$27-(J27+K27)*H27)))*(1+$L$11),2))</f>
        <v>9971.66</v>
      </c>
      <c r="M29" s="1164">
        <f>(TRUNC((F29/(1-($H$27+$J$27+$K$27-(J27+K27)*H27)))*(1+$M$11),2))</f>
        <v>9971.66</v>
      </c>
      <c r="N29" s="1165"/>
      <c r="P29" s="88" t="s">
        <v>199</v>
      </c>
      <c r="Q29" s="89"/>
      <c r="R29" s="85" t="s">
        <v>187</v>
      </c>
      <c r="S29" s="23" t="s">
        <v>188</v>
      </c>
    </row>
    <row r="30" spans="1:19" x14ac:dyDescent="0.25">
      <c r="A30" s="90" t="s">
        <v>189</v>
      </c>
      <c r="B30" s="91"/>
      <c r="C30" s="91"/>
      <c r="D30" s="91"/>
      <c r="E30" s="91"/>
      <c r="F30" s="91"/>
      <c r="G30" s="91"/>
      <c r="H30" s="91"/>
      <c r="I30" s="91"/>
      <c r="J30" s="91"/>
      <c r="K30" s="91"/>
      <c r="N30" s="78"/>
    </row>
    <row r="31" spans="1:19" ht="11.25" customHeight="1" x14ac:dyDescent="0.25">
      <c r="A31" s="92"/>
      <c r="B31" s="91"/>
      <c r="C31" s="91"/>
      <c r="D31" s="91"/>
      <c r="E31" s="91"/>
      <c r="F31" s="91"/>
      <c r="G31" s="91"/>
      <c r="H31" s="91"/>
      <c r="I31" s="91"/>
      <c r="J31" s="91"/>
      <c r="K31" s="91"/>
      <c r="L31" s="91"/>
      <c r="M31" s="91"/>
      <c r="N31" s="78"/>
    </row>
    <row r="32" spans="1:19" x14ac:dyDescent="0.25">
      <c r="A32" s="93" t="s">
        <v>190</v>
      </c>
      <c r="B32" s="94" t="s">
        <v>187</v>
      </c>
      <c r="C32" s="91"/>
      <c r="D32" s="91"/>
      <c r="E32" s="91"/>
      <c r="F32" s="91"/>
      <c r="G32" s="91"/>
      <c r="H32" s="91"/>
      <c r="I32" s="91"/>
      <c r="J32" s="91"/>
      <c r="K32" s="91"/>
      <c r="L32" s="91"/>
      <c r="M32" s="91"/>
      <c r="N32" s="78"/>
    </row>
    <row r="33" spans="1:22" x14ac:dyDescent="0.25">
      <c r="A33" s="95" t="str">
        <f>P27</f>
        <v>RR-2C</v>
      </c>
      <c r="B33" s="96">
        <f>ANP!D19</f>
        <v>7.6381249999999996</v>
      </c>
      <c r="C33" s="97" t="str">
        <f>P13</f>
        <v>Ceará</v>
      </c>
      <c r="D33" s="91"/>
      <c r="E33" s="91"/>
      <c r="F33" s="91"/>
      <c r="G33" s="91"/>
      <c r="H33" s="91"/>
      <c r="I33" s="91"/>
      <c r="J33" s="91"/>
      <c r="K33" s="91"/>
      <c r="L33" s="91"/>
      <c r="M33" s="91"/>
      <c r="N33" s="78"/>
    </row>
    <row r="34" spans="1:22" ht="16.5" customHeight="1" x14ac:dyDescent="0.25">
      <c r="A34" s="98" t="str">
        <f t="shared" ref="A34" si="3">P28</f>
        <v>RR-2C</v>
      </c>
      <c r="B34" s="96">
        <f>ANP!D20</f>
        <v>7.6381249999999996</v>
      </c>
      <c r="C34" s="97" t="str">
        <f t="shared" ref="C34:C35" si="4">P14</f>
        <v>Rio Grande do Sul</v>
      </c>
      <c r="D34" s="91"/>
      <c r="E34" s="91"/>
      <c r="F34" s="91"/>
      <c r="G34" s="91"/>
      <c r="H34" s="91"/>
      <c r="I34" s="91"/>
      <c r="J34" s="91"/>
      <c r="K34" s="91"/>
      <c r="L34" s="91"/>
      <c r="M34" s="91"/>
      <c r="N34" s="78"/>
    </row>
    <row r="35" spans="1:22" x14ac:dyDescent="0.25">
      <c r="A35" s="98" t="str">
        <f>P29</f>
        <v>RR-2C</v>
      </c>
      <c r="B35" s="96">
        <f>ANP!D21</f>
        <v>7.6381249999999996</v>
      </c>
      <c r="C35" s="97" t="str">
        <f t="shared" si="4"/>
        <v>Minas Gerais</v>
      </c>
      <c r="D35" s="91"/>
      <c r="E35" s="91"/>
      <c r="F35" s="91"/>
      <c r="G35" s="91"/>
      <c r="H35" s="91"/>
      <c r="I35" s="91"/>
      <c r="J35" s="91"/>
      <c r="K35" s="91"/>
      <c r="L35" s="91"/>
      <c r="M35" s="91"/>
      <c r="N35" s="78"/>
    </row>
    <row r="36" spans="1:22" ht="20.25" customHeight="1" x14ac:dyDescent="0.25">
      <c r="A36" s="1144" t="s">
        <v>191</v>
      </c>
      <c r="B36" s="1144"/>
      <c r="C36" s="1144"/>
      <c r="D36" s="1144"/>
      <c r="E36" s="1144"/>
      <c r="F36" s="1144"/>
      <c r="G36" s="1144"/>
      <c r="H36" s="1144"/>
      <c r="I36" s="1144"/>
      <c r="J36" s="1144"/>
      <c r="K36" s="1144"/>
      <c r="L36" s="1144"/>
      <c r="M36" s="1144"/>
      <c r="N36" s="1144"/>
      <c r="P36" s="23" t="s">
        <v>192</v>
      </c>
    </row>
    <row r="37" spans="1:22" ht="6" customHeight="1" x14ac:dyDescent="0.25">
      <c r="A37" s="99"/>
      <c r="B37" s="100"/>
      <c r="C37" s="101"/>
      <c r="D37" s="101"/>
      <c r="E37" s="101"/>
      <c r="F37" s="101"/>
      <c r="G37" s="101"/>
      <c r="H37" s="102"/>
      <c r="I37" s="101"/>
      <c r="J37" s="103"/>
      <c r="K37" s="101"/>
      <c r="L37" s="75"/>
      <c r="M37" s="75"/>
      <c r="N37" s="78"/>
    </row>
    <row r="38" spans="1:22" s="107" customFormat="1" ht="81.95" customHeight="1" x14ac:dyDescent="0.25">
      <c r="A38" s="1144" t="s">
        <v>178</v>
      </c>
      <c r="B38" s="1144"/>
      <c r="C38" s="1144" t="s">
        <v>179</v>
      </c>
      <c r="D38" s="1144"/>
      <c r="E38" s="67" t="s">
        <v>180</v>
      </c>
      <c r="F38" s="1161" t="s">
        <v>1774</v>
      </c>
      <c r="G38" s="1161"/>
      <c r="H38" s="1161" t="s">
        <v>1775</v>
      </c>
      <c r="I38" s="1161"/>
      <c r="J38" s="1161" t="s">
        <v>1776</v>
      </c>
      <c r="K38" s="1161"/>
      <c r="L38" s="83" t="s">
        <v>1777</v>
      </c>
      <c r="M38" s="83" t="s">
        <v>1778</v>
      </c>
      <c r="N38" s="83" t="s">
        <v>1779</v>
      </c>
      <c r="O38" s="104"/>
      <c r="P38" s="105" t="s">
        <v>193</v>
      </c>
      <c r="Q38" s="105" t="s">
        <v>194</v>
      </c>
      <c r="R38" s="106"/>
      <c r="S38" s="106"/>
      <c r="T38" s="105" t="s">
        <v>195</v>
      </c>
      <c r="U38" s="105" t="s">
        <v>196</v>
      </c>
      <c r="V38" s="106"/>
    </row>
    <row r="39" spans="1:22" ht="15" customHeight="1" x14ac:dyDescent="0.25">
      <c r="A39" s="1167" t="s">
        <v>186</v>
      </c>
      <c r="B39" s="108" t="str">
        <f>P13</f>
        <v>Ceará</v>
      </c>
      <c r="C39" s="1170" t="str">
        <f>C27</f>
        <v>RR-2C</v>
      </c>
      <c r="D39" s="1170"/>
      <c r="E39" s="1151">
        <f>E27</f>
        <v>46023</v>
      </c>
      <c r="F39" s="1171">
        <f>M12</f>
        <v>617.82000000000005</v>
      </c>
      <c r="G39" s="1171"/>
      <c r="H39" s="1170">
        <f>M27</f>
        <v>9971.66</v>
      </c>
      <c r="I39" s="1170"/>
      <c r="J39" s="1170">
        <f>H39+F39</f>
        <v>10589.48</v>
      </c>
      <c r="K39" s="1170"/>
      <c r="L39" s="109">
        <f>L12</f>
        <v>617.82000000000005</v>
      </c>
      <c r="M39" s="40">
        <f>L27</f>
        <v>9971.66</v>
      </c>
      <c r="N39" s="40">
        <f>L39+M39</f>
        <v>10589.48</v>
      </c>
      <c r="O39" s="110"/>
      <c r="P39" s="111">
        <f>L39/(1+$L$11)</f>
        <v>617.82000000000005</v>
      </c>
      <c r="Q39" s="111">
        <f>L27/(1+$L$11)</f>
        <v>9971.66</v>
      </c>
      <c r="R39" s="112" t="str">
        <f>C39</f>
        <v>RR-2C</v>
      </c>
      <c r="S39" s="113"/>
      <c r="T39" s="1172"/>
      <c r="U39" s="111">
        <f>M27/(1+$M$11)</f>
        <v>9971.66</v>
      </c>
      <c r="V39" s="112" t="str">
        <f>R39</f>
        <v>RR-2C</v>
      </c>
    </row>
    <row r="40" spans="1:22" ht="17.25" customHeight="1" x14ac:dyDescent="0.25">
      <c r="A40" s="1168"/>
      <c r="B40" s="114" t="str">
        <f t="shared" ref="B40:B41" si="5">P14</f>
        <v>Rio Grande do Sul</v>
      </c>
      <c r="C40" s="1154" t="str">
        <f t="shared" ref="C40:C41" si="6">C28</f>
        <v>RR-2C</v>
      </c>
      <c r="D40" s="1154"/>
      <c r="E40" s="1152"/>
      <c r="F40" s="1173">
        <f>M13</f>
        <v>2725.97</v>
      </c>
      <c r="G40" s="1173"/>
      <c r="H40" s="1154">
        <f>M28</f>
        <v>9971.66</v>
      </c>
      <c r="I40" s="1154"/>
      <c r="J40" s="1154">
        <f>H40+F40</f>
        <v>12697.63</v>
      </c>
      <c r="K40" s="1154"/>
      <c r="L40" s="115">
        <f>L13</f>
        <v>2725.97</v>
      </c>
      <c r="M40" s="47">
        <f>L28</f>
        <v>9971.66</v>
      </c>
      <c r="N40" s="47">
        <f>L40+M40</f>
        <v>12697.63</v>
      </c>
      <c r="O40" s="110"/>
      <c r="P40" s="111">
        <f t="shared" ref="P40:P41" si="7">L40/(1+$L$11)</f>
        <v>2725.97</v>
      </c>
      <c r="Q40" s="111">
        <f>L28/(1+$L$11)</f>
        <v>9971.66</v>
      </c>
      <c r="R40" s="112" t="str">
        <f>C40</f>
        <v>RR-2C</v>
      </c>
      <c r="S40" s="113"/>
      <c r="T40" s="1172"/>
      <c r="U40" s="111">
        <f>M28/(1+$M$11)</f>
        <v>9971.66</v>
      </c>
      <c r="V40" s="112" t="str">
        <f>R40</f>
        <v>RR-2C</v>
      </c>
    </row>
    <row r="41" spans="1:22" ht="17.25" customHeight="1" x14ac:dyDescent="0.25">
      <c r="A41" s="1169"/>
      <c r="B41" s="114" t="str">
        <f t="shared" si="5"/>
        <v>Minas Gerais</v>
      </c>
      <c r="C41" s="1154" t="str">
        <f t="shared" si="6"/>
        <v>RR-2C</v>
      </c>
      <c r="D41" s="1154"/>
      <c r="E41" s="1153"/>
      <c r="F41" s="1173">
        <f>M14</f>
        <v>1532.21</v>
      </c>
      <c r="G41" s="1173"/>
      <c r="H41" s="1154">
        <f>M29</f>
        <v>9971.66</v>
      </c>
      <c r="I41" s="1154"/>
      <c r="J41" s="1154">
        <f>H41+F41</f>
        <v>11503.869999999999</v>
      </c>
      <c r="K41" s="1154"/>
      <c r="L41" s="115">
        <f>L14</f>
        <v>1532.21</v>
      </c>
      <c r="M41" s="47">
        <f>L29</f>
        <v>9971.66</v>
      </c>
      <c r="N41" s="47">
        <f>L41+M41</f>
        <v>11503.869999999999</v>
      </c>
      <c r="O41" s="110"/>
      <c r="P41" s="111">
        <f t="shared" si="7"/>
        <v>1532.21</v>
      </c>
      <c r="Q41" s="111">
        <f>L29/(1+$L$11)</f>
        <v>9971.66</v>
      </c>
      <c r="R41" s="112" t="str">
        <f>C41</f>
        <v>RR-2C</v>
      </c>
      <c r="S41" s="113"/>
      <c r="T41" s="1172"/>
      <c r="U41" s="111">
        <f>M29/(1+$L$11)</f>
        <v>9971.66</v>
      </c>
      <c r="V41" s="112" t="str">
        <f>R41</f>
        <v>RR-2C</v>
      </c>
    </row>
    <row r="42" spans="1:22" ht="6" customHeight="1" x14ac:dyDescent="0.25">
      <c r="A42" s="116"/>
      <c r="B42" s="117"/>
      <c r="C42" s="117"/>
      <c r="D42" s="117"/>
      <c r="E42" s="117"/>
      <c r="F42" s="117"/>
      <c r="G42" s="117"/>
      <c r="H42" s="117"/>
      <c r="I42" s="117"/>
      <c r="J42" s="117"/>
      <c r="K42" s="117"/>
      <c r="L42" s="117"/>
      <c r="M42" s="117"/>
      <c r="N42" s="118"/>
    </row>
    <row r="47" spans="1:22" x14ac:dyDescent="0.25">
      <c r="G47" s="783">
        <f>F39/(100%+$M$11)</f>
        <v>617.82000000000005</v>
      </c>
      <c r="H47" s="783"/>
      <c r="I47" s="783">
        <f>H39/(100%+$M$11)</f>
        <v>9971.66</v>
      </c>
      <c r="L47" s="23">
        <f>F39/1.15</f>
        <v>537.2347826086957</v>
      </c>
      <c r="M47" s="23">
        <f>H39/1.15</f>
        <v>8671.0086956521736</v>
      </c>
    </row>
  </sheetData>
  <mergeCells count="64">
    <mergeCell ref="A1:N4"/>
    <mergeCell ref="A5:N5"/>
    <mergeCell ref="T39:T41"/>
    <mergeCell ref="C40:D40"/>
    <mergeCell ref="F40:G40"/>
    <mergeCell ref="H40:I40"/>
    <mergeCell ref="J40:K40"/>
    <mergeCell ref="C41:D41"/>
    <mergeCell ref="F41:G41"/>
    <mergeCell ref="H41:I41"/>
    <mergeCell ref="J41:K41"/>
    <mergeCell ref="J39:K39"/>
    <mergeCell ref="A39:A41"/>
    <mergeCell ref="C39:D39"/>
    <mergeCell ref="E39:E41"/>
    <mergeCell ref="F39:G39"/>
    <mergeCell ref="H39:I39"/>
    <mergeCell ref="A36:N36"/>
    <mergeCell ref="A38:B38"/>
    <mergeCell ref="C38:D38"/>
    <mergeCell ref="F38:G38"/>
    <mergeCell ref="H38:I38"/>
    <mergeCell ref="J38:K38"/>
    <mergeCell ref="J27:J29"/>
    <mergeCell ref="K27:K29"/>
    <mergeCell ref="M27:N27"/>
    <mergeCell ref="C28:D28"/>
    <mergeCell ref="F28:G28"/>
    <mergeCell ref="M28:N28"/>
    <mergeCell ref="C29:D29"/>
    <mergeCell ref="F29:G29"/>
    <mergeCell ref="M29:N29"/>
    <mergeCell ref="A26:B26"/>
    <mergeCell ref="C26:D26"/>
    <mergeCell ref="F26:G26"/>
    <mergeCell ref="H26:I26"/>
    <mergeCell ref="M26:N26"/>
    <mergeCell ref="A27:B29"/>
    <mergeCell ref="C27:D27"/>
    <mergeCell ref="E27:E29"/>
    <mergeCell ref="F27:G27"/>
    <mergeCell ref="H27:I29"/>
    <mergeCell ref="A25:N25"/>
    <mergeCell ref="M12:N12"/>
    <mergeCell ref="M13:N13"/>
    <mergeCell ref="M14:N14"/>
    <mergeCell ref="M15:N15"/>
    <mergeCell ref="M16:N16"/>
    <mergeCell ref="M17:N17"/>
    <mergeCell ref="L18:N18"/>
    <mergeCell ref="L19:N19"/>
    <mergeCell ref="M20:N20"/>
    <mergeCell ref="M21:N21"/>
    <mergeCell ref="L22:N22"/>
    <mergeCell ref="A8:N8"/>
    <mergeCell ref="A9:N9"/>
    <mergeCell ref="A10:A11"/>
    <mergeCell ref="B10:B11"/>
    <mergeCell ref="C10:H11"/>
    <mergeCell ref="I10:I11"/>
    <mergeCell ref="J10:J11"/>
    <mergeCell ref="K10:K11"/>
    <mergeCell ref="M10:N10"/>
    <mergeCell ref="M11:N11"/>
  </mergeCells>
  <printOptions horizontalCentered="1"/>
  <pageMargins left="0.78740157480314965" right="0.78740157480314965" top="0.78740157480314965" bottom="0.78740157480314965" header="0.51181102362204722" footer="0.31496062992125984"/>
  <pageSetup paperSize="9" scale="60" firstPageNumber="0" fitToWidth="0" fitToHeight="0" orientation="landscape" useFirstPageNumber="1"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L21"/>
  <sheetViews>
    <sheetView workbookViewId="0">
      <selection activeCell="C32" sqref="C32"/>
    </sheetView>
  </sheetViews>
  <sheetFormatPr defaultColWidth="9.140625" defaultRowHeight="12.75" x14ac:dyDescent="0.2"/>
  <cols>
    <col min="1" max="1" width="15.42578125" style="135" customWidth="1"/>
    <col min="2" max="2" width="35.5703125" style="135" customWidth="1"/>
    <col min="3" max="3" width="19.28515625" style="135" bestFit="1" customWidth="1"/>
    <col min="4" max="4" width="12.28515625" style="135" bestFit="1" customWidth="1"/>
    <col min="5" max="5" width="3" style="135" customWidth="1"/>
    <col min="6" max="6" width="45.140625" style="135" bestFit="1" customWidth="1"/>
    <col min="7" max="7" width="4.7109375" style="135" customWidth="1"/>
    <col min="8" max="16384" width="9.140625" style="135"/>
  </cols>
  <sheetData>
    <row r="1" spans="1:12" x14ac:dyDescent="0.2">
      <c r="A1" s="1087" t="s">
        <v>1594</v>
      </c>
      <c r="B1" s="1088"/>
      <c r="C1" s="1088"/>
      <c r="D1" s="1088"/>
      <c r="E1" s="1088"/>
      <c r="F1" s="1088"/>
      <c r="G1" s="1089"/>
    </row>
    <row r="2" spans="1:12" x14ac:dyDescent="0.2">
      <c r="A2" s="1090"/>
      <c r="B2" s="1091"/>
      <c r="C2" s="1091"/>
      <c r="D2" s="1091"/>
      <c r="E2" s="1091"/>
      <c r="F2" s="1091"/>
      <c r="G2" s="1092"/>
    </row>
    <row r="3" spans="1:12" x14ac:dyDescent="0.2">
      <c r="A3" s="1090"/>
      <c r="B3" s="1091"/>
      <c r="C3" s="1091"/>
      <c r="D3" s="1091"/>
      <c r="E3" s="1091"/>
      <c r="F3" s="1091"/>
      <c r="G3" s="1092"/>
      <c r="L3" s="809" t="s">
        <v>5880</v>
      </c>
    </row>
    <row r="4" spans="1:12" ht="13.5" thickBot="1" x14ac:dyDescent="0.25">
      <c r="A4" s="1127"/>
      <c r="B4" s="1128"/>
      <c r="C4" s="1128"/>
      <c r="D4" s="1128"/>
      <c r="E4" s="1128"/>
      <c r="F4" s="1128"/>
      <c r="G4" s="1129"/>
    </row>
    <row r="5" spans="1:12" ht="4.9000000000000004" customHeight="1" thickBot="1" x14ac:dyDescent="0.25">
      <c r="A5" s="1084"/>
      <c r="B5" s="1085"/>
      <c r="C5" s="1085"/>
      <c r="D5" s="1085"/>
      <c r="E5" s="1085"/>
      <c r="F5" s="1085"/>
      <c r="G5" s="1086"/>
    </row>
    <row r="6" spans="1:12" x14ac:dyDescent="0.2">
      <c r="A6" s="1183" t="s">
        <v>200</v>
      </c>
      <c r="B6" s="1184"/>
      <c r="C6" s="1184"/>
      <c r="D6" s="1184"/>
      <c r="E6" s="1184"/>
      <c r="F6" s="1184"/>
      <c r="G6" s="1185"/>
    </row>
    <row r="7" spans="1:12" ht="19.5" customHeight="1" x14ac:dyDescent="0.2">
      <c r="A7" s="1186" t="s">
        <v>201</v>
      </c>
      <c r="B7" s="1187"/>
      <c r="C7" s="1187"/>
      <c r="D7" s="1187"/>
      <c r="E7" s="1187"/>
      <c r="F7" s="1187"/>
      <c r="G7" s="1188"/>
    </row>
    <row r="8" spans="1:12" x14ac:dyDescent="0.2">
      <c r="A8" s="1189" t="s">
        <v>202</v>
      </c>
      <c r="B8" s="1190"/>
      <c r="C8" s="1190"/>
      <c r="D8" s="1190"/>
      <c r="E8" s="1190"/>
      <c r="F8" s="1190"/>
      <c r="G8" s="1191"/>
    </row>
    <row r="9" spans="1:12" x14ac:dyDescent="0.2">
      <c r="A9" s="136" t="s">
        <v>203</v>
      </c>
      <c r="B9" s="137" t="s">
        <v>204</v>
      </c>
      <c r="C9" s="137" t="s">
        <v>205</v>
      </c>
      <c r="D9" s="138" t="s">
        <v>206</v>
      </c>
      <c r="E9" s="139"/>
      <c r="F9" s="140" t="s">
        <v>207</v>
      </c>
      <c r="G9" s="141"/>
    </row>
    <row r="10" spans="1:12" x14ac:dyDescent="0.2">
      <c r="A10" s="142">
        <v>46023</v>
      </c>
      <c r="B10" s="143" t="s">
        <v>208</v>
      </c>
      <c r="C10" s="143" t="s">
        <v>209</v>
      </c>
      <c r="D10" s="144">
        <v>2.95269234259721</v>
      </c>
      <c r="E10" s="145"/>
      <c r="F10" s="146">
        <v>778</v>
      </c>
      <c r="G10" s="147"/>
    </row>
    <row r="11" spans="1:12" x14ac:dyDescent="0.2">
      <c r="A11" s="148">
        <v>46023</v>
      </c>
      <c r="B11" s="149" t="s">
        <v>208</v>
      </c>
      <c r="C11" s="150" t="s">
        <v>210</v>
      </c>
      <c r="D11" s="151">
        <v>3.02689534404072</v>
      </c>
      <c r="E11" s="152"/>
      <c r="F11" s="153">
        <v>812</v>
      </c>
      <c r="G11" s="154"/>
    </row>
    <row r="12" spans="1:12" x14ac:dyDescent="0.2">
      <c r="A12" s="148">
        <v>46023</v>
      </c>
      <c r="B12" s="149" t="s">
        <v>208</v>
      </c>
      <c r="C12" s="155" t="s">
        <v>211</v>
      </c>
      <c r="D12" s="156">
        <v>3.1145532438657799</v>
      </c>
      <c r="E12" s="157"/>
      <c r="F12" s="158">
        <v>2087</v>
      </c>
      <c r="G12" s="159"/>
    </row>
    <row r="13" spans="1:12" x14ac:dyDescent="0.2">
      <c r="A13" s="142">
        <v>46023</v>
      </c>
      <c r="B13" s="143" t="s">
        <v>212</v>
      </c>
      <c r="C13" s="143" t="s">
        <v>209</v>
      </c>
      <c r="D13" s="144">
        <v>2.74889228260606</v>
      </c>
      <c r="E13" s="145"/>
      <c r="F13" s="146">
        <f>F10</f>
        <v>778</v>
      </c>
      <c r="G13" s="147"/>
    </row>
    <row r="14" spans="1:12" x14ac:dyDescent="0.2">
      <c r="A14" s="148">
        <v>46023</v>
      </c>
      <c r="B14" s="149" t="s">
        <v>212</v>
      </c>
      <c r="C14" s="150" t="s">
        <v>213</v>
      </c>
      <c r="D14" s="151">
        <v>2.53430717103979</v>
      </c>
      <c r="E14" s="152"/>
      <c r="F14" s="153">
        <v>3796</v>
      </c>
      <c r="G14" s="154"/>
    </row>
    <row r="15" spans="1:12" x14ac:dyDescent="0.2">
      <c r="A15" s="148">
        <v>46023</v>
      </c>
      <c r="B15" s="149" t="s">
        <v>212</v>
      </c>
      <c r="C15" s="155" t="s">
        <v>211</v>
      </c>
      <c r="D15" s="156">
        <v>2.4088510475731399</v>
      </c>
      <c r="E15" s="157"/>
      <c r="F15" s="158">
        <f>F12</f>
        <v>2087</v>
      </c>
      <c r="G15" s="159"/>
    </row>
    <row r="16" spans="1:12" ht="25.5" x14ac:dyDescent="0.2">
      <c r="A16" s="142">
        <v>46023</v>
      </c>
      <c r="B16" s="833" t="s">
        <v>5892</v>
      </c>
      <c r="C16" s="143" t="s">
        <v>209</v>
      </c>
      <c r="D16" s="144">
        <v>2.00678509821554</v>
      </c>
      <c r="E16" s="145"/>
      <c r="F16" s="146">
        <f>F13</f>
        <v>778</v>
      </c>
      <c r="G16" s="147"/>
    </row>
    <row r="17" spans="1:7" ht="25.5" x14ac:dyDescent="0.2">
      <c r="A17" s="148">
        <v>46023</v>
      </c>
      <c r="B17" s="834" t="s">
        <v>5892</v>
      </c>
      <c r="C17" s="150" t="s">
        <v>213</v>
      </c>
      <c r="D17" s="151">
        <v>2.4585402456240102</v>
      </c>
      <c r="E17" s="152"/>
      <c r="F17" s="153">
        <f>F14</f>
        <v>3796</v>
      </c>
      <c r="G17" s="154"/>
    </row>
    <row r="18" spans="1:7" ht="25.5" x14ac:dyDescent="0.2">
      <c r="A18" s="148">
        <v>46023</v>
      </c>
      <c r="B18" s="834" t="s">
        <v>5892</v>
      </c>
      <c r="C18" s="155" t="s">
        <v>214</v>
      </c>
      <c r="D18" s="156">
        <v>2.4809706162771099</v>
      </c>
      <c r="E18" s="157"/>
      <c r="F18" s="158">
        <v>3312</v>
      </c>
      <c r="G18" s="159"/>
    </row>
    <row r="19" spans="1:7" x14ac:dyDescent="0.2">
      <c r="A19" s="142">
        <v>46023</v>
      </c>
      <c r="B19" s="143" t="s">
        <v>215</v>
      </c>
      <c r="C19" s="143" t="s">
        <v>209</v>
      </c>
      <c r="D19" s="144">
        <v>7.6381249999999996</v>
      </c>
      <c r="E19" s="145"/>
      <c r="F19" s="146">
        <f>F16</f>
        <v>778</v>
      </c>
      <c r="G19" s="147"/>
    </row>
    <row r="20" spans="1:7" x14ac:dyDescent="0.2">
      <c r="A20" s="148">
        <v>46023</v>
      </c>
      <c r="B20" s="149" t="s">
        <v>215</v>
      </c>
      <c r="C20" s="150" t="s">
        <v>213</v>
      </c>
      <c r="D20" s="151">
        <v>7.6381249999999996</v>
      </c>
      <c r="E20" s="152"/>
      <c r="F20" s="153">
        <f>F14</f>
        <v>3796</v>
      </c>
      <c r="G20" s="154"/>
    </row>
    <row r="21" spans="1:7" x14ac:dyDescent="0.2">
      <c r="A21" s="148">
        <v>46023</v>
      </c>
      <c r="B21" s="149" t="s">
        <v>215</v>
      </c>
      <c r="C21" s="160" t="s">
        <v>214</v>
      </c>
      <c r="D21" s="161">
        <v>7.6381249999999996</v>
      </c>
      <c r="E21" s="162"/>
      <c r="F21" s="158">
        <f>F18</f>
        <v>3312</v>
      </c>
      <c r="G21" s="163"/>
    </row>
  </sheetData>
  <autoFilter ref="A9:G10" xr:uid="{00000000-0009-0000-0000-00000F000000}"/>
  <mergeCells count="5">
    <mergeCell ref="A6:G6"/>
    <mergeCell ref="A7:G7"/>
    <mergeCell ref="A8:G8"/>
    <mergeCell ref="A1:G4"/>
    <mergeCell ref="A5:G5"/>
  </mergeCells>
  <pageMargins left="0.78740157480314965" right="0.51181102362204722" top="0.78740157480314965" bottom="0.78740157480314965" header="0.31496062992125984" footer="0.31496062992125984"/>
  <pageSetup paperSize="9" scale="65"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heetPr>
  <dimension ref="A1:N37"/>
  <sheetViews>
    <sheetView topLeftCell="A4" workbookViewId="0">
      <selection sqref="A1:G4"/>
    </sheetView>
  </sheetViews>
  <sheetFormatPr defaultColWidth="9.140625" defaultRowHeight="12.75" x14ac:dyDescent="0.2"/>
  <cols>
    <col min="1" max="1" width="12.85546875" style="300" bestFit="1" customWidth="1"/>
    <col min="2" max="2" width="37.28515625" style="300" customWidth="1"/>
    <col min="3" max="3" width="11.7109375" style="300" bestFit="1" customWidth="1"/>
    <col min="4" max="4" width="9.85546875" style="300" bestFit="1" customWidth="1"/>
    <col min="5" max="5" width="17.5703125" style="300" bestFit="1" customWidth="1"/>
    <col min="6" max="6" width="28" style="300" bestFit="1" customWidth="1"/>
    <col min="7" max="7" width="18.42578125" style="300" bestFit="1" customWidth="1"/>
    <col min="8" max="16384" width="9.140625" style="300"/>
  </cols>
  <sheetData>
    <row r="1" spans="1:14" ht="13.15" customHeight="1" x14ac:dyDescent="0.2">
      <c r="A1" s="1087" t="s">
        <v>1594</v>
      </c>
      <c r="B1" s="1088"/>
      <c r="C1" s="1088"/>
      <c r="D1" s="1088"/>
      <c r="E1" s="1088"/>
      <c r="F1" s="1088"/>
      <c r="G1" s="1089"/>
      <c r="H1" s="694"/>
      <c r="I1" s="694"/>
      <c r="J1" s="694"/>
      <c r="K1" s="694"/>
      <c r="L1" s="694"/>
      <c r="M1" s="695"/>
      <c r="N1" s="695"/>
    </row>
    <row r="2" spans="1:14" ht="13.15" customHeight="1" x14ac:dyDescent="0.2">
      <c r="A2" s="1090"/>
      <c r="B2" s="1091"/>
      <c r="C2" s="1091"/>
      <c r="D2" s="1091"/>
      <c r="E2" s="1091"/>
      <c r="F2" s="1091"/>
      <c r="G2" s="1092"/>
      <c r="H2" s="694"/>
      <c r="I2" s="694"/>
      <c r="J2" s="694"/>
      <c r="K2" s="694"/>
      <c r="L2" s="694"/>
      <c r="M2" s="695"/>
      <c r="N2" s="695"/>
    </row>
    <row r="3" spans="1:14" ht="13.15" customHeight="1" x14ac:dyDescent="0.2">
      <c r="A3" s="1090"/>
      <c r="B3" s="1091"/>
      <c r="C3" s="1091"/>
      <c r="D3" s="1091"/>
      <c r="E3" s="1091"/>
      <c r="F3" s="1091"/>
      <c r="G3" s="1092"/>
      <c r="H3" s="694"/>
      <c r="I3" s="694"/>
      <c r="J3" s="694"/>
      <c r="K3" s="694"/>
      <c r="L3" s="694"/>
      <c r="M3" s="695"/>
      <c r="N3" s="695"/>
    </row>
    <row r="4" spans="1:14" ht="13.9" customHeight="1" thickBot="1" x14ac:dyDescent="0.25">
      <c r="A4" s="1127"/>
      <c r="B4" s="1128"/>
      <c r="C4" s="1128"/>
      <c r="D4" s="1128"/>
      <c r="E4" s="1128"/>
      <c r="F4" s="1128"/>
      <c r="G4" s="1129"/>
      <c r="H4" s="694"/>
      <c r="I4" s="694"/>
      <c r="J4" s="694"/>
      <c r="K4" s="694"/>
      <c r="L4" s="694"/>
      <c r="M4" s="695"/>
      <c r="N4" s="695"/>
    </row>
    <row r="5" spans="1:14" ht="4.9000000000000004" customHeight="1" thickBot="1" x14ac:dyDescent="0.25">
      <c r="A5" s="1192"/>
      <c r="B5" s="1193"/>
      <c r="C5" s="1193"/>
      <c r="D5" s="1193"/>
      <c r="E5" s="1193"/>
      <c r="F5" s="1193"/>
      <c r="G5" s="1194"/>
      <c r="H5" s="696"/>
      <c r="I5" s="696"/>
      <c r="J5" s="696"/>
      <c r="K5" s="696"/>
      <c r="L5" s="696"/>
      <c r="M5" s="695"/>
      <c r="N5" s="695"/>
    </row>
    <row r="6" spans="1:14" ht="20.100000000000001" customHeight="1" x14ac:dyDescent="0.2">
      <c r="A6" s="808" t="s">
        <v>2</v>
      </c>
      <c r="B6" s="808" t="s">
        <v>3</v>
      </c>
      <c r="C6" s="808" t="s">
        <v>4</v>
      </c>
      <c r="D6" s="808" t="s">
        <v>224</v>
      </c>
      <c r="E6" s="808" t="s">
        <v>6</v>
      </c>
      <c r="F6" s="808" t="s">
        <v>1456</v>
      </c>
      <c r="G6" s="808" t="s">
        <v>1457</v>
      </c>
    </row>
    <row r="7" spans="1:14" x14ac:dyDescent="0.2">
      <c r="A7" s="697" t="s">
        <v>262</v>
      </c>
      <c r="B7" s="698" t="s">
        <v>263</v>
      </c>
      <c r="C7" s="697" t="s">
        <v>1458</v>
      </c>
      <c r="D7" s="697" t="s">
        <v>232</v>
      </c>
      <c r="E7" s="789">
        <v>153037.50271900385</v>
      </c>
      <c r="F7" s="787">
        <f>VLOOKUP(A7,'MÃO DE OBRA SICRO'!$A$1:$D$147,4,0)</f>
        <v>23.636299999999999</v>
      </c>
      <c r="G7" s="787">
        <f>ROUND(E7*F7,2)</f>
        <v>3617240.33</v>
      </c>
    </row>
    <row r="8" spans="1:14" x14ac:dyDescent="0.2">
      <c r="A8" s="697" t="s">
        <v>256</v>
      </c>
      <c r="B8" s="698" t="s">
        <v>257</v>
      </c>
      <c r="C8" s="697" t="s">
        <v>1458</v>
      </c>
      <c r="D8" s="697" t="s">
        <v>232</v>
      </c>
      <c r="E8" s="789">
        <v>5993.6893160720401</v>
      </c>
      <c r="F8" s="787">
        <f>VLOOKUP(A8,'MÃO DE OBRA SICRO'!$A$1:$D$147,4,0)</f>
        <v>27.564299999999999</v>
      </c>
      <c r="G8" s="787">
        <f t="shared" ref="G8:G19" si="0">ROUND(E8*F8,2)</f>
        <v>165211.85</v>
      </c>
    </row>
    <row r="9" spans="1:14" x14ac:dyDescent="0.2">
      <c r="A9" s="697" t="s">
        <v>264</v>
      </c>
      <c r="B9" s="698" t="s">
        <v>265</v>
      </c>
      <c r="C9" s="697" t="s">
        <v>1458</v>
      </c>
      <c r="D9" s="697" t="s">
        <v>232</v>
      </c>
      <c r="E9" s="789">
        <v>61960.257159249864</v>
      </c>
      <c r="F9" s="787">
        <f>VLOOKUP(A9,'MÃO DE OBRA SICRO'!$A$1:$D$147,4,0)</f>
        <v>32.4619</v>
      </c>
      <c r="G9" s="787">
        <f t="shared" si="0"/>
        <v>2011347.67</v>
      </c>
    </row>
    <row r="10" spans="1:14" x14ac:dyDescent="0.2">
      <c r="A10" s="697" t="s">
        <v>283</v>
      </c>
      <c r="B10" s="698" t="s">
        <v>284</v>
      </c>
      <c r="C10" s="697" t="s">
        <v>1458</v>
      </c>
      <c r="D10" s="697" t="s">
        <v>232</v>
      </c>
      <c r="E10" s="789">
        <v>70438.245242999998</v>
      </c>
      <c r="F10" s="787">
        <f>VLOOKUP(A10,'MÃO DE OBRA SICRO'!$A$1:$D$147,4,0)</f>
        <v>29.2178</v>
      </c>
      <c r="G10" s="787">
        <f t="shared" si="0"/>
        <v>2058050.5600000001</v>
      </c>
    </row>
    <row r="11" spans="1:14" x14ac:dyDescent="0.2">
      <c r="A11" s="697" t="s">
        <v>371</v>
      </c>
      <c r="B11" s="698" t="s">
        <v>372</v>
      </c>
      <c r="C11" s="697" t="s">
        <v>1458</v>
      </c>
      <c r="D11" s="697" t="s">
        <v>232</v>
      </c>
      <c r="E11" s="789">
        <v>25344.929493016574</v>
      </c>
      <c r="F11" s="787">
        <f>VLOOKUP(A11,'MÃO DE OBRA SICRO'!$A$1:$D$147,4,0)</f>
        <v>33.278300000000002</v>
      </c>
      <c r="G11" s="787">
        <f t="shared" si="0"/>
        <v>843436.17</v>
      </c>
    </row>
    <row r="12" spans="1:14" x14ac:dyDescent="0.2">
      <c r="A12" s="697" t="s">
        <v>236</v>
      </c>
      <c r="B12" s="698" t="s">
        <v>237</v>
      </c>
      <c r="C12" s="697" t="s">
        <v>1458</v>
      </c>
      <c r="D12" s="697" t="s">
        <v>232</v>
      </c>
      <c r="E12" s="789">
        <v>68303.397160239154</v>
      </c>
      <c r="F12" s="787">
        <f>VLOOKUP(A12,'MÃO DE OBRA SICRO'!$A$1:$D$147,4,0)</f>
        <v>28.87</v>
      </c>
      <c r="G12" s="787">
        <f t="shared" si="0"/>
        <v>1971919.08</v>
      </c>
    </row>
    <row r="13" spans="1:14" x14ac:dyDescent="0.2">
      <c r="A13" s="697" t="s">
        <v>272</v>
      </c>
      <c r="B13" s="698" t="s">
        <v>273</v>
      </c>
      <c r="C13" s="697" t="s">
        <v>1458</v>
      </c>
      <c r="D13" s="697" t="s">
        <v>232</v>
      </c>
      <c r="E13" s="789">
        <v>1292.0323592018203</v>
      </c>
      <c r="F13" s="787">
        <f>VLOOKUP(A13,'MÃO DE OBRA SICRO'!$A$1:$D$147,4,0)</f>
        <v>32.490699999999997</v>
      </c>
      <c r="G13" s="787">
        <f t="shared" si="0"/>
        <v>41979.040000000001</v>
      </c>
    </row>
    <row r="14" spans="1:14" x14ac:dyDescent="0.2">
      <c r="A14" s="697" t="s">
        <v>373</v>
      </c>
      <c r="B14" s="698" t="s">
        <v>374</v>
      </c>
      <c r="C14" s="697" t="s">
        <v>1458</v>
      </c>
      <c r="D14" s="697" t="s">
        <v>232</v>
      </c>
      <c r="E14" s="789">
        <v>458.60710341365461</v>
      </c>
      <c r="F14" s="787">
        <f>VLOOKUP(A14,'MÃO DE OBRA SICRO'!$A$1:$D$147,4,0)</f>
        <v>30.1585</v>
      </c>
      <c r="G14" s="787">
        <f t="shared" si="0"/>
        <v>13830.9</v>
      </c>
    </row>
    <row r="15" spans="1:14" x14ac:dyDescent="0.2">
      <c r="A15" s="697" t="s">
        <v>230</v>
      </c>
      <c r="B15" s="698" t="s">
        <v>231</v>
      </c>
      <c r="C15" s="697" t="s">
        <v>1458</v>
      </c>
      <c r="D15" s="697" t="s">
        <v>232</v>
      </c>
      <c r="E15" s="789">
        <v>521355.82140274375</v>
      </c>
      <c r="F15" s="787">
        <f>VLOOKUP(A15,'MÃO DE OBRA SICRO'!$A$1:$D$147,4,0)</f>
        <v>23.449100000000001</v>
      </c>
      <c r="G15" s="787">
        <f t="shared" si="0"/>
        <v>12225324.789999999</v>
      </c>
    </row>
    <row r="16" spans="1:14" x14ac:dyDescent="0.2">
      <c r="A16" s="697" t="s">
        <v>594</v>
      </c>
      <c r="B16" s="698" t="s">
        <v>595</v>
      </c>
      <c r="C16" s="697" t="s">
        <v>1458</v>
      </c>
      <c r="D16" s="697" t="s">
        <v>232</v>
      </c>
      <c r="E16" s="789">
        <v>371.61292450231713</v>
      </c>
      <c r="F16" s="787">
        <f>VLOOKUP(A16,'MÃO DE OBRA SICRO'!$A$1:$D$147,4,0)</f>
        <v>37.339599999999997</v>
      </c>
      <c r="G16" s="787">
        <f t="shared" si="0"/>
        <v>13875.88</v>
      </c>
    </row>
    <row r="17" spans="1:7" x14ac:dyDescent="0.2">
      <c r="A17" s="697" t="s">
        <v>26</v>
      </c>
      <c r="B17" s="698" t="s">
        <v>27</v>
      </c>
      <c r="C17" s="697" t="s">
        <v>1458</v>
      </c>
      <c r="D17" s="697" t="s">
        <v>14</v>
      </c>
      <c r="E17" s="789">
        <v>12</v>
      </c>
      <c r="F17" s="787">
        <f>VLOOKUP(A17,'MÃO DE OBRA SICRO'!$A$1:$D$147,4,0)</f>
        <v>8888.3390999999992</v>
      </c>
      <c r="G17" s="787">
        <f t="shared" si="0"/>
        <v>106660.07</v>
      </c>
    </row>
    <row r="18" spans="1:7" x14ac:dyDescent="0.2">
      <c r="A18" s="697" t="s">
        <v>21</v>
      </c>
      <c r="B18" s="698" t="s">
        <v>22</v>
      </c>
      <c r="C18" s="697" t="s">
        <v>1458</v>
      </c>
      <c r="D18" s="697" t="s">
        <v>14</v>
      </c>
      <c r="E18" s="789">
        <v>12</v>
      </c>
      <c r="F18" s="787">
        <f>VLOOKUP(A18,'MÃO DE OBRA SICRO'!$A$1:$D$147,4,0)</f>
        <v>7705.2344999999996</v>
      </c>
      <c r="G18" s="787">
        <f t="shared" si="0"/>
        <v>92462.81</v>
      </c>
    </row>
    <row r="19" spans="1:7" x14ac:dyDescent="0.2">
      <c r="A19" s="785" t="s">
        <v>787</v>
      </c>
      <c r="B19" s="786" t="s">
        <v>1673</v>
      </c>
      <c r="C19" s="697" t="s">
        <v>1458</v>
      </c>
      <c r="D19" s="697" t="s">
        <v>14</v>
      </c>
      <c r="E19" s="789">
        <v>12</v>
      </c>
      <c r="F19" s="787">
        <f>VLOOKUP(A19,'MÃO DE OBRA SICRO'!$A$1:$D$147,4,0)</f>
        <v>5050.4233999999997</v>
      </c>
      <c r="G19" s="787">
        <f t="shared" si="0"/>
        <v>60605.08</v>
      </c>
    </row>
    <row r="20" spans="1:7" x14ac:dyDescent="0.2">
      <c r="A20" s="697" t="s">
        <v>17</v>
      </c>
      <c r="B20" s="698" t="s">
        <v>18</v>
      </c>
      <c r="C20" s="697" t="s">
        <v>1458</v>
      </c>
      <c r="D20" s="697" t="s">
        <v>14</v>
      </c>
      <c r="E20" s="789">
        <v>12</v>
      </c>
      <c r="F20" s="787">
        <f>VLOOKUP(A20,'MÃO DE OBRA SICRO'!$A$1:$D$147,4,0)</f>
        <v>8418.9631000000008</v>
      </c>
      <c r="G20" s="787">
        <f t="shared" ref="G20:G37" si="1">ROUND(E20*F20,2)</f>
        <v>101027.56</v>
      </c>
    </row>
    <row r="21" spans="1:7" x14ac:dyDescent="0.2">
      <c r="A21" s="697" t="s">
        <v>15</v>
      </c>
      <c r="B21" s="698" t="s">
        <v>16</v>
      </c>
      <c r="C21" s="697" t="s">
        <v>1458</v>
      </c>
      <c r="D21" s="697" t="s">
        <v>14</v>
      </c>
      <c r="E21" s="789">
        <v>12</v>
      </c>
      <c r="F21" s="787">
        <f>VLOOKUP(A21,'MÃO DE OBRA SICRO'!$A$1:$D$147,4,0)</f>
        <v>28515.635999999999</v>
      </c>
      <c r="G21" s="787">
        <f t="shared" si="1"/>
        <v>342187.63</v>
      </c>
    </row>
    <row r="22" spans="1:7" x14ac:dyDescent="0.2">
      <c r="A22" s="697" t="s">
        <v>12</v>
      </c>
      <c r="B22" s="698" t="s">
        <v>13</v>
      </c>
      <c r="C22" s="697" t="s">
        <v>1458</v>
      </c>
      <c r="D22" s="697" t="s">
        <v>14</v>
      </c>
      <c r="E22" s="789">
        <v>12</v>
      </c>
      <c r="F22" s="787">
        <f>VLOOKUP(A22,'MÃO DE OBRA SICRO'!$A$1:$D$147,4,0)</f>
        <v>28515.635999999999</v>
      </c>
      <c r="G22" s="787">
        <f t="shared" si="1"/>
        <v>342187.63</v>
      </c>
    </row>
    <row r="23" spans="1:7" x14ac:dyDescent="0.2">
      <c r="A23" s="697" t="s">
        <v>775</v>
      </c>
      <c r="B23" s="698" t="s">
        <v>1665</v>
      </c>
      <c r="C23" s="697" t="s">
        <v>1458</v>
      </c>
      <c r="D23" s="697" t="s">
        <v>14</v>
      </c>
      <c r="E23" s="789">
        <v>12</v>
      </c>
      <c r="F23" s="787">
        <f>VLOOKUP(A23,'MÃO DE OBRA SICRO'!$A$1:$D$147,4,0)</f>
        <v>11859.7361</v>
      </c>
      <c r="G23" s="787">
        <f t="shared" si="1"/>
        <v>142316.82999999999</v>
      </c>
    </row>
    <row r="24" spans="1:7" x14ac:dyDescent="0.2">
      <c r="A24" s="697" t="s">
        <v>785</v>
      </c>
      <c r="B24" s="698" t="s">
        <v>1671</v>
      </c>
      <c r="C24" s="697" t="s">
        <v>1458</v>
      </c>
      <c r="D24" s="697" t="s">
        <v>14</v>
      </c>
      <c r="E24" s="789">
        <v>12</v>
      </c>
      <c r="F24" s="787">
        <f>VLOOKUP(A24,'MÃO DE OBRA SICRO'!$A$1:$D$147,4,0)</f>
        <v>7572.8765999999996</v>
      </c>
      <c r="G24" s="787">
        <f t="shared" si="1"/>
        <v>90874.52</v>
      </c>
    </row>
    <row r="25" spans="1:7" x14ac:dyDescent="0.2">
      <c r="A25" s="788" t="s">
        <v>810</v>
      </c>
      <c r="B25" s="786" t="s">
        <v>1675</v>
      </c>
      <c r="C25" s="697" t="s">
        <v>1458</v>
      </c>
      <c r="D25" s="697" t="s">
        <v>14</v>
      </c>
      <c r="E25" s="789">
        <v>12</v>
      </c>
      <c r="F25" s="787">
        <f>VLOOKUP(A25,'MÃO DE OBRA SICRO'!$A$1:$D$147,4,0)</f>
        <v>6234.1464999999998</v>
      </c>
      <c r="G25" s="787">
        <f t="shared" si="1"/>
        <v>74809.759999999995</v>
      </c>
    </row>
    <row r="26" spans="1:7" x14ac:dyDescent="0.2">
      <c r="A26" s="788" t="s">
        <v>843</v>
      </c>
      <c r="B26" s="786" t="s">
        <v>1679</v>
      </c>
      <c r="C26" s="697" t="s">
        <v>1458</v>
      </c>
      <c r="D26" s="697" t="s">
        <v>14</v>
      </c>
      <c r="E26" s="789">
        <v>12</v>
      </c>
      <c r="F26" s="787">
        <f>VLOOKUP(A26,'MÃO DE OBRA SICRO'!$A$1:$D$147,4,0)</f>
        <v>6244.8901999999998</v>
      </c>
      <c r="G26" s="787">
        <f t="shared" si="1"/>
        <v>74938.679999999993</v>
      </c>
    </row>
    <row r="27" spans="1:7" x14ac:dyDescent="0.2">
      <c r="A27" s="788" t="s">
        <v>788</v>
      </c>
      <c r="B27" s="786" t="s">
        <v>1674</v>
      </c>
      <c r="C27" s="697" t="s">
        <v>1458</v>
      </c>
      <c r="D27" s="697" t="s">
        <v>14</v>
      </c>
      <c r="E27" s="789">
        <v>12</v>
      </c>
      <c r="F27" s="787">
        <f>VLOOKUP(A27,'MÃO DE OBRA SICRO'!$A$1:$D$147,4,0)</f>
        <v>4278.9813999999997</v>
      </c>
      <c r="G27" s="787">
        <f t="shared" si="1"/>
        <v>51347.78</v>
      </c>
    </row>
    <row r="28" spans="1:7" x14ac:dyDescent="0.2">
      <c r="A28" s="697" t="s">
        <v>30</v>
      </c>
      <c r="B28" s="698" t="s">
        <v>31</v>
      </c>
      <c r="C28" s="697" t="s">
        <v>1458</v>
      </c>
      <c r="D28" s="697" t="s">
        <v>14</v>
      </c>
      <c r="E28" s="789">
        <v>12</v>
      </c>
      <c r="F28" s="787">
        <f>VLOOKUP(A28,'MÃO DE OBRA SICRO'!$A$1:$D$147,4,0)</f>
        <v>7854.9119000000001</v>
      </c>
      <c r="G28" s="787">
        <f t="shared" si="1"/>
        <v>94258.94</v>
      </c>
    </row>
    <row r="29" spans="1:7" x14ac:dyDescent="0.2">
      <c r="A29" s="697" t="s">
        <v>19</v>
      </c>
      <c r="B29" s="698" t="s">
        <v>20</v>
      </c>
      <c r="C29" s="697" t="s">
        <v>1458</v>
      </c>
      <c r="D29" s="697" t="s">
        <v>14</v>
      </c>
      <c r="E29" s="789">
        <v>12</v>
      </c>
      <c r="F29" s="787">
        <f>VLOOKUP(A29,'MÃO DE OBRA SICRO'!$A$1:$D$147,4,0)</f>
        <v>5281.6129000000001</v>
      </c>
      <c r="G29" s="787">
        <f t="shared" si="1"/>
        <v>63379.35</v>
      </c>
    </row>
    <row r="30" spans="1:7" x14ac:dyDescent="0.2">
      <c r="A30" s="697" t="s">
        <v>32</v>
      </c>
      <c r="B30" s="698" t="s">
        <v>33</v>
      </c>
      <c r="C30" s="697" t="s">
        <v>1458</v>
      </c>
      <c r="D30" s="697" t="s">
        <v>14</v>
      </c>
      <c r="E30" s="789">
        <v>12</v>
      </c>
      <c r="F30" s="787">
        <f>VLOOKUP(A30,'MÃO DE OBRA SICRO'!$A$1:$D$147,4,0)</f>
        <v>5949.8720000000003</v>
      </c>
      <c r="G30" s="787">
        <f t="shared" si="1"/>
        <v>71398.460000000006</v>
      </c>
    </row>
    <row r="31" spans="1:7" x14ac:dyDescent="0.2">
      <c r="A31" s="697" t="s">
        <v>28</v>
      </c>
      <c r="B31" s="698" t="s">
        <v>29</v>
      </c>
      <c r="C31" s="697" t="s">
        <v>1458</v>
      </c>
      <c r="D31" s="697" t="s">
        <v>14</v>
      </c>
      <c r="E31" s="789">
        <v>12</v>
      </c>
      <c r="F31" s="787">
        <f>VLOOKUP(A31,'MÃO DE OBRA SICRO'!$A$1:$D$147,4,0)</f>
        <v>5964.9672</v>
      </c>
      <c r="G31" s="787">
        <f t="shared" si="1"/>
        <v>71579.61</v>
      </c>
    </row>
    <row r="32" spans="1:7" x14ac:dyDescent="0.2">
      <c r="A32" s="697" t="s">
        <v>781</v>
      </c>
      <c r="B32" s="698" t="s">
        <v>1669</v>
      </c>
      <c r="C32" s="697" t="s">
        <v>1458</v>
      </c>
      <c r="D32" s="697" t="s">
        <v>14</v>
      </c>
      <c r="E32" s="789">
        <v>12</v>
      </c>
      <c r="F32" s="787">
        <f>VLOOKUP(A32,'MÃO DE OBRA SICRO'!$A$1:$D$147,4,0)</f>
        <v>4980.7746999999999</v>
      </c>
      <c r="G32" s="787">
        <f t="shared" si="1"/>
        <v>59769.3</v>
      </c>
    </row>
    <row r="33" spans="1:7" x14ac:dyDescent="0.2">
      <c r="A33" s="788" t="s">
        <v>811</v>
      </c>
      <c r="B33" s="786" t="s">
        <v>1676</v>
      </c>
      <c r="C33" s="697" t="s">
        <v>1458</v>
      </c>
      <c r="D33" s="697" t="s">
        <v>14</v>
      </c>
      <c r="E33" s="789">
        <v>12</v>
      </c>
      <c r="F33" s="787">
        <f>VLOOKUP(A33,'MÃO DE OBRA SICRO'!$A$1:$D$147,4,0)</f>
        <v>5304.3719000000001</v>
      </c>
      <c r="G33" s="787">
        <f t="shared" si="1"/>
        <v>63652.46</v>
      </c>
    </row>
    <row r="34" spans="1:7" x14ac:dyDescent="0.2">
      <c r="A34" s="788" t="s">
        <v>778</v>
      </c>
      <c r="B34" s="784" t="s">
        <v>1667</v>
      </c>
      <c r="C34" s="697" t="s">
        <v>1458</v>
      </c>
      <c r="D34" s="697" t="s">
        <v>14</v>
      </c>
      <c r="E34" s="790">
        <v>12</v>
      </c>
      <c r="F34" s="787">
        <f>VLOOKUP(A34,'MÃO DE OBRA SICRO'!$A$1:$D$147,4,0)</f>
        <v>5926.6153999999997</v>
      </c>
      <c r="G34" s="787">
        <f t="shared" si="1"/>
        <v>71119.38</v>
      </c>
    </row>
    <row r="35" spans="1:7" x14ac:dyDescent="0.2">
      <c r="A35" s="788" t="s">
        <v>844</v>
      </c>
      <c r="B35" s="786" t="s">
        <v>1680</v>
      </c>
      <c r="C35" s="697" t="s">
        <v>1458</v>
      </c>
      <c r="D35" s="785" t="s">
        <v>14</v>
      </c>
      <c r="E35" s="790">
        <v>12</v>
      </c>
      <c r="F35" s="787">
        <f>VLOOKUP(A35,'MÃO DE OBRA SICRO'!$A$1:$D$147,4,0)</f>
        <v>5320.4852000000001</v>
      </c>
      <c r="G35" s="787">
        <f t="shared" si="1"/>
        <v>63845.82</v>
      </c>
    </row>
    <row r="36" spans="1:7" x14ac:dyDescent="0.2">
      <c r="A36" s="697" t="s">
        <v>786</v>
      </c>
      <c r="B36" s="698" t="s">
        <v>1672</v>
      </c>
      <c r="C36" s="697" t="s">
        <v>1458</v>
      </c>
      <c r="D36" s="697" t="s">
        <v>14</v>
      </c>
      <c r="E36" s="789">
        <v>12</v>
      </c>
      <c r="F36" s="787">
        <f>VLOOKUP(A36,'MÃO DE OBRA SICRO'!$A$1:$D$147,4,0)</f>
        <v>4266.3602000000001</v>
      </c>
      <c r="G36" s="787">
        <f t="shared" si="1"/>
        <v>51196.32</v>
      </c>
    </row>
    <row r="37" spans="1:7" x14ac:dyDescent="0.2">
      <c r="A37" s="788" t="s">
        <v>845</v>
      </c>
      <c r="B37" s="786" t="s">
        <v>1681</v>
      </c>
      <c r="C37" s="697" t="s">
        <v>1458</v>
      </c>
      <c r="D37" s="697" t="s">
        <v>14</v>
      </c>
      <c r="E37" s="789">
        <v>12</v>
      </c>
      <c r="F37" s="787">
        <f>VLOOKUP(A37,'MÃO DE OBRA SICRO'!$A$1:$D$147,4,0)</f>
        <v>4323.5312999999996</v>
      </c>
      <c r="G37" s="787">
        <f t="shared" si="1"/>
        <v>51882.38</v>
      </c>
    </row>
  </sheetData>
  <mergeCells count="2">
    <mergeCell ref="A1:G4"/>
    <mergeCell ref="A5:G5"/>
  </mergeCells>
  <printOptions horizontalCentered="1"/>
  <pageMargins left="0.51181102362204722" right="0.51181102362204722" top="0.51181102362204722" bottom="0.51181102362204722" header="0" footer="0"/>
  <pageSetup paperSize="9" scale="75"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50"/>
  </sheetPr>
  <dimension ref="A1:I28"/>
  <sheetViews>
    <sheetView workbookViewId="0">
      <selection sqref="A1:G5"/>
    </sheetView>
  </sheetViews>
  <sheetFormatPr defaultRowHeight="12.75" x14ac:dyDescent="0.2"/>
  <cols>
    <col min="1" max="1" width="12.7109375" style="164" bestFit="1" customWidth="1"/>
    <col min="2" max="2" width="13.28515625" style="164" bestFit="1" customWidth="1"/>
    <col min="3" max="3" width="39.7109375" style="164" customWidth="1"/>
    <col min="4" max="4" width="13.7109375" style="164" bestFit="1" customWidth="1"/>
    <col min="5" max="5" width="17.5703125" style="164" bestFit="1" customWidth="1"/>
    <col min="6" max="6" width="16.7109375" style="164" bestFit="1" customWidth="1"/>
    <col min="7" max="7" width="18" style="164" bestFit="1" customWidth="1"/>
    <col min="8" max="8" width="8.85546875" style="164"/>
    <col min="9" max="9" width="33.140625" style="164" customWidth="1"/>
    <col min="10" max="256" width="8.85546875" style="164"/>
    <col min="257" max="257" width="13.140625" style="164" customWidth="1"/>
    <col min="258" max="258" width="10.7109375" style="164" customWidth="1"/>
    <col min="259" max="259" width="39.7109375" style="164" customWidth="1"/>
    <col min="260" max="260" width="8.85546875" style="164"/>
    <col min="261" max="261" width="14.7109375" style="164" customWidth="1"/>
    <col min="262" max="262" width="13.42578125" style="164" customWidth="1"/>
    <col min="263" max="263" width="14.140625" style="164" customWidth="1"/>
    <col min="264" max="264" width="8.85546875" style="164"/>
    <col min="265" max="265" width="33.140625" style="164" customWidth="1"/>
    <col min="266" max="512" width="8.85546875" style="164"/>
    <col min="513" max="513" width="13.140625" style="164" customWidth="1"/>
    <col min="514" max="514" width="10.7109375" style="164" customWidth="1"/>
    <col min="515" max="515" width="39.7109375" style="164" customWidth="1"/>
    <col min="516" max="516" width="8.85546875" style="164"/>
    <col min="517" max="517" width="14.7109375" style="164" customWidth="1"/>
    <col min="518" max="518" width="13.42578125" style="164" customWidth="1"/>
    <col min="519" max="519" width="14.140625" style="164" customWidth="1"/>
    <col min="520" max="520" width="8.85546875" style="164"/>
    <col min="521" max="521" width="33.140625" style="164" customWidth="1"/>
    <col min="522" max="768" width="8.85546875" style="164"/>
    <col min="769" max="769" width="13.140625" style="164" customWidth="1"/>
    <col min="770" max="770" width="10.7109375" style="164" customWidth="1"/>
    <col min="771" max="771" width="39.7109375" style="164" customWidth="1"/>
    <col min="772" max="772" width="8.85546875" style="164"/>
    <col min="773" max="773" width="14.7109375" style="164" customWidth="1"/>
    <col min="774" max="774" width="13.42578125" style="164" customWidth="1"/>
    <col min="775" max="775" width="14.140625" style="164" customWidth="1"/>
    <col min="776" max="776" width="8.85546875" style="164"/>
    <col min="777" max="777" width="33.140625" style="164" customWidth="1"/>
    <col min="778" max="1024" width="8.85546875" style="164"/>
    <col min="1025" max="1025" width="13.140625" style="164" customWidth="1"/>
    <col min="1026" max="1026" width="10.7109375" style="164" customWidth="1"/>
    <col min="1027" max="1027" width="39.7109375" style="164" customWidth="1"/>
    <col min="1028" max="1028" width="8.85546875" style="164"/>
    <col min="1029" max="1029" width="14.7109375" style="164" customWidth="1"/>
    <col min="1030" max="1030" width="13.42578125" style="164" customWidth="1"/>
    <col min="1031" max="1031" width="14.140625" style="164" customWidth="1"/>
    <col min="1032" max="1032" width="8.85546875" style="164"/>
    <col min="1033" max="1033" width="33.140625" style="164" customWidth="1"/>
    <col min="1034" max="1280" width="8.85546875" style="164"/>
    <col min="1281" max="1281" width="13.140625" style="164" customWidth="1"/>
    <col min="1282" max="1282" width="10.7109375" style="164" customWidth="1"/>
    <col min="1283" max="1283" width="39.7109375" style="164" customWidth="1"/>
    <col min="1284" max="1284" width="8.85546875" style="164"/>
    <col min="1285" max="1285" width="14.7109375" style="164" customWidth="1"/>
    <col min="1286" max="1286" width="13.42578125" style="164" customWidth="1"/>
    <col min="1287" max="1287" width="14.140625" style="164" customWidth="1"/>
    <col min="1288" max="1288" width="8.85546875" style="164"/>
    <col min="1289" max="1289" width="33.140625" style="164" customWidth="1"/>
    <col min="1290" max="1536" width="8.85546875" style="164"/>
    <col min="1537" max="1537" width="13.140625" style="164" customWidth="1"/>
    <col min="1538" max="1538" width="10.7109375" style="164" customWidth="1"/>
    <col min="1539" max="1539" width="39.7109375" style="164" customWidth="1"/>
    <col min="1540" max="1540" width="8.85546875" style="164"/>
    <col min="1541" max="1541" width="14.7109375" style="164" customWidth="1"/>
    <col min="1542" max="1542" width="13.42578125" style="164" customWidth="1"/>
    <col min="1543" max="1543" width="14.140625" style="164" customWidth="1"/>
    <col min="1544" max="1544" width="8.85546875" style="164"/>
    <col min="1545" max="1545" width="33.140625" style="164" customWidth="1"/>
    <col min="1546" max="1792" width="8.85546875" style="164"/>
    <col min="1793" max="1793" width="13.140625" style="164" customWidth="1"/>
    <col min="1794" max="1794" width="10.7109375" style="164" customWidth="1"/>
    <col min="1795" max="1795" width="39.7109375" style="164" customWidth="1"/>
    <col min="1796" max="1796" width="8.85546875" style="164"/>
    <col min="1797" max="1797" width="14.7109375" style="164" customWidth="1"/>
    <col min="1798" max="1798" width="13.42578125" style="164" customWidth="1"/>
    <col min="1799" max="1799" width="14.140625" style="164" customWidth="1"/>
    <col min="1800" max="1800" width="8.85546875" style="164"/>
    <col min="1801" max="1801" width="33.140625" style="164" customWidth="1"/>
    <col min="1802" max="2048" width="8.85546875" style="164"/>
    <col min="2049" max="2049" width="13.140625" style="164" customWidth="1"/>
    <col min="2050" max="2050" width="10.7109375" style="164" customWidth="1"/>
    <col min="2051" max="2051" width="39.7109375" style="164" customWidth="1"/>
    <col min="2052" max="2052" width="8.85546875" style="164"/>
    <col min="2053" max="2053" width="14.7109375" style="164" customWidth="1"/>
    <col min="2054" max="2054" width="13.42578125" style="164" customWidth="1"/>
    <col min="2055" max="2055" width="14.140625" style="164" customWidth="1"/>
    <col min="2056" max="2056" width="8.85546875" style="164"/>
    <col min="2057" max="2057" width="33.140625" style="164" customWidth="1"/>
    <col min="2058" max="2304" width="8.85546875" style="164"/>
    <col min="2305" max="2305" width="13.140625" style="164" customWidth="1"/>
    <col min="2306" max="2306" width="10.7109375" style="164" customWidth="1"/>
    <col min="2307" max="2307" width="39.7109375" style="164" customWidth="1"/>
    <col min="2308" max="2308" width="8.85546875" style="164"/>
    <col min="2309" max="2309" width="14.7109375" style="164" customWidth="1"/>
    <col min="2310" max="2310" width="13.42578125" style="164" customWidth="1"/>
    <col min="2311" max="2311" width="14.140625" style="164" customWidth="1"/>
    <col min="2312" max="2312" width="8.85546875" style="164"/>
    <col min="2313" max="2313" width="33.140625" style="164" customWidth="1"/>
    <col min="2314" max="2560" width="8.85546875" style="164"/>
    <col min="2561" max="2561" width="13.140625" style="164" customWidth="1"/>
    <col min="2562" max="2562" width="10.7109375" style="164" customWidth="1"/>
    <col min="2563" max="2563" width="39.7109375" style="164" customWidth="1"/>
    <col min="2564" max="2564" width="8.85546875" style="164"/>
    <col min="2565" max="2565" width="14.7109375" style="164" customWidth="1"/>
    <col min="2566" max="2566" width="13.42578125" style="164" customWidth="1"/>
    <col min="2567" max="2567" width="14.140625" style="164" customWidth="1"/>
    <col min="2568" max="2568" width="8.85546875" style="164"/>
    <col min="2569" max="2569" width="33.140625" style="164" customWidth="1"/>
    <col min="2570" max="2816" width="8.85546875" style="164"/>
    <col min="2817" max="2817" width="13.140625" style="164" customWidth="1"/>
    <col min="2818" max="2818" width="10.7109375" style="164" customWidth="1"/>
    <col min="2819" max="2819" width="39.7109375" style="164" customWidth="1"/>
    <col min="2820" max="2820" width="8.85546875" style="164"/>
    <col min="2821" max="2821" width="14.7109375" style="164" customWidth="1"/>
    <col min="2822" max="2822" width="13.42578125" style="164" customWidth="1"/>
    <col min="2823" max="2823" width="14.140625" style="164" customWidth="1"/>
    <col min="2824" max="2824" width="8.85546875" style="164"/>
    <col min="2825" max="2825" width="33.140625" style="164" customWidth="1"/>
    <col min="2826" max="3072" width="8.85546875" style="164"/>
    <col min="3073" max="3073" width="13.140625" style="164" customWidth="1"/>
    <col min="3074" max="3074" width="10.7109375" style="164" customWidth="1"/>
    <col min="3075" max="3075" width="39.7109375" style="164" customWidth="1"/>
    <col min="3076" max="3076" width="8.85546875" style="164"/>
    <col min="3077" max="3077" width="14.7109375" style="164" customWidth="1"/>
    <col min="3078" max="3078" width="13.42578125" style="164" customWidth="1"/>
    <col min="3079" max="3079" width="14.140625" style="164" customWidth="1"/>
    <col min="3080" max="3080" width="8.85546875" style="164"/>
    <col min="3081" max="3081" width="33.140625" style="164" customWidth="1"/>
    <col min="3082" max="3328" width="8.85546875" style="164"/>
    <col min="3329" max="3329" width="13.140625" style="164" customWidth="1"/>
    <col min="3330" max="3330" width="10.7109375" style="164" customWidth="1"/>
    <col min="3331" max="3331" width="39.7109375" style="164" customWidth="1"/>
    <col min="3332" max="3332" width="8.85546875" style="164"/>
    <col min="3333" max="3333" width="14.7109375" style="164" customWidth="1"/>
    <col min="3334" max="3334" width="13.42578125" style="164" customWidth="1"/>
    <col min="3335" max="3335" width="14.140625" style="164" customWidth="1"/>
    <col min="3336" max="3336" width="8.85546875" style="164"/>
    <col min="3337" max="3337" width="33.140625" style="164" customWidth="1"/>
    <col min="3338" max="3584" width="8.85546875" style="164"/>
    <col min="3585" max="3585" width="13.140625" style="164" customWidth="1"/>
    <col min="3586" max="3586" width="10.7109375" style="164" customWidth="1"/>
    <col min="3587" max="3587" width="39.7109375" style="164" customWidth="1"/>
    <col min="3588" max="3588" width="8.85546875" style="164"/>
    <col min="3589" max="3589" width="14.7109375" style="164" customWidth="1"/>
    <col min="3590" max="3590" width="13.42578125" style="164" customWidth="1"/>
    <col min="3591" max="3591" width="14.140625" style="164" customWidth="1"/>
    <col min="3592" max="3592" width="8.85546875" style="164"/>
    <col min="3593" max="3593" width="33.140625" style="164" customWidth="1"/>
    <col min="3594" max="3840" width="8.85546875" style="164"/>
    <col min="3841" max="3841" width="13.140625" style="164" customWidth="1"/>
    <col min="3842" max="3842" width="10.7109375" style="164" customWidth="1"/>
    <col min="3843" max="3843" width="39.7109375" style="164" customWidth="1"/>
    <col min="3844" max="3844" width="8.85546875" style="164"/>
    <col min="3845" max="3845" width="14.7109375" style="164" customWidth="1"/>
    <col min="3846" max="3846" width="13.42578125" style="164" customWidth="1"/>
    <col min="3847" max="3847" width="14.140625" style="164" customWidth="1"/>
    <col min="3848" max="3848" width="8.85546875" style="164"/>
    <col min="3849" max="3849" width="33.140625" style="164" customWidth="1"/>
    <col min="3850" max="4096" width="8.85546875" style="164"/>
    <col min="4097" max="4097" width="13.140625" style="164" customWidth="1"/>
    <col min="4098" max="4098" width="10.7109375" style="164" customWidth="1"/>
    <col min="4099" max="4099" width="39.7109375" style="164" customWidth="1"/>
    <col min="4100" max="4100" width="8.85546875" style="164"/>
    <col min="4101" max="4101" width="14.7109375" style="164" customWidth="1"/>
    <col min="4102" max="4102" width="13.42578125" style="164" customWidth="1"/>
    <col min="4103" max="4103" width="14.140625" style="164" customWidth="1"/>
    <col min="4104" max="4104" width="8.85546875" style="164"/>
    <col min="4105" max="4105" width="33.140625" style="164" customWidth="1"/>
    <col min="4106" max="4352" width="8.85546875" style="164"/>
    <col min="4353" max="4353" width="13.140625" style="164" customWidth="1"/>
    <col min="4354" max="4354" width="10.7109375" style="164" customWidth="1"/>
    <col min="4355" max="4355" width="39.7109375" style="164" customWidth="1"/>
    <col min="4356" max="4356" width="8.85546875" style="164"/>
    <col min="4357" max="4357" width="14.7109375" style="164" customWidth="1"/>
    <col min="4358" max="4358" width="13.42578125" style="164" customWidth="1"/>
    <col min="4359" max="4359" width="14.140625" style="164" customWidth="1"/>
    <col min="4360" max="4360" width="8.85546875" style="164"/>
    <col min="4361" max="4361" width="33.140625" style="164" customWidth="1"/>
    <col min="4362" max="4608" width="8.85546875" style="164"/>
    <col min="4609" max="4609" width="13.140625" style="164" customWidth="1"/>
    <col min="4610" max="4610" width="10.7109375" style="164" customWidth="1"/>
    <col min="4611" max="4611" width="39.7109375" style="164" customWidth="1"/>
    <col min="4612" max="4612" width="8.85546875" style="164"/>
    <col min="4613" max="4613" width="14.7109375" style="164" customWidth="1"/>
    <col min="4614" max="4614" width="13.42578125" style="164" customWidth="1"/>
    <col min="4615" max="4615" width="14.140625" style="164" customWidth="1"/>
    <col min="4616" max="4616" width="8.85546875" style="164"/>
    <col min="4617" max="4617" width="33.140625" style="164" customWidth="1"/>
    <col min="4618" max="4864" width="8.85546875" style="164"/>
    <col min="4865" max="4865" width="13.140625" style="164" customWidth="1"/>
    <col min="4866" max="4866" width="10.7109375" style="164" customWidth="1"/>
    <col min="4867" max="4867" width="39.7109375" style="164" customWidth="1"/>
    <col min="4868" max="4868" width="8.85546875" style="164"/>
    <col min="4869" max="4869" width="14.7109375" style="164" customWidth="1"/>
    <col min="4870" max="4870" width="13.42578125" style="164" customWidth="1"/>
    <col min="4871" max="4871" width="14.140625" style="164" customWidth="1"/>
    <col min="4872" max="4872" width="8.85546875" style="164"/>
    <col min="4873" max="4873" width="33.140625" style="164" customWidth="1"/>
    <col min="4874" max="5120" width="8.85546875" style="164"/>
    <col min="5121" max="5121" width="13.140625" style="164" customWidth="1"/>
    <col min="5122" max="5122" width="10.7109375" style="164" customWidth="1"/>
    <col min="5123" max="5123" width="39.7109375" style="164" customWidth="1"/>
    <col min="5124" max="5124" width="8.85546875" style="164"/>
    <col min="5125" max="5125" width="14.7109375" style="164" customWidth="1"/>
    <col min="5126" max="5126" width="13.42578125" style="164" customWidth="1"/>
    <col min="5127" max="5127" width="14.140625" style="164" customWidth="1"/>
    <col min="5128" max="5128" width="8.85546875" style="164"/>
    <col min="5129" max="5129" width="33.140625" style="164" customWidth="1"/>
    <col min="5130" max="5376" width="8.85546875" style="164"/>
    <col min="5377" max="5377" width="13.140625" style="164" customWidth="1"/>
    <col min="5378" max="5378" width="10.7109375" style="164" customWidth="1"/>
    <col min="5379" max="5379" width="39.7109375" style="164" customWidth="1"/>
    <col min="5380" max="5380" width="8.85546875" style="164"/>
    <col min="5381" max="5381" width="14.7109375" style="164" customWidth="1"/>
    <col min="5382" max="5382" width="13.42578125" style="164" customWidth="1"/>
    <col min="5383" max="5383" width="14.140625" style="164" customWidth="1"/>
    <col min="5384" max="5384" width="8.85546875" style="164"/>
    <col min="5385" max="5385" width="33.140625" style="164" customWidth="1"/>
    <col min="5386" max="5632" width="8.85546875" style="164"/>
    <col min="5633" max="5633" width="13.140625" style="164" customWidth="1"/>
    <col min="5634" max="5634" width="10.7109375" style="164" customWidth="1"/>
    <col min="5635" max="5635" width="39.7109375" style="164" customWidth="1"/>
    <col min="5636" max="5636" width="8.85546875" style="164"/>
    <col min="5637" max="5637" width="14.7109375" style="164" customWidth="1"/>
    <col min="5638" max="5638" width="13.42578125" style="164" customWidth="1"/>
    <col min="5639" max="5639" width="14.140625" style="164" customWidth="1"/>
    <col min="5640" max="5640" width="8.85546875" style="164"/>
    <col min="5641" max="5641" width="33.140625" style="164" customWidth="1"/>
    <col min="5642" max="5888" width="8.85546875" style="164"/>
    <col min="5889" max="5889" width="13.140625" style="164" customWidth="1"/>
    <col min="5890" max="5890" width="10.7109375" style="164" customWidth="1"/>
    <col min="5891" max="5891" width="39.7109375" style="164" customWidth="1"/>
    <col min="5892" max="5892" width="8.85546875" style="164"/>
    <col min="5893" max="5893" width="14.7109375" style="164" customWidth="1"/>
    <col min="5894" max="5894" width="13.42578125" style="164" customWidth="1"/>
    <col min="5895" max="5895" width="14.140625" style="164" customWidth="1"/>
    <col min="5896" max="5896" width="8.85546875" style="164"/>
    <col min="5897" max="5897" width="33.140625" style="164" customWidth="1"/>
    <col min="5898" max="6144" width="8.85546875" style="164"/>
    <col min="6145" max="6145" width="13.140625" style="164" customWidth="1"/>
    <col min="6146" max="6146" width="10.7109375" style="164" customWidth="1"/>
    <col min="6147" max="6147" width="39.7109375" style="164" customWidth="1"/>
    <col min="6148" max="6148" width="8.85546875" style="164"/>
    <col min="6149" max="6149" width="14.7109375" style="164" customWidth="1"/>
    <col min="6150" max="6150" width="13.42578125" style="164" customWidth="1"/>
    <col min="6151" max="6151" width="14.140625" style="164" customWidth="1"/>
    <col min="6152" max="6152" width="8.85546875" style="164"/>
    <col min="6153" max="6153" width="33.140625" style="164" customWidth="1"/>
    <col min="6154" max="6400" width="8.85546875" style="164"/>
    <col min="6401" max="6401" width="13.140625" style="164" customWidth="1"/>
    <col min="6402" max="6402" width="10.7109375" style="164" customWidth="1"/>
    <col min="6403" max="6403" width="39.7109375" style="164" customWidth="1"/>
    <col min="6404" max="6404" width="8.85546875" style="164"/>
    <col min="6405" max="6405" width="14.7109375" style="164" customWidth="1"/>
    <col min="6406" max="6406" width="13.42578125" style="164" customWidth="1"/>
    <col min="6407" max="6407" width="14.140625" style="164" customWidth="1"/>
    <col min="6408" max="6408" width="8.85546875" style="164"/>
    <col min="6409" max="6409" width="33.140625" style="164" customWidth="1"/>
    <col min="6410" max="6656" width="8.85546875" style="164"/>
    <col min="6657" max="6657" width="13.140625" style="164" customWidth="1"/>
    <col min="6658" max="6658" width="10.7109375" style="164" customWidth="1"/>
    <col min="6659" max="6659" width="39.7109375" style="164" customWidth="1"/>
    <col min="6660" max="6660" width="8.85546875" style="164"/>
    <col min="6661" max="6661" width="14.7109375" style="164" customWidth="1"/>
    <col min="6662" max="6662" width="13.42578125" style="164" customWidth="1"/>
    <col min="6663" max="6663" width="14.140625" style="164" customWidth="1"/>
    <col min="6664" max="6664" width="8.85546875" style="164"/>
    <col min="6665" max="6665" width="33.140625" style="164" customWidth="1"/>
    <col min="6666" max="6912" width="8.85546875" style="164"/>
    <col min="6913" max="6913" width="13.140625" style="164" customWidth="1"/>
    <col min="6914" max="6914" width="10.7109375" style="164" customWidth="1"/>
    <col min="6915" max="6915" width="39.7109375" style="164" customWidth="1"/>
    <col min="6916" max="6916" width="8.85546875" style="164"/>
    <col min="6917" max="6917" width="14.7109375" style="164" customWidth="1"/>
    <col min="6918" max="6918" width="13.42578125" style="164" customWidth="1"/>
    <col min="6919" max="6919" width="14.140625" style="164" customWidth="1"/>
    <col min="6920" max="6920" width="8.85546875" style="164"/>
    <col min="6921" max="6921" width="33.140625" style="164" customWidth="1"/>
    <col min="6922" max="7168" width="8.85546875" style="164"/>
    <col min="7169" max="7169" width="13.140625" style="164" customWidth="1"/>
    <col min="7170" max="7170" width="10.7109375" style="164" customWidth="1"/>
    <col min="7171" max="7171" width="39.7109375" style="164" customWidth="1"/>
    <col min="7172" max="7172" width="8.85546875" style="164"/>
    <col min="7173" max="7173" width="14.7109375" style="164" customWidth="1"/>
    <col min="7174" max="7174" width="13.42578125" style="164" customWidth="1"/>
    <col min="7175" max="7175" width="14.140625" style="164" customWidth="1"/>
    <col min="7176" max="7176" width="8.85546875" style="164"/>
    <col min="7177" max="7177" width="33.140625" style="164" customWidth="1"/>
    <col min="7178" max="7424" width="8.85546875" style="164"/>
    <col min="7425" max="7425" width="13.140625" style="164" customWidth="1"/>
    <col min="7426" max="7426" width="10.7109375" style="164" customWidth="1"/>
    <col min="7427" max="7427" width="39.7109375" style="164" customWidth="1"/>
    <col min="7428" max="7428" width="8.85546875" style="164"/>
    <col min="7429" max="7429" width="14.7109375" style="164" customWidth="1"/>
    <col min="7430" max="7430" width="13.42578125" style="164" customWidth="1"/>
    <col min="7431" max="7431" width="14.140625" style="164" customWidth="1"/>
    <col min="7432" max="7432" width="8.85546875" style="164"/>
    <col min="7433" max="7433" width="33.140625" style="164" customWidth="1"/>
    <col min="7434" max="7680" width="8.85546875" style="164"/>
    <col min="7681" max="7681" width="13.140625" style="164" customWidth="1"/>
    <col min="7682" max="7682" width="10.7109375" style="164" customWidth="1"/>
    <col min="7683" max="7683" width="39.7109375" style="164" customWidth="1"/>
    <col min="7684" max="7684" width="8.85546875" style="164"/>
    <col min="7685" max="7685" width="14.7109375" style="164" customWidth="1"/>
    <col min="7686" max="7686" width="13.42578125" style="164" customWidth="1"/>
    <col min="7687" max="7687" width="14.140625" style="164" customWidth="1"/>
    <col min="7688" max="7688" width="8.85546875" style="164"/>
    <col min="7689" max="7689" width="33.140625" style="164" customWidth="1"/>
    <col min="7690" max="7936" width="8.85546875" style="164"/>
    <col min="7937" max="7937" width="13.140625" style="164" customWidth="1"/>
    <col min="7938" max="7938" width="10.7109375" style="164" customWidth="1"/>
    <col min="7939" max="7939" width="39.7109375" style="164" customWidth="1"/>
    <col min="7940" max="7940" width="8.85546875" style="164"/>
    <col min="7941" max="7941" width="14.7109375" style="164" customWidth="1"/>
    <col min="7942" max="7942" width="13.42578125" style="164" customWidth="1"/>
    <col min="7943" max="7943" width="14.140625" style="164" customWidth="1"/>
    <col min="7944" max="7944" width="8.85546875" style="164"/>
    <col min="7945" max="7945" width="33.140625" style="164" customWidth="1"/>
    <col min="7946" max="8192" width="8.85546875" style="164"/>
    <col min="8193" max="8193" width="13.140625" style="164" customWidth="1"/>
    <col min="8194" max="8194" width="10.7109375" style="164" customWidth="1"/>
    <col min="8195" max="8195" width="39.7109375" style="164" customWidth="1"/>
    <col min="8196" max="8196" width="8.85546875" style="164"/>
    <col min="8197" max="8197" width="14.7109375" style="164" customWidth="1"/>
    <col min="8198" max="8198" width="13.42578125" style="164" customWidth="1"/>
    <col min="8199" max="8199" width="14.140625" style="164" customWidth="1"/>
    <col min="8200" max="8200" width="8.85546875" style="164"/>
    <col min="8201" max="8201" width="33.140625" style="164" customWidth="1"/>
    <col min="8202" max="8448" width="8.85546875" style="164"/>
    <col min="8449" max="8449" width="13.140625" style="164" customWidth="1"/>
    <col min="8450" max="8450" width="10.7109375" style="164" customWidth="1"/>
    <col min="8451" max="8451" width="39.7109375" style="164" customWidth="1"/>
    <col min="8452" max="8452" width="8.85546875" style="164"/>
    <col min="8453" max="8453" width="14.7109375" style="164" customWidth="1"/>
    <col min="8454" max="8454" width="13.42578125" style="164" customWidth="1"/>
    <col min="8455" max="8455" width="14.140625" style="164" customWidth="1"/>
    <col min="8456" max="8456" width="8.85546875" style="164"/>
    <col min="8457" max="8457" width="33.140625" style="164" customWidth="1"/>
    <col min="8458" max="8704" width="8.85546875" style="164"/>
    <col min="8705" max="8705" width="13.140625" style="164" customWidth="1"/>
    <col min="8706" max="8706" width="10.7109375" style="164" customWidth="1"/>
    <col min="8707" max="8707" width="39.7109375" style="164" customWidth="1"/>
    <col min="8708" max="8708" width="8.85546875" style="164"/>
    <col min="8709" max="8709" width="14.7109375" style="164" customWidth="1"/>
    <col min="8710" max="8710" width="13.42578125" style="164" customWidth="1"/>
    <col min="8711" max="8711" width="14.140625" style="164" customWidth="1"/>
    <col min="8712" max="8712" width="8.85546875" style="164"/>
    <col min="8713" max="8713" width="33.140625" style="164" customWidth="1"/>
    <col min="8714" max="8960" width="8.85546875" style="164"/>
    <col min="8961" max="8961" width="13.140625" style="164" customWidth="1"/>
    <col min="8962" max="8962" width="10.7109375" style="164" customWidth="1"/>
    <col min="8963" max="8963" width="39.7109375" style="164" customWidth="1"/>
    <col min="8964" max="8964" width="8.85546875" style="164"/>
    <col min="8965" max="8965" width="14.7109375" style="164" customWidth="1"/>
    <col min="8966" max="8966" width="13.42578125" style="164" customWidth="1"/>
    <col min="8967" max="8967" width="14.140625" style="164" customWidth="1"/>
    <col min="8968" max="8968" width="8.85546875" style="164"/>
    <col min="8969" max="8969" width="33.140625" style="164" customWidth="1"/>
    <col min="8970" max="9216" width="8.85546875" style="164"/>
    <col min="9217" max="9217" width="13.140625" style="164" customWidth="1"/>
    <col min="9218" max="9218" width="10.7109375" style="164" customWidth="1"/>
    <col min="9219" max="9219" width="39.7109375" style="164" customWidth="1"/>
    <col min="9220" max="9220" width="8.85546875" style="164"/>
    <col min="9221" max="9221" width="14.7109375" style="164" customWidth="1"/>
    <col min="9222" max="9222" width="13.42578125" style="164" customWidth="1"/>
    <col min="9223" max="9223" width="14.140625" style="164" customWidth="1"/>
    <col min="9224" max="9224" width="8.85546875" style="164"/>
    <col min="9225" max="9225" width="33.140625" style="164" customWidth="1"/>
    <col min="9226" max="9472" width="8.85546875" style="164"/>
    <col min="9473" max="9473" width="13.140625" style="164" customWidth="1"/>
    <col min="9474" max="9474" width="10.7109375" style="164" customWidth="1"/>
    <col min="9475" max="9475" width="39.7109375" style="164" customWidth="1"/>
    <col min="9476" max="9476" width="8.85546875" style="164"/>
    <col min="9477" max="9477" width="14.7109375" style="164" customWidth="1"/>
    <col min="9478" max="9478" width="13.42578125" style="164" customWidth="1"/>
    <col min="9479" max="9479" width="14.140625" style="164" customWidth="1"/>
    <col min="9480" max="9480" width="8.85546875" style="164"/>
    <col min="9481" max="9481" width="33.140625" style="164" customWidth="1"/>
    <col min="9482" max="9728" width="8.85546875" style="164"/>
    <col min="9729" max="9729" width="13.140625" style="164" customWidth="1"/>
    <col min="9730" max="9730" width="10.7109375" style="164" customWidth="1"/>
    <col min="9731" max="9731" width="39.7109375" style="164" customWidth="1"/>
    <col min="9732" max="9732" width="8.85546875" style="164"/>
    <col min="9733" max="9733" width="14.7109375" style="164" customWidth="1"/>
    <col min="9734" max="9734" width="13.42578125" style="164" customWidth="1"/>
    <col min="9735" max="9735" width="14.140625" style="164" customWidth="1"/>
    <col min="9736" max="9736" width="8.85546875" style="164"/>
    <col min="9737" max="9737" width="33.140625" style="164" customWidth="1"/>
    <col min="9738" max="9984" width="8.85546875" style="164"/>
    <col min="9985" max="9985" width="13.140625" style="164" customWidth="1"/>
    <col min="9986" max="9986" width="10.7109375" style="164" customWidth="1"/>
    <col min="9987" max="9987" width="39.7109375" style="164" customWidth="1"/>
    <col min="9988" max="9988" width="8.85546875" style="164"/>
    <col min="9989" max="9989" width="14.7109375" style="164" customWidth="1"/>
    <col min="9990" max="9990" width="13.42578125" style="164" customWidth="1"/>
    <col min="9991" max="9991" width="14.140625" style="164" customWidth="1"/>
    <col min="9992" max="9992" width="8.85546875" style="164"/>
    <col min="9993" max="9993" width="33.140625" style="164" customWidth="1"/>
    <col min="9994" max="10240" width="8.85546875" style="164"/>
    <col min="10241" max="10241" width="13.140625" style="164" customWidth="1"/>
    <col min="10242" max="10242" width="10.7109375" style="164" customWidth="1"/>
    <col min="10243" max="10243" width="39.7109375" style="164" customWidth="1"/>
    <col min="10244" max="10244" width="8.85546875" style="164"/>
    <col min="10245" max="10245" width="14.7109375" style="164" customWidth="1"/>
    <col min="10246" max="10246" width="13.42578125" style="164" customWidth="1"/>
    <col min="10247" max="10247" width="14.140625" style="164" customWidth="1"/>
    <col min="10248" max="10248" width="8.85546875" style="164"/>
    <col min="10249" max="10249" width="33.140625" style="164" customWidth="1"/>
    <col min="10250" max="10496" width="8.85546875" style="164"/>
    <col min="10497" max="10497" width="13.140625" style="164" customWidth="1"/>
    <col min="10498" max="10498" width="10.7109375" style="164" customWidth="1"/>
    <col min="10499" max="10499" width="39.7109375" style="164" customWidth="1"/>
    <col min="10500" max="10500" width="8.85546875" style="164"/>
    <col min="10501" max="10501" width="14.7109375" style="164" customWidth="1"/>
    <col min="10502" max="10502" width="13.42578125" style="164" customWidth="1"/>
    <col min="10503" max="10503" width="14.140625" style="164" customWidth="1"/>
    <col min="10504" max="10504" width="8.85546875" style="164"/>
    <col min="10505" max="10505" width="33.140625" style="164" customWidth="1"/>
    <col min="10506" max="10752" width="8.85546875" style="164"/>
    <col min="10753" max="10753" width="13.140625" style="164" customWidth="1"/>
    <col min="10754" max="10754" width="10.7109375" style="164" customWidth="1"/>
    <col min="10755" max="10755" width="39.7109375" style="164" customWidth="1"/>
    <col min="10756" max="10756" width="8.85546875" style="164"/>
    <col min="10757" max="10757" width="14.7109375" style="164" customWidth="1"/>
    <col min="10758" max="10758" width="13.42578125" style="164" customWidth="1"/>
    <col min="10759" max="10759" width="14.140625" style="164" customWidth="1"/>
    <col min="10760" max="10760" width="8.85546875" style="164"/>
    <col min="10761" max="10761" width="33.140625" style="164" customWidth="1"/>
    <col min="10762" max="11008" width="8.85546875" style="164"/>
    <col min="11009" max="11009" width="13.140625" style="164" customWidth="1"/>
    <col min="11010" max="11010" width="10.7109375" style="164" customWidth="1"/>
    <col min="11011" max="11011" width="39.7109375" style="164" customWidth="1"/>
    <col min="11012" max="11012" width="8.85546875" style="164"/>
    <col min="11013" max="11013" width="14.7109375" style="164" customWidth="1"/>
    <col min="11014" max="11014" width="13.42578125" style="164" customWidth="1"/>
    <col min="11015" max="11015" width="14.140625" style="164" customWidth="1"/>
    <col min="11016" max="11016" width="8.85546875" style="164"/>
    <col min="11017" max="11017" width="33.140625" style="164" customWidth="1"/>
    <col min="11018" max="11264" width="8.85546875" style="164"/>
    <col min="11265" max="11265" width="13.140625" style="164" customWidth="1"/>
    <col min="11266" max="11266" width="10.7109375" style="164" customWidth="1"/>
    <col min="11267" max="11267" width="39.7109375" style="164" customWidth="1"/>
    <col min="11268" max="11268" width="8.85546875" style="164"/>
    <col min="11269" max="11269" width="14.7109375" style="164" customWidth="1"/>
    <col min="11270" max="11270" width="13.42578125" style="164" customWidth="1"/>
    <col min="11271" max="11271" width="14.140625" style="164" customWidth="1"/>
    <col min="11272" max="11272" width="8.85546875" style="164"/>
    <col min="11273" max="11273" width="33.140625" style="164" customWidth="1"/>
    <col min="11274" max="11520" width="8.85546875" style="164"/>
    <col min="11521" max="11521" width="13.140625" style="164" customWidth="1"/>
    <col min="11522" max="11522" width="10.7109375" style="164" customWidth="1"/>
    <col min="11523" max="11523" width="39.7109375" style="164" customWidth="1"/>
    <col min="11524" max="11524" width="8.85546875" style="164"/>
    <col min="11525" max="11525" width="14.7109375" style="164" customWidth="1"/>
    <col min="11526" max="11526" width="13.42578125" style="164" customWidth="1"/>
    <col min="11527" max="11527" width="14.140625" style="164" customWidth="1"/>
    <col min="11528" max="11528" width="8.85546875" style="164"/>
    <col min="11529" max="11529" width="33.140625" style="164" customWidth="1"/>
    <col min="11530" max="11776" width="8.85546875" style="164"/>
    <col min="11777" max="11777" width="13.140625" style="164" customWidth="1"/>
    <col min="11778" max="11778" width="10.7109375" style="164" customWidth="1"/>
    <col min="11779" max="11779" width="39.7109375" style="164" customWidth="1"/>
    <col min="11780" max="11780" width="8.85546875" style="164"/>
    <col min="11781" max="11781" width="14.7109375" style="164" customWidth="1"/>
    <col min="11782" max="11782" width="13.42578125" style="164" customWidth="1"/>
    <col min="11783" max="11783" width="14.140625" style="164" customWidth="1"/>
    <col min="11784" max="11784" width="8.85546875" style="164"/>
    <col min="11785" max="11785" width="33.140625" style="164" customWidth="1"/>
    <col min="11786" max="12032" width="8.85546875" style="164"/>
    <col min="12033" max="12033" width="13.140625" style="164" customWidth="1"/>
    <col min="12034" max="12034" width="10.7109375" style="164" customWidth="1"/>
    <col min="12035" max="12035" width="39.7109375" style="164" customWidth="1"/>
    <col min="12036" max="12036" width="8.85546875" style="164"/>
    <col min="12037" max="12037" width="14.7109375" style="164" customWidth="1"/>
    <col min="12038" max="12038" width="13.42578125" style="164" customWidth="1"/>
    <col min="12039" max="12039" width="14.140625" style="164" customWidth="1"/>
    <col min="12040" max="12040" width="8.85546875" style="164"/>
    <col min="12041" max="12041" width="33.140625" style="164" customWidth="1"/>
    <col min="12042" max="12288" width="8.85546875" style="164"/>
    <col min="12289" max="12289" width="13.140625" style="164" customWidth="1"/>
    <col min="12290" max="12290" width="10.7109375" style="164" customWidth="1"/>
    <col min="12291" max="12291" width="39.7109375" style="164" customWidth="1"/>
    <col min="12292" max="12292" width="8.85546875" style="164"/>
    <col min="12293" max="12293" width="14.7109375" style="164" customWidth="1"/>
    <col min="12294" max="12294" width="13.42578125" style="164" customWidth="1"/>
    <col min="12295" max="12295" width="14.140625" style="164" customWidth="1"/>
    <col min="12296" max="12296" width="8.85546875" style="164"/>
    <col min="12297" max="12297" width="33.140625" style="164" customWidth="1"/>
    <col min="12298" max="12544" width="8.85546875" style="164"/>
    <col min="12545" max="12545" width="13.140625" style="164" customWidth="1"/>
    <col min="12546" max="12546" width="10.7109375" style="164" customWidth="1"/>
    <col min="12547" max="12547" width="39.7109375" style="164" customWidth="1"/>
    <col min="12548" max="12548" width="8.85546875" style="164"/>
    <col min="12549" max="12549" width="14.7109375" style="164" customWidth="1"/>
    <col min="12550" max="12550" width="13.42578125" style="164" customWidth="1"/>
    <col min="12551" max="12551" width="14.140625" style="164" customWidth="1"/>
    <col min="12552" max="12552" width="8.85546875" style="164"/>
    <col min="12553" max="12553" width="33.140625" style="164" customWidth="1"/>
    <col min="12554" max="12800" width="8.85546875" style="164"/>
    <col min="12801" max="12801" width="13.140625" style="164" customWidth="1"/>
    <col min="12802" max="12802" width="10.7109375" style="164" customWidth="1"/>
    <col min="12803" max="12803" width="39.7109375" style="164" customWidth="1"/>
    <col min="12804" max="12804" width="8.85546875" style="164"/>
    <col min="12805" max="12805" width="14.7109375" style="164" customWidth="1"/>
    <col min="12806" max="12806" width="13.42578125" style="164" customWidth="1"/>
    <col min="12807" max="12807" width="14.140625" style="164" customWidth="1"/>
    <col min="12808" max="12808" width="8.85546875" style="164"/>
    <col min="12809" max="12809" width="33.140625" style="164" customWidth="1"/>
    <col min="12810" max="13056" width="8.85546875" style="164"/>
    <col min="13057" max="13057" width="13.140625" style="164" customWidth="1"/>
    <col min="13058" max="13058" width="10.7109375" style="164" customWidth="1"/>
    <col min="13059" max="13059" width="39.7109375" style="164" customWidth="1"/>
    <col min="13060" max="13060" width="8.85546875" style="164"/>
    <col min="13061" max="13061" width="14.7109375" style="164" customWidth="1"/>
    <col min="13062" max="13062" width="13.42578125" style="164" customWidth="1"/>
    <col min="13063" max="13063" width="14.140625" style="164" customWidth="1"/>
    <col min="13064" max="13064" width="8.85546875" style="164"/>
    <col min="13065" max="13065" width="33.140625" style="164" customWidth="1"/>
    <col min="13066" max="13312" width="8.85546875" style="164"/>
    <col min="13313" max="13313" width="13.140625" style="164" customWidth="1"/>
    <col min="13314" max="13314" width="10.7109375" style="164" customWidth="1"/>
    <col min="13315" max="13315" width="39.7109375" style="164" customWidth="1"/>
    <col min="13316" max="13316" width="8.85546875" style="164"/>
    <col min="13317" max="13317" width="14.7109375" style="164" customWidth="1"/>
    <col min="13318" max="13318" width="13.42578125" style="164" customWidth="1"/>
    <col min="13319" max="13319" width="14.140625" style="164" customWidth="1"/>
    <col min="13320" max="13320" width="8.85546875" style="164"/>
    <col min="13321" max="13321" width="33.140625" style="164" customWidth="1"/>
    <col min="13322" max="13568" width="8.85546875" style="164"/>
    <col min="13569" max="13569" width="13.140625" style="164" customWidth="1"/>
    <col min="13570" max="13570" width="10.7109375" style="164" customWidth="1"/>
    <col min="13571" max="13571" width="39.7109375" style="164" customWidth="1"/>
    <col min="13572" max="13572" width="8.85546875" style="164"/>
    <col min="13573" max="13573" width="14.7109375" style="164" customWidth="1"/>
    <col min="13574" max="13574" width="13.42578125" style="164" customWidth="1"/>
    <col min="13575" max="13575" width="14.140625" style="164" customWidth="1"/>
    <col min="13576" max="13576" width="8.85546875" style="164"/>
    <col min="13577" max="13577" width="33.140625" style="164" customWidth="1"/>
    <col min="13578" max="13824" width="8.85546875" style="164"/>
    <col min="13825" max="13825" width="13.140625" style="164" customWidth="1"/>
    <col min="13826" max="13826" width="10.7109375" style="164" customWidth="1"/>
    <col min="13827" max="13827" width="39.7109375" style="164" customWidth="1"/>
    <col min="13828" max="13828" width="8.85546875" style="164"/>
    <col min="13829" max="13829" width="14.7109375" style="164" customWidth="1"/>
    <col min="13830" max="13830" width="13.42578125" style="164" customWidth="1"/>
    <col min="13831" max="13831" width="14.140625" style="164" customWidth="1"/>
    <col min="13832" max="13832" width="8.85546875" style="164"/>
    <col min="13833" max="13833" width="33.140625" style="164" customWidth="1"/>
    <col min="13834" max="14080" width="8.85546875" style="164"/>
    <col min="14081" max="14081" width="13.140625" style="164" customWidth="1"/>
    <col min="14082" max="14082" width="10.7109375" style="164" customWidth="1"/>
    <col min="14083" max="14083" width="39.7109375" style="164" customWidth="1"/>
    <col min="14084" max="14084" width="8.85546875" style="164"/>
    <col min="14085" max="14085" width="14.7109375" style="164" customWidth="1"/>
    <col min="14086" max="14086" width="13.42578125" style="164" customWidth="1"/>
    <col min="14087" max="14087" width="14.140625" style="164" customWidth="1"/>
    <col min="14088" max="14088" width="8.85546875" style="164"/>
    <col min="14089" max="14089" width="33.140625" style="164" customWidth="1"/>
    <col min="14090" max="14336" width="8.85546875" style="164"/>
    <col min="14337" max="14337" width="13.140625" style="164" customWidth="1"/>
    <col min="14338" max="14338" width="10.7109375" style="164" customWidth="1"/>
    <col min="14339" max="14339" width="39.7109375" style="164" customWidth="1"/>
    <col min="14340" max="14340" width="8.85546875" style="164"/>
    <col min="14341" max="14341" width="14.7109375" style="164" customWidth="1"/>
    <col min="14342" max="14342" width="13.42578125" style="164" customWidth="1"/>
    <col min="14343" max="14343" width="14.140625" style="164" customWidth="1"/>
    <col min="14344" max="14344" width="8.85546875" style="164"/>
    <col min="14345" max="14345" width="33.140625" style="164" customWidth="1"/>
    <col min="14346" max="14592" width="8.85546875" style="164"/>
    <col min="14593" max="14593" width="13.140625" style="164" customWidth="1"/>
    <col min="14594" max="14594" width="10.7109375" style="164" customWidth="1"/>
    <col min="14595" max="14595" width="39.7109375" style="164" customWidth="1"/>
    <col min="14596" max="14596" width="8.85546875" style="164"/>
    <col min="14597" max="14597" width="14.7109375" style="164" customWidth="1"/>
    <col min="14598" max="14598" width="13.42578125" style="164" customWidth="1"/>
    <col min="14599" max="14599" width="14.140625" style="164" customWidth="1"/>
    <col min="14600" max="14600" width="8.85546875" style="164"/>
    <col min="14601" max="14601" width="33.140625" style="164" customWidth="1"/>
    <col min="14602" max="14848" width="8.85546875" style="164"/>
    <col min="14849" max="14849" width="13.140625" style="164" customWidth="1"/>
    <col min="14850" max="14850" width="10.7109375" style="164" customWidth="1"/>
    <col min="14851" max="14851" width="39.7109375" style="164" customWidth="1"/>
    <col min="14852" max="14852" width="8.85546875" style="164"/>
    <col min="14853" max="14853" width="14.7109375" style="164" customWidth="1"/>
    <col min="14854" max="14854" width="13.42578125" style="164" customWidth="1"/>
    <col min="14855" max="14855" width="14.140625" style="164" customWidth="1"/>
    <col min="14856" max="14856" width="8.85546875" style="164"/>
    <col min="14857" max="14857" width="33.140625" style="164" customWidth="1"/>
    <col min="14858" max="15104" width="8.85546875" style="164"/>
    <col min="15105" max="15105" width="13.140625" style="164" customWidth="1"/>
    <col min="15106" max="15106" width="10.7109375" style="164" customWidth="1"/>
    <col min="15107" max="15107" width="39.7109375" style="164" customWidth="1"/>
    <col min="15108" max="15108" width="8.85546875" style="164"/>
    <col min="15109" max="15109" width="14.7109375" style="164" customWidth="1"/>
    <col min="15110" max="15110" width="13.42578125" style="164" customWidth="1"/>
    <col min="15111" max="15111" width="14.140625" style="164" customWidth="1"/>
    <col min="15112" max="15112" width="8.85546875" style="164"/>
    <col min="15113" max="15113" width="33.140625" style="164" customWidth="1"/>
    <col min="15114" max="15360" width="8.85546875" style="164"/>
    <col min="15361" max="15361" width="13.140625" style="164" customWidth="1"/>
    <col min="15362" max="15362" width="10.7109375" style="164" customWidth="1"/>
    <col min="15363" max="15363" width="39.7109375" style="164" customWidth="1"/>
    <col min="15364" max="15364" width="8.85546875" style="164"/>
    <col min="15365" max="15365" width="14.7109375" style="164" customWidth="1"/>
    <col min="15366" max="15366" width="13.42578125" style="164" customWidth="1"/>
    <col min="15367" max="15367" width="14.140625" style="164" customWidth="1"/>
    <col min="15368" max="15368" width="8.85546875" style="164"/>
    <col min="15369" max="15369" width="33.140625" style="164" customWidth="1"/>
    <col min="15370" max="15616" width="8.85546875" style="164"/>
    <col min="15617" max="15617" width="13.140625" style="164" customWidth="1"/>
    <col min="15618" max="15618" width="10.7109375" style="164" customWidth="1"/>
    <col min="15619" max="15619" width="39.7109375" style="164" customWidth="1"/>
    <col min="15620" max="15620" width="8.85546875" style="164"/>
    <col min="15621" max="15621" width="14.7109375" style="164" customWidth="1"/>
    <col min="15622" max="15622" width="13.42578125" style="164" customWidth="1"/>
    <col min="15623" max="15623" width="14.140625" style="164" customWidth="1"/>
    <col min="15624" max="15624" width="8.85546875" style="164"/>
    <col min="15625" max="15625" width="33.140625" style="164" customWidth="1"/>
    <col min="15626" max="15872" width="8.85546875" style="164"/>
    <col min="15873" max="15873" width="13.140625" style="164" customWidth="1"/>
    <col min="15874" max="15874" width="10.7109375" style="164" customWidth="1"/>
    <col min="15875" max="15875" width="39.7109375" style="164" customWidth="1"/>
    <col min="15876" max="15876" width="8.85546875" style="164"/>
    <col min="15877" max="15877" width="14.7109375" style="164" customWidth="1"/>
    <col min="15878" max="15878" width="13.42578125" style="164" customWidth="1"/>
    <col min="15879" max="15879" width="14.140625" style="164" customWidth="1"/>
    <col min="15880" max="15880" width="8.85546875" style="164"/>
    <col min="15881" max="15881" width="33.140625" style="164" customWidth="1"/>
    <col min="15882" max="16128" width="8.85546875" style="164"/>
    <col min="16129" max="16129" width="13.140625" style="164" customWidth="1"/>
    <col min="16130" max="16130" width="10.7109375" style="164" customWidth="1"/>
    <col min="16131" max="16131" width="39.7109375" style="164" customWidth="1"/>
    <col min="16132" max="16132" width="8.85546875" style="164"/>
    <col min="16133" max="16133" width="14.7109375" style="164" customWidth="1"/>
    <col min="16134" max="16134" width="13.42578125" style="164" customWidth="1"/>
    <col min="16135" max="16135" width="14.140625" style="164" customWidth="1"/>
    <col min="16136" max="16136" width="8.85546875" style="164"/>
    <col min="16137" max="16137" width="33.140625" style="164" customWidth="1"/>
    <col min="16138" max="16384" width="8.85546875" style="164"/>
  </cols>
  <sheetData>
    <row r="1" spans="1:9" ht="13.15" customHeight="1" x14ac:dyDescent="0.2">
      <c r="A1" s="1087" t="s">
        <v>1594</v>
      </c>
      <c r="B1" s="1088"/>
      <c r="C1" s="1088"/>
      <c r="D1" s="1088"/>
      <c r="E1" s="1088"/>
      <c r="F1" s="1088"/>
      <c r="G1" s="1089"/>
      <c r="H1" s="692"/>
      <c r="I1" s="692"/>
    </row>
    <row r="2" spans="1:9" ht="13.15" customHeight="1" x14ac:dyDescent="0.2">
      <c r="A2" s="1090"/>
      <c r="B2" s="1091"/>
      <c r="C2" s="1091"/>
      <c r="D2" s="1091"/>
      <c r="E2" s="1091"/>
      <c r="F2" s="1091"/>
      <c r="G2" s="1092"/>
      <c r="H2" s="692"/>
      <c r="I2" s="692"/>
    </row>
    <row r="3" spans="1:9" ht="13.15" customHeight="1" x14ac:dyDescent="0.2">
      <c r="A3" s="1090"/>
      <c r="B3" s="1091"/>
      <c r="C3" s="1091"/>
      <c r="D3" s="1091"/>
      <c r="E3" s="1091"/>
      <c r="F3" s="1091"/>
      <c r="G3" s="1092"/>
      <c r="H3" s="692"/>
      <c r="I3" s="692"/>
    </row>
    <row r="4" spans="1:9" ht="13.15" customHeight="1" x14ac:dyDescent="0.2">
      <c r="A4" s="1090"/>
      <c r="B4" s="1091"/>
      <c r="C4" s="1091"/>
      <c r="D4" s="1091"/>
      <c r="E4" s="1091"/>
      <c r="F4" s="1091"/>
      <c r="G4" s="1092"/>
      <c r="H4" s="692"/>
      <c r="I4" s="692"/>
    </row>
    <row r="5" spans="1:9" ht="13.5" thickBot="1" x14ac:dyDescent="0.25">
      <c r="A5" s="1127"/>
      <c r="B5" s="1128"/>
      <c r="C5" s="1128"/>
      <c r="D5" s="1128"/>
      <c r="E5" s="1128"/>
      <c r="F5" s="1128"/>
      <c r="G5" s="1129"/>
    </row>
    <row r="6" spans="1:9" ht="4.9000000000000004" customHeight="1" thickBot="1" x14ac:dyDescent="0.25">
      <c r="A6" s="1195"/>
      <c r="B6" s="1196"/>
      <c r="C6" s="1196"/>
      <c r="D6" s="1196"/>
      <c r="E6" s="1196"/>
      <c r="F6" s="1196"/>
      <c r="G6" s="1197"/>
    </row>
    <row r="7" spans="1:9" s="168" customFormat="1" ht="24.95" customHeight="1" thickBot="1" x14ac:dyDescent="0.3">
      <c r="A7" s="1200" t="s">
        <v>1462</v>
      </c>
      <c r="B7" s="1201"/>
      <c r="C7" s="1201"/>
      <c r="D7" s="1201"/>
      <c r="E7" s="1201"/>
      <c r="F7" s="1201"/>
      <c r="G7" s="1202"/>
    </row>
    <row r="8" spans="1:9" ht="4.9000000000000004" customHeight="1" thickBot="1" x14ac:dyDescent="0.25">
      <c r="A8" s="1195"/>
      <c r="B8" s="1196"/>
      <c r="C8" s="1196"/>
      <c r="D8" s="1196"/>
      <c r="E8" s="1196"/>
      <c r="F8" s="1196"/>
      <c r="G8" s="1197"/>
    </row>
    <row r="9" spans="1:9" ht="9" customHeight="1" x14ac:dyDescent="0.2">
      <c r="A9" s="1203" t="s">
        <v>1</v>
      </c>
      <c r="B9" s="1205" t="s">
        <v>2</v>
      </c>
      <c r="C9" s="1205" t="s">
        <v>1463</v>
      </c>
      <c r="D9" s="1205" t="s">
        <v>239</v>
      </c>
      <c r="E9" s="1207" t="s">
        <v>6</v>
      </c>
      <c r="F9" s="1209" t="s">
        <v>1464</v>
      </c>
      <c r="G9" s="1211" t="s">
        <v>1465</v>
      </c>
    </row>
    <row r="10" spans="1:9" ht="9" customHeight="1" thickBot="1" x14ac:dyDescent="0.25">
      <c r="A10" s="1204"/>
      <c r="B10" s="1206"/>
      <c r="C10" s="1206"/>
      <c r="D10" s="1206"/>
      <c r="E10" s="1208"/>
      <c r="F10" s="1210"/>
      <c r="G10" s="1212"/>
    </row>
    <row r="11" spans="1:9" x14ac:dyDescent="0.2">
      <c r="A11" s="304">
        <v>1</v>
      </c>
      <c r="B11" s="305" t="s">
        <v>262</v>
      </c>
      <c r="C11" s="306" t="s">
        <v>1466</v>
      </c>
      <c r="D11" s="305" t="s">
        <v>1090</v>
      </c>
      <c r="E11" s="307">
        <f>'Sintético de Mão de Obra'!E7</f>
        <v>153037.50271900385</v>
      </c>
      <c r="F11" s="307">
        <v>182.49</v>
      </c>
      <c r="G11" s="308">
        <f>ROUND(E11/F11,2)</f>
        <v>838.61</v>
      </c>
    </row>
    <row r="12" spans="1:9" x14ac:dyDescent="0.2">
      <c r="A12" s="304">
        <v>2</v>
      </c>
      <c r="B12" s="305" t="s">
        <v>256</v>
      </c>
      <c r="C12" s="306" t="s">
        <v>1467</v>
      </c>
      <c r="D12" s="305" t="s">
        <v>1090</v>
      </c>
      <c r="E12" s="307">
        <f>'Sintético de Mão de Obra'!E8</f>
        <v>5993.6893160720401</v>
      </c>
      <c r="F12" s="307">
        <v>182.49</v>
      </c>
      <c r="G12" s="308">
        <f t="shared" ref="G12:G20" si="0">ROUND(E12/F12,2)</f>
        <v>32.840000000000003</v>
      </c>
    </row>
    <row r="13" spans="1:9" x14ac:dyDescent="0.2">
      <c r="A13" s="304">
        <v>3</v>
      </c>
      <c r="B13" s="305" t="s">
        <v>264</v>
      </c>
      <c r="C13" s="306" t="s">
        <v>1468</v>
      </c>
      <c r="D13" s="305" t="s">
        <v>1090</v>
      </c>
      <c r="E13" s="307">
        <f>'Sintético de Mão de Obra'!E9</f>
        <v>61960.257159249864</v>
      </c>
      <c r="F13" s="307">
        <v>182.49</v>
      </c>
      <c r="G13" s="308">
        <f t="shared" si="0"/>
        <v>339.53</v>
      </c>
    </row>
    <row r="14" spans="1:9" x14ac:dyDescent="0.2">
      <c r="A14" s="304">
        <v>4</v>
      </c>
      <c r="B14" s="305" t="s">
        <v>283</v>
      </c>
      <c r="C14" s="306" t="s">
        <v>1469</v>
      </c>
      <c r="D14" s="305" t="s">
        <v>1090</v>
      </c>
      <c r="E14" s="307">
        <f>'Sintético de Mão de Obra'!E10</f>
        <v>70438.245242999998</v>
      </c>
      <c r="F14" s="307">
        <v>182.49</v>
      </c>
      <c r="G14" s="308">
        <f t="shared" si="0"/>
        <v>385.98</v>
      </c>
    </row>
    <row r="15" spans="1:9" x14ac:dyDescent="0.2">
      <c r="A15" s="304">
        <v>5</v>
      </c>
      <c r="B15" s="305" t="s">
        <v>371</v>
      </c>
      <c r="C15" s="306" t="s">
        <v>1470</v>
      </c>
      <c r="D15" s="305" t="s">
        <v>1090</v>
      </c>
      <c r="E15" s="307">
        <f>'Sintético de Mão de Obra'!E11</f>
        <v>25344.929493016574</v>
      </c>
      <c r="F15" s="307">
        <v>182.49</v>
      </c>
      <c r="G15" s="308">
        <f>ROUND(E15/F15,2)</f>
        <v>138.88</v>
      </c>
    </row>
    <row r="16" spans="1:9" x14ac:dyDescent="0.2">
      <c r="A16" s="304">
        <v>6</v>
      </c>
      <c r="B16" s="305" t="s">
        <v>236</v>
      </c>
      <c r="C16" s="306" t="s">
        <v>1471</v>
      </c>
      <c r="D16" s="305" t="s">
        <v>1090</v>
      </c>
      <c r="E16" s="307">
        <f>'Sintético de Mão de Obra'!E12</f>
        <v>68303.397160239154</v>
      </c>
      <c r="F16" s="307">
        <v>182.49</v>
      </c>
      <c r="G16" s="308">
        <f t="shared" si="0"/>
        <v>374.29</v>
      </c>
    </row>
    <row r="17" spans="1:9" x14ac:dyDescent="0.2">
      <c r="A17" s="304">
        <v>7</v>
      </c>
      <c r="B17" s="305" t="s">
        <v>272</v>
      </c>
      <c r="C17" s="306" t="s">
        <v>1472</v>
      </c>
      <c r="D17" s="305" t="s">
        <v>1090</v>
      </c>
      <c r="E17" s="307">
        <f>'Sintético de Mão de Obra'!E13</f>
        <v>1292.0323592018203</v>
      </c>
      <c r="F17" s="307">
        <v>182.49</v>
      </c>
      <c r="G17" s="308">
        <f t="shared" si="0"/>
        <v>7.08</v>
      </c>
    </row>
    <row r="18" spans="1:9" x14ac:dyDescent="0.2">
      <c r="A18" s="304">
        <v>8</v>
      </c>
      <c r="B18" s="305" t="s">
        <v>373</v>
      </c>
      <c r="C18" s="306" t="s">
        <v>1473</v>
      </c>
      <c r="D18" s="305" t="s">
        <v>1090</v>
      </c>
      <c r="E18" s="307">
        <f>'Sintético de Mão de Obra'!E14</f>
        <v>458.60710341365461</v>
      </c>
      <c r="F18" s="307">
        <v>182.49</v>
      </c>
      <c r="G18" s="308">
        <f t="shared" si="0"/>
        <v>2.5099999999999998</v>
      </c>
    </row>
    <row r="19" spans="1:9" x14ac:dyDescent="0.2">
      <c r="A19" s="304">
        <v>9</v>
      </c>
      <c r="B19" s="305" t="s">
        <v>230</v>
      </c>
      <c r="C19" s="306" t="s">
        <v>1474</v>
      </c>
      <c r="D19" s="305" t="s">
        <v>1090</v>
      </c>
      <c r="E19" s="307">
        <f>'Sintético de Mão de Obra'!E15</f>
        <v>521355.82140274375</v>
      </c>
      <c r="F19" s="307">
        <v>182.49</v>
      </c>
      <c r="G19" s="308">
        <f t="shared" si="0"/>
        <v>2856.9</v>
      </c>
    </row>
    <row r="20" spans="1:9" x14ac:dyDescent="0.2">
      <c r="A20" s="304">
        <v>10</v>
      </c>
      <c r="B20" s="305" t="s">
        <v>594</v>
      </c>
      <c r="C20" s="306" t="s">
        <v>1475</v>
      </c>
      <c r="D20" s="305" t="s">
        <v>1090</v>
      </c>
      <c r="E20" s="307">
        <f>'Sintético de Mão de Obra'!E16</f>
        <v>371.61292450231713</v>
      </c>
      <c r="F20" s="307">
        <v>182.49</v>
      </c>
      <c r="G20" s="308">
        <f t="shared" si="0"/>
        <v>2.04</v>
      </c>
    </row>
    <row r="21" spans="1:9" ht="6.75" customHeight="1" x14ac:dyDescent="0.2">
      <c r="A21" s="1213"/>
      <c r="B21" s="1214"/>
      <c r="C21" s="1214"/>
      <c r="D21" s="1214"/>
      <c r="E21" s="1214"/>
      <c r="F21" s="1214"/>
      <c r="G21" s="1215"/>
    </row>
    <row r="22" spans="1:9" x14ac:dyDescent="0.2">
      <c r="A22" s="1216" t="s">
        <v>226</v>
      </c>
      <c r="B22" s="1217"/>
      <c r="C22" s="1217"/>
      <c r="D22" s="1218"/>
      <c r="E22" s="307">
        <f>ROUND(SUM(E11:E20),2)</f>
        <v>908556.09</v>
      </c>
      <c r="F22" s="309"/>
      <c r="G22" s="308">
        <f>ROUND(SUM(G11:G20),2)</f>
        <v>4978.66</v>
      </c>
      <c r="H22" s="164">
        <v>3113.86</v>
      </c>
    </row>
    <row r="23" spans="1:9" x14ac:dyDescent="0.2">
      <c r="A23" s="1219" t="s">
        <v>1476</v>
      </c>
      <c r="B23" s="1220"/>
      <c r="C23" s="1221"/>
      <c r="D23" s="310" t="s">
        <v>1477</v>
      </c>
      <c r="E23" s="311">
        <v>12</v>
      </c>
      <c r="F23" s="1222"/>
      <c r="G23" s="1223"/>
    </row>
    <row r="24" spans="1:9" ht="25.15" customHeight="1" thickBot="1" x14ac:dyDescent="0.25">
      <c r="A24" s="1198" t="s">
        <v>1478</v>
      </c>
      <c r="B24" s="1199"/>
      <c r="C24" s="1199"/>
      <c r="D24" s="700"/>
      <c r="E24" s="701"/>
      <c r="F24" s="702"/>
      <c r="G24" s="699">
        <f>ROUNDUP(G22/E23,0)</f>
        <v>415</v>
      </c>
    </row>
    <row r="28" spans="1:9" x14ac:dyDescent="0.2">
      <c r="E28" s="312"/>
      <c r="I28" s="313"/>
    </row>
  </sheetData>
  <autoFilter ref="A9:G20" xr:uid="{00000000-0009-0000-0000-000011000000}"/>
  <mergeCells count="16">
    <mergeCell ref="A1:G5"/>
    <mergeCell ref="A6:G6"/>
    <mergeCell ref="A8:G8"/>
    <mergeCell ref="A24:C24"/>
    <mergeCell ref="A7:G7"/>
    <mergeCell ref="A9:A10"/>
    <mergeCell ref="B9:B10"/>
    <mergeCell ref="C9:C10"/>
    <mergeCell ref="D9:D10"/>
    <mergeCell ref="E9:E10"/>
    <mergeCell ref="F9:F10"/>
    <mergeCell ref="G9:G10"/>
    <mergeCell ref="A21:G21"/>
    <mergeCell ref="A22:D22"/>
    <mergeCell ref="A23:C23"/>
    <mergeCell ref="F23:G23"/>
  </mergeCells>
  <printOptions horizontalCentered="1"/>
  <pageMargins left="0.51181102362204722" right="0.51181102362204722" top="0.78740157480314965" bottom="0.78740157480314965" header="0.31496062992125984" footer="0.31496062992125984"/>
  <pageSetup paperSize="9" scale="7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00B050"/>
    <pageSetUpPr fitToPage="1"/>
  </sheetPr>
  <dimension ref="A1:I82"/>
  <sheetViews>
    <sheetView workbookViewId="0">
      <selection sqref="A1:H4"/>
    </sheetView>
  </sheetViews>
  <sheetFormatPr defaultColWidth="9.140625" defaultRowHeight="12.75" x14ac:dyDescent="0.25"/>
  <cols>
    <col min="1" max="1" width="36" style="168" customWidth="1"/>
    <col min="2" max="2" width="30.7109375" style="335" customWidth="1"/>
    <col min="3" max="3" width="30.7109375" style="168" customWidth="1"/>
    <col min="4" max="4" width="39.85546875" style="168" customWidth="1"/>
    <col min="5" max="7" width="32.42578125" style="168" customWidth="1"/>
    <col min="8" max="16384" width="9.140625" style="168"/>
  </cols>
  <sheetData>
    <row r="1" spans="1:9" ht="15" customHeight="1" x14ac:dyDescent="0.25">
      <c r="A1" s="1087" t="s">
        <v>1594</v>
      </c>
      <c r="B1" s="1088"/>
      <c r="C1" s="1088"/>
      <c r="D1" s="1088"/>
      <c r="E1" s="1088"/>
      <c r="F1" s="1088"/>
      <c r="G1" s="1088"/>
      <c r="H1" s="1089"/>
      <c r="I1" s="692"/>
    </row>
    <row r="2" spans="1:9" ht="15" customHeight="1" x14ac:dyDescent="0.25">
      <c r="A2" s="1090"/>
      <c r="B2" s="1091"/>
      <c r="C2" s="1091"/>
      <c r="D2" s="1091"/>
      <c r="E2" s="1091"/>
      <c r="F2" s="1091"/>
      <c r="G2" s="1091"/>
      <c r="H2" s="1092"/>
      <c r="I2" s="692"/>
    </row>
    <row r="3" spans="1:9" ht="15" customHeight="1" x14ac:dyDescent="0.25">
      <c r="A3" s="1090"/>
      <c r="B3" s="1091"/>
      <c r="C3" s="1091"/>
      <c r="D3" s="1091"/>
      <c r="E3" s="1091"/>
      <c r="F3" s="1091"/>
      <c r="G3" s="1091"/>
      <c r="H3" s="1092"/>
      <c r="I3" s="692"/>
    </row>
    <row r="4" spans="1:9" ht="15" customHeight="1" thickBot="1" x14ac:dyDescent="0.3">
      <c r="A4" s="1127"/>
      <c r="B4" s="1128"/>
      <c r="C4" s="1128"/>
      <c r="D4" s="1128"/>
      <c r="E4" s="1128"/>
      <c r="F4" s="1128"/>
      <c r="G4" s="1128"/>
      <c r="H4" s="1129"/>
      <c r="I4" s="692"/>
    </row>
    <row r="5" spans="1:9" ht="4.9000000000000004" customHeight="1" thickBot="1" x14ac:dyDescent="0.3">
      <c r="A5" s="1260"/>
      <c r="B5" s="1244"/>
      <c r="C5" s="1244"/>
      <c r="D5" s="1244"/>
      <c r="E5" s="1244"/>
      <c r="F5" s="1244"/>
      <c r="G5" s="1244"/>
      <c r="H5" s="1261"/>
    </row>
    <row r="6" spans="1:9" ht="30" customHeight="1" thickBot="1" x14ac:dyDescent="0.3">
      <c r="A6" s="1254" t="s">
        <v>1479</v>
      </c>
      <c r="B6" s="1255"/>
      <c r="C6" s="1255"/>
      <c r="D6" s="1256"/>
      <c r="E6" s="315"/>
      <c r="F6" s="315"/>
      <c r="G6" s="315"/>
    </row>
    <row r="7" spans="1:9" ht="15" customHeight="1" thickBot="1" x14ac:dyDescent="0.3">
      <c r="A7" s="1257"/>
      <c r="B7" s="1258"/>
      <c r="C7" s="1258"/>
      <c r="D7" s="1259"/>
    </row>
    <row r="8" spans="1:9" ht="24.95" customHeight="1" thickBot="1" x14ac:dyDescent="0.3">
      <c r="A8" s="316" t="s">
        <v>1480</v>
      </c>
      <c r="B8" s="316" t="s">
        <v>1481</v>
      </c>
      <c r="C8" s="316" t="s">
        <v>1482</v>
      </c>
      <c r="D8" s="316" t="s">
        <v>1482</v>
      </c>
    </row>
    <row r="9" spans="1:9" x14ac:dyDescent="0.25">
      <c r="A9" s="1262"/>
      <c r="B9" s="1263"/>
      <c r="C9" s="1263"/>
      <c r="D9" s="1264"/>
    </row>
    <row r="10" spans="1:9" ht="38.25" x14ac:dyDescent="0.25">
      <c r="A10" s="302" t="s">
        <v>1483</v>
      </c>
      <c r="B10" s="317" t="str">
        <f>C10</f>
        <v>Recuperação, reforço e
alargamento de obras de
arte especiais</v>
      </c>
      <c r="C10" s="317" t="s">
        <v>1484</v>
      </c>
      <c r="D10" s="318" t="s">
        <v>1485</v>
      </c>
    </row>
    <row r="11" spans="1:9" ht="24.95" customHeight="1" x14ac:dyDescent="0.25">
      <c r="A11" s="302" t="s">
        <v>1486</v>
      </c>
      <c r="B11" s="305" t="str">
        <f>C11</f>
        <v>SIMPLES</v>
      </c>
      <c r="C11" s="305" t="s">
        <v>1487</v>
      </c>
      <c r="D11" s="318" t="s">
        <v>1488</v>
      </c>
    </row>
    <row r="12" spans="1:9" ht="24.95" customHeight="1" x14ac:dyDescent="0.25">
      <c r="A12" s="302" t="s">
        <v>1489</v>
      </c>
      <c r="B12" s="319">
        <f>100*(40/1000)</f>
        <v>4</v>
      </c>
      <c r="C12" s="1265"/>
      <c r="D12" s="1266"/>
      <c r="I12" s="168" t="s">
        <v>1490</v>
      </c>
    </row>
    <row r="13" spans="1:9" ht="24.95" customHeight="1" x14ac:dyDescent="0.25">
      <c r="A13" s="302" t="s">
        <v>1491</v>
      </c>
      <c r="B13" s="320">
        <f>B12</f>
        <v>4</v>
      </c>
      <c r="C13" s="1267"/>
      <c r="D13" s="1268"/>
    </row>
    <row r="14" spans="1:9" ht="24.95" customHeight="1" x14ac:dyDescent="0.25">
      <c r="A14" s="302" t="s">
        <v>1492</v>
      </c>
      <c r="B14" s="321">
        <f>12/12</f>
        <v>1</v>
      </c>
      <c r="C14" s="1269"/>
      <c r="D14" s="1270"/>
    </row>
    <row r="15" spans="1:9" ht="24.95" customHeight="1" x14ac:dyDescent="0.25">
      <c r="A15" s="302" t="s">
        <v>1493</v>
      </c>
      <c r="B15" s="305" t="str">
        <f>C15</f>
        <v>PROVISÓRIO</v>
      </c>
      <c r="C15" s="305" t="s">
        <v>1494</v>
      </c>
      <c r="D15" s="318" t="s">
        <v>1495</v>
      </c>
    </row>
    <row r="16" spans="1:9" ht="24.95" customHeight="1" x14ac:dyDescent="0.25">
      <c r="A16" s="302" t="s">
        <v>1496</v>
      </c>
      <c r="B16" s="322">
        <f>'RELAÇÃO MÃO DE OBRA ORDINÁRIA'!G24</f>
        <v>415</v>
      </c>
      <c r="C16" s="323"/>
      <c r="D16" s="324"/>
    </row>
    <row r="17" spans="1:9" ht="24.95" customHeight="1" x14ac:dyDescent="0.25">
      <c r="A17" s="302" t="s">
        <v>1497</v>
      </c>
      <c r="B17" s="322">
        <v>7</v>
      </c>
      <c r="C17" s="325"/>
      <c r="D17" s="326"/>
    </row>
    <row r="18" spans="1:9" ht="24.95" customHeight="1" thickBot="1" x14ac:dyDescent="0.3">
      <c r="A18" s="302" t="s">
        <v>1498</v>
      </c>
      <c r="B18" s="322">
        <v>5</v>
      </c>
      <c r="C18" s="325"/>
      <c r="D18" s="326"/>
    </row>
    <row r="19" spans="1:9" ht="24.95" customHeight="1" thickBot="1" x14ac:dyDescent="0.3">
      <c r="A19" s="302" t="s">
        <v>1499</v>
      </c>
      <c r="B19" s="322">
        <v>2</v>
      </c>
      <c r="C19" s="325"/>
      <c r="D19" s="326"/>
      <c r="E19" s="1271" t="s">
        <v>1500</v>
      </c>
      <c r="F19" s="1272"/>
      <c r="G19" s="1273"/>
    </row>
    <row r="20" spans="1:9" ht="24.95" customHeight="1" thickBot="1" x14ac:dyDescent="0.3">
      <c r="A20" s="302" t="s">
        <v>1501</v>
      </c>
      <c r="B20" s="327">
        <v>100</v>
      </c>
      <c r="C20" s="328" t="s">
        <v>1500</v>
      </c>
      <c r="D20" s="316" t="str">
        <f>G20</f>
        <v>RODOVIA PAVIMENTADA</v>
      </c>
      <c r="E20" s="329" t="s">
        <v>1502</v>
      </c>
      <c r="F20" s="330" t="s">
        <v>1503</v>
      </c>
      <c r="G20" s="331" t="s">
        <v>1504</v>
      </c>
      <c r="I20" s="168" t="s">
        <v>1505</v>
      </c>
    </row>
    <row r="21" spans="1:9" ht="24.95" customHeight="1" x14ac:dyDescent="0.25">
      <c r="A21" s="302" t="s">
        <v>1506</v>
      </c>
      <c r="B21" s="305" t="s">
        <v>1507</v>
      </c>
      <c r="C21" s="325"/>
      <c r="D21" s="326"/>
      <c r="E21" s="315"/>
      <c r="F21" s="315"/>
      <c r="G21" s="315"/>
    </row>
    <row r="22" spans="1:9" ht="24.95" customHeight="1" thickBot="1" x14ac:dyDescent="0.3">
      <c r="A22" s="303" t="s">
        <v>1508</v>
      </c>
      <c r="B22" s="332">
        <v>45748</v>
      </c>
      <c r="C22" s="333"/>
      <c r="D22" s="334"/>
    </row>
    <row r="23" spans="1:9" ht="13.5" thickBot="1" x14ac:dyDescent="0.3"/>
    <row r="24" spans="1:9" ht="30" customHeight="1" thickBot="1" x14ac:dyDescent="0.3">
      <c r="A24" s="1229" t="s">
        <v>1509</v>
      </c>
      <c r="B24" s="1230"/>
      <c r="C24" s="1230"/>
      <c r="D24" s="1231"/>
    </row>
    <row r="25" spans="1:9" ht="13.5" thickBot="1" x14ac:dyDescent="0.3">
      <c r="A25" s="1244"/>
      <c r="B25" s="1244"/>
      <c r="C25" s="1244"/>
      <c r="D25" s="1244"/>
    </row>
    <row r="26" spans="1:9" ht="20.100000000000001" customHeight="1" thickBot="1" x14ac:dyDescent="0.3">
      <c r="A26" s="1252" t="s">
        <v>1510</v>
      </c>
      <c r="B26" s="1232" t="s">
        <v>1143</v>
      </c>
      <c r="C26" s="1233"/>
      <c r="D26" s="1234"/>
    </row>
    <row r="27" spans="1:9" ht="20.100000000000001" customHeight="1" thickBot="1" x14ac:dyDescent="0.3">
      <c r="A27" s="1253"/>
      <c r="B27" s="316" t="s">
        <v>1511</v>
      </c>
      <c r="C27" s="316" t="s">
        <v>1512</v>
      </c>
      <c r="D27" s="316" t="s">
        <v>1513</v>
      </c>
    </row>
    <row r="28" spans="1:9" ht="13.5" thickBot="1" x14ac:dyDescent="0.3">
      <c r="A28" s="1240"/>
      <c r="B28" s="1240"/>
      <c r="C28" s="1240"/>
      <c r="D28" s="1240"/>
    </row>
    <row r="29" spans="1:9" ht="30" customHeight="1" thickBot="1" x14ac:dyDescent="0.3">
      <c r="A29" s="337" t="s">
        <v>1514</v>
      </c>
      <c r="B29" s="338" t="s">
        <v>1515</v>
      </c>
      <c r="C29" s="338" t="s">
        <v>1516</v>
      </c>
      <c r="D29" s="339" t="s">
        <v>1517</v>
      </c>
    </row>
    <row r="30" spans="1:9" ht="30" customHeight="1" thickBot="1" x14ac:dyDescent="0.3">
      <c r="A30" s="337" t="s">
        <v>1518</v>
      </c>
      <c r="B30" s="340" t="s">
        <v>1519</v>
      </c>
      <c r="C30" s="317" t="s">
        <v>1520</v>
      </c>
      <c r="D30" s="341" t="s">
        <v>1521</v>
      </c>
    </row>
    <row r="31" spans="1:9" ht="51.75" thickBot="1" x14ac:dyDescent="0.3">
      <c r="A31" s="342" t="str">
        <f>A24</f>
        <v>CLASSIFICAÇÃO DAS OBRAS DE RECUPERAÇÃO, REFORÇO E ALARGAMENTO DE OBRAS DE ARTE ESPECIAIS</v>
      </c>
      <c r="B31" s="343" t="s">
        <v>1522</v>
      </c>
      <c r="C31" s="343" t="s">
        <v>1523</v>
      </c>
      <c r="D31" s="344" t="s">
        <v>1524</v>
      </c>
      <c r="I31" s="168" t="s">
        <v>1525</v>
      </c>
    </row>
    <row r="32" spans="1:9" ht="13.5" thickBot="1" x14ac:dyDescent="0.3">
      <c r="A32" s="1240"/>
      <c r="B32" s="1240"/>
      <c r="C32" s="1240"/>
      <c r="D32" s="1240"/>
    </row>
    <row r="33" spans="1:4" ht="30" customHeight="1" thickBot="1" x14ac:dyDescent="0.3">
      <c r="A33" s="337" t="s">
        <v>1526</v>
      </c>
      <c r="B33" s="1241">
        <f>ROUND(B13/B14,2)</f>
        <v>4</v>
      </c>
      <c r="C33" s="1242"/>
      <c r="D33" s="1243"/>
    </row>
    <row r="34" spans="1:4" ht="13.5" thickBot="1" x14ac:dyDescent="0.3">
      <c r="A34" s="1244"/>
      <c r="B34" s="1244"/>
      <c r="C34" s="1244"/>
      <c r="D34" s="1244"/>
    </row>
    <row r="35" spans="1:4" ht="30" customHeight="1" thickBot="1" x14ac:dyDescent="0.3">
      <c r="A35" s="337" t="s">
        <v>1527</v>
      </c>
      <c r="B35" s="1224" t="str">
        <f>IF(B33&lt;=20,"PEQUENO PORTE",IF(B33&gt;40,"GRANDE PORTE",IF(AND(B33&lt;=40,B33&gt;20),"MÉDIO PORTE",FALSE)))</f>
        <v>PEQUENO PORTE</v>
      </c>
      <c r="C35" s="1245"/>
      <c r="D35" s="1225"/>
    </row>
    <row r="36" spans="1:4" ht="13.5" thickBot="1" x14ac:dyDescent="0.3"/>
    <row r="37" spans="1:4" ht="30" customHeight="1" thickBot="1" x14ac:dyDescent="0.3">
      <c r="A37" s="1229" t="s">
        <v>1528</v>
      </c>
      <c r="B37" s="1230"/>
      <c r="C37" s="1230"/>
      <c r="D37" s="1231"/>
    </row>
    <row r="38" spans="1:4" ht="13.5" thickBot="1" x14ac:dyDescent="0.3"/>
    <row r="39" spans="1:4" ht="72" customHeight="1" thickBot="1" x14ac:dyDescent="0.3">
      <c r="A39" s="337" t="s">
        <v>1529</v>
      </c>
      <c r="B39" s="1246" t="s">
        <v>1530</v>
      </c>
      <c r="C39" s="1247"/>
      <c r="D39" s="1248"/>
    </row>
    <row r="40" spans="1:4" ht="13.5" thickBot="1" x14ac:dyDescent="0.3"/>
    <row r="41" spans="1:4" ht="30" customHeight="1" thickBot="1" x14ac:dyDescent="0.3">
      <c r="A41" s="337" t="s">
        <v>1531</v>
      </c>
      <c r="B41" s="1249">
        <v>1.33</v>
      </c>
      <c r="C41" s="1250"/>
      <c r="D41" s="1251"/>
    </row>
    <row r="42" spans="1:4" ht="13.5" thickBot="1" x14ac:dyDescent="0.3"/>
    <row r="43" spans="1:4" ht="24.95" customHeight="1" thickBot="1" x14ac:dyDescent="0.3">
      <c r="A43" s="1226" t="s">
        <v>1532</v>
      </c>
      <c r="B43" s="1227"/>
      <c r="C43" s="1228"/>
      <c r="D43" s="345">
        <f>ROUND(B41*B16,2)</f>
        <v>551.95000000000005</v>
      </c>
    </row>
    <row r="44" spans="1:4" ht="13.5" thickBot="1" x14ac:dyDescent="0.3"/>
    <row r="45" spans="1:4" ht="24.95" customHeight="1" thickBot="1" x14ac:dyDescent="0.3">
      <c r="A45" s="1226" t="s">
        <v>1533</v>
      </c>
      <c r="B45" s="1227"/>
      <c r="C45" s="1228"/>
      <c r="D45" s="345">
        <f>ROUND(B41*B19,2)</f>
        <v>2.66</v>
      </c>
    </row>
    <row r="46" spans="1:4" ht="13.5" thickBot="1" x14ac:dyDescent="0.3"/>
    <row r="47" spans="1:4" ht="24.95" customHeight="1" thickBot="1" x14ac:dyDescent="0.3">
      <c r="A47" s="1226" t="s">
        <v>1534</v>
      </c>
      <c r="B47" s="1227"/>
      <c r="C47" s="1228"/>
      <c r="D47" s="345">
        <f>B17</f>
        <v>7</v>
      </c>
    </row>
    <row r="48" spans="1:4" ht="13.5" thickBot="1" x14ac:dyDescent="0.3"/>
    <row r="49" spans="1:9" ht="24.95" customHeight="1" thickBot="1" x14ac:dyDescent="0.3">
      <c r="A49" s="1226" t="s">
        <v>1535</v>
      </c>
      <c r="B49" s="1227"/>
      <c r="C49" s="1228"/>
      <c r="D49" s="345">
        <f>ROUND(B17+B18,2)</f>
        <v>12</v>
      </c>
    </row>
    <row r="50" spans="1:9" ht="13.5" thickBot="1" x14ac:dyDescent="0.3"/>
    <row r="51" spans="1:9" ht="24.95" customHeight="1" thickBot="1" x14ac:dyDescent="0.3">
      <c r="A51" s="1226" t="s">
        <v>1536</v>
      </c>
      <c r="B51" s="1227"/>
      <c r="C51" s="1228"/>
      <c r="D51" s="345">
        <f>ROUND(D49+((B16+B19)/2),2)</f>
        <v>220.5</v>
      </c>
    </row>
    <row r="52" spans="1:9" ht="13.5" thickBot="1" x14ac:dyDescent="0.3"/>
    <row r="53" spans="1:9" ht="24.95" customHeight="1" thickBot="1" x14ac:dyDescent="0.3">
      <c r="A53" s="1226" t="s">
        <v>1537</v>
      </c>
      <c r="B53" s="1227"/>
      <c r="C53" s="1228"/>
      <c r="D53" s="345">
        <f>ROUND(D43+D45+D49,2)</f>
        <v>566.61</v>
      </c>
    </row>
    <row r="55" spans="1:9" ht="13.5" thickBot="1" x14ac:dyDescent="0.3"/>
    <row r="56" spans="1:9" ht="30" customHeight="1" thickBot="1" x14ac:dyDescent="0.3">
      <c r="A56" s="1229" t="s">
        <v>1538</v>
      </c>
      <c r="B56" s="1230"/>
      <c r="C56" s="1230"/>
      <c r="D56" s="1231"/>
    </row>
    <row r="57" spans="1:9" ht="13.5" thickBot="1" x14ac:dyDescent="0.3"/>
    <row r="58" spans="1:9" ht="24.95" customHeight="1" thickBot="1" x14ac:dyDescent="0.3">
      <c r="A58" s="1232" t="s">
        <v>1539</v>
      </c>
      <c r="B58" s="1233"/>
      <c r="C58" s="1234"/>
      <c r="D58" s="346">
        <f>IF(B15="PROVISÓRIO",0.8,IF(B15="PERMANENTE",1,FALSE))</f>
        <v>0.8</v>
      </c>
    </row>
    <row r="60" spans="1:9" ht="13.5" thickBot="1" x14ac:dyDescent="0.3"/>
    <row r="61" spans="1:9" ht="30" customHeight="1" thickBot="1" x14ac:dyDescent="0.3">
      <c r="A61" s="1229" t="s">
        <v>1540</v>
      </c>
      <c r="B61" s="1230"/>
      <c r="C61" s="1230"/>
      <c r="D61" s="1231"/>
    </row>
    <row r="62" spans="1:9" ht="13.5" thickBot="1" x14ac:dyDescent="0.3"/>
    <row r="63" spans="1:9" ht="24.95" customHeight="1" thickBot="1" x14ac:dyDescent="0.3">
      <c r="A63" s="1232" t="s">
        <v>1541</v>
      </c>
      <c r="B63" s="1234"/>
      <c r="C63" s="316" t="s">
        <v>1143</v>
      </c>
      <c r="D63" s="316" t="s">
        <v>1542</v>
      </c>
      <c r="I63" s="168" t="s">
        <v>1543</v>
      </c>
    </row>
    <row r="64" spans="1:9" ht="13.5" thickBot="1" x14ac:dyDescent="0.3">
      <c r="A64" s="314"/>
      <c r="B64" s="314"/>
      <c r="C64" s="347"/>
      <c r="D64" s="347"/>
    </row>
    <row r="65" spans="1:6" ht="28.5" customHeight="1" thickBot="1" x14ac:dyDescent="0.3">
      <c r="A65" s="1235" t="s">
        <v>1544</v>
      </c>
      <c r="B65" s="1236"/>
      <c r="C65" s="348" t="str">
        <f>B35</f>
        <v>PEQUENO PORTE</v>
      </c>
      <c r="D65" s="346">
        <f>IF(C65="MÉDIO PORTE",1.04,IF(C65="PEQUENO PORTE",1.06,IF(C65="GRANDE PORTE",1.04,FALSE)))</f>
        <v>1.06</v>
      </c>
    </row>
    <row r="66" spans="1:6" x14ac:dyDescent="0.25">
      <c r="A66" s="349"/>
      <c r="B66" s="349"/>
      <c r="C66" s="335"/>
      <c r="D66" s="335"/>
    </row>
    <row r="68" spans="1:6" ht="13.5" thickBot="1" x14ac:dyDescent="0.3"/>
    <row r="69" spans="1:6" ht="30" customHeight="1" thickBot="1" x14ac:dyDescent="0.3">
      <c r="A69" s="1229" t="s">
        <v>1545</v>
      </c>
      <c r="B69" s="1230"/>
      <c r="C69" s="1230"/>
      <c r="D69" s="1231"/>
    </row>
    <row r="70" spans="1:6" ht="13.5" thickBot="1" x14ac:dyDescent="0.3"/>
    <row r="71" spans="1:6" ht="28.5" customHeight="1" thickBot="1" x14ac:dyDescent="0.3">
      <c r="A71" s="1235" t="s">
        <v>1546</v>
      </c>
      <c r="B71" s="1237"/>
      <c r="C71" s="350" t="s">
        <v>1500</v>
      </c>
      <c r="D71" s="316" t="s">
        <v>1547</v>
      </c>
    </row>
    <row r="72" spans="1:6" ht="13.5" thickBot="1" x14ac:dyDescent="0.3">
      <c r="A72" s="314"/>
      <c r="B72" s="314"/>
      <c r="C72" s="347"/>
      <c r="D72" s="347"/>
    </row>
    <row r="73" spans="1:6" ht="24.75" customHeight="1" thickBot="1" x14ac:dyDescent="0.3">
      <c r="A73" s="1238" t="s">
        <v>1548</v>
      </c>
      <c r="B73" s="1239"/>
      <c r="C73" s="348" t="str">
        <f>D20</f>
        <v>RODOVIA PAVIMENTADA</v>
      </c>
      <c r="D73" s="346">
        <f>IF(C73="LEITO NATURAL",(1+(0.0014*B20)),IF(C73="REVESTIMENTO PRIMÁRIO",(1+(0.0009*B20)),IF(C73="RODOVIA PAVIMENTADA",(1+(0.0008*B20)),FALSE)))</f>
        <v>1.08</v>
      </c>
    </row>
    <row r="75" spans="1:6" ht="13.5" thickBot="1" x14ac:dyDescent="0.3"/>
    <row r="76" spans="1:6" ht="30" customHeight="1" thickBot="1" x14ac:dyDescent="0.3">
      <c r="A76" s="1229" t="s">
        <v>1549</v>
      </c>
      <c r="B76" s="1230"/>
      <c r="C76" s="1230"/>
      <c r="D76" s="1231"/>
    </row>
    <row r="77" spans="1:6" ht="13.5" thickBot="1" x14ac:dyDescent="0.3"/>
    <row r="78" spans="1:6" ht="24.95" customHeight="1" thickBot="1" x14ac:dyDescent="0.3">
      <c r="A78" s="351" t="s">
        <v>1506</v>
      </c>
      <c r="B78" s="346" t="str">
        <f>B21</f>
        <v>PERNAMBUCO</v>
      </c>
    </row>
    <row r="79" spans="1:6" ht="13.5" thickBot="1" x14ac:dyDescent="0.3">
      <c r="A79" s="315"/>
      <c r="B79" s="352"/>
    </row>
    <row r="80" spans="1:6" ht="24.95" customHeight="1" thickBot="1" x14ac:dyDescent="0.3">
      <c r="A80" s="351" t="s">
        <v>1550</v>
      </c>
      <c r="B80" s="353">
        <f>B22</f>
        <v>45748</v>
      </c>
      <c r="F80" s="354"/>
    </row>
    <row r="81" spans="1:4" ht="13.5" thickBot="1" x14ac:dyDescent="0.3">
      <c r="A81" s="315"/>
      <c r="B81" s="352"/>
    </row>
    <row r="82" spans="1:4" ht="24.95" customHeight="1" thickBot="1" x14ac:dyDescent="0.3">
      <c r="A82" s="351" t="s">
        <v>1551</v>
      </c>
      <c r="B82" s="355">
        <v>1720.09</v>
      </c>
      <c r="C82" s="1224" t="s">
        <v>1552</v>
      </c>
      <c r="D82" s="1225"/>
    </row>
  </sheetData>
  <mergeCells count="35">
    <mergeCell ref="A26:A27"/>
    <mergeCell ref="B26:D26"/>
    <mergeCell ref="A6:D6"/>
    <mergeCell ref="A7:D7"/>
    <mergeCell ref="A1:H4"/>
    <mergeCell ref="A5:H5"/>
    <mergeCell ref="A9:D9"/>
    <mergeCell ref="C12:D14"/>
    <mergeCell ref="E19:G19"/>
    <mergeCell ref="A24:D24"/>
    <mergeCell ref="A25:D25"/>
    <mergeCell ref="A49:C49"/>
    <mergeCell ref="A28:D28"/>
    <mergeCell ref="A32:D32"/>
    <mergeCell ref="B33:D33"/>
    <mergeCell ref="A34:D34"/>
    <mergeCell ref="B35:D35"/>
    <mergeCell ref="A37:D37"/>
    <mergeCell ref="B39:D39"/>
    <mergeCell ref="B41:D41"/>
    <mergeCell ref="A43:C43"/>
    <mergeCell ref="A45:C45"/>
    <mergeCell ref="A47:C47"/>
    <mergeCell ref="C82:D82"/>
    <mergeCell ref="A51:C51"/>
    <mergeCell ref="A53:C53"/>
    <mergeCell ref="A56:D56"/>
    <mergeCell ref="A58:C58"/>
    <mergeCell ref="A61:D61"/>
    <mergeCell ref="A63:B63"/>
    <mergeCell ref="A65:B65"/>
    <mergeCell ref="A69:D69"/>
    <mergeCell ref="A71:B71"/>
    <mergeCell ref="A73:B73"/>
    <mergeCell ref="A76:D76"/>
  </mergeCells>
  <dataValidations count="1">
    <dataValidation type="custom" allowBlank="1" showInputMessage="1" showErrorMessage="1" sqref="M7:M9" xr:uid="{00000000-0002-0000-1200-000000000000}">
      <formula1>"km"</formula1>
    </dataValidation>
  </dataValidations>
  <pageMargins left="0.51181102362204722" right="0.51181102362204722" top="0.78740157480314965" bottom="0.78740157480314965" header="0.31496062992125984" footer="0.31496062992125984"/>
  <pageSetup paperSize="9" scale="56" fitToHeight="0" orientation="landscape" horizontalDpi="4294967293" r:id="rId1"/>
  <rowBreaks count="2" manualBreakCount="2">
    <brk id="36" max="7" man="1"/>
    <brk id="68" max="7"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pageSetUpPr fitToPage="1"/>
  </sheetPr>
  <dimension ref="A1:T85"/>
  <sheetViews>
    <sheetView workbookViewId="0">
      <selection sqref="A1:S4"/>
    </sheetView>
  </sheetViews>
  <sheetFormatPr defaultColWidth="9.140625" defaultRowHeight="12.75" x14ac:dyDescent="0.2"/>
  <cols>
    <col min="1" max="1" width="43.140625" style="164" bestFit="1" customWidth="1"/>
    <col min="2" max="2" width="25.42578125" style="164" customWidth="1"/>
    <col min="3" max="5" width="18.7109375" style="164" customWidth="1"/>
    <col min="6" max="17" width="9.140625" style="164"/>
    <col min="18" max="18" width="13.28515625" style="164" customWidth="1"/>
    <col min="19" max="19" width="9.140625" style="164"/>
    <col min="20" max="20" width="9.5703125" style="164" bestFit="1" customWidth="1"/>
    <col min="21" max="16384" width="9.140625" style="164"/>
  </cols>
  <sheetData>
    <row r="1" spans="1:19" s="168" customFormat="1" ht="15" customHeight="1" x14ac:dyDescent="0.25">
      <c r="A1" s="1087" t="s">
        <v>1594</v>
      </c>
      <c r="B1" s="1088"/>
      <c r="C1" s="1088"/>
      <c r="D1" s="1088"/>
      <c r="E1" s="1088"/>
      <c r="F1" s="1088"/>
      <c r="G1" s="1088"/>
      <c r="H1" s="1088"/>
      <c r="I1" s="1088"/>
      <c r="J1" s="1088"/>
      <c r="K1" s="1088"/>
      <c r="L1" s="1088"/>
      <c r="M1" s="1088"/>
      <c r="N1" s="1088"/>
      <c r="O1" s="1088"/>
      <c r="P1" s="1088"/>
      <c r="Q1" s="1088"/>
      <c r="R1" s="1088"/>
      <c r="S1" s="1089"/>
    </row>
    <row r="2" spans="1:19" s="168" customFormat="1" ht="15" customHeight="1" x14ac:dyDescent="0.25">
      <c r="A2" s="1090"/>
      <c r="B2" s="1091"/>
      <c r="C2" s="1091"/>
      <c r="D2" s="1091"/>
      <c r="E2" s="1091"/>
      <c r="F2" s="1091"/>
      <c r="G2" s="1091"/>
      <c r="H2" s="1091"/>
      <c r="I2" s="1091"/>
      <c r="J2" s="1091"/>
      <c r="K2" s="1091"/>
      <c r="L2" s="1091"/>
      <c r="M2" s="1091"/>
      <c r="N2" s="1091"/>
      <c r="O2" s="1091"/>
      <c r="P2" s="1091"/>
      <c r="Q2" s="1091"/>
      <c r="R2" s="1091"/>
      <c r="S2" s="1092"/>
    </row>
    <row r="3" spans="1:19" s="168" customFormat="1" ht="15" customHeight="1" x14ac:dyDescent="0.25">
      <c r="A3" s="1090"/>
      <c r="B3" s="1091"/>
      <c r="C3" s="1091"/>
      <c r="D3" s="1091"/>
      <c r="E3" s="1091"/>
      <c r="F3" s="1091"/>
      <c r="G3" s="1091"/>
      <c r="H3" s="1091"/>
      <c r="I3" s="1091"/>
      <c r="J3" s="1091"/>
      <c r="K3" s="1091"/>
      <c r="L3" s="1091"/>
      <c r="M3" s="1091"/>
      <c r="N3" s="1091"/>
      <c r="O3" s="1091"/>
      <c r="P3" s="1091"/>
      <c r="Q3" s="1091"/>
      <c r="R3" s="1091"/>
      <c r="S3" s="1092"/>
    </row>
    <row r="4" spans="1:19" s="168" customFormat="1" ht="15" customHeight="1" thickBot="1" x14ac:dyDescent="0.3">
      <c r="A4" s="1127"/>
      <c r="B4" s="1128"/>
      <c r="C4" s="1128"/>
      <c r="D4" s="1128"/>
      <c r="E4" s="1128"/>
      <c r="F4" s="1128"/>
      <c r="G4" s="1128"/>
      <c r="H4" s="1128"/>
      <c r="I4" s="1128"/>
      <c r="J4" s="1128"/>
      <c r="K4" s="1128"/>
      <c r="L4" s="1128"/>
      <c r="M4" s="1128"/>
      <c r="N4" s="1128"/>
      <c r="O4" s="1128"/>
      <c r="P4" s="1128"/>
      <c r="Q4" s="1128"/>
      <c r="R4" s="1128"/>
      <c r="S4" s="1129"/>
    </row>
    <row r="5" spans="1:19" s="168" customFormat="1" ht="4.9000000000000004" customHeight="1" thickBot="1" x14ac:dyDescent="0.3">
      <c r="A5" s="1260"/>
      <c r="B5" s="1244"/>
      <c r="C5" s="1244"/>
      <c r="D5" s="1244"/>
      <c r="E5" s="1244"/>
      <c r="F5" s="1244"/>
      <c r="G5" s="1244"/>
      <c r="H5" s="1244"/>
      <c r="I5" s="1244"/>
      <c r="J5" s="1244"/>
      <c r="K5" s="1244"/>
      <c r="L5" s="1244"/>
      <c r="M5" s="1244"/>
      <c r="N5" s="1244"/>
      <c r="O5" s="1244"/>
      <c r="P5" s="1244"/>
      <c r="Q5" s="1244"/>
      <c r="R5" s="1244"/>
      <c r="S5" s="1261"/>
    </row>
    <row r="6" spans="1:19" s="168" customFormat="1" ht="30" customHeight="1" thickBot="1" x14ac:dyDescent="0.3">
      <c r="A6" s="1295" t="s">
        <v>1553</v>
      </c>
      <c r="B6" s="1296"/>
      <c r="C6" s="1296"/>
      <c r="D6" s="1296"/>
      <c r="E6" s="1297"/>
      <c r="F6" s="315"/>
      <c r="G6" s="315"/>
    </row>
    <row r="7" spans="1:19" ht="13.5" thickBot="1" x14ac:dyDescent="0.25"/>
    <row r="8" spans="1:19" s="168" customFormat="1" ht="24.95" customHeight="1" thickBot="1" x14ac:dyDescent="0.3">
      <c r="A8" s="351" t="s">
        <v>1554</v>
      </c>
      <c r="B8" s="346" t="str">
        <f>'DADOS DA OBRA'!B35:D35</f>
        <v>PEQUENO PORTE</v>
      </c>
    </row>
    <row r="9" spans="1:19" ht="13.5" thickBot="1" x14ac:dyDescent="0.25"/>
    <row r="10" spans="1:19" s="315" customFormat="1" ht="30" customHeight="1" thickBot="1" x14ac:dyDescent="0.3">
      <c r="A10" s="1274" t="s">
        <v>1555</v>
      </c>
      <c r="B10" s="1275"/>
      <c r="C10" s="1275"/>
      <c r="D10" s="1275"/>
      <c r="E10" s="1276"/>
    </row>
    <row r="11" spans="1:19" ht="13.5" thickBot="1" x14ac:dyDescent="0.25"/>
    <row r="12" spans="1:19" s="352" customFormat="1" ht="30" customHeight="1" thickBot="1" x14ac:dyDescent="0.3">
      <c r="A12" s="336" t="s">
        <v>1556</v>
      </c>
      <c r="B12" s="1298" t="s">
        <v>1557</v>
      </c>
      <c r="C12" s="1299"/>
      <c r="D12" s="1300"/>
      <c r="E12" s="336" t="s">
        <v>1558</v>
      </c>
    </row>
    <row r="13" spans="1:19" s="168" customFormat="1" ht="24.95" customHeight="1" x14ac:dyDescent="0.25">
      <c r="A13" s="301" t="s">
        <v>1211</v>
      </c>
      <c r="B13" s="1293" t="s">
        <v>1559</v>
      </c>
      <c r="C13" s="1293"/>
      <c r="D13" s="1293"/>
      <c r="E13" s="357">
        <f>ROUND((57.95+(4.5*'DADOS DA OBRA'!D47))*0.8,2)</f>
        <v>71.56</v>
      </c>
    </row>
    <row r="14" spans="1:19" s="168" customFormat="1" ht="24.95" customHeight="1" x14ac:dyDescent="0.25">
      <c r="A14" s="302" t="s">
        <v>1217</v>
      </c>
      <c r="B14" s="1294" t="s">
        <v>1560</v>
      </c>
      <c r="C14" s="1294"/>
      <c r="D14" s="1294"/>
      <c r="E14" s="359">
        <f>ROUND((1.55*('DADOS DA OBRA'!D53/2))*0.8,2)</f>
        <v>351.3</v>
      </c>
    </row>
    <row r="15" spans="1:19" s="168" customFormat="1" ht="24.95" customHeight="1" x14ac:dyDescent="0.25">
      <c r="A15" s="302" t="s">
        <v>1561</v>
      </c>
      <c r="B15" s="1294" t="s">
        <v>1562</v>
      </c>
      <c r="C15" s="1294"/>
      <c r="D15" s="1294"/>
      <c r="E15" s="359">
        <f>ROUND((3.11*(('DADOS DA OBRA'!D43+'DADOS DA OBRA'!D45)/2))*0.8,2)</f>
        <v>689.93</v>
      </c>
    </row>
    <row r="16" spans="1:19" s="168" customFormat="1" ht="24.95" customHeight="1" x14ac:dyDescent="0.25">
      <c r="A16" s="302" t="s">
        <v>1563</v>
      </c>
      <c r="B16" s="1294" t="s">
        <v>1564</v>
      </c>
      <c r="C16" s="1294"/>
      <c r="D16" s="1294"/>
      <c r="E16" s="360">
        <f>ROUND((0.77*('DADOS DA OBRA'!D43+'DADOS DA OBRA'!D45))*0.8,2)</f>
        <v>341.64</v>
      </c>
    </row>
    <row r="17" spans="1:5" s="168" customFormat="1" ht="24.95" customHeight="1" x14ac:dyDescent="0.25">
      <c r="A17" s="302" t="s">
        <v>1228</v>
      </c>
      <c r="B17" s="1294" t="s">
        <v>1565</v>
      </c>
      <c r="C17" s="1294"/>
      <c r="D17" s="1294"/>
      <c r="E17" s="359">
        <f>ROUND((0.25*'DADOS DA OBRA'!D53)*0.8,2)</f>
        <v>113.32</v>
      </c>
    </row>
    <row r="19" spans="1:5" ht="13.5" thickBot="1" x14ac:dyDescent="0.25"/>
    <row r="20" spans="1:5" s="315" customFormat="1" ht="30" customHeight="1" thickBot="1" x14ac:dyDescent="0.3">
      <c r="A20" s="1274" t="s">
        <v>1566</v>
      </c>
      <c r="B20" s="1275"/>
      <c r="C20" s="1275"/>
      <c r="D20" s="1275"/>
      <c r="E20" s="1276"/>
    </row>
    <row r="21" spans="1:5" ht="13.5" thickBot="1" x14ac:dyDescent="0.25"/>
    <row r="22" spans="1:5" s="352" customFormat="1" ht="30" customHeight="1" thickBot="1" x14ac:dyDescent="0.3">
      <c r="A22" s="1232" t="s">
        <v>1567</v>
      </c>
      <c r="B22" s="1234"/>
      <c r="C22" s="316" t="s">
        <v>239</v>
      </c>
      <c r="D22" s="1232" t="s">
        <v>1568</v>
      </c>
      <c r="E22" s="1234"/>
    </row>
    <row r="23" spans="1:5" s="168" customFormat="1" ht="24.95" customHeight="1" x14ac:dyDescent="0.25">
      <c r="A23" s="1285" t="s">
        <v>1214</v>
      </c>
      <c r="B23" s="1286"/>
      <c r="C23" s="356" t="s">
        <v>47</v>
      </c>
      <c r="D23" s="1287">
        <f>IF(B8="PEQUENO PORTE",89.89,IF(B8="MÉDIO PORTE",125.76,IF(B8="GRANDE PORTE",156.66,FALSE)))</f>
        <v>89.89</v>
      </c>
      <c r="E23" s="1288"/>
    </row>
    <row r="24" spans="1:5" s="168" customFormat="1" ht="24.95" customHeight="1" x14ac:dyDescent="0.25">
      <c r="A24" s="1289" t="s">
        <v>1216</v>
      </c>
      <c r="B24" s="1290"/>
      <c r="C24" s="361" t="s">
        <v>47</v>
      </c>
      <c r="D24" s="1291">
        <f>IF(B8="PEQUENO PORTE",172.38,IF(B8="MÉDIO PORTE",245.36,IF(B9="GRANDE PORTE",344.76,FALSE)))</f>
        <v>172.38</v>
      </c>
      <c r="E24" s="1292"/>
    </row>
    <row r="25" spans="1:5" s="168" customFormat="1" ht="24.95" customHeight="1" x14ac:dyDescent="0.25">
      <c r="A25" s="1277" t="s">
        <v>1569</v>
      </c>
      <c r="B25" s="1278"/>
      <c r="C25" s="358" t="s">
        <v>47</v>
      </c>
      <c r="D25" s="1279">
        <f>IF(B8="PEQUENO PORTE",18.1,IF(B8="MÉDIO PORTE",98.98,IF(B8="GRANDE PORTE",179.41,FALSE)))</f>
        <v>18.100000000000001</v>
      </c>
      <c r="E25" s="1280"/>
    </row>
    <row r="26" spans="1:5" s="168" customFormat="1" ht="24.95" customHeight="1" x14ac:dyDescent="0.25">
      <c r="A26" s="1277" t="s">
        <v>1570</v>
      </c>
      <c r="B26" s="1278"/>
      <c r="C26" s="358" t="s">
        <v>47</v>
      </c>
      <c r="D26" s="1279">
        <f>IF(B8="PEQUENO PORTE",14.77,IF(B8="MÉDIO PORTE",40.63,IF(B9="GRANDE PORTE",63,FALSE)))</f>
        <v>14.77</v>
      </c>
      <c r="E26" s="1280"/>
    </row>
    <row r="27" spans="1:5" s="168" customFormat="1" ht="24.95" customHeight="1" thickBot="1" x14ac:dyDescent="0.3">
      <c r="A27" s="1281" t="s">
        <v>1229</v>
      </c>
      <c r="B27" s="1282"/>
      <c r="C27" s="362" t="s">
        <v>47</v>
      </c>
      <c r="D27" s="1283">
        <f>IF(B8="PEQUENO PORTE",6.1,IF(B8="MÉDIO PORTE",6.1,IF(B8="GRANDE PORTE",9.11,FALSE)))</f>
        <v>6.1</v>
      </c>
      <c r="E27" s="1284"/>
    </row>
    <row r="29" spans="1:5" ht="13.5" thickBot="1" x14ac:dyDescent="0.25"/>
    <row r="30" spans="1:5" s="315" customFormat="1" ht="30" customHeight="1" thickBot="1" x14ac:dyDescent="0.3">
      <c r="A30" s="1274" t="s">
        <v>1571</v>
      </c>
      <c r="B30" s="1275"/>
      <c r="C30" s="1275"/>
      <c r="D30" s="1275"/>
      <c r="E30" s="1276"/>
    </row>
    <row r="31" spans="1:5" ht="13.5" thickBot="1" x14ac:dyDescent="0.25"/>
    <row r="32" spans="1:5" s="168" customFormat="1" ht="24.95" customHeight="1" thickBot="1" x14ac:dyDescent="0.3">
      <c r="A32" s="351" t="s">
        <v>1572</v>
      </c>
      <c r="B32" s="363"/>
    </row>
    <row r="33" spans="1:20" ht="13.5" thickBot="1" x14ac:dyDescent="0.25"/>
    <row r="34" spans="1:20" s="352" customFormat="1" ht="30" customHeight="1" thickBot="1" x14ac:dyDescent="0.3">
      <c r="A34" s="364" t="s">
        <v>1567</v>
      </c>
      <c r="B34" s="364" t="s">
        <v>239</v>
      </c>
      <c r="C34" s="364" t="s">
        <v>1568</v>
      </c>
      <c r="D34" s="364" t="s">
        <v>1573</v>
      </c>
      <c r="E34" s="364" t="s">
        <v>1574</v>
      </c>
    </row>
    <row r="35" spans="1:20" s="168" customFormat="1" ht="24.95" customHeight="1" x14ac:dyDescent="0.25">
      <c r="A35" s="301" t="s">
        <v>1211</v>
      </c>
      <c r="B35" s="356" t="s">
        <v>47</v>
      </c>
      <c r="C35" s="356">
        <f>E13</f>
        <v>71.56</v>
      </c>
      <c r="D35" s="365">
        <v>0.7</v>
      </c>
      <c r="E35" s="357">
        <f>ROUND(C35*D35,2)</f>
        <v>50.09</v>
      </c>
    </row>
    <row r="36" spans="1:20" s="168" customFormat="1" ht="24.95" customHeight="1" x14ac:dyDescent="0.25">
      <c r="A36" s="302" t="s">
        <v>1217</v>
      </c>
      <c r="B36" s="358" t="s">
        <v>47</v>
      </c>
      <c r="C36" s="366">
        <f>E14</f>
        <v>351.3</v>
      </c>
      <c r="D36" s="367">
        <v>0.7</v>
      </c>
      <c r="E36" s="360">
        <f t="shared" ref="E36:E42" si="0">ROUND(C36*D36,2)</f>
        <v>245.91</v>
      </c>
    </row>
    <row r="37" spans="1:20" s="168" customFormat="1" ht="24.95" customHeight="1" x14ac:dyDescent="0.25">
      <c r="A37" s="302" t="s">
        <v>1561</v>
      </c>
      <c r="B37" s="358" t="s">
        <v>47</v>
      </c>
      <c r="C37" s="366">
        <f>E15</f>
        <v>689.93</v>
      </c>
      <c r="D37" s="367">
        <v>0.7</v>
      </c>
      <c r="E37" s="360">
        <f t="shared" si="0"/>
        <v>482.95</v>
      </c>
    </row>
    <row r="38" spans="1:20" s="168" customFormat="1" ht="24.95" customHeight="1" x14ac:dyDescent="0.25">
      <c r="A38" s="302" t="s">
        <v>1563</v>
      </c>
      <c r="B38" s="358" t="s">
        <v>47</v>
      </c>
      <c r="C38" s="358">
        <f>E16</f>
        <v>341.64</v>
      </c>
      <c r="D38" s="367">
        <v>0.7</v>
      </c>
      <c r="E38" s="360">
        <f t="shared" si="0"/>
        <v>239.15</v>
      </c>
    </row>
    <row r="39" spans="1:20" s="168" customFormat="1" ht="24.95" customHeight="1" x14ac:dyDescent="0.25">
      <c r="A39" s="302" t="s">
        <v>1228</v>
      </c>
      <c r="B39" s="358" t="s">
        <v>47</v>
      </c>
      <c r="C39" s="366">
        <f>E17</f>
        <v>113.32</v>
      </c>
      <c r="D39" s="367">
        <v>0.6</v>
      </c>
      <c r="E39" s="359">
        <f t="shared" si="0"/>
        <v>67.989999999999995</v>
      </c>
    </row>
    <row r="40" spans="1:20" s="168" customFormat="1" ht="24.95" customHeight="1" x14ac:dyDescent="0.25">
      <c r="A40" s="302" t="s">
        <v>1575</v>
      </c>
      <c r="B40" s="358" t="s">
        <v>47</v>
      </c>
      <c r="C40" s="358">
        <f>D23</f>
        <v>89.89</v>
      </c>
      <c r="D40" s="367">
        <v>0.5</v>
      </c>
      <c r="E40" s="360">
        <f t="shared" si="0"/>
        <v>44.95</v>
      </c>
    </row>
    <row r="41" spans="1:20" s="168" customFormat="1" ht="24.95" customHeight="1" x14ac:dyDescent="0.25">
      <c r="A41" s="302" t="s">
        <v>1569</v>
      </c>
      <c r="B41" s="358" t="s">
        <v>47</v>
      </c>
      <c r="C41" s="366">
        <f>D25</f>
        <v>18.100000000000001</v>
      </c>
      <c r="D41" s="367">
        <v>0.5</v>
      </c>
      <c r="E41" s="360">
        <f t="shared" si="0"/>
        <v>9.0500000000000007</v>
      </c>
    </row>
    <row r="42" spans="1:20" s="168" customFormat="1" ht="24.95" customHeight="1" x14ac:dyDescent="0.25">
      <c r="A42" s="302" t="s">
        <v>1229</v>
      </c>
      <c r="B42" s="358" t="s">
        <v>47</v>
      </c>
      <c r="C42" s="366">
        <f>D27</f>
        <v>6.1</v>
      </c>
      <c r="D42" s="367">
        <v>0.7</v>
      </c>
      <c r="E42" s="360">
        <f t="shared" si="0"/>
        <v>4.2699999999999996</v>
      </c>
    </row>
    <row r="43" spans="1:20" s="168" customFormat="1" ht="15" customHeight="1" thickBot="1" x14ac:dyDescent="0.3">
      <c r="A43" s="368"/>
      <c r="B43" s="369"/>
      <c r="C43" s="369"/>
      <c r="D43" s="369"/>
      <c r="E43" s="370"/>
    </row>
    <row r="44" spans="1:20" s="168" customFormat="1" ht="24.95" customHeight="1" thickBot="1" x14ac:dyDescent="0.3">
      <c r="A44" s="371" t="s">
        <v>1089</v>
      </c>
      <c r="B44" s="372"/>
      <c r="C44" s="373">
        <f>ROUND(SUM(C35:C42),2)</f>
        <v>1681.84</v>
      </c>
      <c r="D44" s="373"/>
      <c r="E44" s="374">
        <f>ROUND(SUM(E35:E42),2)</f>
        <v>1144.3599999999999</v>
      </c>
    </row>
    <row r="45" spans="1:20" ht="13.5" thickBot="1" x14ac:dyDescent="0.25"/>
    <row r="46" spans="1:20" s="168" customFormat="1" ht="24.95" customHeight="1" thickBot="1" x14ac:dyDescent="0.3">
      <c r="A46" s="351" t="s">
        <v>1576</v>
      </c>
      <c r="B46" s="363"/>
    </row>
    <row r="47" spans="1:20" ht="13.5" thickBot="1" x14ac:dyDescent="0.25">
      <c r="R47" s="375"/>
      <c r="T47" s="375"/>
    </row>
    <row r="48" spans="1:20" s="352" customFormat="1" ht="30" customHeight="1" thickBot="1" x14ac:dyDescent="0.3">
      <c r="A48" s="1235" t="s">
        <v>1577</v>
      </c>
      <c r="B48" s="1236"/>
      <c r="C48" s="1236"/>
      <c r="D48" s="1237"/>
      <c r="E48" s="376">
        <f>IF(B8="PEQUENO PORTE",C44/0.35,IF(B8="MÉDIO PORTE",C44/0.35,IF(B8="GRANDE PORTE",C44/0.35,FALSE)))</f>
        <v>4805.2571428571428</v>
      </c>
      <c r="F48" s="315"/>
      <c r="R48" s="377"/>
    </row>
    <row r="49" spans="1:6" ht="13.5" thickBot="1" x14ac:dyDescent="0.25"/>
    <row r="50" spans="1:6" s="352" customFormat="1" ht="30" customHeight="1" thickBot="1" x14ac:dyDescent="0.3">
      <c r="A50" s="1235" t="s">
        <v>1578</v>
      </c>
      <c r="B50" s="1236"/>
      <c r="C50" s="1236"/>
      <c r="D50" s="1237"/>
      <c r="E50" s="376">
        <f>ROUND(E48-C44,2)</f>
        <v>3123.42</v>
      </c>
      <c r="F50" s="315"/>
    </row>
    <row r="51" spans="1:6" ht="13.5" thickBot="1" x14ac:dyDescent="0.25"/>
    <row r="52" spans="1:6" s="168" customFormat="1" ht="24.95" customHeight="1" thickBot="1" x14ac:dyDescent="0.3">
      <c r="A52" s="351" t="s">
        <v>1579</v>
      </c>
      <c r="B52" s="378">
        <v>0.05</v>
      </c>
    </row>
    <row r="54" spans="1:6" ht="13.5" thickBot="1" x14ac:dyDescent="0.25"/>
    <row r="55" spans="1:6" s="315" customFormat="1" ht="30" customHeight="1" thickBot="1" x14ac:dyDescent="0.3">
      <c r="A55" s="1274" t="s">
        <v>1580</v>
      </c>
      <c r="B55" s="1275"/>
      <c r="C55" s="1275"/>
      <c r="D55" s="1275"/>
      <c r="E55" s="1276"/>
    </row>
    <row r="56" spans="1:6" ht="13.5" thickBot="1" x14ac:dyDescent="0.25"/>
    <row r="57" spans="1:6" s="168" customFormat="1" ht="24.95" customHeight="1" thickBot="1" x14ac:dyDescent="0.3">
      <c r="A57" s="316" t="s">
        <v>1581</v>
      </c>
      <c r="B57" s="379">
        <f>(('DADOS DA OBRA'!D58*'DADOS DA OBRA'!D65*'DADOS DA OBRA'!D73*'CANTEIRO PRINCIPAL'!E44)+('CANTEIRO PRINCIPAL'!E50*0.05))*'DADOS DA OBRA'!B82</f>
        <v>2071369.6392776163</v>
      </c>
    </row>
    <row r="61" spans="1:6" x14ac:dyDescent="0.2">
      <c r="C61" s="380"/>
    </row>
    <row r="78" spans="5:5" x14ac:dyDescent="0.2">
      <c r="E78" s="381"/>
    </row>
    <row r="80" spans="5:5" x14ac:dyDescent="0.2">
      <c r="E80" s="382"/>
    </row>
    <row r="85" spans="5:5" x14ac:dyDescent="0.2">
      <c r="E85" s="381"/>
    </row>
  </sheetData>
  <mergeCells count="27">
    <mergeCell ref="A20:E20"/>
    <mergeCell ref="A6:E6"/>
    <mergeCell ref="A10:E10"/>
    <mergeCell ref="B12:D12"/>
    <mergeCell ref="A5:S5"/>
    <mergeCell ref="B17:D17"/>
    <mergeCell ref="A1:S4"/>
    <mergeCell ref="B13:D13"/>
    <mergeCell ref="B14:D14"/>
    <mergeCell ref="B15:D15"/>
    <mergeCell ref="B16:D16"/>
    <mergeCell ref="A22:B22"/>
    <mergeCell ref="D22:E22"/>
    <mergeCell ref="A23:B23"/>
    <mergeCell ref="D23:E23"/>
    <mergeCell ref="A24:B24"/>
    <mergeCell ref="D24:E24"/>
    <mergeCell ref="A30:E30"/>
    <mergeCell ref="A48:D48"/>
    <mergeCell ref="A50:D50"/>
    <mergeCell ref="A55:E55"/>
    <mergeCell ref="A25:B25"/>
    <mergeCell ref="D25:E25"/>
    <mergeCell ref="A26:B26"/>
    <mergeCell ref="D26:E26"/>
    <mergeCell ref="A27:B27"/>
    <mergeCell ref="D27:E27"/>
  </mergeCells>
  <pageMargins left="0.51181102362204722" right="0.51181102362204722" top="0.78740157480314965" bottom="0.78740157480314965" header="0.31496062992125984" footer="0.31496062992125984"/>
  <pageSetup paperSize="9" scale="52" fitToHeight="0" orientation="landscape" r:id="rId1"/>
  <rowBreaks count="1" manualBreakCount="1">
    <brk id="29"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50"/>
  </sheetPr>
  <dimension ref="A1:G20"/>
  <sheetViews>
    <sheetView workbookViewId="0"/>
  </sheetViews>
  <sheetFormatPr defaultColWidth="9.140625" defaultRowHeight="12.75" x14ac:dyDescent="0.2"/>
  <cols>
    <col min="1" max="5" width="20.7109375" style="164" customWidth="1"/>
    <col min="6" max="16384" width="9.140625" style="164"/>
  </cols>
  <sheetData>
    <row r="1" spans="1:7" s="168" customFormat="1" ht="24.95" customHeight="1" x14ac:dyDescent="0.25">
      <c r="A1" s="301" t="s">
        <v>1459</v>
      </c>
      <c r="B1" s="1301"/>
      <c r="C1" s="1301"/>
      <c r="D1" s="1301"/>
      <c r="E1" s="1302"/>
    </row>
    <row r="2" spans="1:7" s="168" customFormat="1" ht="24.95" customHeight="1" x14ac:dyDescent="0.25">
      <c r="A2" s="302" t="s">
        <v>1460</v>
      </c>
      <c r="B2" s="1303"/>
      <c r="C2" s="1303"/>
      <c r="D2" s="1303"/>
      <c r="E2" s="1304"/>
    </row>
    <row r="3" spans="1:7" s="168" customFormat="1" ht="24.95" customHeight="1" thickBot="1" x14ac:dyDescent="0.3">
      <c r="A3" s="303" t="s">
        <v>1461</v>
      </c>
      <c r="B3" s="1305"/>
      <c r="C3" s="1305"/>
      <c r="D3" s="1305"/>
      <c r="E3" s="1306"/>
    </row>
    <row r="4" spans="1:7" ht="15" customHeight="1" thickBot="1" x14ac:dyDescent="0.25"/>
    <row r="5" spans="1:7" s="168" customFormat="1" ht="30" customHeight="1" thickBot="1" x14ac:dyDescent="0.3">
      <c r="A5" s="1274" t="s">
        <v>1582</v>
      </c>
      <c r="B5" s="1275"/>
      <c r="C5" s="1275"/>
      <c r="D5" s="1275"/>
      <c r="E5" s="1276"/>
      <c r="F5" s="315"/>
      <c r="G5" s="315"/>
    </row>
    <row r="6" spans="1:7" ht="13.5" thickBot="1" x14ac:dyDescent="0.25"/>
    <row r="7" spans="1:7" s="168" customFormat="1" ht="24.95" customHeight="1" thickBot="1" x14ac:dyDescent="0.3">
      <c r="A7" s="1226" t="s">
        <v>1583</v>
      </c>
      <c r="B7" s="1228"/>
    </row>
    <row r="8" spans="1:7" ht="13.5" thickBot="1" x14ac:dyDescent="0.25"/>
    <row r="9" spans="1:7" s="168" customFormat="1" ht="24.95" customHeight="1" thickBot="1" x14ac:dyDescent="0.3">
      <c r="A9" s="1226" t="s">
        <v>1583</v>
      </c>
      <c r="B9" s="1228"/>
    </row>
    <row r="10" spans="1:7" ht="13.5" thickBot="1" x14ac:dyDescent="0.25"/>
    <row r="11" spans="1:7" s="168" customFormat="1" ht="24.95" customHeight="1" thickBot="1" x14ac:dyDescent="0.3">
      <c r="A11" s="1226" t="s">
        <v>1584</v>
      </c>
      <c r="B11" s="1228"/>
      <c r="C11" s="383">
        <f>'CANTEIRO PRINCIPAL'!B57</f>
        <v>2071369.6392776163</v>
      </c>
      <c r="E11" s="384"/>
    </row>
    <row r="14" spans="1:7" x14ac:dyDescent="0.2">
      <c r="C14" s="380">
        <v>1484769.5304</v>
      </c>
    </row>
    <row r="15" spans="1:7" x14ac:dyDescent="0.2">
      <c r="C15" s="380"/>
    </row>
    <row r="16" spans="1:7" x14ac:dyDescent="0.2">
      <c r="C16" s="385">
        <f>C14-C11</f>
        <v>-586600.10887761624</v>
      </c>
    </row>
    <row r="18" spans="3:3" x14ac:dyDescent="0.2">
      <c r="C18" s="380"/>
    </row>
    <row r="20" spans="3:3" x14ac:dyDescent="0.2">
      <c r="C20" s="380"/>
    </row>
  </sheetData>
  <mergeCells count="7">
    <mergeCell ref="A11:B11"/>
    <mergeCell ref="B1:E1"/>
    <mergeCell ref="B2:E2"/>
    <mergeCell ref="B3:E3"/>
    <mergeCell ref="A5:E5"/>
    <mergeCell ref="A7:B7"/>
    <mergeCell ref="A9:B9"/>
  </mergeCells>
  <pageMargins left="0.51181102362204722" right="0.51181102362204722" top="0.78740157480314965" bottom="0.78740157480314965" header="0.31496062992125984" footer="0.31496062992125984"/>
  <pageSetup paperSize="9" scale="8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S87"/>
  <sheetViews>
    <sheetView workbookViewId="0">
      <selection sqref="A1:H4"/>
    </sheetView>
  </sheetViews>
  <sheetFormatPr defaultColWidth="8.85546875" defaultRowHeight="14.25" x14ac:dyDescent="0.2"/>
  <cols>
    <col min="1" max="1" width="11.140625" style="563" customWidth="1"/>
    <col min="2" max="2" width="92.85546875" style="563" customWidth="1"/>
    <col min="3" max="3" width="8.85546875" style="563"/>
    <col min="4" max="6" width="15.140625" style="563" customWidth="1"/>
    <col min="7" max="8" width="17.140625" style="563" customWidth="1"/>
    <col min="9" max="16384" width="8.85546875" style="563"/>
  </cols>
  <sheetData>
    <row r="1" spans="1:19" ht="13.9" customHeight="1" x14ac:dyDescent="0.2">
      <c r="A1" s="1087" t="s">
        <v>1594</v>
      </c>
      <c r="B1" s="1088"/>
      <c r="C1" s="1088"/>
      <c r="D1" s="1088"/>
      <c r="E1" s="1088"/>
      <c r="F1" s="1088"/>
      <c r="G1" s="1088"/>
      <c r="H1" s="1089"/>
      <c r="I1" s="692"/>
      <c r="J1" s="692"/>
      <c r="K1" s="692"/>
      <c r="L1" s="692"/>
      <c r="M1" s="692"/>
      <c r="N1" s="692"/>
      <c r="O1" s="692"/>
      <c r="P1" s="692"/>
      <c r="Q1" s="692"/>
      <c r="R1" s="692"/>
      <c r="S1" s="692"/>
    </row>
    <row r="2" spans="1:19" ht="13.9" customHeight="1" x14ac:dyDescent="0.2">
      <c r="A2" s="1090"/>
      <c r="B2" s="1091"/>
      <c r="C2" s="1091"/>
      <c r="D2" s="1091"/>
      <c r="E2" s="1091"/>
      <c r="F2" s="1091"/>
      <c r="G2" s="1091"/>
      <c r="H2" s="1092"/>
      <c r="I2" s="692"/>
      <c r="J2" s="692"/>
      <c r="K2" s="692"/>
      <c r="L2" s="692"/>
      <c r="M2" s="692"/>
      <c r="N2" s="692"/>
      <c r="O2" s="692"/>
      <c r="P2" s="692"/>
      <c r="Q2" s="692"/>
      <c r="R2" s="692"/>
      <c r="S2" s="692"/>
    </row>
    <row r="3" spans="1:19" ht="13.9" customHeight="1" x14ac:dyDescent="0.2">
      <c r="A3" s="1090"/>
      <c r="B3" s="1091"/>
      <c r="C3" s="1091"/>
      <c r="D3" s="1091"/>
      <c r="E3" s="1091"/>
      <c r="F3" s="1091"/>
      <c r="G3" s="1091"/>
      <c r="H3" s="1092"/>
      <c r="I3" s="692"/>
      <c r="J3" s="692"/>
      <c r="K3" s="692"/>
      <c r="L3" s="692"/>
      <c r="M3" s="692"/>
      <c r="N3" s="692"/>
      <c r="O3" s="692"/>
      <c r="P3" s="692"/>
      <c r="Q3" s="692"/>
      <c r="R3" s="692"/>
      <c r="S3" s="692"/>
    </row>
    <row r="4" spans="1:19" ht="14.45" customHeight="1" thickBot="1" x14ac:dyDescent="0.25">
      <c r="A4" s="1127"/>
      <c r="B4" s="1128"/>
      <c r="C4" s="1128"/>
      <c r="D4" s="1128"/>
      <c r="E4" s="1128"/>
      <c r="F4" s="1128"/>
      <c r="G4" s="1128"/>
      <c r="H4" s="1129"/>
      <c r="I4" s="692"/>
      <c r="J4" s="692"/>
      <c r="K4" s="692"/>
      <c r="L4" s="692"/>
      <c r="M4" s="692"/>
      <c r="N4" s="692"/>
      <c r="O4" s="692"/>
      <c r="P4" s="692"/>
      <c r="Q4" s="692"/>
      <c r="R4" s="692"/>
      <c r="S4" s="692"/>
    </row>
    <row r="5" spans="1:19" ht="4.9000000000000004" customHeight="1" thickBot="1" x14ac:dyDescent="0.25">
      <c r="A5" s="1084"/>
      <c r="B5" s="1085"/>
      <c r="C5" s="1085"/>
      <c r="D5" s="1085"/>
      <c r="E5" s="1085"/>
      <c r="F5" s="1085"/>
      <c r="G5" s="1085"/>
      <c r="H5" s="1086"/>
      <c r="I5" s="693"/>
      <c r="J5" s="693"/>
      <c r="K5" s="693"/>
      <c r="L5" s="693"/>
      <c r="M5" s="693"/>
      <c r="N5" s="693"/>
      <c r="O5" s="693"/>
      <c r="P5" s="693"/>
      <c r="Q5" s="693"/>
      <c r="R5" s="693"/>
      <c r="S5" s="693"/>
    </row>
    <row r="6" spans="1:19" ht="24" customHeight="1" x14ac:dyDescent="0.2">
      <c r="A6" s="1310" t="s">
        <v>1081</v>
      </c>
      <c r="B6" s="1311"/>
      <c r="C6" s="1311"/>
      <c r="D6" s="1311"/>
      <c r="E6" s="1311"/>
      <c r="F6" s="1311"/>
      <c r="G6" s="1311"/>
      <c r="H6" s="1312"/>
    </row>
    <row r="7" spans="1:19" ht="32.450000000000003" customHeight="1" x14ac:dyDescent="0.2">
      <c r="A7" s="1313" t="s">
        <v>1082</v>
      </c>
      <c r="B7" s="1313" t="s">
        <v>1083</v>
      </c>
      <c r="C7" s="1313" t="s">
        <v>880</v>
      </c>
      <c r="D7" s="1313" t="s">
        <v>1084</v>
      </c>
      <c r="E7" s="1313"/>
      <c r="F7" s="1313"/>
      <c r="G7" s="564" t="s">
        <v>1085</v>
      </c>
      <c r="H7" s="564" t="s">
        <v>1086</v>
      </c>
    </row>
    <row r="8" spans="1:19" ht="15" x14ac:dyDescent="0.2">
      <c r="A8" s="1313"/>
      <c r="B8" s="1313"/>
      <c r="C8" s="1313"/>
      <c r="D8" s="564" t="s">
        <v>1087</v>
      </c>
      <c r="E8" s="564" t="s">
        <v>1088</v>
      </c>
      <c r="F8" s="564" t="s">
        <v>1089</v>
      </c>
      <c r="G8" s="564">
        <v>182.49</v>
      </c>
      <c r="H8" s="564">
        <v>12</v>
      </c>
    </row>
    <row r="9" spans="1:19" ht="15" x14ac:dyDescent="0.2">
      <c r="A9" s="565"/>
      <c r="B9" s="566" t="s">
        <v>969</v>
      </c>
      <c r="C9" s="566"/>
      <c r="D9" s="567"/>
      <c r="E9" s="567"/>
      <c r="F9" s="567"/>
      <c r="G9" s="567"/>
      <c r="H9" s="568"/>
    </row>
    <row r="10" spans="1:19" x14ac:dyDescent="0.2">
      <c r="A10" s="569" t="s">
        <v>254</v>
      </c>
      <c r="B10" s="570" t="s">
        <v>255</v>
      </c>
      <c r="C10" s="571" t="s">
        <v>1090</v>
      </c>
      <c r="D10" s="177">
        <v>3820.740941</v>
      </c>
      <c r="E10" s="177">
        <v>3362.8780000000002</v>
      </c>
      <c r="F10" s="572">
        <f>D10+E10</f>
        <v>7183.6189410000006</v>
      </c>
      <c r="G10" s="572">
        <f t="shared" ref="G10:G18" si="0">F10/$G$8</f>
        <v>39.364452523425946</v>
      </c>
      <c r="H10" s="178">
        <f t="shared" ref="H10:H18" si="1">ROUNDUP(G10/$H$8,0)</f>
        <v>4</v>
      </c>
    </row>
    <row r="11" spans="1:19" x14ac:dyDescent="0.2">
      <c r="A11" s="569" t="s">
        <v>453</v>
      </c>
      <c r="B11" s="570" t="s">
        <v>454</v>
      </c>
      <c r="C11" s="571" t="s">
        <v>1090</v>
      </c>
      <c r="D11" s="177">
        <v>9559.2895779999999</v>
      </c>
      <c r="E11" s="177"/>
      <c r="F11" s="572">
        <f t="shared" ref="F11:F18" si="2">D11+E11</f>
        <v>9559.2895779999999</v>
      </c>
      <c r="G11" s="572">
        <f t="shared" si="0"/>
        <v>52.382539196668304</v>
      </c>
      <c r="H11" s="178">
        <f t="shared" si="1"/>
        <v>5</v>
      </c>
    </row>
    <row r="12" spans="1:19" x14ac:dyDescent="0.2">
      <c r="A12" s="569" t="s">
        <v>495</v>
      </c>
      <c r="B12" s="570" t="s">
        <v>496</v>
      </c>
      <c r="C12" s="571" t="s">
        <v>1090</v>
      </c>
      <c r="D12" s="177">
        <v>51.981726000000002</v>
      </c>
      <c r="E12" s="177"/>
      <c r="F12" s="572">
        <f t="shared" si="2"/>
        <v>51.981726000000002</v>
      </c>
      <c r="G12" s="572">
        <f t="shared" si="0"/>
        <v>0.28484698339635051</v>
      </c>
      <c r="H12" s="178">
        <f t="shared" si="1"/>
        <v>1</v>
      </c>
    </row>
    <row r="13" spans="1:19" x14ac:dyDescent="0.2">
      <c r="A13" s="569" t="s">
        <v>493</v>
      </c>
      <c r="B13" s="570" t="s">
        <v>494</v>
      </c>
      <c r="C13" s="571" t="s">
        <v>1090</v>
      </c>
      <c r="D13" s="177">
        <v>42.625016000000002</v>
      </c>
      <c r="E13" s="177">
        <v>9.3559999999999999</v>
      </c>
      <c r="F13" s="572">
        <f t="shared" si="2"/>
        <v>51.981016000000004</v>
      </c>
      <c r="G13" s="572">
        <f t="shared" si="0"/>
        <v>0.28484309277220671</v>
      </c>
      <c r="H13" s="178">
        <f t="shared" si="1"/>
        <v>1</v>
      </c>
    </row>
    <row r="14" spans="1:19" x14ac:dyDescent="0.2">
      <c r="A14" s="569" t="s">
        <v>487</v>
      </c>
      <c r="B14" s="570" t="s">
        <v>488</v>
      </c>
      <c r="C14" s="571" t="s">
        <v>1090</v>
      </c>
      <c r="D14" s="177">
        <v>505.17446000000001</v>
      </c>
      <c r="E14" s="177"/>
      <c r="F14" s="572">
        <f t="shared" si="2"/>
        <v>505.17446000000001</v>
      </c>
      <c r="G14" s="572">
        <f t="shared" si="0"/>
        <v>2.7682309167625623</v>
      </c>
      <c r="H14" s="178">
        <f t="shared" si="1"/>
        <v>1</v>
      </c>
    </row>
    <row r="15" spans="1:19" x14ac:dyDescent="0.2">
      <c r="A15" s="569" t="s">
        <v>309</v>
      </c>
      <c r="B15" s="570" t="s">
        <v>310</v>
      </c>
      <c r="C15" s="571" t="s">
        <v>1090</v>
      </c>
      <c r="D15" s="177">
        <v>56.861713999999999</v>
      </c>
      <c r="E15" s="177">
        <v>34.959000000000003</v>
      </c>
      <c r="F15" s="572">
        <f t="shared" si="2"/>
        <v>91.820714000000009</v>
      </c>
      <c r="G15" s="572">
        <f t="shared" si="0"/>
        <v>0.50315477012439036</v>
      </c>
      <c r="H15" s="178">
        <f t="shared" si="1"/>
        <v>1</v>
      </c>
    </row>
    <row r="16" spans="1:19" x14ac:dyDescent="0.2">
      <c r="A16" s="569" t="s">
        <v>485</v>
      </c>
      <c r="B16" s="570" t="s">
        <v>486</v>
      </c>
      <c r="C16" s="571" t="s">
        <v>1090</v>
      </c>
      <c r="D16" s="177">
        <v>200.605503</v>
      </c>
      <c r="E16" s="177"/>
      <c r="F16" s="572">
        <f t="shared" si="2"/>
        <v>200.605503</v>
      </c>
      <c r="G16" s="572">
        <f t="shared" si="0"/>
        <v>1.0992684695051782</v>
      </c>
      <c r="H16" s="178">
        <f t="shared" si="1"/>
        <v>1</v>
      </c>
    </row>
    <row r="17" spans="1:8" x14ac:dyDescent="0.2">
      <c r="A17" s="569" t="s">
        <v>641</v>
      </c>
      <c r="B17" s="570" t="s">
        <v>1091</v>
      </c>
      <c r="C17" s="571" t="s">
        <v>1090</v>
      </c>
      <c r="D17" s="177">
        <v>35.574412000000002</v>
      </c>
      <c r="E17" s="177"/>
      <c r="F17" s="572">
        <f t="shared" si="2"/>
        <v>35.574412000000002</v>
      </c>
      <c r="G17" s="572">
        <f t="shared" si="0"/>
        <v>0.19493896651871337</v>
      </c>
      <c r="H17" s="178">
        <f t="shared" si="1"/>
        <v>1</v>
      </c>
    </row>
    <row r="18" spans="1:8" x14ac:dyDescent="0.2">
      <c r="A18" s="569" t="s">
        <v>481</v>
      </c>
      <c r="B18" s="570" t="s">
        <v>482</v>
      </c>
      <c r="C18" s="571" t="s">
        <v>1090</v>
      </c>
      <c r="D18" s="177">
        <v>22.554805999999999</v>
      </c>
      <c r="E18" s="177">
        <v>4.4320000000000004</v>
      </c>
      <c r="F18" s="572">
        <f t="shared" si="2"/>
        <v>26.986806000000001</v>
      </c>
      <c r="G18" s="572">
        <f t="shared" si="0"/>
        <v>0.14788101265822784</v>
      </c>
      <c r="H18" s="178">
        <f t="shared" si="1"/>
        <v>1</v>
      </c>
    </row>
    <row r="19" spans="1:8" x14ac:dyDescent="0.2">
      <c r="A19" s="569" t="s">
        <v>1092</v>
      </c>
      <c r="B19" s="570" t="s">
        <v>466</v>
      </c>
      <c r="C19" s="571" t="s">
        <v>1090</v>
      </c>
      <c r="D19" s="177">
        <v>145.17876799999999</v>
      </c>
      <c r="E19" s="177">
        <v>144.47900000000001</v>
      </c>
      <c r="F19" s="572">
        <f>D19+E19</f>
        <v>289.65776800000003</v>
      </c>
      <c r="G19" s="572">
        <f>F19/$G$8</f>
        <v>1.5872528248123186</v>
      </c>
      <c r="H19" s="178">
        <f>ROUNDUP(G19/$H$8,0)</f>
        <v>1</v>
      </c>
    </row>
    <row r="20" spans="1:8" x14ac:dyDescent="0.2">
      <c r="A20" s="569" t="s">
        <v>359</v>
      </c>
      <c r="B20" s="570" t="s">
        <v>1093</v>
      </c>
      <c r="C20" s="571" t="s">
        <v>1090</v>
      </c>
      <c r="D20" s="177">
        <v>134.940246</v>
      </c>
      <c r="E20" s="177"/>
      <c r="F20" s="572">
        <f t="shared" ref="F20:F32" si="3">D20+E20</f>
        <v>134.940246</v>
      </c>
      <c r="G20" s="572">
        <f t="shared" ref="G20:G32" si="4">F20/$G$8</f>
        <v>0.73943912543153045</v>
      </c>
      <c r="H20" s="178">
        <f t="shared" ref="H20:H32" si="5">ROUNDUP(G20/$H$8,0)</f>
        <v>1</v>
      </c>
    </row>
    <row r="21" spans="1:8" x14ac:dyDescent="0.2">
      <c r="A21" s="569" t="s">
        <v>463</v>
      </c>
      <c r="B21" s="570" t="s">
        <v>1094</v>
      </c>
      <c r="C21" s="571" t="s">
        <v>1090</v>
      </c>
      <c r="D21" s="177">
        <v>89.807132999999993</v>
      </c>
      <c r="E21" s="177"/>
      <c r="F21" s="572">
        <f t="shared" si="3"/>
        <v>89.807132999999993</v>
      </c>
      <c r="G21" s="572">
        <f t="shared" si="4"/>
        <v>0.49212084497780695</v>
      </c>
      <c r="H21" s="178">
        <f t="shared" si="5"/>
        <v>1</v>
      </c>
    </row>
    <row r="22" spans="1:8" x14ac:dyDescent="0.2">
      <c r="A22" s="573" t="s">
        <v>554</v>
      </c>
      <c r="B22" s="574" t="s">
        <v>1095</v>
      </c>
      <c r="C22" s="571" t="s">
        <v>1090</v>
      </c>
      <c r="D22" s="179">
        <v>51.981726000000002</v>
      </c>
      <c r="E22" s="179"/>
      <c r="F22" s="572">
        <f t="shared" si="3"/>
        <v>51.981726000000002</v>
      </c>
      <c r="G22" s="572">
        <f t="shared" si="4"/>
        <v>0.28484698339635051</v>
      </c>
      <c r="H22" s="178">
        <f t="shared" si="5"/>
        <v>1</v>
      </c>
    </row>
    <row r="23" spans="1:8" x14ac:dyDescent="0.2">
      <c r="A23" s="573" t="s">
        <v>457</v>
      </c>
      <c r="B23" s="574" t="s">
        <v>1096</v>
      </c>
      <c r="C23" s="571" t="s">
        <v>1090</v>
      </c>
      <c r="D23" s="179">
        <v>124.536508</v>
      </c>
      <c r="E23" s="179">
        <v>68.055000000000007</v>
      </c>
      <c r="F23" s="572">
        <f t="shared" si="3"/>
        <v>192.591508</v>
      </c>
      <c r="G23" s="572">
        <f t="shared" si="4"/>
        <v>1.0553537618499644</v>
      </c>
      <c r="H23" s="178">
        <f t="shared" si="5"/>
        <v>1</v>
      </c>
    </row>
    <row r="24" spans="1:8" x14ac:dyDescent="0.2">
      <c r="A24" s="573" t="s">
        <v>487</v>
      </c>
      <c r="B24" s="574" t="s">
        <v>1097</v>
      </c>
      <c r="C24" s="571" t="s">
        <v>1090</v>
      </c>
      <c r="D24" s="179">
        <v>505.17446000000001</v>
      </c>
      <c r="E24" s="179"/>
      <c r="F24" s="572">
        <f t="shared" si="3"/>
        <v>505.17446000000001</v>
      </c>
      <c r="G24" s="572">
        <f t="shared" si="4"/>
        <v>2.7682309167625623</v>
      </c>
      <c r="H24" s="178">
        <f t="shared" si="5"/>
        <v>1</v>
      </c>
    </row>
    <row r="25" spans="1:8" x14ac:dyDescent="0.2">
      <c r="A25" s="573" t="s">
        <v>459</v>
      </c>
      <c r="B25" s="574" t="s">
        <v>1098</v>
      </c>
      <c r="C25" s="571" t="s">
        <v>1090</v>
      </c>
      <c r="D25" s="179">
        <v>93.551522000000006</v>
      </c>
      <c r="E25" s="179"/>
      <c r="F25" s="572">
        <f t="shared" si="3"/>
        <v>93.551522000000006</v>
      </c>
      <c r="G25" s="572">
        <f t="shared" si="4"/>
        <v>0.512639169269549</v>
      </c>
      <c r="H25" s="178">
        <f t="shared" si="5"/>
        <v>1</v>
      </c>
    </row>
    <row r="26" spans="1:8" x14ac:dyDescent="0.2">
      <c r="A26" s="573" t="s">
        <v>469</v>
      </c>
      <c r="B26" s="574" t="s">
        <v>1099</v>
      </c>
      <c r="C26" s="571" t="s">
        <v>1090</v>
      </c>
      <c r="D26" s="179">
        <v>99.040783000000005</v>
      </c>
      <c r="E26" s="179"/>
      <c r="F26" s="572">
        <f t="shared" si="3"/>
        <v>99.040783000000005</v>
      </c>
      <c r="G26" s="572">
        <f t="shared" si="4"/>
        <v>0.54271895994301056</v>
      </c>
      <c r="H26" s="178">
        <f t="shared" si="5"/>
        <v>1</v>
      </c>
    </row>
    <row r="27" spans="1:8" x14ac:dyDescent="0.2">
      <c r="A27" s="573" t="s">
        <v>467</v>
      </c>
      <c r="B27" s="574" t="s">
        <v>1100</v>
      </c>
      <c r="C27" s="571" t="s">
        <v>1090</v>
      </c>
      <c r="D27" s="179">
        <v>59.536560999999999</v>
      </c>
      <c r="E27" s="179">
        <v>34.014000000000003</v>
      </c>
      <c r="F27" s="572">
        <f t="shared" si="3"/>
        <v>93.550561000000002</v>
      </c>
      <c r="G27" s="572">
        <f t="shared" si="4"/>
        <v>0.51263390322757407</v>
      </c>
      <c r="H27" s="178">
        <f t="shared" si="5"/>
        <v>1</v>
      </c>
    </row>
    <row r="28" spans="1:8" x14ac:dyDescent="0.2">
      <c r="A28" s="573" t="s">
        <v>461</v>
      </c>
      <c r="B28" s="574" t="s">
        <v>1101</v>
      </c>
      <c r="C28" s="571" t="s">
        <v>1090</v>
      </c>
      <c r="D28" s="179">
        <v>28.721827000000001</v>
      </c>
      <c r="E28" s="179">
        <v>70.317999999999998</v>
      </c>
      <c r="F28" s="572">
        <f t="shared" si="3"/>
        <v>99.039827000000002</v>
      </c>
      <c r="G28" s="572">
        <f t="shared" si="4"/>
        <v>0.54271372129979722</v>
      </c>
      <c r="H28" s="178">
        <f t="shared" si="5"/>
        <v>1</v>
      </c>
    </row>
    <row r="29" spans="1:8" x14ac:dyDescent="0.2">
      <c r="A29" s="573" t="s">
        <v>627</v>
      </c>
      <c r="B29" s="574" t="s">
        <v>1102</v>
      </c>
      <c r="C29" s="571" t="s">
        <v>1090</v>
      </c>
      <c r="D29" s="179">
        <v>10.852831999999999</v>
      </c>
      <c r="E29" s="179">
        <v>12.238</v>
      </c>
      <c r="F29" s="572">
        <f t="shared" si="3"/>
        <v>23.090831999999999</v>
      </c>
      <c r="G29" s="572">
        <f t="shared" si="4"/>
        <v>0.12653204011178693</v>
      </c>
      <c r="H29" s="178">
        <f t="shared" si="5"/>
        <v>1</v>
      </c>
    </row>
    <row r="30" spans="1:8" x14ac:dyDescent="0.2">
      <c r="A30" s="573" t="s">
        <v>408</v>
      </c>
      <c r="B30" s="574" t="s">
        <v>1103</v>
      </c>
      <c r="C30" s="571" t="s">
        <v>1090</v>
      </c>
      <c r="D30" s="179">
        <v>10</v>
      </c>
      <c r="E30" s="179"/>
      <c r="F30" s="572">
        <f t="shared" si="3"/>
        <v>10</v>
      </c>
      <c r="G30" s="572">
        <f t="shared" si="4"/>
        <v>5.4797523151953527E-2</v>
      </c>
      <c r="H30" s="178">
        <f t="shared" si="5"/>
        <v>1</v>
      </c>
    </row>
    <row r="31" spans="1:8" x14ac:dyDescent="0.2">
      <c r="A31" s="573" t="s">
        <v>311</v>
      </c>
      <c r="B31" s="574" t="s">
        <v>1104</v>
      </c>
      <c r="C31" s="571" t="s">
        <v>1090</v>
      </c>
      <c r="D31" s="179">
        <v>39.839357</v>
      </c>
      <c r="E31" s="179"/>
      <c r="F31" s="572">
        <f t="shared" si="3"/>
        <v>39.839357</v>
      </c>
      <c r="G31" s="572">
        <f t="shared" si="4"/>
        <v>0.21830980875664419</v>
      </c>
      <c r="H31" s="178">
        <f t="shared" si="5"/>
        <v>1</v>
      </c>
    </row>
    <row r="32" spans="1:8" x14ac:dyDescent="0.2">
      <c r="A32" s="575" t="s">
        <v>651</v>
      </c>
      <c r="B32" s="576" t="s">
        <v>1105</v>
      </c>
      <c r="C32" s="577" t="s">
        <v>1090</v>
      </c>
      <c r="D32" s="180">
        <v>23.091132999999999</v>
      </c>
      <c r="E32" s="180"/>
      <c r="F32" s="578">
        <f t="shared" si="3"/>
        <v>23.091132999999999</v>
      </c>
      <c r="G32" s="578">
        <f t="shared" si="4"/>
        <v>0.12653368951723382</v>
      </c>
      <c r="H32" s="181">
        <f t="shared" si="5"/>
        <v>1</v>
      </c>
    </row>
    <row r="33" spans="1:8" ht="15" x14ac:dyDescent="0.2">
      <c r="A33" s="565"/>
      <c r="B33" s="566" t="s">
        <v>1000</v>
      </c>
      <c r="C33" s="566"/>
      <c r="D33" s="579"/>
      <c r="E33" s="579"/>
      <c r="F33" s="567"/>
      <c r="G33" s="567"/>
      <c r="H33" s="568"/>
    </row>
    <row r="34" spans="1:8" x14ac:dyDescent="0.2">
      <c r="A34" s="580" t="s">
        <v>1001</v>
      </c>
      <c r="B34" s="581" t="s">
        <v>303</v>
      </c>
      <c r="C34" s="582" t="s">
        <v>1090</v>
      </c>
      <c r="D34" s="182">
        <v>2262.765347</v>
      </c>
      <c r="E34" s="182"/>
      <c r="F34" s="583">
        <f>D34+E34</f>
        <v>2262.765347</v>
      </c>
      <c r="G34" s="583">
        <f>F34/$G$8</f>
        <v>12.399393648967067</v>
      </c>
      <c r="H34" s="183">
        <f>ROUNDUP(G34/$H$8,0)</f>
        <v>2</v>
      </c>
    </row>
    <row r="35" spans="1:8" x14ac:dyDescent="0.2">
      <c r="A35" s="569" t="s">
        <v>1003</v>
      </c>
      <c r="B35" s="570" t="s">
        <v>301</v>
      </c>
      <c r="C35" s="571" t="s">
        <v>1090</v>
      </c>
      <c r="D35" s="177">
        <v>2262.765347</v>
      </c>
      <c r="E35" s="177"/>
      <c r="F35" s="572">
        <f t="shared" ref="F35:F86" si="6">D35+E35</f>
        <v>2262.765347</v>
      </c>
      <c r="G35" s="572">
        <f t="shared" ref="G35:G86" si="7">F35/$G$8</f>
        <v>12.399393648967067</v>
      </c>
      <c r="H35" s="178">
        <f t="shared" ref="H35:H86" si="8">ROUNDUP(G35/$H$8,0)</f>
        <v>2</v>
      </c>
    </row>
    <row r="36" spans="1:8" x14ac:dyDescent="0.2">
      <c r="A36" s="569" t="s">
        <v>246</v>
      </c>
      <c r="B36" s="570" t="s">
        <v>247</v>
      </c>
      <c r="C36" s="571" t="s">
        <v>1090</v>
      </c>
      <c r="D36" s="177">
        <v>33291.354102999998</v>
      </c>
      <c r="E36" s="177"/>
      <c r="F36" s="572">
        <f t="shared" si="6"/>
        <v>33291.354102999998</v>
      </c>
      <c r="G36" s="572">
        <f t="shared" si="7"/>
        <v>182.42837472190254</v>
      </c>
      <c r="H36" s="178">
        <f t="shared" si="8"/>
        <v>16</v>
      </c>
    </row>
    <row r="37" spans="1:8" x14ac:dyDescent="0.2">
      <c r="A37" s="569" t="s">
        <v>1004</v>
      </c>
      <c r="B37" s="570" t="s">
        <v>259</v>
      </c>
      <c r="C37" s="571" t="s">
        <v>1090</v>
      </c>
      <c r="D37" s="177">
        <v>52085.635232000001</v>
      </c>
      <c r="E37" s="177">
        <v>96.543999999999997</v>
      </c>
      <c r="F37" s="572">
        <f t="shared" si="6"/>
        <v>52182.179232000002</v>
      </c>
      <c r="G37" s="572">
        <f t="shared" si="7"/>
        <v>285.94541745849085</v>
      </c>
      <c r="H37" s="178">
        <f t="shared" si="8"/>
        <v>24</v>
      </c>
    </row>
    <row r="38" spans="1:8" x14ac:dyDescent="0.2">
      <c r="A38" s="569" t="s">
        <v>1005</v>
      </c>
      <c r="B38" s="570" t="s">
        <v>293</v>
      </c>
      <c r="C38" s="571" t="s">
        <v>1090</v>
      </c>
      <c r="D38" s="177">
        <v>2319.2264260000002</v>
      </c>
      <c r="E38" s="177"/>
      <c r="F38" s="572">
        <f t="shared" si="6"/>
        <v>2319.2264260000002</v>
      </c>
      <c r="G38" s="572">
        <f t="shared" si="7"/>
        <v>12.708786377335745</v>
      </c>
      <c r="H38" s="178">
        <f t="shared" si="8"/>
        <v>2</v>
      </c>
    </row>
    <row r="39" spans="1:8" x14ac:dyDescent="0.2">
      <c r="A39" s="569" t="s">
        <v>1006</v>
      </c>
      <c r="B39" s="570" t="s">
        <v>327</v>
      </c>
      <c r="C39" s="571" t="s">
        <v>1090</v>
      </c>
      <c r="D39" s="177">
        <v>386.03461499999997</v>
      </c>
      <c r="E39" s="177"/>
      <c r="F39" s="572">
        <f t="shared" si="6"/>
        <v>386.03461499999997</v>
      </c>
      <c r="G39" s="572">
        <f t="shared" si="7"/>
        <v>2.1153740752917964</v>
      </c>
      <c r="H39" s="178">
        <f t="shared" si="8"/>
        <v>1</v>
      </c>
    </row>
    <row r="40" spans="1:8" x14ac:dyDescent="0.2">
      <c r="A40" s="569" t="s">
        <v>1008</v>
      </c>
      <c r="B40" s="570" t="s">
        <v>280</v>
      </c>
      <c r="C40" s="571" t="s">
        <v>1090</v>
      </c>
      <c r="D40" s="177">
        <v>9134.7842180000007</v>
      </c>
      <c r="E40" s="177"/>
      <c r="F40" s="572">
        <f t="shared" si="6"/>
        <v>9134.7842180000007</v>
      </c>
      <c r="G40" s="572">
        <f t="shared" si="7"/>
        <v>50.056354967395478</v>
      </c>
      <c r="H40" s="178">
        <f t="shared" si="8"/>
        <v>5</v>
      </c>
    </row>
    <row r="41" spans="1:8" x14ac:dyDescent="0.2">
      <c r="A41" s="569" t="s">
        <v>1010</v>
      </c>
      <c r="B41" s="570" t="s">
        <v>334</v>
      </c>
      <c r="C41" s="571" t="s">
        <v>1090</v>
      </c>
      <c r="D41" s="177">
        <v>5421.6867460000003</v>
      </c>
      <c r="E41" s="177"/>
      <c r="F41" s="572">
        <f t="shared" si="6"/>
        <v>5421.6867460000003</v>
      </c>
      <c r="G41" s="572">
        <f t="shared" si="7"/>
        <v>29.709500498657462</v>
      </c>
      <c r="H41" s="178">
        <f t="shared" si="8"/>
        <v>3</v>
      </c>
    </row>
    <row r="42" spans="1:8" x14ac:dyDescent="0.2">
      <c r="A42" s="569" t="s">
        <v>1012</v>
      </c>
      <c r="B42" s="570" t="s">
        <v>277</v>
      </c>
      <c r="C42" s="571" t="s">
        <v>1090</v>
      </c>
      <c r="D42" s="177">
        <v>1258.2035089999999</v>
      </c>
      <c r="E42" s="177"/>
      <c r="F42" s="572">
        <f t="shared" si="6"/>
        <v>1258.2035089999999</v>
      </c>
      <c r="G42" s="572">
        <f t="shared" si="7"/>
        <v>6.8946435914296664</v>
      </c>
      <c r="H42" s="178">
        <f t="shared" si="8"/>
        <v>1</v>
      </c>
    </row>
    <row r="43" spans="1:8" x14ac:dyDescent="0.2">
      <c r="A43" s="569" t="s">
        <v>1014</v>
      </c>
      <c r="B43" s="570" t="s">
        <v>282</v>
      </c>
      <c r="C43" s="571" t="s">
        <v>1090</v>
      </c>
      <c r="D43" s="177">
        <v>6872.0188710000002</v>
      </c>
      <c r="E43" s="177"/>
      <c r="F43" s="572">
        <f t="shared" si="6"/>
        <v>6872.0188710000002</v>
      </c>
      <c r="G43" s="572">
        <f t="shared" si="7"/>
        <v>37.656961318428408</v>
      </c>
      <c r="H43" s="178">
        <f t="shared" si="8"/>
        <v>4</v>
      </c>
    </row>
    <row r="44" spans="1:8" x14ac:dyDescent="0.2">
      <c r="A44" s="569" t="s">
        <v>1016</v>
      </c>
      <c r="B44" s="570" t="s">
        <v>1106</v>
      </c>
      <c r="C44" s="571" t="s">
        <v>1090</v>
      </c>
      <c r="D44" s="177">
        <v>51.981726000000002</v>
      </c>
      <c r="E44" s="177"/>
      <c r="F44" s="572">
        <f t="shared" si="6"/>
        <v>51.981726000000002</v>
      </c>
      <c r="G44" s="572">
        <f t="shared" si="7"/>
        <v>0.28484698339635051</v>
      </c>
      <c r="H44" s="178">
        <f t="shared" si="8"/>
        <v>1</v>
      </c>
    </row>
    <row r="45" spans="1:8" x14ac:dyDescent="0.2">
      <c r="A45" s="569" t="s">
        <v>1018</v>
      </c>
      <c r="B45" s="570" t="s">
        <v>249</v>
      </c>
      <c r="C45" s="571" t="s">
        <v>1090</v>
      </c>
      <c r="D45" s="177">
        <v>18824.377242999999</v>
      </c>
      <c r="E45" s="177">
        <v>1832.568</v>
      </c>
      <c r="F45" s="572">
        <f t="shared" si="6"/>
        <v>20656.945242999998</v>
      </c>
      <c r="G45" s="572">
        <f t="shared" si="7"/>
        <v>113.19494352019288</v>
      </c>
      <c r="H45" s="178">
        <f t="shared" si="8"/>
        <v>10</v>
      </c>
    </row>
    <row r="46" spans="1:8" x14ac:dyDescent="0.2">
      <c r="A46" s="569" t="s">
        <v>1020</v>
      </c>
      <c r="B46" s="570" t="s">
        <v>364</v>
      </c>
      <c r="C46" s="571" t="s">
        <v>1090</v>
      </c>
      <c r="D46" s="177">
        <v>495.972804</v>
      </c>
      <c r="E46" s="177"/>
      <c r="F46" s="572">
        <f t="shared" si="6"/>
        <v>495.972804</v>
      </c>
      <c r="G46" s="572">
        <f t="shared" si="7"/>
        <v>2.717808120992931</v>
      </c>
      <c r="H46" s="178">
        <f t="shared" si="8"/>
        <v>1</v>
      </c>
    </row>
    <row r="47" spans="1:8" x14ac:dyDescent="0.2">
      <c r="A47" s="569" t="s">
        <v>244</v>
      </c>
      <c r="B47" s="563" t="s">
        <v>1107</v>
      </c>
      <c r="C47" s="571" t="s">
        <v>1090</v>
      </c>
      <c r="D47" s="177">
        <v>8322.8385249999992</v>
      </c>
      <c r="F47" s="572">
        <f t="shared" si="6"/>
        <v>8322.8385249999992</v>
      </c>
      <c r="G47" s="572">
        <f t="shared" si="7"/>
        <v>45.607093676365821</v>
      </c>
      <c r="H47" s="178">
        <f t="shared" si="8"/>
        <v>4</v>
      </c>
    </row>
    <row r="48" spans="1:8" x14ac:dyDescent="0.2">
      <c r="A48" s="569" t="s">
        <v>1023</v>
      </c>
      <c r="B48" s="570" t="s">
        <v>1108</v>
      </c>
      <c r="C48" s="571" t="s">
        <v>1090</v>
      </c>
      <c r="D48" s="177">
        <v>2306.862337</v>
      </c>
      <c r="E48" s="177"/>
      <c r="F48" s="572">
        <f t="shared" si="6"/>
        <v>2306.862337</v>
      </c>
      <c r="G48" s="572">
        <f t="shared" si="7"/>
        <v>12.641034232012712</v>
      </c>
      <c r="H48" s="178">
        <f t="shared" si="8"/>
        <v>2</v>
      </c>
    </row>
    <row r="49" spans="1:8" x14ac:dyDescent="0.2">
      <c r="A49" s="569" t="s">
        <v>1025</v>
      </c>
      <c r="B49" s="570" t="s">
        <v>370</v>
      </c>
      <c r="C49" s="571" t="s">
        <v>1090</v>
      </c>
      <c r="D49" s="177">
        <v>82.076999999999998</v>
      </c>
      <c r="E49" s="177"/>
      <c r="F49" s="572">
        <f t="shared" si="6"/>
        <v>82.076999999999998</v>
      </c>
      <c r="G49" s="572">
        <f t="shared" si="7"/>
        <v>0.44976163077428899</v>
      </c>
      <c r="H49" s="178">
        <f t="shared" si="8"/>
        <v>1</v>
      </c>
    </row>
    <row r="50" spans="1:8" x14ac:dyDescent="0.2">
      <c r="A50" s="569" t="s">
        <v>1027</v>
      </c>
      <c r="B50" s="570" t="s">
        <v>1109</v>
      </c>
      <c r="C50" s="571" t="s">
        <v>1090</v>
      </c>
      <c r="D50" s="177">
        <v>51.981726000000002</v>
      </c>
      <c r="E50" s="177"/>
      <c r="F50" s="572">
        <f t="shared" si="6"/>
        <v>51.981726000000002</v>
      </c>
      <c r="G50" s="572">
        <f t="shared" si="7"/>
        <v>0.28484698339635051</v>
      </c>
      <c r="H50" s="178">
        <f t="shared" si="8"/>
        <v>1</v>
      </c>
    </row>
    <row r="51" spans="1:8" x14ac:dyDescent="0.2">
      <c r="A51" s="569" t="s">
        <v>1029</v>
      </c>
      <c r="B51" s="570" t="s">
        <v>261</v>
      </c>
      <c r="C51" s="571" t="s">
        <v>1090</v>
      </c>
      <c r="D51" s="177">
        <v>44639.496403999998</v>
      </c>
      <c r="E51" s="177"/>
      <c r="F51" s="572">
        <f t="shared" si="6"/>
        <v>44639.496403999998</v>
      </c>
      <c r="G51" s="572">
        <f t="shared" si="7"/>
        <v>244.61338376897362</v>
      </c>
      <c r="H51" s="178">
        <f t="shared" si="8"/>
        <v>21</v>
      </c>
    </row>
    <row r="52" spans="1:8" x14ac:dyDescent="0.2">
      <c r="A52" s="569" t="s">
        <v>1031</v>
      </c>
      <c r="B52" s="570" t="s">
        <v>368</v>
      </c>
      <c r="C52" s="571" t="s">
        <v>1090</v>
      </c>
      <c r="D52" s="177">
        <v>164.15740600000001</v>
      </c>
      <c r="E52" s="177"/>
      <c r="F52" s="572">
        <f t="shared" si="6"/>
        <v>164.15740600000001</v>
      </c>
      <c r="G52" s="572">
        <f t="shared" si="7"/>
        <v>0.8995419255849636</v>
      </c>
      <c r="H52" s="178">
        <f t="shared" si="8"/>
        <v>1</v>
      </c>
    </row>
    <row r="53" spans="1:8" x14ac:dyDescent="0.2">
      <c r="A53" s="569" t="s">
        <v>1033</v>
      </c>
      <c r="B53" s="570" t="s">
        <v>366</v>
      </c>
      <c r="C53" s="571" t="s">
        <v>1090</v>
      </c>
      <c r="D53" s="177">
        <v>68.397499999999994</v>
      </c>
      <c r="E53" s="177"/>
      <c r="F53" s="572">
        <f t="shared" si="6"/>
        <v>68.397499999999994</v>
      </c>
      <c r="G53" s="572">
        <f t="shared" si="7"/>
        <v>0.37480135897857414</v>
      </c>
      <c r="H53" s="178">
        <f t="shared" si="8"/>
        <v>1</v>
      </c>
    </row>
    <row r="54" spans="1:8" x14ac:dyDescent="0.2">
      <c r="A54" s="569" t="s">
        <v>1035</v>
      </c>
      <c r="B54" s="570" t="s">
        <v>400</v>
      </c>
      <c r="C54" s="571" t="s">
        <v>1090</v>
      </c>
      <c r="D54" s="177">
        <v>459.43775099999999</v>
      </c>
      <c r="E54" s="177"/>
      <c r="F54" s="572">
        <f t="shared" si="6"/>
        <v>459.43775099999999</v>
      </c>
      <c r="G54" s="572">
        <f t="shared" si="7"/>
        <v>2.5176050797303962</v>
      </c>
      <c r="H54" s="178">
        <f t="shared" si="8"/>
        <v>1</v>
      </c>
    </row>
    <row r="55" spans="1:8" x14ac:dyDescent="0.2">
      <c r="A55" s="569" t="s">
        <v>252</v>
      </c>
      <c r="B55" s="570" t="s">
        <v>1110</v>
      </c>
      <c r="C55" s="571" t="s">
        <v>1090</v>
      </c>
      <c r="D55" s="177">
        <v>3662.6506020000002</v>
      </c>
      <c r="E55" s="177"/>
      <c r="F55" s="572">
        <f t="shared" si="6"/>
        <v>3662.6506020000002</v>
      </c>
      <c r="G55" s="572">
        <f t="shared" si="7"/>
        <v>20.070418116061155</v>
      </c>
      <c r="H55" s="178">
        <f t="shared" si="8"/>
        <v>2</v>
      </c>
    </row>
    <row r="56" spans="1:8" x14ac:dyDescent="0.2">
      <c r="A56" s="569" t="s">
        <v>1038</v>
      </c>
      <c r="B56" s="570" t="s">
        <v>235</v>
      </c>
      <c r="C56" s="571" t="s">
        <v>1090</v>
      </c>
      <c r="D56" s="177">
        <v>1850.6024090000001</v>
      </c>
      <c r="E56" s="177"/>
      <c r="F56" s="572">
        <f t="shared" si="6"/>
        <v>1850.6024090000001</v>
      </c>
      <c r="G56" s="572">
        <f t="shared" si="7"/>
        <v>10.140842835223848</v>
      </c>
      <c r="H56" s="178">
        <f t="shared" si="8"/>
        <v>1</v>
      </c>
    </row>
    <row r="57" spans="1:8" ht="15" x14ac:dyDescent="0.2">
      <c r="A57" s="565"/>
      <c r="B57" s="742" t="s">
        <v>1000</v>
      </c>
      <c r="C57" s="566"/>
      <c r="D57" s="579"/>
      <c r="E57" s="579"/>
      <c r="F57" s="567"/>
      <c r="G57" s="567"/>
      <c r="H57" s="568"/>
    </row>
    <row r="58" spans="1:8" x14ac:dyDescent="0.2">
      <c r="A58" s="569" t="s">
        <v>1040</v>
      </c>
      <c r="B58" s="570" t="s">
        <v>295</v>
      </c>
      <c r="C58" s="571" t="s">
        <v>1090</v>
      </c>
      <c r="D58" s="177">
        <v>875.46047799999997</v>
      </c>
      <c r="E58" s="177">
        <v>1329.492</v>
      </c>
      <c r="F58" s="572">
        <f t="shared" si="6"/>
        <v>2204.9524780000002</v>
      </c>
      <c r="G58" s="572">
        <f t="shared" si="7"/>
        <v>12.082593446216231</v>
      </c>
      <c r="H58" s="178">
        <f t="shared" si="8"/>
        <v>2</v>
      </c>
    </row>
    <row r="59" spans="1:8" x14ac:dyDescent="0.2">
      <c r="A59" s="569" t="s">
        <v>1042</v>
      </c>
      <c r="B59" s="570" t="s">
        <v>484</v>
      </c>
      <c r="C59" s="571" t="s">
        <v>1090</v>
      </c>
      <c r="D59" s="177">
        <v>17.753308000000001</v>
      </c>
      <c r="E59" s="177"/>
      <c r="F59" s="572">
        <f t="shared" si="6"/>
        <v>17.753308000000001</v>
      </c>
      <c r="G59" s="572">
        <f t="shared" si="7"/>
        <v>9.7283730615376179E-2</v>
      </c>
      <c r="H59" s="178">
        <f t="shared" si="8"/>
        <v>1</v>
      </c>
    </row>
    <row r="60" spans="1:8" x14ac:dyDescent="0.2">
      <c r="A60" s="569" t="s">
        <v>1044</v>
      </c>
      <c r="B60" s="570" t="s">
        <v>398</v>
      </c>
      <c r="C60" s="571" t="s">
        <v>1090</v>
      </c>
      <c r="D60" s="177">
        <v>376.73895499999998</v>
      </c>
      <c r="E60" s="177">
        <v>82.697999999999993</v>
      </c>
      <c r="F60" s="572">
        <f t="shared" si="6"/>
        <v>459.43695499999995</v>
      </c>
      <c r="G60" s="572">
        <f t="shared" si="7"/>
        <v>2.5176007178475528</v>
      </c>
      <c r="H60" s="178">
        <f t="shared" si="8"/>
        <v>1</v>
      </c>
    </row>
    <row r="61" spans="1:8" x14ac:dyDescent="0.2">
      <c r="A61" s="569" t="s">
        <v>1046</v>
      </c>
      <c r="B61" s="570" t="s">
        <v>353</v>
      </c>
      <c r="C61" s="571" t="s">
        <v>1090</v>
      </c>
      <c r="D61" s="177">
        <v>984.97286699999995</v>
      </c>
      <c r="E61" s="177">
        <v>546.755</v>
      </c>
      <c r="F61" s="572">
        <f t="shared" si="6"/>
        <v>1531.7278670000001</v>
      </c>
      <c r="G61" s="572">
        <f t="shared" si="7"/>
        <v>8.3934893254424896</v>
      </c>
      <c r="H61" s="178">
        <f t="shared" si="8"/>
        <v>1</v>
      </c>
    </row>
    <row r="62" spans="1:8" x14ac:dyDescent="0.2">
      <c r="A62" s="569" t="s">
        <v>1048</v>
      </c>
      <c r="B62" s="570" t="s">
        <v>1111</v>
      </c>
      <c r="C62" s="571" t="s">
        <v>1090</v>
      </c>
      <c r="D62" s="177">
        <v>296.24098500000002</v>
      </c>
      <c r="E62" s="177"/>
      <c r="F62" s="572">
        <f t="shared" si="6"/>
        <v>296.24098500000002</v>
      </c>
      <c r="G62" s="572">
        <f t="shared" si="7"/>
        <v>1.623327223409502</v>
      </c>
      <c r="H62" s="178">
        <f t="shared" si="8"/>
        <v>1</v>
      </c>
    </row>
    <row r="63" spans="1:8" x14ac:dyDescent="0.2">
      <c r="A63" s="569" t="s">
        <v>1050</v>
      </c>
      <c r="B63" s="570" t="s">
        <v>1112</v>
      </c>
      <c r="C63" s="571" t="s">
        <v>1090</v>
      </c>
      <c r="D63" s="177">
        <v>75.371960999999999</v>
      </c>
      <c r="E63" s="177"/>
      <c r="F63" s="572">
        <f t="shared" si="6"/>
        <v>75.371960999999999</v>
      </c>
      <c r="G63" s="572">
        <f t="shared" si="7"/>
        <v>0.41301967779056387</v>
      </c>
      <c r="H63" s="178">
        <f t="shared" si="8"/>
        <v>1</v>
      </c>
    </row>
    <row r="64" spans="1:8" x14ac:dyDescent="0.2">
      <c r="A64" s="569" t="s">
        <v>1052</v>
      </c>
      <c r="B64" s="570" t="s">
        <v>362</v>
      </c>
      <c r="C64" s="571" t="s">
        <v>1090</v>
      </c>
      <c r="D64" s="177">
        <v>122.759742</v>
      </c>
      <c r="E64" s="177">
        <v>26.773</v>
      </c>
      <c r="F64" s="572">
        <f t="shared" si="6"/>
        <v>149.53274200000001</v>
      </c>
      <c r="G64" s="572">
        <f t="shared" si="7"/>
        <v>0.81940238917200947</v>
      </c>
      <c r="H64" s="178">
        <f t="shared" si="8"/>
        <v>1</v>
      </c>
    </row>
    <row r="65" spans="1:8" x14ac:dyDescent="0.2">
      <c r="A65" s="569" t="s">
        <v>350</v>
      </c>
      <c r="B65" s="570" t="s">
        <v>1113</v>
      </c>
      <c r="C65" s="571" t="s">
        <v>1090</v>
      </c>
      <c r="D65" s="177">
        <v>975.78411200000005</v>
      </c>
      <c r="E65" s="177">
        <v>96.506</v>
      </c>
      <c r="F65" s="572">
        <f t="shared" si="6"/>
        <v>1072.2901120000001</v>
      </c>
      <c r="G65" s="572">
        <f t="shared" si="7"/>
        <v>5.8758842237930846</v>
      </c>
      <c r="H65" s="178">
        <f t="shared" si="8"/>
        <v>1</v>
      </c>
    </row>
    <row r="66" spans="1:8" x14ac:dyDescent="0.2">
      <c r="A66" s="569" t="s">
        <v>567</v>
      </c>
      <c r="B66" s="570" t="s">
        <v>1114</v>
      </c>
      <c r="C66" s="571" t="s">
        <v>1090</v>
      </c>
      <c r="D66" s="177">
        <v>642.34326799999997</v>
      </c>
      <c r="E66" s="177"/>
      <c r="F66" s="572">
        <f t="shared" si="6"/>
        <v>642.34326799999997</v>
      </c>
      <c r="G66" s="572">
        <f t="shared" si="7"/>
        <v>3.5198820099731489</v>
      </c>
      <c r="H66" s="178">
        <f t="shared" si="8"/>
        <v>1</v>
      </c>
    </row>
    <row r="67" spans="1:8" x14ac:dyDescent="0.2">
      <c r="A67" s="569" t="s">
        <v>570</v>
      </c>
      <c r="B67" s="570" t="s">
        <v>1115</v>
      </c>
      <c r="C67" s="571" t="s">
        <v>1090</v>
      </c>
      <c r="D67" s="177">
        <v>840.82061799999997</v>
      </c>
      <c r="E67" s="177"/>
      <c r="F67" s="572">
        <f t="shared" si="6"/>
        <v>840.82061799999997</v>
      </c>
      <c r="G67" s="572">
        <f t="shared" si="7"/>
        <v>4.6074887281494874</v>
      </c>
      <c r="H67" s="178">
        <f t="shared" si="8"/>
        <v>1</v>
      </c>
    </row>
    <row r="68" spans="1:8" x14ac:dyDescent="0.2">
      <c r="A68" s="569" t="s">
        <v>270</v>
      </c>
      <c r="B68" s="570" t="s">
        <v>1116</v>
      </c>
      <c r="C68" s="571" t="s">
        <v>1090</v>
      </c>
      <c r="D68" s="177">
        <v>3862.626276</v>
      </c>
      <c r="E68" s="177">
        <v>26.773</v>
      </c>
      <c r="F68" s="572">
        <f t="shared" si="6"/>
        <v>3889.3992760000001</v>
      </c>
      <c r="G68" s="572">
        <f t="shared" si="7"/>
        <v>21.312944687380131</v>
      </c>
      <c r="H68" s="178">
        <f t="shared" si="8"/>
        <v>2</v>
      </c>
    </row>
    <row r="69" spans="1:8" x14ac:dyDescent="0.2">
      <c r="A69" s="569" t="s">
        <v>339</v>
      </c>
      <c r="B69" s="570" t="s">
        <v>1117</v>
      </c>
      <c r="C69" s="571" t="s">
        <v>1090</v>
      </c>
      <c r="D69" s="177">
        <v>589.20273399999996</v>
      </c>
      <c r="E69" s="177"/>
      <c r="F69" s="572">
        <f t="shared" si="6"/>
        <v>589.20273399999996</v>
      </c>
      <c r="G69" s="572">
        <f t="shared" si="7"/>
        <v>3.2286850457559315</v>
      </c>
      <c r="H69" s="178">
        <f t="shared" si="8"/>
        <v>1</v>
      </c>
    </row>
    <row r="70" spans="1:8" x14ac:dyDescent="0.2">
      <c r="A70" s="569" t="s">
        <v>404</v>
      </c>
      <c r="B70" s="570" t="s">
        <v>1118</v>
      </c>
      <c r="C70" s="571" t="s">
        <v>1090</v>
      </c>
      <c r="D70" s="177">
        <v>1760</v>
      </c>
      <c r="E70" s="177"/>
      <c r="F70" s="572">
        <f t="shared" si="6"/>
        <v>1760</v>
      </c>
      <c r="G70" s="572">
        <f t="shared" si="7"/>
        <v>9.6443640747438213</v>
      </c>
      <c r="H70" s="178">
        <f t="shared" si="8"/>
        <v>1</v>
      </c>
    </row>
    <row r="71" spans="1:8" x14ac:dyDescent="0.2">
      <c r="A71" s="569" t="s">
        <v>600</v>
      </c>
      <c r="B71" s="570" t="s">
        <v>1119</v>
      </c>
      <c r="C71" s="571" t="s">
        <v>1090</v>
      </c>
      <c r="D71" s="177">
        <v>66.159115999999997</v>
      </c>
      <c r="E71" s="177"/>
      <c r="F71" s="572">
        <f t="shared" si="6"/>
        <v>66.159115999999997</v>
      </c>
      <c r="G71" s="572">
        <f t="shared" si="7"/>
        <v>0.36253556907227791</v>
      </c>
      <c r="H71" s="178">
        <f t="shared" si="8"/>
        <v>1</v>
      </c>
    </row>
    <row r="72" spans="1:8" x14ac:dyDescent="0.2">
      <c r="A72" s="569" t="s">
        <v>501</v>
      </c>
      <c r="B72" s="570" t="s">
        <v>1120</v>
      </c>
      <c r="C72" s="571" t="s">
        <v>1090</v>
      </c>
      <c r="D72" s="177">
        <v>31.839862</v>
      </c>
      <c r="E72" s="177">
        <v>7733.98</v>
      </c>
      <c r="F72" s="572">
        <f t="shared" si="6"/>
        <v>7765.8198619999994</v>
      </c>
      <c r="G72" s="572">
        <f t="shared" si="7"/>
        <v>42.554769368184552</v>
      </c>
      <c r="H72" s="178">
        <f t="shared" si="8"/>
        <v>4</v>
      </c>
    </row>
    <row r="73" spans="1:8" x14ac:dyDescent="0.2">
      <c r="A73" s="569" t="s">
        <v>385</v>
      </c>
      <c r="B73" s="570" t="s">
        <v>1121</v>
      </c>
      <c r="C73" s="571" t="s">
        <v>1090</v>
      </c>
      <c r="D73" s="177">
        <v>240.96</v>
      </c>
      <c r="E73" s="177"/>
      <c r="F73" s="572">
        <f t="shared" si="6"/>
        <v>240.96</v>
      </c>
      <c r="G73" s="572">
        <f t="shared" si="7"/>
        <v>1.3204011178694723</v>
      </c>
      <c r="H73" s="178">
        <f t="shared" si="8"/>
        <v>1</v>
      </c>
    </row>
    <row r="74" spans="1:8" x14ac:dyDescent="0.2">
      <c r="A74" s="569" t="s">
        <v>313</v>
      </c>
      <c r="B74" s="570" t="s">
        <v>1122</v>
      </c>
      <c r="C74" s="571" t="s">
        <v>1090</v>
      </c>
      <c r="D74" s="177">
        <v>39.839357</v>
      </c>
      <c r="E74" s="177"/>
      <c r="F74" s="572">
        <f t="shared" si="6"/>
        <v>39.839357</v>
      </c>
      <c r="G74" s="572">
        <f t="shared" si="7"/>
        <v>0.21830980875664419</v>
      </c>
      <c r="H74" s="178">
        <f t="shared" si="8"/>
        <v>1</v>
      </c>
    </row>
    <row r="75" spans="1:8" x14ac:dyDescent="0.2">
      <c r="A75" s="569">
        <v>91277</v>
      </c>
      <c r="B75" s="570" t="s">
        <v>1123</v>
      </c>
      <c r="C75" s="571" t="s">
        <v>1090</v>
      </c>
      <c r="D75" s="177">
        <v>381.301762</v>
      </c>
      <c r="E75" s="177">
        <v>7384.518</v>
      </c>
      <c r="F75" s="572">
        <f t="shared" si="6"/>
        <v>7765.8197620000001</v>
      </c>
      <c r="G75" s="572">
        <f t="shared" si="7"/>
        <v>42.554768820209325</v>
      </c>
      <c r="H75" s="178">
        <f t="shared" si="8"/>
        <v>4</v>
      </c>
    </row>
    <row r="76" spans="1:8" x14ac:dyDescent="0.2">
      <c r="A76" s="569" t="s">
        <v>337</v>
      </c>
      <c r="B76" s="570" t="s">
        <v>1124</v>
      </c>
      <c r="C76" s="571" t="s">
        <v>1090</v>
      </c>
      <c r="D76" s="177">
        <v>589.20273399999996</v>
      </c>
      <c r="E76" s="177"/>
      <c r="F76" s="572">
        <f t="shared" si="6"/>
        <v>589.20273399999996</v>
      </c>
      <c r="G76" s="572">
        <f t="shared" si="7"/>
        <v>3.2286850457559315</v>
      </c>
      <c r="H76" s="178">
        <f t="shared" si="8"/>
        <v>1</v>
      </c>
    </row>
    <row r="77" spans="1:8" x14ac:dyDescent="0.2">
      <c r="A77" s="569" t="s">
        <v>321</v>
      </c>
      <c r="B77" s="570" t="s">
        <v>1125</v>
      </c>
      <c r="C77" s="571" t="s">
        <v>1090</v>
      </c>
      <c r="D77" s="177">
        <v>2570.2811240000001</v>
      </c>
      <c r="E77" s="177"/>
      <c r="F77" s="572">
        <f t="shared" si="6"/>
        <v>2570.2811240000001</v>
      </c>
      <c r="G77" s="572">
        <f t="shared" si="7"/>
        <v>14.084503939941914</v>
      </c>
      <c r="H77" s="178">
        <f t="shared" si="8"/>
        <v>2</v>
      </c>
    </row>
    <row r="78" spans="1:8" x14ac:dyDescent="0.2">
      <c r="A78" s="569" t="s">
        <v>329</v>
      </c>
      <c r="B78" s="570" t="s">
        <v>1126</v>
      </c>
      <c r="C78" s="571" t="s">
        <v>1090</v>
      </c>
      <c r="D78" s="177">
        <v>34.136682999999998</v>
      </c>
      <c r="E78" s="177"/>
      <c r="F78" s="572">
        <f t="shared" si="6"/>
        <v>34.136682999999998</v>
      </c>
      <c r="G78" s="572">
        <f t="shared" si="7"/>
        <v>0.18706056770233984</v>
      </c>
      <c r="H78" s="178">
        <f t="shared" si="8"/>
        <v>1</v>
      </c>
    </row>
    <row r="79" spans="1:8" x14ac:dyDescent="0.2">
      <c r="A79" s="569" t="s">
        <v>497</v>
      </c>
      <c r="B79" s="570" t="s">
        <v>1127</v>
      </c>
      <c r="C79" s="571" t="s">
        <v>1090</v>
      </c>
      <c r="D79" s="177">
        <v>31.707609999999999</v>
      </c>
      <c r="E79" s="177">
        <v>112.417</v>
      </c>
      <c r="F79" s="572">
        <f t="shared" si="6"/>
        <v>144.12460999999999</v>
      </c>
      <c r="G79" s="572">
        <f t="shared" si="7"/>
        <v>0.78976716532412727</v>
      </c>
      <c r="H79" s="178">
        <f t="shared" si="8"/>
        <v>1</v>
      </c>
    </row>
    <row r="80" spans="1:8" x14ac:dyDescent="0.2">
      <c r="A80" s="569" t="s">
        <v>418</v>
      </c>
      <c r="B80" s="570" t="s">
        <v>1128</v>
      </c>
      <c r="C80" s="571" t="s">
        <v>1090</v>
      </c>
      <c r="D80" s="177">
        <v>98.554323999999994</v>
      </c>
      <c r="E80" s="177"/>
      <c r="F80" s="572">
        <f t="shared" si="6"/>
        <v>98.554323999999994</v>
      </c>
      <c r="G80" s="572">
        <f t="shared" si="7"/>
        <v>0.54005328511151285</v>
      </c>
      <c r="H80" s="178">
        <f t="shared" si="8"/>
        <v>1</v>
      </c>
    </row>
    <row r="81" spans="1:8" x14ac:dyDescent="0.2">
      <c r="A81" s="569" t="s">
        <v>657</v>
      </c>
      <c r="B81" s="570" t="s">
        <v>1129</v>
      </c>
      <c r="C81" s="571" t="s">
        <v>1090</v>
      </c>
      <c r="D81" s="177">
        <v>23.091132999999999</v>
      </c>
      <c r="E81" s="177"/>
      <c r="F81" s="572">
        <f t="shared" si="6"/>
        <v>23.091132999999999</v>
      </c>
      <c r="G81" s="572">
        <f t="shared" si="7"/>
        <v>0.12653368951723382</v>
      </c>
      <c r="H81" s="178">
        <f t="shared" si="8"/>
        <v>1</v>
      </c>
    </row>
    <row r="82" spans="1:8" x14ac:dyDescent="0.2">
      <c r="A82" s="569" t="s">
        <v>318</v>
      </c>
      <c r="B82" s="570" t="s">
        <v>1130</v>
      </c>
      <c r="C82" s="571" t="s">
        <v>1090</v>
      </c>
      <c r="D82" s="177">
        <v>99.555554999999998</v>
      </c>
      <c r="E82" s="177"/>
      <c r="F82" s="572">
        <f t="shared" si="6"/>
        <v>99.555554999999998</v>
      </c>
      <c r="G82" s="572">
        <f t="shared" si="7"/>
        <v>0.54553978300180828</v>
      </c>
      <c r="H82" s="178">
        <f t="shared" si="8"/>
        <v>1</v>
      </c>
    </row>
    <row r="83" spans="1:8" x14ac:dyDescent="0.2">
      <c r="A83" s="569" t="s">
        <v>268</v>
      </c>
      <c r="B83" s="570" t="s">
        <v>1131</v>
      </c>
      <c r="C83" s="571" t="s">
        <v>1090</v>
      </c>
      <c r="D83" s="177">
        <v>1220.8835340000001</v>
      </c>
      <c r="E83" s="177"/>
      <c r="F83" s="572">
        <f t="shared" si="6"/>
        <v>1220.8835340000001</v>
      </c>
      <c r="G83" s="572">
        <f t="shared" si="7"/>
        <v>6.6901393720203846</v>
      </c>
      <c r="H83" s="178">
        <f t="shared" si="8"/>
        <v>1</v>
      </c>
    </row>
    <row r="84" spans="1:8" x14ac:dyDescent="0.2">
      <c r="A84" s="569" t="s">
        <v>416</v>
      </c>
      <c r="B84" s="570" t="s">
        <v>1132</v>
      </c>
      <c r="C84" s="571" t="s">
        <v>1090</v>
      </c>
      <c r="D84" s="177">
        <v>38.542180000000002</v>
      </c>
      <c r="E84" s="177">
        <v>25.693999999999999</v>
      </c>
      <c r="F84" s="572">
        <f t="shared" si="6"/>
        <v>64.236180000000004</v>
      </c>
      <c r="G84" s="572">
        <f t="shared" si="7"/>
        <v>0.35199835607430546</v>
      </c>
      <c r="H84" s="178">
        <f t="shared" si="8"/>
        <v>1</v>
      </c>
    </row>
    <row r="85" spans="1:8" x14ac:dyDescent="0.2">
      <c r="A85" s="569" t="s">
        <v>513</v>
      </c>
      <c r="B85" s="570" t="s">
        <v>1133</v>
      </c>
      <c r="C85" s="571" t="s">
        <v>1090</v>
      </c>
      <c r="D85" s="177">
        <v>4.8014979999999996</v>
      </c>
      <c r="E85" s="177">
        <v>4.4320000000000004</v>
      </c>
      <c r="F85" s="572">
        <f t="shared" si="6"/>
        <v>9.2334980000000009</v>
      </c>
      <c r="G85" s="572">
        <f t="shared" si="7"/>
        <v>5.0597282042851667E-2</v>
      </c>
      <c r="H85" s="178">
        <f t="shared" si="8"/>
        <v>1</v>
      </c>
    </row>
    <row r="86" spans="1:8" x14ac:dyDescent="0.2">
      <c r="A86" s="575" t="s">
        <v>688</v>
      </c>
      <c r="B86" s="576" t="s">
        <v>1134</v>
      </c>
      <c r="C86" s="577" t="s">
        <v>1090</v>
      </c>
      <c r="D86" s="180">
        <v>2.7483E-2</v>
      </c>
      <c r="E86" s="180">
        <v>3.6999999999999998E-2</v>
      </c>
      <c r="F86" s="578">
        <f t="shared" si="6"/>
        <v>6.4482999999999999E-2</v>
      </c>
      <c r="G86" s="578">
        <f t="shared" si="7"/>
        <v>3.5335086854074193E-4</v>
      </c>
      <c r="H86" s="181">
        <f t="shared" si="8"/>
        <v>1</v>
      </c>
    </row>
    <row r="87" spans="1:8" ht="15" x14ac:dyDescent="0.25">
      <c r="A87" s="1307" t="s">
        <v>226</v>
      </c>
      <c r="B87" s="1308"/>
      <c r="C87" s="1308"/>
      <c r="D87" s="1308"/>
      <c r="E87" s="1308"/>
      <c r="F87" s="1308"/>
      <c r="G87" s="1309"/>
      <c r="H87" s="584">
        <f>SUM(H10:H86)</f>
        <v>175</v>
      </c>
    </row>
  </sheetData>
  <autoFilter ref="A7:H86" xr:uid="{00000000-0009-0000-0000-000015000000}">
    <filterColumn colId="3" showButton="0"/>
    <filterColumn colId="4" showButton="0"/>
  </autoFilter>
  <mergeCells count="8">
    <mergeCell ref="A87:G87"/>
    <mergeCell ref="A1:H4"/>
    <mergeCell ref="A5:H5"/>
    <mergeCell ref="A6:H6"/>
    <mergeCell ref="A7:A8"/>
    <mergeCell ref="B7:B8"/>
    <mergeCell ref="C7:C8"/>
    <mergeCell ref="D7:F7"/>
  </mergeCells>
  <printOptions horizontalCentered="1"/>
  <pageMargins left="0.39370078740157483" right="0.39370078740157483" top="0.78740157480314965" bottom="0.39370078740157483" header="0.31496062992125984" footer="0.31496062992125984"/>
  <pageSetup paperSize="9" scale="70" orientation="landscape" horizontalDpi="4294967293" verticalDpi="1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Z991"/>
  <sheetViews>
    <sheetView topLeftCell="A178" zoomScale="70" zoomScaleNormal="70" workbookViewId="0"/>
  </sheetViews>
  <sheetFormatPr defaultColWidth="14.42578125" defaultRowHeight="15" customHeight="1" x14ac:dyDescent="0.25"/>
  <cols>
    <col min="1" max="1" width="6.7109375" style="388" customWidth="1"/>
    <col min="2" max="2" width="8.7109375" style="388" customWidth="1"/>
    <col min="3" max="3" width="14.7109375" style="388" customWidth="1"/>
    <col min="4" max="4" width="23" style="388" customWidth="1"/>
    <col min="5" max="5" width="46.28515625" style="388" customWidth="1"/>
    <col min="6" max="6" width="17.28515625" style="388" customWidth="1"/>
    <col min="7" max="7" width="19.42578125" style="388" customWidth="1"/>
    <col min="8" max="8" width="19" style="388" customWidth="1"/>
    <col min="9" max="9" width="17.28515625" style="388" customWidth="1"/>
    <col min="10" max="11" width="15.7109375" style="388" customWidth="1"/>
    <col min="12" max="12" width="18.5703125" style="388" customWidth="1"/>
    <col min="13" max="14" width="8.7109375" style="388" customWidth="1"/>
    <col min="15" max="15" width="6.7109375" style="388" customWidth="1"/>
    <col min="16" max="16" width="9.28515625" style="388" customWidth="1"/>
    <col min="17" max="17" width="13.7109375" style="388" customWidth="1"/>
    <col min="18" max="26" width="8" style="388" customWidth="1"/>
    <col min="27" max="16384" width="14.42578125" style="388"/>
  </cols>
  <sheetData>
    <row r="1" spans="1:26" ht="14.25" customHeight="1" x14ac:dyDescent="0.25">
      <c r="A1" s="386"/>
      <c r="B1" s="1087" t="s">
        <v>1594</v>
      </c>
      <c r="C1" s="1088"/>
      <c r="D1" s="1088"/>
      <c r="E1" s="1088"/>
      <c r="F1" s="1088"/>
      <c r="G1" s="1088"/>
      <c r="H1" s="1088"/>
      <c r="I1" s="1088"/>
      <c r="J1" s="1088"/>
      <c r="K1" s="1088"/>
      <c r="L1" s="1088"/>
      <c r="M1" s="1088"/>
      <c r="N1" s="1089"/>
      <c r="O1" s="386"/>
      <c r="P1" s="386"/>
      <c r="Q1" s="386"/>
      <c r="R1" s="386"/>
      <c r="S1" s="386"/>
      <c r="T1" s="386"/>
      <c r="U1" s="386"/>
      <c r="V1" s="386"/>
      <c r="W1" s="386"/>
      <c r="X1" s="386"/>
      <c r="Y1" s="386"/>
      <c r="Z1" s="386"/>
    </row>
    <row r="2" spans="1:26" ht="14.45" customHeight="1" x14ac:dyDescent="0.25">
      <c r="A2" s="389"/>
      <c r="B2" s="1090"/>
      <c r="C2" s="1091"/>
      <c r="D2" s="1091"/>
      <c r="E2" s="1091"/>
      <c r="F2" s="1091"/>
      <c r="G2" s="1091"/>
      <c r="H2" s="1091"/>
      <c r="I2" s="1091"/>
      <c r="J2" s="1091"/>
      <c r="K2" s="1091"/>
      <c r="L2" s="1091"/>
      <c r="M2" s="1091"/>
      <c r="N2" s="1092"/>
      <c r="O2" s="389"/>
      <c r="P2" s="389"/>
      <c r="Q2" s="389"/>
      <c r="R2" s="389"/>
      <c r="S2" s="389"/>
      <c r="T2" s="389"/>
      <c r="U2" s="389"/>
      <c r="V2" s="389"/>
      <c r="W2" s="389"/>
      <c r="X2" s="389"/>
      <c r="Y2" s="389"/>
      <c r="Z2" s="389"/>
    </row>
    <row r="3" spans="1:26" ht="17.25" customHeight="1" x14ac:dyDescent="0.25">
      <c r="A3" s="389"/>
      <c r="B3" s="1090"/>
      <c r="C3" s="1091"/>
      <c r="D3" s="1091"/>
      <c r="E3" s="1091"/>
      <c r="F3" s="1091"/>
      <c r="G3" s="1091"/>
      <c r="H3" s="1091"/>
      <c r="I3" s="1091"/>
      <c r="J3" s="1091"/>
      <c r="K3" s="1091"/>
      <c r="L3" s="1091"/>
      <c r="M3" s="1091"/>
      <c r="N3" s="1092"/>
      <c r="O3" s="389"/>
      <c r="P3" s="389"/>
      <c r="Q3" s="389"/>
      <c r="R3" s="389"/>
      <c r="S3" s="389"/>
      <c r="T3" s="389"/>
      <c r="U3" s="389"/>
      <c r="V3" s="389"/>
      <c r="W3" s="389"/>
      <c r="X3" s="389"/>
      <c r="Y3" s="389"/>
      <c r="Z3" s="389"/>
    </row>
    <row r="4" spans="1:26" ht="17.25" customHeight="1" thickBot="1" x14ac:dyDescent="0.3">
      <c r="A4" s="389"/>
      <c r="B4" s="1127"/>
      <c r="C4" s="1128"/>
      <c r="D4" s="1128"/>
      <c r="E4" s="1128"/>
      <c r="F4" s="1128"/>
      <c r="G4" s="1128"/>
      <c r="H4" s="1128"/>
      <c r="I4" s="1128"/>
      <c r="J4" s="1128"/>
      <c r="K4" s="1128"/>
      <c r="L4" s="1128"/>
      <c r="M4" s="1128"/>
      <c r="N4" s="1129"/>
      <c r="O4" s="389"/>
      <c r="P4" s="389"/>
      <c r="Q4" s="389"/>
      <c r="R4" s="389"/>
      <c r="S4" s="389"/>
      <c r="T4" s="389"/>
      <c r="U4" s="389"/>
      <c r="V4" s="389"/>
      <c r="W4" s="389"/>
      <c r="X4" s="389"/>
      <c r="Y4" s="389"/>
      <c r="Z4" s="389"/>
    </row>
    <row r="5" spans="1:26" ht="4.9000000000000004" customHeight="1" thickBot="1" x14ac:dyDescent="0.3">
      <c r="A5" s="389"/>
      <c r="B5" s="1084"/>
      <c r="C5" s="1085"/>
      <c r="D5" s="1085"/>
      <c r="E5" s="1085"/>
      <c r="F5" s="1085"/>
      <c r="G5" s="1085"/>
      <c r="H5" s="1085"/>
      <c r="I5" s="1085"/>
      <c r="J5" s="1085"/>
      <c r="K5" s="1085"/>
      <c r="L5" s="1085"/>
      <c r="M5" s="1085"/>
      <c r="N5" s="1086"/>
      <c r="O5" s="389"/>
      <c r="P5" s="389"/>
      <c r="Q5" s="389"/>
      <c r="R5" s="389"/>
      <c r="S5" s="389"/>
      <c r="T5" s="389"/>
      <c r="U5" s="389"/>
      <c r="V5" s="389"/>
      <c r="W5" s="389"/>
      <c r="X5" s="389"/>
      <c r="Y5" s="389"/>
      <c r="Z5" s="389"/>
    </row>
    <row r="6" spans="1:26" x14ac:dyDescent="0.25">
      <c r="A6" s="389"/>
      <c r="B6" s="1341" t="s">
        <v>749</v>
      </c>
      <c r="C6" s="1342"/>
      <c r="D6" s="1343" t="s">
        <v>5889</v>
      </c>
      <c r="E6" s="1343"/>
      <c r="F6" s="1343"/>
      <c r="G6" s="1343"/>
      <c r="H6" s="1343"/>
      <c r="I6" s="1343"/>
      <c r="J6" s="1343"/>
      <c r="K6" s="1343"/>
      <c r="L6" s="1343"/>
      <c r="M6" s="1343"/>
      <c r="N6" s="1344"/>
      <c r="O6" s="389"/>
      <c r="P6" s="389"/>
      <c r="Q6" s="389"/>
      <c r="R6" s="389"/>
      <c r="S6" s="389"/>
      <c r="T6" s="389"/>
      <c r="U6" s="389"/>
      <c r="V6" s="389"/>
      <c r="W6" s="389"/>
      <c r="X6" s="389"/>
      <c r="Y6" s="389"/>
      <c r="Z6" s="389"/>
    </row>
    <row r="7" spans="1:26" ht="13.5" customHeight="1" x14ac:dyDescent="0.25">
      <c r="A7" s="389"/>
      <c r="B7" s="1345" t="s">
        <v>750</v>
      </c>
      <c r="C7" s="1346"/>
      <c r="D7" s="390" t="s">
        <v>5890</v>
      </c>
      <c r="E7" s="391"/>
      <c r="F7" s="391"/>
      <c r="G7" s="391"/>
      <c r="H7" s="391"/>
      <c r="I7" s="391"/>
      <c r="J7" s="391"/>
      <c r="K7" s="391"/>
      <c r="L7" s="391"/>
      <c r="M7" s="391"/>
      <c r="N7" s="705"/>
      <c r="O7" s="704"/>
      <c r="P7" s="389"/>
      <c r="Q7" s="389"/>
      <c r="R7" s="389"/>
      <c r="S7" s="389"/>
      <c r="T7" s="389"/>
      <c r="U7" s="389"/>
      <c r="V7" s="389"/>
      <c r="W7" s="389"/>
      <c r="X7" s="389"/>
      <c r="Y7" s="389"/>
      <c r="Z7" s="389"/>
    </row>
    <row r="8" spans="1:26" ht="13.5" customHeight="1" x14ac:dyDescent="0.25">
      <c r="A8" s="389"/>
      <c r="B8" s="1345" t="s">
        <v>751</v>
      </c>
      <c r="C8" s="1346"/>
      <c r="D8" s="391" t="s">
        <v>5881</v>
      </c>
      <c r="E8" s="391"/>
      <c r="F8" s="391"/>
      <c r="G8" s="391"/>
      <c r="H8" s="391"/>
      <c r="I8" s="391"/>
      <c r="J8" s="391"/>
      <c r="K8" s="391"/>
      <c r="L8" s="391"/>
      <c r="M8" s="391"/>
      <c r="N8" s="705"/>
      <c r="O8" s="704"/>
      <c r="P8" s="389"/>
      <c r="Q8" s="389"/>
      <c r="R8" s="389"/>
      <c r="S8" s="389"/>
      <c r="T8" s="389"/>
      <c r="U8" s="389"/>
      <c r="V8" s="389"/>
      <c r="W8" s="389"/>
      <c r="X8" s="389"/>
      <c r="Y8" s="389"/>
      <c r="Z8" s="389"/>
    </row>
    <row r="9" spans="1:26" ht="13.5" customHeight="1" x14ac:dyDescent="0.25">
      <c r="A9" s="389"/>
      <c r="B9" s="1345" t="s">
        <v>752</v>
      </c>
      <c r="C9" s="1346"/>
      <c r="D9" s="391" t="s">
        <v>753</v>
      </c>
      <c r="E9" s="391"/>
      <c r="F9" s="391"/>
      <c r="G9" s="391"/>
      <c r="H9" s="391"/>
      <c r="I9" s="391"/>
      <c r="J9" s="391"/>
      <c r="K9" s="391"/>
      <c r="L9" s="391"/>
      <c r="M9" s="391"/>
      <c r="N9" s="705"/>
      <c r="O9" s="704"/>
      <c r="P9" s="389"/>
      <c r="Q9" s="389"/>
      <c r="R9" s="389"/>
      <c r="S9" s="389"/>
      <c r="T9" s="389"/>
      <c r="U9" s="389"/>
      <c r="V9" s="389"/>
      <c r="W9" s="389"/>
      <c r="X9" s="389"/>
      <c r="Y9" s="389"/>
      <c r="Z9" s="389"/>
    </row>
    <row r="10" spans="1:26" ht="9.75" customHeight="1" thickBot="1" x14ac:dyDescent="0.3">
      <c r="A10" s="389"/>
      <c r="B10" s="706"/>
      <c r="C10" s="393"/>
      <c r="D10" s="707"/>
      <c r="E10" s="707"/>
      <c r="F10" s="394"/>
      <c r="G10" s="707"/>
      <c r="H10" s="707"/>
      <c r="I10" s="707"/>
      <c r="J10" s="707"/>
      <c r="K10" s="707"/>
      <c r="L10" s="707"/>
      <c r="M10" s="707"/>
      <c r="N10" s="708"/>
      <c r="O10" s="389"/>
      <c r="P10" s="389"/>
      <c r="Q10" s="389"/>
      <c r="R10" s="389"/>
      <c r="S10" s="389"/>
      <c r="T10" s="389"/>
      <c r="U10" s="389"/>
      <c r="V10" s="389"/>
      <c r="W10" s="389"/>
      <c r="X10" s="389"/>
      <c r="Y10" s="389"/>
      <c r="Z10" s="389"/>
    </row>
    <row r="11" spans="1:26" ht="19.5" customHeight="1" thickBot="1" x14ac:dyDescent="0.3">
      <c r="A11" s="396"/>
      <c r="B11" s="1336" t="s">
        <v>754</v>
      </c>
      <c r="C11" s="1337"/>
      <c r="D11" s="1337"/>
      <c r="E11" s="1337"/>
      <c r="F11" s="1337"/>
      <c r="G11" s="1337"/>
      <c r="H11" s="1337"/>
      <c r="I11" s="1337"/>
      <c r="J11" s="1337"/>
      <c r="K11" s="1337"/>
      <c r="L11" s="1337"/>
      <c r="M11" s="1337"/>
      <c r="N11" s="1338"/>
      <c r="O11" s="386"/>
      <c r="P11" s="386"/>
      <c r="Q11" s="386"/>
      <c r="R11" s="386"/>
      <c r="S11" s="386"/>
      <c r="T11" s="386"/>
      <c r="U11" s="386"/>
      <c r="V11" s="386"/>
      <c r="W11" s="386"/>
      <c r="X11" s="386"/>
      <c r="Y11" s="386"/>
      <c r="Z11" s="386"/>
    </row>
    <row r="12" spans="1:26" ht="19.5" customHeight="1" x14ac:dyDescent="0.25">
      <c r="A12" s="386"/>
      <c r="B12" s="709"/>
      <c r="C12" s="710"/>
      <c r="D12" s="710"/>
      <c r="E12" s="710"/>
      <c r="F12" s="711"/>
      <c r="G12" s="710"/>
      <c r="H12" s="710"/>
      <c r="I12" s="710"/>
      <c r="J12" s="710"/>
      <c r="K12" s="710"/>
      <c r="L12" s="710"/>
      <c r="M12" s="710"/>
      <c r="N12" s="712"/>
      <c r="O12" s="386"/>
      <c r="P12" s="386"/>
      <c r="Q12" s="386"/>
      <c r="R12" s="386"/>
      <c r="S12" s="386"/>
      <c r="T12" s="386"/>
      <c r="U12" s="386"/>
      <c r="V12" s="386"/>
      <c r="W12" s="386"/>
      <c r="X12" s="386"/>
      <c r="Y12" s="386"/>
      <c r="Z12" s="386"/>
    </row>
    <row r="13" spans="1:26" ht="19.5" customHeight="1" x14ac:dyDescent="0.25">
      <c r="A13" s="397"/>
      <c r="B13" s="713"/>
      <c r="C13" s="1320" t="s">
        <v>755</v>
      </c>
      <c r="D13" s="1321"/>
      <c r="E13" s="1321"/>
      <c r="F13" s="400"/>
      <c r="G13" s="400"/>
      <c r="H13" s="400"/>
      <c r="I13" s="400"/>
      <c r="J13" s="400"/>
      <c r="K13" s="400"/>
      <c r="L13" s="400"/>
      <c r="M13" s="400"/>
      <c r="N13" s="714"/>
      <c r="O13" s="397"/>
      <c r="P13" s="397"/>
      <c r="Q13" s="397"/>
      <c r="R13" s="397"/>
      <c r="S13" s="397"/>
      <c r="T13" s="397"/>
      <c r="U13" s="397"/>
      <c r="V13" s="397"/>
      <c r="W13" s="397"/>
      <c r="X13" s="397"/>
      <c r="Y13" s="397"/>
      <c r="Z13" s="397"/>
    </row>
    <row r="14" spans="1:26" ht="9" customHeight="1" x14ac:dyDescent="0.25">
      <c r="A14" s="386"/>
      <c r="B14" s="709"/>
      <c r="C14" s="1339" t="s">
        <v>756</v>
      </c>
      <c r="D14" s="1340"/>
      <c r="E14" s="1340"/>
      <c r="F14" s="1340"/>
      <c r="G14" s="1340"/>
      <c r="H14" s="1340"/>
      <c r="I14" s="1340"/>
      <c r="J14" s="1340"/>
      <c r="K14" s="1340"/>
      <c r="L14" s="1340"/>
      <c r="M14" s="1340"/>
      <c r="N14" s="712"/>
      <c r="O14" s="386"/>
      <c r="P14" s="386"/>
      <c r="Q14" s="386"/>
      <c r="R14" s="386"/>
      <c r="S14" s="386"/>
      <c r="T14" s="386"/>
      <c r="U14" s="386"/>
      <c r="V14" s="386"/>
      <c r="W14" s="386"/>
      <c r="X14" s="386"/>
      <c r="Y14" s="386"/>
      <c r="Z14" s="386"/>
    </row>
    <row r="15" spans="1:26" ht="19.5" customHeight="1" x14ac:dyDescent="0.25">
      <c r="A15" s="386"/>
      <c r="B15" s="709"/>
      <c r="C15" s="1340"/>
      <c r="D15" s="1340"/>
      <c r="E15" s="1340"/>
      <c r="F15" s="1340"/>
      <c r="G15" s="1340"/>
      <c r="H15" s="1340"/>
      <c r="I15" s="1340"/>
      <c r="J15" s="1340"/>
      <c r="K15" s="1340"/>
      <c r="L15" s="1340"/>
      <c r="M15" s="1340"/>
      <c r="N15" s="712"/>
      <c r="O15" s="386"/>
      <c r="P15" s="386"/>
      <c r="Q15" s="386"/>
      <c r="R15" s="386"/>
      <c r="S15" s="386"/>
      <c r="T15" s="386"/>
      <c r="U15" s="386"/>
      <c r="V15" s="386"/>
      <c r="W15" s="386"/>
      <c r="X15" s="386"/>
      <c r="Y15" s="386"/>
      <c r="Z15" s="386"/>
    </row>
    <row r="16" spans="1:26" ht="19.5" customHeight="1" x14ac:dyDescent="0.25">
      <c r="A16" s="386"/>
      <c r="B16" s="709"/>
      <c r="C16" s="1340"/>
      <c r="D16" s="1340"/>
      <c r="E16" s="1340"/>
      <c r="F16" s="1340"/>
      <c r="G16" s="1340"/>
      <c r="H16" s="1340"/>
      <c r="I16" s="1340"/>
      <c r="J16" s="1340"/>
      <c r="K16" s="1340"/>
      <c r="L16" s="1340"/>
      <c r="M16" s="1340"/>
      <c r="N16" s="712"/>
      <c r="O16" s="386"/>
      <c r="P16" s="386"/>
      <c r="Q16" s="386"/>
      <c r="R16" s="386"/>
      <c r="S16" s="386"/>
      <c r="T16" s="386"/>
      <c r="U16" s="386"/>
      <c r="V16" s="386"/>
      <c r="W16" s="386"/>
      <c r="X16" s="386"/>
      <c r="Y16" s="386"/>
      <c r="Z16" s="386"/>
    </row>
    <row r="17" spans="1:26" ht="19.5" customHeight="1" x14ac:dyDescent="0.25">
      <c r="A17" s="386"/>
      <c r="B17" s="709"/>
      <c r="C17" s="1340"/>
      <c r="D17" s="1340"/>
      <c r="E17" s="1340"/>
      <c r="F17" s="1340"/>
      <c r="G17" s="1340"/>
      <c r="H17" s="1340"/>
      <c r="I17" s="1340"/>
      <c r="J17" s="1340"/>
      <c r="K17" s="1340"/>
      <c r="L17" s="1340"/>
      <c r="M17" s="1340"/>
      <c r="N17" s="712"/>
      <c r="O17" s="386"/>
      <c r="P17" s="386"/>
      <c r="Q17" s="386"/>
      <c r="R17" s="386"/>
      <c r="S17" s="386"/>
      <c r="T17" s="386"/>
      <c r="U17" s="386"/>
      <c r="V17" s="386"/>
      <c r="W17" s="386"/>
      <c r="X17" s="386"/>
      <c r="Y17" s="386"/>
      <c r="Z17" s="386"/>
    </row>
    <row r="18" spans="1:26" ht="19.5" customHeight="1" x14ac:dyDescent="0.25">
      <c r="A18" s="386"/>
      <c r="B18" s="709"/>
      <c r="C18" s="715" t="s">
        <v>757</v>
      </c>
      <c r="N18" s="712"/>
      <c r="O18" s="386"/>
      <c r="P18" s="386"/>
      <c r="Q18" s="386"/>
      <c r="R18" s="386"/>
      <c r="S18" s="386"/>
      <c r="T18" s="386"/>
      <c r="U18" s="386"/>
      <c r="V18" s="386"/>
      <c r="W18" s="386"/>
      <c r="X18" s="386"/>
      <c r="Y18" s="386"/>
      <c r="Z18" s="386"/>
    </row>
    <row r="19" spans="1:26" ht="19.5" customHeight="1" x14ac:dyDescent="0.25">
      <c r="A19" s="386"/>
      <c r="B19" s="709"/>
      <c r="C19" s="707" t="s">
        <v>758</v>
      </c>
      <c r="D19" s="716">
        <f>40+75+15+75+15+120+20</f>
        <v>360</v>
      </c>
      <c r="N19" s="712"/>
      <c r="O19" s="386"/>
      <c r="P19" s="386"/>
      <c r="Q19" s="386"/>
      <c r="R19" s="386"/>
      <c r="S19" s="386"/>
      <c r="T19" s="386"/>
      <c r="U19" s="386"/>
      <c r="V19" s="386"/>
      <c r="W19" s="386"/>
      <c r="X19" s="386"/>
      <c r="Y19" s="386"/>
      <c r="Z19" s="386"/>
    </row>
    <row r="20" spans="1:26" ht="12.75" customHeight="1" x14ac:dyDescent="0.25">
      <c r="A20" s="386"/>
      <c r="B20" s="709"/>
      <c r="C20" s="710"/>
      <c r="N20" s="712"/>
      <c r="O20" s="386"/>
      <c r="P20" s="386"/>
      <c r="Q20" s="386"/>
      <c r="R20" s="386"/>
      <c r="S20" s="386"/>
      <c r="T20" s="386"/>
      <c r="U20" s="386"/>
      <c r="V20" s="386"/>
      <c r="W20" s="386"/>
      <c r="X20" s="386"/>
      <c r="Y20" s="386"/>
      <c r="Z20" s="386"/>
    </row>
    <row r="21" spans="1:26" ht="19.5" customHeight="1" x14ac:dyDescent="0.25">
      <c r="A21" s="397"/>
      <c r="B21" s="713"/>
      <c r="C21" s="1320" t="s">
        <v>759</v>
      </c>
      <c r="D21" s="1321"/>
      <c r="E21" s="1321"/>
      <c r="F21" s="400"/>
      <c r="G21" s="400"/>
      <c r="H21" s="400"/>
      <c r="I21" s="400"/>
      <c r="J21" s="400"/>
      <c r="K21" s="400"/>
      <c r="L21" s="400"/>
      <c r="M21" s="400"/>
      <c r="N21" s="714"/>
      <c r="O21" s="397"/>
      <c r="P21" s="397"/>
      <c r="Q21" s="397"/>
      <c r="R21" s="397"/>
      <c r="S21" s="397"/>
      <c r="T21" s="397"/>
      <c r="U21" s="397"/>
      <c r="V21" s="397"/>
      <c r="W21" s="397"/>
      <c r="X21" s="397"/>
      <c r="Y21" s="397"/>
      <c r="Z21" s="397"/>
    </row>
    <row r="22" spans="1:26" ht="19.5" customHeight="1" x14ac:dyDescent="0.25">
      <c r="A22" s="386"/>
      <c r="B22" s="709"/>
      <c r="C22" s="710"/>
      <c r="D22" s="715" t="s">
        <v>760</v>
      </c>
      <c r="E22" s="1347" t="s">
        <v>761</v>
      </c>
      <c r="F22" s="1321"/>
      <c r="G22" s="710"/>
      <c r="H22" s="710"/>
      <c r="I22" s="710"/>
      <c r="J22" s="710"/>
      <c r="K22" s="710"/>
      <c r="L22" s="710"/>
      <c r="M22" s="710"/>
      <c r="N22" s="712"/>
      <c r="O22" s="386"/>
      <c r="P22" s="386"/>
      <c r="Q22" s="386"/>
      <c r="R22" s="386"/>
      <c r="S22" s="386"/>
      <c r="T22" s="386"/>
      <c r="U22" s="386"/>
      <c r="V22" s="386"/>
      <c r="W22" s="386"/>
      <c r="X22" s="386"/>
      <c r="Y22" s="386"/>
      <c r="Z22" s="386"/>
    </row>
    <row r="23" spans="1:26" ht="19.5" customHeight="1" x14ac:dyDescent="0.25">
      <c r="A23" s="386"/>
      <c r="B23" s="709"/>
      <c r="C23" s="710"/>
      <c r="D23" s="1334" t="s">
        <v>762</v>
      </c>
      <c r="E23" s="1321"/>
      <c r="F23" s="402">
        <v>12</v>
      </c>
      <c r="G23" s="710"/>
      <c r="H23" s="710"/>
      <c r="I23" s="710"/>
      <c r="J23" s="710"/>
      <c r="K23" s="710"/>
      <c r="L23" s="710"/>
      <c r="M23" s="710"/>
      <c r="N23" s="712"/>
      <c r="O23" s="386"/>
      <c r="P23" s="386"/>
      <c r="Q23" s="386"/>
      <c r="R23" s="386"/>
      <c r="S23" s="386"/>
      <c r="T23" s="386"/>
      <c r="U23" s="386"/>
      <c r="V23" s="386"/>
      <c r="W23" s="386"/>
      <c r="X23" s="386"/>
      <c r="Y23" s="386"/>
      <c r="Z23" s="386"/>
    </row>
    <row r="24" spans="1:26" ht="19.5" customHeight="1" x14ac:dyDescent="0.25">
      <c r="A24" s="386"/>
      <c r="B24" s="709"/>
      <c r="C24" s="710"/>
      <c r="D24" s="1335" t="s">
        <v>763</v>
      </c>
      <c r="E24" s="1321"/>
      <c r="F24" s="1321"/>
      <c r="G24" s="1321"/>
      <c r="H24" s="717">
        <f>('CP004 - CANTEIRO PRINCIPAL'!E115+'CP003 - CANTEIRO DE APOIO'!E120*8)</f>
        <v>601.86</v>
      </c>
      <c r="I24" s="710" t="s">
        <v>764</v>
      </c>
      <c r="J24" s="710"/>
      <c r="K24" s="710"/>
      <c r="L24" s="710"/>
      <c r="M24" s="710"/>
      <c r="N24" s="712"/>
      <c r="O24" s="386"/>
      <c r="P24" s="386"/>
      <c r="Q24" s="386"/>
      <c r="R24" s="386"/>
      <c r="S24" s="386"/>
      <c r="T24" s="386"/>
      <c r="U24" s="386"/>
      <c r="V24" s="386"/>
      <c r="W24" s="386"/>
      <c r="X24" s="386"/>
      <c r="Y24" s="386"/>
      <c r="Z24" s="386"/>
    </row>
    <row r="25" spans="1:26" ht="19.5" customHeight="1" x14ac:dyDescent="0.25">
      <c r="A25" s="386"/>
      <c r="B25" s="709"/>
      <c r="C25" s="710"/>
      <c r="D25" s="715" t="s">
        <v>765</v>
      </c>
      <c r="E25" s="718" t="str">
        <f>D7</f>
        <v>JANEIRO/2026</v>
      </c>
      <c r="F25" s="711"/>
      <c r="G25" s="386"/>
      <c r="H25" s="717">
        <f>'CP004 - CANTEIRO PRINCIPAL'!E117+('CP003 - CANTEIRO DE APOIO'!E122*8)</f>
        <v>601.86</v>
      </c>
      <c r="I25" s="710" t="s">
        <v>766</v>
      </c>
      <c r="J25" s="710"/>
      <c r="K25" s="710"/>
      <c r="L25" s="710"/>
      <c r="M25" s="710"/>
      <c r="N25" s="712"/>
      <c r="O25" s="386"/>
      <c r="P25" s="386"/>
      <c r="Q25" s="386"/>
      <c r="R25" s="386"/>
      <c r="S25" s="386"/>
      <c r="T25" s="386"/>
      <c r="U25" s="386"/>
      <c r="V25" s="386"/>
      <c r="W25" s="386"/>
      <c r="X25" s="386"/>
      <c r="Y25" s="386"/>
      <c r="Z25" s="386"/>
    </row>
    <row r="26" spans="1:26" ht="13.5" customHeight="1" x14ac:dyDescent="0.25">
      <c r="A26" s="386"/>
      <c r="B26" s="709"/>
      <c r="C26" s="710"/>
      <c r="D26" s="710"/>
      <c r="E26" s="710"/>
      <c r="F26" s="711"/>
      <c r="G26" s="710"/>
      <c r="H26" s="710"/>
      <c r="I26" s="710"/>
      <c r="J26" s="710"/>
      <c r="K26" s="710"/>
      <c r="L26" s="710"/>
      <c r="M26" s="710"/>
      <c r="N26" s="712"/>
      <c r="O26" s="386"/>
      <c r="P26" s="386"/>
      <c r="Q26" s="386"/>
      <c r="R26" s="386"/>
      <c r="S26" s="386"/>
      <c r="T26" s="386"/>
      <c r="U26" s="386"/>
      <c r="V26" s="386"/>
      <c r="W26" s="386"/>
      <c r="X26" s="386"/>
      <c r="Y26" s="386"/>
      <c r="Z26" s="386"/>
    </row>
    <row r="27" spans="1:26" ht="19.5" customHeight="1" x14ac:dyDescent="0.25">
      <c r="A27" s="397"/>
      <c r="B27" s="713"/>
      <c r="C27" s="1320" t="s">
        <v>767</v>
      </c>
      <c r="D27" s="1321"/>
      <c r="E27" s="1321"/>
      <c r="F27" s="400"/>
      <c r="G27" s="400"/>
      <c r="H27" s="400"/>
      <c r="I27" s="400"/>
      <c r="J27" s="400"/>
      <c r="K27" s="400"/>
      <c r="L27" s="400"/>
      <c r="M27" s="400"/>
      <c r="N27" s="714"/>
      <c r="O27" s="397"/>
      <c r="P27" s="397"/>
      <c r="Q27" s="397"/>
      <c r="R27" s="397"/>
      <c r="S27" s="397"/>
      <c r="T27" s="397"/>
      <c r="U27" s="397"/>
      <c r="V27" s="397"/>
      <c r="W27" s="397"/>
      <c r="X27" s="397"/>
      <c r="Y27" s="397"/>
      <c r="Z27" s="397"/>
    </row>
    <row r="28" spans="1:26" ht="12" customHeight="1" x14ac:dyDescent="0.25">
      <c r="A28" s="386"/>
      <c r="B28" s="709"/>
      <c r="C28" s="710"/>
      <c r="D28" s="710"/>
      <c r="E28" s="710"/>
      <c r="F28" s="711"/>
      <c r="G28" s="710"/>
      <c r="H28" s="710"/>
      <c r="I28" s="710"/>
      <c r="J28" s="710"/>
      <c r="K28" s="710"/>
      <c r="L28" s="710"/>
      <c r="M28" s="710"/>
      <c r="N28" s="712"/>
      <c r="O28" s="386"/>
      <c r="P28" s="386"/>
      <c r="Q28" s="386"/>
      <c r="R28" s="386"/>
      <c r="S28" s="386"/>
      <c r="T28" s="386"/>
      <c r="U28" s="386"/>
      <c r="V28" s="386"/>
      <c r="W28" s="386"/>
      <c r="X28" s="386"/>
      <c r="Y28" s="386"/>
      <c r="Z28" s="386"/>
    </row>
    <row r="29" spans="1:26" ht="19.5" customHeight="1" x14ac:dyDescent="0.25">
      <c r="A29" s="386"/>
      <c r="B29" s="709"/>
      <c r="C29" s="1326" t="s">
        <v>768</v>
      </c>
      <c r="D29" s="1327"/>
      <c r="E29" s="1327"/>
      <c r="F29" s="1327"/>
      <c r="G29" s="1327"/>
      <c r="H29" s="1327"/>
      <c r="I29" s="710"/>
      <c r="J29" s="710"/>
      <c r="K29" s="710"/>
      <c r="L29" s="710"/>
      <c r="M29" s="710"/>
      <c r="N29" s="712"/>
      <c r="O29" s="386"/>
      <c r="P29" s="386"/>
      <c r="Q29" s="386"/>
      <c r="R29" s="386"/>
      <c r="S29" s="386"/>
      <c r="T29" s="386"/>
      <c r="U29" s="386"/>
      <c r="V29" s="386"/>
      <c r="W29" s="386"/>
      <c r="X29" s="386"/>
      <c r="Y29" s="386"/>
      <c r="Z29" s="386"/>
    </row>
    <row r="30" spans="1:26" ht="34.5" customHeight="1" x14ac:dyDescent="0.25">
      <c r="A30" s="403"/>
      <c r="B30" s="719"/>
      <c r="C30" s="404" t="s">
        <v>1</v>
      </c>
      <c r="D30" s="404" t="s">
        <v>2</v>
      </c>
      <c r="E30" s="404" t="s">
        <v>152</v>
      </c>
      <c r="F30" s="404" t="s">
        <v>239</v>
      </c>
      <c r="G30" s="405" t="s">
        <v>6</v>
      </c>
      <c r="H30" s="406" t="s">
        <v>769</v>
      </c>
      <c r="I30" s="406" t="s">
        <v>770</v>
      </c>
      <c r="J30" s="403"/>
      <c r="K30" s="720" t="s">
        <v>771</v>
      </c>
      <c r="L30" s="721">
        <f>SUM(G33:G36,G38:G39,G43:G47,G49:G50)</f>
        <v>8.5</v>
      </c>
      <c r="M30" s="403"/>
      <c r="N30" s="722"/>
      <c r="O30" s="403"/>
      <c r="P30" s="403"/>
      <c r="Q30" s="403"/>
      <c r="R30" s="403"/>
      <c r="S30" s="403"/>
      <c r="T30" s="403"/>
      <c r="U30" s="403"/>
      <c r="V30" s="403"/>
      <c r="W30" s="403"/>
      <c r="X30" s="403"/>
      <c r="Y30" s="403"/>
      <c r="Z30" s="403"/>
    </row>
    <row r="31" spans="1:26" ht="19.5" customHeight="1" x14ac:dyDescent="0.25">
      <c r="A31" s="386"/>
      <c r="B31" s="709"/>
      <c r="C31" s="407">
        <v>1</v>
      </c>
      <c r="D31" s="1325" t="s">
        <v>772</v>
      </c>
      <c r="E31" s="1317"/>
      <c r="F31" s="1317"/>
      <c r="G31" s="1317"/>
      <c r="H31" s="1317"/>
      <c r="I31" s="1318"/>
      <c r="J31" s="710"/>
      <c r="K31" s="710"/>
      <c r="L31" s="710"/>
      <c r="M31" s="710"/>
      <c r="N31" s="712"/>
      <c r="O31" s="386"/>
      <c r="P31" s="386"/>
      <c r="Q31" s="386"/>
      <c r="R31" s="386"/>
      <c r="S31" s="386"/>
      <c r="T31" s="386"/>
      <c r="U31" s="386"/>
      <c r="V31" s="386"/>
      <c r="W31" s="386"/>
      <c r="X31" s="386"/>
      <c r="Y31" s="386"/>
      <c r="Z31" s="386"/>
    </row>
    <row r="32" spans="1:26" ht="19.5" customHeight="1" x14ac:dyDescent="0.25">
      <c r="A32" s="410"/>
      <c r="B32" s="723"/>
      <c r="C32" s="411" t="s">
        <v>8</v>
      </c>
      <c r="D32" s="412" t="s">
        <v>773</v>
      </c>
      <c r="E32" s="413"/>
      <c r="F32" s="413"/>
      <c r="G32" s="413"/>
      <c r="H32" s="413"/>
      <c r="I32" s="414"/>
      <c r="J32" s="715"/>
      <c r="K32" s="715"/>
      <c r="L32" s="715"/>
      <c r="M32" s="715"/>
      <c r="N32" s="724"/>
      <c r="O32" s="410"/>
      <c r="P32" s="410"/>
      <c r="Q32" s="410"/>
      <c r="R32" s="410"/>
      <c r="S32" s="410"/>
      <c r="T32" s="410"/>
      <c r="U32" s="410"/>
      <c r="V32" s="410"/>
      <c r="W32" s="410"/>
      <c r="X32" s="410"/>
      <c r="Y32" s="410"/>
      <c r="Z32" s="410"/>
    </row>
    <row r="33" spans="1:26" ht="19.5" customHeight="1" x14ac:dyDescent="0.25">
      <c r="A33" s="386"/>
      <c r="B33" s="709"/>
      <c r="C33" s="415" t="s">
        <v>219</v>
      </c>
      <c r="D33" s="415" t="s">
        <v>12</v>
      </c>
      <c r="E33" s="416" t="s">
        <v>13</v>
      </c>
      <c r="F33" s="415" t="s">
        <v>14</v>
      </c>
      <c r="G33" s="417">
        <v>0.5</v>
      </c>
      <c r="H33" s="418">
        <f>VLOOKUP(D33,'Sintético de Mão de Obra'!$A$7:$F$128,6,0)</f>
        <v>28515.635999999999</v>
      </c>
      <c r="I33" s="418">
        <f>TRUNC(H33*G33,2)</f>
        <v>14257.81</v>
      </c>
      <c r="J33" s="710"/>
      <c r="K33" s="710"/>
      <c r="L33" s="710"/>
      <c r="M33" s="710"/>
      <c r="N33" s="712"/>
      <c r="O33" s="386"/>
      <c r="P33" s="386"/>
      <c r="Q33" s="386"/>
      <c r="R33" s="386"/>
      <c r="S33" s="386"/>
      <c r="T33" s="386"/>
      <c r="U33" s="386"/>
      <c r="V33" s="386"/>
      <c r="W33" s="386"/>
      <c r="X33" s="386"/>
      <c r="Y33" s="386"/>
      <c r="Z33" s="386"/>
    </row>
    <row r="34" spans="1:26" ht="19.5" customHeight="1" x14ac:dyDescent="0.25">
      <c r="A34" s="386"/>
      <c r="B34" s="709"/>
      <c r="C34" s="415" t="s">
        <v>774</v>
      </c>
      <c r="D34" s="415" t="s">
        <v>775</v>
      </c>
      <c r="E34" s="416" t="s">
        <v>1665</v>
      </c>
      <c r="F34" s="415" t="s">
        <v>14</v>
      </c>
      <c r="G34" s="417">
        <v>1</v>
      </c>
      <c r="H34" s="418">
        <f>VLOOKUP(D34,'Sintético de Mão de Obra'!$A$7:$F$128,6,0)</f>
        <v>11859.7361</v>
      </c>
      <c r="I34" s="418">
        <f>TRUNC(H34*G34,2)</f>
        <v>11859.73</v>
      </c>
      <c r="J34" s="710"/>
      <c r="K34" s="710"/>
      <c r="L34" s="710"/>
      <c r="M34" s="710"/>
      <c r="N34" s="712"/>
      <c r="O34" s="386"/>
      <c r="P34" s="386"/>
      <c r="Q34" s="386"/>
      <c r="R34" s="386"/>
      <c r="S34" s="386"/>
      <c r="T34" s="386"/>
      <c r="U34" s="386"/>
      <c r="V34" s="386"/>
      <c r="W34" s="386"/>
      <c r="X34" s="386"/>
      <c r="Y34" s="386"/>
      <c r="Z34" s="386"/>
    </row>
    <row r="35" spans="1:26" ht="19.5" hidden="1" customHeight="1" x14ac:dyDescent="0.25">
      <c r="A35" s="386"/>
      <c r="B35" s="709"/>
      <c r="C35" s="415" t="s">
        <v>776</v>
      </c>
      <c r="D35" s="415" t="s">
        <v>777</v>
      </c>
      <c r="E35" s="416" t="s">
        <v>1666</v>
      </c>
      <c r="F35" s="415" t="s">
        <v>14</v>
      </c>
      <c r="G35" s="417"/>
      <c r="H35" s="418">
        <v>7559.3172000000004</v>
      </c>
      <c r="I35" s="418">
        <f t="shared" ref="I35:I36" si="0">TRUNC(H35*G35,2)</f>
        <v>0</v>
      </c>
      <c r="J35" s="710"/>
      <c r="K35" s="710"/>
      <c r="L35" s="710"/>
      <c r="M35" s="710"/>
      <c r="N35" s="712"/>
      <c r="O35" s="386"/>
      <c r="P35" s="386"/>
      <c r="Q35" s="386"/>
      <c r="R35" s="386"/>
      <c r="S35" s="386"/>
      <c r="T35" s="386"/>
      <c r="U35" s="386"/>
      <c r="V35" s="386"/>
      <c r="W35" s="386"/>
      <c r="X35" s="386"/>
      <c r="Y35" s="386"/>
      <c r="Z35" s="386"/>
    </row>
    <row r="36" spans="1:26" ht="19.5" hidden="1" customHeight="1" x14ac:dyDescent="0.25">
      <c r="A36" s="386"/>
      <c r="B36" s="709"/>
      <c r="C36" s="415"/>
      <c r="D36" s="415" t="s">
        <v>778</v>
      </c>
      <c r="E36" s="416" t="s">
        <v>1667</v>
      </c>
      <c r="F36" s="415" t="s">
        <v>14</v>
      </c>
      <c r="G36" s="417"/>
      <c r="H36" s="418">
        <v>5607.3829999999998</v>
      </c>
      <c r="I36" s="418">
        <f t="shared" si="0"/>
        <v>0</v>
      </c>
      <c r="J36" s="710"/>
      <c r="K36" s="710"/>
      <c r="L36" s="710"/>
      <c r="M36" s="710"/>
      <c r="N36" s="712"/>
      <c r="O36" s="386"/>
      <c r="P36" s="386"/>
      <c r="Q36" s="386"/>
      <c r="R36" s="386"/>
      <c r="S36" s="386"/>
      <c r="T36" s="386"/>
      <c r="U36" s="386"/>
      <c r="V36" s="386"/>
      <c r="W36" s="386"/>
      <c r="X36" s="386"/>
      <c r="Y36" s="386"/>
      <c r="Z36" s="386"/>
    </row>
    <row r="37" spans="1:26" ht="19.5" customHeight="1" x14ac:dyDescent="0.25">
      <c r="A37" s="410"/>
      <c r="B37" s="723"/>
      <c r="C37" s="411" t="s">
        <v>9</v>
      </c>
      <c r="D37" s="412" t="s">
        <v>779</v>
      </c>
      <c r="E37" s="413"/>
      <c r="F37" s="413"/>
      <c r="G37" s="413"/>
      <c r="H37" s="413"/>
      <c r="I37" s="414"/>
      <c r="J37" s="715"/>
      <c r="K37" s="715"/>
      <c r="L37" s="715"/>
      <c r="M37" s="715"/>
      <c r="N37" s="724"/>
      <c r="O37" s="410"/>
      <c r="P37" s="410"/>
      <c r="Q37" s="410"/>
      <c r="R37" s="410"/>
      <c r="S37" s="410"/>
      <c r="T37" s="410"/>
      <c r="U37" s="410"/>
      <c r="V37" s="410"/>
      <c r="W37" s="410"/>
      <c r="X37" s="410"/>
      <c r="Y37" s="410"/>
      <c r="Z37" s="410"/>
    </row>
    <row r="38" spans="1:26" ht="19.5" hidden="1" customHeight="1" x14ac:dyDescent="0.25">
      <c r="A38" s="386"/>
      <c r="B38" s="709"/>
      <c r="C38" s="415"/>
      <c r="D38" s="415" t="s">
        <v>780</v>
      </c>
      <c r="E38" s="416" t="s">
        <v>1668</v>
      </c>
      <c r="F38" s="415" t="s">
        <v>14</v>
      </c>
      <c r="G38" s="417"/>
      <c r="H38" s="418">
        <v>23588.799999999999</v>
      </c>
      <c r="I38" s="418">
        <f>TRUNC(H38*G38,2)</f>
        <v>0</v>
      </c>
      <c r="J38" s="710"/>
      <c r="K38" s="710"/>
      <c r="L38" s="710"/>
      <c r="M38" s="710"/>
      <c r="N38" s="712"/>
      <c r="O38" s="386"/>
      <c r="P38" s="386"/>
      <c r="Q38" s="386"/>
      <c r="R38" s="386"/>
      <c r="S38" s="386"/>
      <c r="T38" s="386"/>
      <c r="U38" s="386"/>
      <c r="V38" s="386"/>
      <c r="W38" s="386"/>
      <c r="X38" s="386"/>
      <c r="Y38" s="386"/>
      <c r="Z38" s="386"/>
    </row>
    <row r="39" spans="1:26" ht="19.5" customHeight="1" x14ac:dyDescent="0.25">
      <c r="A39" s="386"/>
      <c r="B39" s="709"/>
      <c r="C39" s="415" t="s">
        <v>11</v>
      </c>
      <c r="D39" s="415" t="s">
        <v>781</v>
      </c>
      <c r="E39" s="416" t="s">
        <v>1669</v>
      </c>
      <c r="F39" s="415" t="s">
        <v>14</v>
      </c>
      <c r="G39" s="417">
        <v>1</v>
      </c>
      <c r="H39" s="418">
        <f>VLOOKUP(D39,'Sintético de Mão de Obra'!$A$7:$F$128,6,0)</f>
        <v>4980.7746999999999</v>
      </c>
      <c r="I39" s="418">
        <f>TRUNC(H39*G39,2)</f>
        <v>4980.7700000000004</v>
      </c>
      <c r="J39" s="710"/>
      <c r="K39" s="710"/>
      <c r="L39" s="710"/>
      <c r="M39" s="710"/>
      <c r="N39" s="712"/>
      <c r="O39" s="386"/>
      <c r="P39" s="386"/>
      <c r="Q39" s="386"/>
      <c r="R39" s="386"/>
      <c r="S39" s="386"/>
      <c r="T39" s="386"/>
      <c r="U39" s="386"/>
      <c r="V39" s="386"/>
      <c r="W39" s="386"/>
      <c r="X39" s="386"/>
      <c r="Y39" s="386"/>
      <c r="Z39" s="386"/>
    </row>
    <row r="40" spans="1:26" ht="19.5" customHeight="1" x14ac:dyDescent="0.25">
      <c r="A40" s="396"/>
      <c r="B40" s="725"/>
      <c r="C40" s="1316" t="s">
        <v>782</v>
      </c>
      <c r="D40" s="1317"/>
      <c r="E40" s="1317"/>
      <c r="F40" s="1317"/>
      <c r="G40" s="1317"/>
      <c r="H40" s="1318"/>
      <c r="I40" s="419">
        <f>SUM(I33:I39)</f>
        <v>31098.31</v>
      </c>
      <c r="J40" s="710"/>
      <c r="K40" s="710"/>
      <c r="L40" s="710"/>
      <c r="M40" s="710"/>
      <c r="N40" s="712"/>
      <c r="O40" s="386"/>
      <c r="P40" s="386"/>
      <c r="Q40" s="386"/>
      <c r="R40" s="386"/>
      <c r="S40" s="386"/>
      <c r="T40" s="386"/>
      <c r="U40" s="386"/>
      <c r="V40" s="386"/>
      <c r="W40" s="386"/>
      <c r="X40" s="386"/>
      <c r="Y40" s="386"/>
      <c r="Z40" s="386"/>
    </row>
    <row r="41" spans="1:26" ht="19.5" customHeight="1" x14ac:dyDescent="0.25">
      <c r="A41" s="396"/>
      <c r="B41" s="725"/>
      <c r="C41" s="407">
        <v>2</v>
      </c>
      <c r="D41" s="1325" t="s">
        <v>783</v>
      </c>
      <c r="E41" s="1317"/>
      <c r="F41" s="1317"/>
      <c r="G41" s="1317"/>
      <c r="H41" s="1317"/>
      <c r="I41" s="1318"/>
      <c r="J41" s="710"/>
      <c r="K41" s="710"/>
      <c r="L41" s="710"/>
      <c r="M41" s="710"/>
      <c r="N41" s="712"/>
      <c r="O41" s="386"/>
      <c r="P41" s="386"/>
      <c r="Q41" s="386"/>
      <c r="R41" s="386"/>
      <c r="S41" s="386"/>
      <c r="T41" s="386"/>
      <c r="U41" s="386"/>
      <c r="V41" s="386"/>
      <c r="W41" s="386"/>
      <c r="X41" s="386"/>
      <c r="Y41" s="386"/>
      <c r="Z41" s="386"/>
    </row>
    <row r="42" spans="1:26" x14ac:dyDescent="0.25">
      <c r="A42" s="410"/>
      <c r="B42" s="723"/>
      <c r="C42" s="411" t="s">
        <v>34</v>
      </c>
      <c r="D42" s="412" t="s">
        <v>773</v>
      </c>
      <c r="E42" s="413"/>
      <c r="F42" s="413"/>
      <c r="G42" s="413"/>
      <c r="H42" s="413"/>
      <c r="I42" s="414"/>
      <c r="J42" s="715"/>
      <c r="K42" s="715"/>
      <c r="L42" s="715"/>
      <c r="M42" s="715"/>
      <c r="N42" s="724"/>
      <c r="O42" s="410"/>
      <c r="P42" s="410"/>
      <c r="Q42" s="410"/>
      <c r="R42" s="410"/>
      <c r="S42" s="410"/>
      <c r="T42" s="410"/>
      <c r="U42" s="410"/>
      <c r="V42" s="410"/>
      <c r="W42" s="410"/>
      <c r="X42" s="410"/>
      <c r="Y42" s="410"/>
      <c r="Z42" s="410"/>
    </row>
    <row r="43" spans="1:26" hidden="1" x14ac:dyDescent="0.25">
      <c r="A43" s="386"/>
      <c r="B43" s="709"/>
      <c r="C43" s="415"/>
      <c r="D43" s="415" t="s">
        <v>784</v>
      </c>
      <c r="E43" s="416" t="s">
        <v>1670</v>
      </c>
      <c r="F43" s="415" t="s">
        <v>14</v>
      </c>
      <c r="G43" s="417"/>
      <c r="H43" s="418">
        <v>7253.2290000000003</v>
      </c>
      <c r="I43" s="418">
        <f t="shared" ref="I43:I47" si="1">TRUNC(H43*G43,2)</f>
        <v>0</v>
      </c>
      <c r="J43" s="710"/>
      <c r="K43" s="710"/>
      <c r="L43" s="710"/>
      <c r="M43" s="710"/>
      <c r="N43" s="712"/>
      <c r="O43" s="386"/>
      <c r="P43" s="386"/>
      <c r="Q43" s="386"/>
      <c r="R43" s="386"/>
      <c r="S43" s="386"/>
      <c r="T43" s="386"/>
      <c r="U43" s="386"/>
      <c r="V43" s="386"/>
      <c r="W43" s="386"/>
      <c r="X43" s="386"/>
      <c r="Y43" s="386"/>
      <c r="Z43" s="386"/>
    </row>
    <row r="44" spans="1:26" x14ac:dyDescent="0.25">
      <c r="A44" s="386"/>
      <c r="B44" s="709"/>
      <c r="C44" s="415" t="s">
        <v>36</v>
      </c>
      <c r="D44" s="415" t="s">
        <v>785</v>
      </c>
      <c r="E44" s="416" t="s">
        <v>1671</v>
      </c>
      <c r="F44" s="415" t="s">
        <v>14</v>
      </c>
      <c r="G44" s="417">
        <v>1</v>
      </c>
      <c r="H44" s="418">
        <f>VLOOKUP(D44,'Sintético de Mão de Obra'!$A$7:$F$128,6,0)</f>
        <v>7572.8765999999996</v>
      </c>
      <c r="I44" s="418">
        <f t="shared" si="1"/>
        <v>7572.87</v>
      </c>
      <c r="J44" s="710"/>
      <c r="K44" s="710"/>
      <c r="L44" s="710"/>
      <c r="M44" s="710"/>
      <c r="N44" s="712"/>
      <c r="O44" s="386"/>
      <c r="P44" s="386"/>
      <c r="Q44" s="386"/>
      <c r="R44" s="386"/>
      <c r="S44" s="386"/>
      <c r="T44" s="386"/>
      <c r="U44" s="386"/>
      <c r="V44" s="386"/>
      <c r="W44" s="386"/>
      <c r="X44" s="386"/>
      <c r="Y44" s="386"/>
      <c r="Z44" s="386"/>
    </row>
    <row r="45" spans="1:26" x14ac:dyDescent="0.25">
      <c r="A45" s="386"/>
      <c r="B45" s="709"/>
      <c r="C45" s="415" t="s">
        <v>39</v>
      </c>
      <c r="D45" s="415" t="s">
        <v>786</v>
      </c>
      <c r="E45" s="416" t="s">
        <v>1672</v>
      </c>
      <c r="F45" s="415" t="s">
        <v>14</v>
      </c>
      <c r="G45" s="417">
        <v>1</v>
      </c>
      <c r="H45" s="418">
        <f>VLOOKUP(D45,'Sintético de Mão de Obra'!$A$7:$F$128,6,0)</f>
        <v>4266.3602000000001</v>
      </c>
      <c r="I45" s="418">
        <f t="shared" si="1"/>
        <v>4266.3599999999997</v>
      </c>
      <c r="J45" s="710"/>
      <c r="K45" s="710"/>
      <c r="L45" s="710"/>
      <c r="M45" s="710"/>
      <c r="N45" s="712"/>
      <c r="O45" s="386"/>
      <c r="P45" s="386"/>
      <c r="Q45" s="386"/>
      <c r="R45" s="386"/>
      <c r="S45" s="386"/>
      <c r="T45" s="386"/>
      <c r="U45" s="386"/>
      <c r="V45" s="386"/>
      <c r="W45" s="386"/>
      <c r="X45" s="386"/>
      <c r="Y45" s="386"/>
      <c r="Z45" s="386"/>
    </row>
    <row r="46" spans="1:26" ht="19.5" customHeight="1" x14ac:dyDescent="0.25">
      <c r="A46" s="386"/>
      <c r="B46" s="709"/>
      <c r="C46" s="415" t="s">
        <v>41</v>
      </c>
      <c r="D46" s="415" t="s">
        <v>787</v>
      </c>
      <c r="E46" s="416" t="s">
        <v>1673</v>
      </c>
      <c r="F46" s="415" t="s">
        <v>14</v>
      </c>
      <c r="G46" s="417">
        <v>1</v>
      </c>
      <c r="H46" s="418">
        <f>VLOOKUP(D46,'Sintético de Mão de Obra'!$A$7:$F$128,6,0)</f>
        <v>5050.4233999999997</v>
      </c>
      <c r="I46" s="418">
        <f t="shared" si="1"/>
        <v>5050.42</v>
      </c>
      <c r="J46" s="710"/>
      <c r="K46" s="710"/>
      <c r="L46" s="710"/>
      <c r="M46" s="710"/>
      <c r="N46" s="712"/>
      <c r="O46" s="386"/>
      <c r="P46" s="386"/>
      <c r="Q46" s="386"/>
      <c r="R46" s="386"/>
      <c r="S46" s="386"/>
      <c r="T46" s="386"/>
      <c r="U46" s="386"/>
      <c r="V46" s="386"/>
      <c r="W46" s="386"/>
      <c r="X46" s="386"/>
      <c r="Y46" s="386"/>
      <c r="Z46" s="386"/>
    </row>
    <row r="47" spans="1:26" ht="19.5" customHeight="1" x14ac:dyDescent="0.25">
      <c r="A47" s="386"/>
      <c r="B47" s="709"/>
      <c r="C47" s="415" t="s">
        <v>43</v>
      </c>
      <c r="D47" s="915" t="s">
        <v>778</v>
      </c>
      <c r="E47" s="416" t="s">
        <v>1667</v>
      </c>
      <c r="F47" s="415" t="s">
        <v>14</v>
      </c>
      <c r="G47" s="417">
        <v>1</v>
      </c>
      <c r="H47" s="418">
        <f>VLOOKUP(D47,'Sintético de Mão de Obra'!$A$7:$F$128,6,0)</f>
        <v>5926.6153999999997</v>
      </c>
      <c r="I47" s="418">
        <f t="shared" si="1"/>
        <v>5926.61</v>
      </c>
      <c r="J47" s="710"/>
      <c r="K47" s="710"/>
      <c r="L47" s="710"/>
      <c r="M47" s="710"/>
      <c r="N47" s="712"/>
      <c r="O47" s="386"/>
      <c r="P47" s="386"/>
      <c r="Q47" s="386"/>
      <c r="R47" s="386"/>
      <c r="S47" s="386"/>
      <c r="T47" s="386"/>
      <c r="U47" s="386"/>
      <c r="V47" s="386"/>
      <c r="W47" s="386"/>
      <c r="X47" s="386"/>
      <c r="Y47" s="386"/>
      <c r="Z47" s="386"/>
    </row>
    <row r="48" spans="1:26" ht="19.5" customHeight="1" x14ac:dyDescent="0.25">
      <c r="A48" s="410"/>
      <c r="B48" s="723"/>
      <c r="C48" s="411" t="s">
        <v>34</v>
      </c>
      <c r="D48" s="412" t="s">
        <v>779</v>
      </c>
      <c r="E48" s="413"/>
      <c r="F48" s="413"/>
      <c r="G48" s="413"/>
      <c r="H48" s="413"/>
      <c r="I48" s="414"/>
      <c r="J48" s="715"/>
      <c r="K48" s="715"/>
      <c r="L48" s="715"/>
      <c r="M48" s="715"/>
      <c r="N48" s="724"/>
      <c r="O48" s="410"/>
      <c r="P48" s="410"/>
      <c r="Q48" s="410"/>
      <c r="R48" s="410"/>
      <c r="S48" s="410"/>
      <c r="T48" s="410"/>
      <c r="U48" s="410"/>
      <c r="V48" s="410"/>
      <c r="W48" s="410"/>
      <c r="X48" s="410"/>
      <c r="Y48" s="410"/>
      <c r="Z48" s="410"/>
    </row>
    <row r="49" spans="1:26" ht="19.5" customHeight="1" x14ac:dyDescent="0.25">
      <c r="A49" s="386"/>
      <c r="B49" s="709"/>
      <c r="C49" s="415" t="s">
        <v>36</v>
      </c>
      <c r="D49" s="415" t="s">
        <v>19</v>
      </c>
      <c r="E49" s="416" t="s">
        <v>20</v>
      </c>
      <c r="F49" s="415" t="s">
        <v>14</v>
      </c>
      <c r="G49" s="417">
        <v>1</v>
      </c>
      <c r="H49" s="418">
        <f>VLOOKUP(D49,'Sintético de Mão de Obra'!$A$7:$F$128,6,0)</f>
        <v>5281.6129000000001</v>
      </c>
      <c r="I49" s="418">
        <f t="shared" ref="I49:I50" si="2">TRUNC(H49*G49,2)</f>
        <v>5281.61</v>
      </c>
      <c r="J49" s="710"/>
      <c r="K49" s="710"/>
      <c r="L49" s="710"/>
      <c r="M49" s="710"/>
      <c r="N49" s="712"/>
      <c r="O49" s="386"/>
      <c r="P49" s="386"/>
      <c r="Q49" s="386"/>
      <c r="R49" s="386"/>
      <c r="S49" s="386"/>
      <c r="T49" s="386"/>
      <c r="U49" s="386"/>
      <c r="V49" s="386"/>
      <c r="W49" s="386"/>
      <c r="X49" s="386"/>
      <c r="Y49" s="386"/>
      <c r="Z49" s="386"/>
    </row>
    <row r="50" spans="1:26" ht="19.5" customHeight="1" x14ac:dyDescent="0.25">
      <c r="A50" s="386"/>
      <c r="B50" s="709"/>
      <c r="C50" s="415" t="s">
        <v>39</v>
      </c>
      <c r="D50" s="415" t="s">
        <v>788</v>
      </c>
      <c r="E50" s="416" t="s">
        <v>1674</v>
      </c>
      <c r="F50" s="415" t="s">
        <v>14</v>
      </c>
      <c r="G50" s="417">
        <v>1</v>
      </c>
      <c r="H50" s="418">
        <f>VLOOKUP(D50,'Sintético de Mão de Obra'!$A$7:$F$128,6,0)</f>
        <v>4278.9813999999997</v>
      </c>
      <c r="I50" s="418">
        <f t="shared" si="2"/>
        <v>4278.9799999999996</v>
      </c>
      <c r="J50" s="710"/>
      <c r="K50" s="710"/>
      <c r="L50" s="710"/>
      <c r="M50" s="710"/>
      <c r="N50" s="712"/>
      <c r="O50" s="386"/>
      <c r="P50" s="386"/>
      <c r="Q50" s="386"/>
      <c r="R50" s="386"/>
      <c r="S50" s="386"/>
      <c r="T50" s="386"/>
      <c r="U50" s="386"/>
      <c r="V50" s="386"/>
      <c r="W50" s="386"/>
      <c r="X50" s="386"/>
      <c r="Y50" s="386"/>
      <c r="Z50" s="386"/>
    </row>
    <row r="51" spans="1:26" ht="19.5" customHeight="1" x14ac:dyDescent="0.25">
      <c r="A51" s="396"/>
      <c r="B51" s="725"/>
      <c r="C51" s="1316" t="s">
        <v>789</v>
      </c>
      <c r="D51" s="1317"/>
      <c r="E51" s="1317"/>
      <c r="F51" s="1317"/>
      <c r="G51" s="1317"/>
      <c r="H51" s="1318"/>
      <c r="I51" s="419">
        <f>SUM(I43:I50)</f>
        <v>32376.850000000002</v>
      </c>
      <c r="J51" s="710"/>
      <c r="K51" s="710"/>
      <c r="L51" s="710"/>
      <c r="M51" s="710"/>
      <c r="N51" s="712"/>
      <c r="O51" s="386"/>
      <c r="P51" s="386"/>
      <c r="Q51" s="386"/>
      <c r="R51" s="386"/>
      <c r="S51" s="386"/>
      <c r="T51" s="386"/>
      <c r="U51" s="386"/>
      <c r="V51" s="386"/>
      <c r="W51" s="386"/>
      <c r="X51" s="386"/>
      <c r="Y51" s="386"/>
      <c r="Z51" s="386"/>
    </row>
    <row r="52" spans="1:26" ht="19.5" customHeight="1" x14ac:dyDescent="0.25">
      <c r="A52" s="386"/>
      <c r="B52" s="709"/>
      <c r="C52" s="1331" t="s">
        <v>790</v>
      </c>
      <c r="D52" s="1317"/>
      <c r="E52" s="1317"/>
      <c r="F52" s="1317"/>
      <c r="G52" s="1317"/>
      <c r="H52" s="1318"/>
      <c r="I52" s="420">
        <f>SUM(I51,I40)</f>
        <v>63475.16</v>
      </c>
      <c r="J52" s="710"/>
      <c r="K52" s="710"/>
      <c r="L52" s="710"/>
      <c r="M52" s="710"/>
      <c r="N52" s="712"/>
      <c r="O52" s="386"/>
      <c r="P52" s="386"/>
      <c r="Q52" s="386"/>
      <c r="R52" s="386"/>
      <c r="S52" s="386"/>
      <c r="T52" s="386"/>
      <c r="U52" s="386"/>
      <c r="V52" s="386"/>
      <c r="W52" s="386"/>
      <c r="X52" s="386"/>
      <c r="Y52" s="386"/>
      <c r="Z52" s="386"/>
    </row>
    <row r="53" spans="1:26" ht="19.5" customHeight="1" x14ac:dyDescent="0.25">
      <c r="A53" s="386"/>
      <c r="B53" s="709"/>
      <c r="C53" s="710"/>
      <c r="D53" s="710"/>
      <c r="E53" s="710"/>
      <c r="F53" s="711"/>
      <c r="G53" s="710"/>
      <c r="H53" s="710"/>
      <c r="I53" s="710"/>
      <c r="J53" s="710"/>
      <c r="K53" s="710"/>
      <c r="L53" s="710"/>
      <c r="M53" s="710"/>
      <c r="N53" s="712"/>
      <c r="O53" s="386"/>
      <c r="P53" s="386"/>
      <c r="Q53" s="386"/>
      <c r="R53" s="386"/>
      <c r="S53" s="386"/>
      <c r="T53" s="386"/>
      <c r="U53" s="386"/>
      <c r="V53" s="386"/>
      <c r="W53" s="386"/>
      <c r="X53" s="386"/>
      <c r="Y53" s="386"/>
      <c r="Z53" s="386"/>
    </row>
    <row r="54" spans="1:26" ht="19.5" customHeight="1" x14ac:dyDescent="0.25">
      <c r="A54" s="386"/>
      <c r="B54" s="709"/>
      <c r="C54" s="1326" t="s">
        <v>791</v>
      </c>
      <c r="D54" s="1327"/>
      <c r="E54" s="1327"/>
      <c r="F54" s="1327"/>
      <c r="G54" s="1327"/>
      <c r="H54" s="1327"/>
      <c r="I54" s="710"/>
      <c r="J54" s="710"/>
      <c r="K54" s="710"/>
      <c r="L54" s="710"/>
      <c r="M54" s="710"/>
      <c r="N54" s="712"/>
      <c r="O54" s="386"/>
      <c r="P54" s="386"/>
      <c r="Q54" s="386"/>
      <c r="R54" s="386"/>
      <c r="S54" s="386"/>
      <c r="T54" s="386"/>
      <c r="U54" s="386"/>
      <c r="V54" s="386"/>
      <c r="W54" s="386"/>
      <c r="X54" s="386"/>
      <c r="Y54" s="386"/>
      <c r="Z54" s="386"/>
    </row>
    <row r="55" spans="1:26" ht="34.5" customHeight="1" x14ac:dyDescent="0.25">
      <c r="A55" s="396"/>
      <c r="B55" s="725"/>
      <c r="C55" s="404" t="s">
        <v>1</v>
      </c>
      <c r="D55" s="404" t="s">
        <v>2</v>
      </c>
      <c r="E55" s="404" t="s">
        <v>152</v>
      </c>
      <c r="F55" s="404" t="s">
        <v>239</v>
      </c>
      <c r="G55" s="405" t="s">
        <v>6</v>
      </c>
      <c r="H55" s="406" t="s">
        <v>792</v>
      </c>
      <c r="I55" s="406" t="s">
        <v>793</v>
      </c>
      <c r="J55" s="406" t="s">
        <v>24</v>
      </c>
      <c r="K55" s="406" t="s">
        <v>542</v>
      </c>
      <c r="L55" s="406" t="s">
        <v>770</v>
      </c>
      <c r="M55" s="710"/>
      <c r="N55" s="712"/>
      <c r="O55" s="386"/>
      <c r="P55" s="386"/>
      <c r="Q55" s="386"/>
      <c r="R55" s="386"/>
      <c r="S55" s="386"/>
      <c r="T55" s="386"/>
      <c r="U55" s="386"/>
      <c r="V55" s="386"/>
      <c r="W55" s="386"/>
      <c r="X55" s="386"/>
      <c r="Y55" s="386"/>
      <c r="Z55" s="386"/>
    </row>
    <row r="56" spans="1:26" ht="19.5" customHeight="1" x14ac:dyDescent="0.25">
      <c r="A56" s="396"/>
      <c r="B56" s="725"/>
      <c r="C56" s="407">
        <v>1</v>
      </c>
      <c r="D56" s="408" t="s">
        <v>794</v>
      </c>
      <c r="E56" s="421"/>
      <c r="F56" s="421"/>
      <c r="G56" s="421"/>
      <c r="H56" s="421"/>
      <c r="I56" s="421"/>
      <c r="J56" s="421"/>
      <c r="K56" s="421"/>
      <c r="L56" s="422"/>
      <c r="M56" s="710"/>
      <c r="N56" s="712"/>
      <c r="O56" s="386"/>
      <c r="P56" s="386"/>
      <c r="Q56" s="386"/>
      <c r="R56" s="386"/>
      <c r="S56" s="386"/>
      <c r="T56" s="386"/>
      <c r="U56" s="386"/>
      <c r="V56" s="386"/>
      <c r="W56" s="386"/>
      <c r="X56" s="386"/>
      <c r="Y56" s="386"/>
      <c r="Z56" s="386"/>
    </row>
    <row r="57" spans="1:26" ht="19.5" customHeight="1" x14ac:dyDescent="0.25">
      <c r="A57" s="410"/>
      <c r="B57" s="723"/>
      <c r="C57" s="411" t="s">
        <v>8</v>
      </c>
      <c r="D57" s="423" t="s">
        <v>772</v>
      </c>
      <c r="E57" s="424"/>
      <c r="F57" s="424"/>
      <c r="G57" s="424"/>
      <c r="H57" s="424"/>
      <c r="I57" s="424"/>
      <c r="J57" s="424"/>
      <c r="K57" s="424"/>
      <c r="L57" s="425"/>
      <c r="M57" s="715"/>
      <c r="N57" s="724"/>
      <c r="O57" s="410"/>
      <c r="P57" s="410"/>
      <c r="Q57" s="410"/>
      <c r="R57" s="410"/>
      <c r="S57" s="410"/>
      <c r="T57" s="410"/>
      <c r="U57" s="410"/>
      <c r="V57" s="410"/>
      <c r="W57" s="410"/>
      <c r="X57" s="410"/>
      <c r="Y57" s="410"/>
      <c r="Z57" s="410"/>
    </row>
    <row r="58" spans="1:26" ht="19.5" customHeight="1" x14ac:dyDescent="0.25">
      <c r="A58" s="386"/>
      <c r="B58" s="709"/>
      <c r="C58" s="415" t="s">
        <v>219</v>
      </c>
      <c r="D58" s="415" t="s">
        <v>795</v>
      </c>
      <c r="E58" s="416" t="s">
        <v>1682</v>
      </c>
      <c r="F58" s="415" t="s">
        <v>14</v>
      </c>
      <c r="G58" s="417">
        <v>2</v>
      </c>
      <c r="H58" s="426">
        <v>44</v>
      </c>
      <c r="I58" s="426">
        <v>176</v>
      </c>
      <c r="J58" s="427">
        <f>VLOOKUP(D58,'EQUIPAMENTO SICRO'!$A$2:$K$536,10,0)</f>
        <v>35.966700000000003</v>
      </c>
      <c r="K58" s="427">
        <f>VLOOKUP(D58,'EQUIPAMENTO SICRO'!$A$2:$K$536,11,0)</f>
        <v>7.0814000000000004</v>
      </c>
      <c r="L58" s="418">
        <f t="shared" ref="L58:L59" si="3">TRUNC(G58*((H58*J58)+(I58*K58)),2)</f>
        <v>5657.72</v>
      </c>
      <c r="M58" s="710"/>
      <c r="N58" s="712"/>
      <c r="O58" s="386"/>
      <c r="P58" s="386"/>
      <c r="Q58" s="386"/>
      <c r="R58" s="386"/>
      <c r="S58" s="386"/>
      <c r="T58" s="386"/>
      <c r="U58" s="386"/>
      <c r="V58" s="386"/>
      <c r="W58" s="386"/>
      <c r="X58" s="386"/>
      <c r="Y58" s="386"/>
      <c r="Z58" s="386"/>
    </row>
    <row r="59" spans="1:26" ht="19.5" customHeight="1" x14ac:dyDescent="0.25">
      <c r="A59" s="386"/>
      <c r="B59" s="709"/>
      <c r="C59" s="415" t="s">
        <v>774</v>
      </c>
      <c r="D59" s="415" t="s">
        <v>796</v>
      </c>
      <c r="E59" s="416" t="s">
        <v>1683</v>
      </c>
      <c r="F59" s="415" t="s">
        <v>14</v>
      </c>
      <c r="G59" s="417">
        <v>1</v>
      </c>
      <c r="H59" s="426">
        <v>44</v>
      </c>
      <c r="I59" s="426">
        <v>176</v>
      </c>
      <c r="J59" s="427">
        <f>VLOOKUP(D59,'EQUIPAMENTO SICRO'!$A$2:$K$536,10,0)</f>
        <v>329.36750000000001</v>
      </c>
      <c r="K59" s="427">
        <f>VLOOKUP(D59,'EQUIPAMENTO SICRO'!$A$2:$K$536,11,0)</f>
        <v>105.74509999999999</v>
      </c>
      <c r="L59" s="418">
        <f t="shared" si="3"/>
        <v>33103.300000000003</v>
      </c>
      <c r="M59" s="710"/>
      <c r="N59" s="712"/>
      <c r="O59" s="386"/>
      <c r="P59" s="386"/>
      <c r="Q59" s="386"/>
      <c r="R59" s="386"/>
      <c r="S59" s="386"/>
      <c r="T59" s="386"/>
      <c r="U59" s="386"/>
      <c r="V59" s="386"/>
      <c r="W59" s="386"/>
      <c r="X59" s="386"/>
      <c r="Y59" s="386"/>
      <c r="Z59" s="386"/>
    </row>
    <row r="60" spans="1:26" ht="19.5" customHeight="1" x14ac:dyDescent="0.25">
      <c r="A60" s="410"/>
      <c r="B60" s="723"/>
      <c r="C60" s="411" t="s">
        <v>9</v>
      </c>
      <c r="D60" s="423" t="s">
        <v>783</v>
      </c>
      <c r="E60" s="424"/>
      <c r="F60" s="424"/>
      <c r="G60" s="424"/>
      <c r="H60" s="424"/>
      <c r="I60" s="424"/>
      <c r="J60" s="424"/>
      <c r="K60" s="424"/>
      <c r="L60" s="425"/>
      <c r="M60" s="715"/>
      <c r="N60" s="724"/>
      <c r="O60" s="410"/>
      <c r="P60" s="410"/>
      <c r="Q60" s="410"/>
      <c r="R60" s="410"/>
      <c r="S60" s="410"/>
      <c r="T60" s="410"/>
      <c r="U60" s="410"/>
      <c r="V60" s="410"/>
      <c r="W60" s="410"/>
      <c r="X60" s="410"/>
      <c r="Y60" s="410"/>
      <c r="Z60" s="410"/>
    </row>
    <row r="61" spans="1:26" ht="19.5" customHeight="1" x14ac:dyDescent="0.25">
      <c r="A61" s="386"/>
      <c r="B61" s="709"/>
      <c r="C61" s="415" t="s">
        <v>11</v>
      </c>
      <c r="D61" s="415" t="s">
        <v>795</v>
      </c>
      <c r="E61" s="416" t="s">
        <v>1682</v>
      </c>
      <c r="F61" s="415" t="s">
        <v>14</v>
      </c>
      <c r="G61" s="417">
        <v>1</v>
      </c>
      <c r="H61" s="426">
        <v>44</v>
      </c>
      <c r="I61" s="426">
        <v>176</v>
      </c>
      <c r="J61" s="427">
        <v>36.927999999999997</v>
      </c>
      <c r="K61" s="427">
        <v>6.6614000000000004</v>
      </c>
      <c r="L61" s="418">
        <f>TRUNC(G61*((H61*J61)+(I61*K61)),2)</f>
        <v>2797.23</v>
      </c>
      <c r="M61" s="710"/>
      <c r="N61" s="712"/>
      <c r="O61" s="386"/>
      <c r="P61" s="386"/>
      <c r="Q61" s="386"/>
      <c r="R61" s="386"/>
      <c r="S61" s="386"/>
      <c r="T61" s="386"/>
      <c r="U61" s="386"/>
      <c r="V61" s="386"/>
      <c r="W61" s="386"/>
      <c r="X61" s="386"/>
      <c r="Y61" s="386"/>
      <c r="Z61" s="386"/>
    </row>
    <row r="62" spans="1:26" ht="19.5" customHeight="1" x14ac:dyDescent="0.25">
      <c r="A62" s="386"/>
      <c r="B62" s="709"/>
      <c r="C62" s="1331" t="s">
        <v>797</v>
      </c>
      <c r="D62" s="1317"/>
      <c r="E62" s="1317"/>
      <c r="F62" s="1317"/>
      <c r="G62" s="1317"/>
      <c r="H62" s="1317"/>
      <c r="I62" s="1317"/>
      <c r="J62" s="1317"/>
      <c r="K62" s="1318"/>
      <c r="L62" s="420">
        <f>SUM(L58:L61)</f>
        <v>41558.250000000007</v>
      </c>
      <c r="M62" s="710"/>
      <c r="N62" s="712"/>
      <c r="O62" s="386"/>
      <c r="P62" s="386"/>
      <c r="Q62" s="386"/>
      <c r="R62" s="386"/>
      <c r="S62" s="386"/>
      <c r="T62" s="386"/>
      <c r="U62" s="386"/>
      <c r="V62" s="386"/>
      <c r="W62" s="386"/>
      <c r="X62" s="386"/>
      <c r="Y62" s="386"/>
      <c r="Z62" s="386"/>
    </row>
    <row r="63" spans="1:26" ht="19.5" customHeight="1" x14ac:dyDescent="0.25">
      <c r="A63" s="386"/>
      <c r="B63" s="709"/>
      <c r="C63" s="710"/>
      <c r="D63" s="710"/>
      <c r="E63" s="710"/>
      <c r="F63" s="711"/>
      <c r="G63" s="710"/>
      <c r="H63" s="710"/>
      <c r="I63" s="710"/>
      <c r="J63" s="710"/>
      <c r="K63" s="710"/>
      <c r="L63" s="710"/>
      <c r="M63" s="710"/>
      <c r="N63" s="712"/>
      <c r="O63" s="386"/>
      <c r="P63" s="386"/>
      <c r="Q63" s="386"/>
      <c r="R63" s="386"/>
      <c r="S63" s="386"/>
      <c r="T63" s="386"/>
      <c r="U63" s="386"/>
      <c r="V63" s="386"/>
      <c r="W63" s="386"/>
      <c r="X63" s="386"/>
      <c r="Y63" s="386"/>
      <c r="Z63" s="386"/>
    </row>
    <row r="64" spans="1:26" ht="19.5" customHeight="1" x14ac:dyDescent="0.25">
      <c r="A64" s="397"/>
      <c r="B64" s="713"/>
      <c r="C64" s="1320" t="s">
        <v>798</v>
      </c>
      <c r="D64" s="1321"/>
      <c r="E64" s="1321"/>
      <c r="F64" s="400"/>
      <c r="G64" s="400"/>
      <c r="H64" s="400"/>
      <c r="I64" s="400"/>
      <c r="J64" s="400"/>
      <c r="K64" s="400"/>
      <c r="L64" s="400"/>
      <c r="M64" s="400"/>
      <c r="N64" s="714"/>
      <c r="O64" s="397"/>
      <c r="P64" s="397"/>
      <c r="Q64" s="397"/>
      <c r="R64" s="397"/>
      <c r="S64" s="397"/>
      <c r="T64" s="397"/>
      <c r="U64" s="397"/>
      <c r="V64" s="397"/>
      <c r="W64" s="397"/>
      <c r="X64" s="397"/>
      <c r="Y64" s="397"/>
      <c r="Z64" s="397"/>
    </row>
    <row r="65" spans="1:26" ht="19.5" customHeight="1" x14ac:dyDescent="0.25">
      <c r="A65" s="397"/>
      <c r="B65" s="713"/>
      <c r="C65" s="399"/>
      <c r="F65" s="400"/>
      <c r="G65" s="400"/>
      <c r="H65" s="400"/>
      <c r="I65" s="400"/>
      <c r="J65" s="400"/>
      <c r="K65" s="400"/>
      <c r="L65" s="400"/>
      <c r="M65" s="400"/>
      <c r="N65" s="714"/>
      <c r="O65" s="397"/>
      <c r="P65" s="397"/>
      <c r="Q65" s="397"/>
      <c r="R65" s="397"/>
      <c r="S65" s="397"/>
      <c r="T65" s="397"/>
      <c r="U65" s="397"/>
      <c r="V65" s="397"/>
      <c r="W65" s="397"/>
      <c r="X65" s="397"/>
      <c r="Y65" s="397"/>
      <c r="Z65" s="397"/>
    </row>
    <row r="66" spans="1:26" ht="19.5" customHeight="1" x14ac:dyDescent="0.25">
      <c r="A66" s="397"/>
      <c r="B66" s="713"/>
      <c r="C66" s="1320" t="s">
        <v>799</v>
      </c>
      <c r="D66" s="1321"/>
      <c r="E66" s="1321"/>
      <c r="F66" s="400"/>
      <c r="G66" s="400"/>
      <c r="H66" s="400"/>
      <c r="I66" s="400"/>
      <c r="J66" s="400"/>
      <c r="K66" s="400"/>
      <c r="L66" s="400"/>
      <c r="M66" s="400"/>
      <c r="N66" s="714"/>
      <c r="O66" s="397"/>
      <c r="P66" s="397"/>
      <c r="Q66" s="397"/>
      <c r="R66" s="397"/>
      <c r="S66" s="397"/>
      <c r="T66" s="397"/>
      <c r="U66" s="397"/>
      <c r="V66" s="397"/>
      <c r="W66" s="397"/>
      <c r="X66" s="397"/>
      <c r="Y66" s="397"/>
      <c r="Z66" s="397"/>
    </row>
    <row r="67" spans="1:26" ht="19.5" customHeight="1" x14ac:dyDescent="0.25">
      <c r="A67" s="386"/>
      <c r="B67" s="709"/>
      <c r="C67" s="1326" t="s">
        <v>800</v>
      </c>
      <c r="D67" s="1327"/>
      <c r="E67" s="1327"/>
      <c r="F67" s="1327"/>
      <c r="G67" s="1327"/>
      <c r="H67" s="1327"/>
      <c r="I67" s="710"/>
      <c r="J67" s="710"/>
      <c r="K67" s="710"/>
      <c r="L67" s="710"/>
      <c r="M67" s="710"/>
      <c r="N67" s="712"/>
      <c r="O67" s="386"/>
      <c r="P67" s="386"/>
      <c r="Q67" s="386"/>
      <c r="R67" s="386"/>
      <c r="S67" s="386"/>
      <c r="T67" s="386"/>
      <c r="U67" s="386"/>
      <c r="V67" s="386"/>
      <c r="W67" s="386"/>
      <c r="X67" s="386"/>
      <c r="Y67" s="386"/>
      <c r="Z67" s="386"/>
    </row>
    <row r="68" spans="1:26" ht="34.5" customHeight="1" x14ac:dyDescent="0.25">
      <c r="A68" s="428"/>
      <c r="B68" s="726"/>
      <c r="C68" s="404" t="s">
        <v>1</v>
      </c>
      <c r="D68" s="404" t="s">
        <v>2</v>
      </c>
      <c r="E68" s="404" t="s">
        <v>152</v>
      </c>
      <c r="F68" s="404" t="s">
        <v>239</v>
      </c>
      <c r="G68" s="405" t="s">
        <v>6</v>
      </c>
      <c r="H68" s="406" t="s">
        <v>769</v>
      </c>
      <c r="I68" s="406" t="s">
        <v>770</v>
      </c>
      <c r="J68" s="403"/>
      <c r="K68" s="720" t="s">
        <v>801</v>
      </c>
      <c r="L68" s="429">
        <f>SUM(G70:G71,G85:G87,G103:G105)</f>
        <v>7</v>
      </c>
      <c r="M68" s="403"/>
      <c r="N68" s="722"/>
      <c r="O68" s="403"/>
      <c r="P68" s="403"/>
      <c r="Q68" s="403"/>
      <c r="R68" s="403"/>
      <c r="S68" s="403"/>
      <c r="T68" s="403"/>
      <c r="U68" s="403"/>
      <c r="V68" s="403"/>
      <c r="W68" s="403"/>
      <c r="X68" s="403"/>
      <c r="Y68" s="403"/>
      <c r="Z68" s="403"/>
    </row>
    <row r="69" spans="1:26" ht="19.5" customHeight="1" x14ac:dyDescent="0.25">
      <c r="A69" s="396"/>
      <c r="B69" s="725"/>
      <c r="C69" s="407">
        <v>1</v>
      </c>
      <c r="D69" s="1325" t="s">
        <v>25</v>
      </c>
      <c r="E69" s="1317"/>
      <c r="F69" s="1317"/>
      <c r="G69" s="1317"/>
      <c r="H69" s="1317"/>
      <c r="I69" s="1318"/>
      <c r="J69" s="710"/>
      <c r="K69" s="710"/>
      <c r="L69" s="710"/>
      <c r="M69" s="710"/>
      <c r="N69" s="712"/>
      <c r="O69" s="386"/>
      <c r="P69" s="386"/>
      <c r="Q69" s="386"/>
      <c r="R69" s="386"/>
      <c r="S69" s="386"/>
      <c r="T69" s="386"/>
      <c r="U69" s="386"/>
      <c r="V69" s="386"/>
      <c r="W69" s="386"/>
      <c r="X69" s="386"/>
      <c r="Y69" s="386"/>
      <c r="Z69" s="386"/>
    </row>
    <row r="70" spans="1:26" ht="19.5" customHeight="1" x14ac:dyDescent="0.25">
      <c r="A70" s="396"/>
      <c r="B70" s="725"/>
      <c r="C70" s="430" t="s">
        <v>8</v>
      </c>
      <c r="D70" s="430" t="s">
        <v>26</v>
      </c>
      <c r="E70" s="416" t="s">
        <v>27</v>
      </c>
      <c r="F70" s="415" t="s">
        <v>14</v>
      </c>
      <c r="G70" s="417">
        <v>1</v>
      </c>
      <c r="H70" s="418">
        <f>VLOOKUP(D70,'Sintético de Mão de Obra'!$A$7:$F$18,6,0)</f>
        <v>8888.3390999999992</v>
      </c>
      <c r="I70" s="431">
        <f t="shared" ref="I70:I71" si="4">TRUNC(H70*G70,2)</f>
        <v>8888.33</v>
      </c>
      <c r="J70" s="710"/>
      <c r="K70" s="710"/>
      <c r="L70" s="710"/>
      <c r="M70" s="710"/>
      <c r="N70" s="712"/>
      <c r="O70" s="386"/>
      <c r="P70" s="386"/>
      <c r="Q70" s="386"/>
      <c r="R70" s="386"/>
      <c r="S70" s="386"/>
      <c r="T70" s="386"/>
      <c r="U70" s="386"/>
      <c r="V70" s="386"/>
      <c r="W70" s="386"/>
      <c r="X70" s="386"/>
      <c r="Y70" s="386"/>
      <c r="Z70" s="386"/>
    </row>
    <row r="71" spans="1:26" ht="19.5" customHeight="1" x14ac:dyDescent="0.25">
      <c r="A71" s="396"/>
      <c r="B71" s="725"/>
      <c r="C71" s="430" t="s">
        <v>9</v>
      </c>
      <c r="D71" s="430" t="s">
        <v>28</v>
      </c>
      <c r="E71" s="416" t="s">
        <v>29</v>
      </c>
      <c r="F71" s="415" t="s">
        <v>14</v>
      </c>
      <c r="G71" s="417">
        <v>2</v>
      </c>
      <c r="H71" s="418">
        <f>VLOOKUP(D71,'Sintético de Mão de Obra'!$A$7:$F$128,6,0)</f>
        <v>5964.9672</v>
      </c>
      <c r="I71" s="431">
        <f t="shared" si="4"/>
        <v>11929.93</v>
      </c>
      <c r="J71" s="710"/>
      <c r="K71" s="710"/>
      <c r="L71" s="710"/>
      <c r="M71" s="710"/>
      <c r="N71" s="712"/>
      <c r="O71" s="386"/>
      <c r="P71" s="386"/>
      <c r="Q71" s="386"/>
      <c r="R71" s="386"/>
      <c r="S71" s="386"/>
      <c r="T71" s="386"/>
      <c r="U71" s="386"/>
      <c r="V71" s="386"/>
      <c r="W71" s="386"/>
      <c r="X71" s="386"/>
      <c r="Y71" s="386"/>
      <c r="Z71" s="386"/>
    </row>
    <row r="72" spans="1:26" ht="19.5" customHeight="1" x14ac:dyDescent="0.25">
      <c r="A72" s="396"/>
      <c r="B72" s="725"/>
      <c r="C72" s="1316" t="s">
        <v>802</v>
      </c>
      <c r="D72" s="1317"/>
      <c r="E72" s="1317"/>
      <c r="F72" s="1317"/>
      <c r="G72" s="1317"/>
      <c r="H72" s="1318"/>
      <c r="I72" s="419">
        <f>SUM(I70:I71)</f>
        <v>20818.260000000002</v>
      </c>
      <c r="J72" s="710"/>
      <c r="K72" s="710"/>
      <c r="L72" s="710"/>
      <c r="M72" s="710"/>
      <c r="N72" s="712"/>
      <c r="O72" s="386"/>
      <c r="P72" s="386"/>
      <c r="Q72" s="386"/>
      <c r="R72" s="386"/>
      <c r="S72" s="386"/>
      <c r="T72" s="386"/>
      <c r="U72" s="386"/>
      <c r="V72" s="386"/>
      <c r="W72" s="386"/>
      <c r="X72" s="386"/>
      <c r="Y72" s="386"/>
      <c r="Z72" s="386"/>
    </row>
    <row r="73" spans="1:26" ht="19.5" customHeight="1" x14ac:dyDescent="0.25">
      <c r="A73" s="386"/>
      <c r="B73" s="709"/>
      <c r="C73" s="710"/>
      <c r="D73" s="710"/>
      <c r="E73" s="710"/>
      <c r="F73" s="711"/>
      <c r="G73" s="710"/>
      <c r="H73" s="710"/>
      <c r="I73" s="710"/>
      <c r="J73" s="710"/>
      <c r="K73" s="710"/>
      <c r="L73" s="710"/>
      <c r="M73" s="710"/>
      <c r="N73" s="712"/>
      <c r="O73" s="386"/>
      <c r="P73" s="386"/>
      <c r="Q73" s="386"/>
      <c r="R73" s="386"/>
      <c r="S73" s="386"/>
      <c r="T73" s="386"/>
      <c r="U73" s="386"/>
      <c r="V73" s="386"/>
      <c r="W73" s="386"/>
      <c r="X73" s="386"/>
      <c r="Y73" s="386"/>
      <c r="Z73" s="386"/>
    </row>
    <row r="74" spans="1:26" ht="19.5" customHeight="1" x14ac:dyDescent="0.25">
      <c r="A74" s="386"/>
      <c r="B74" s="709"/>
      <c r="C74" s="1326" t="s">
        <v>803</v>
      </c>
      <c r="D74" s="1327"/>
      <c r="E74" s="1327"/>
      <c r="F74" s="1327"/>
      <c r="G74" s="1327"/>
      <c r="H74" s="1327"/>
      <c r="I74" s="710"/>
      <c r="J74" s="710"/>
      <c r="K74" s="710"/>
      <c r="L74" s="710"/>
      <c r="M74" s="710"/>
      <c r="N74" s="712"/>
      <c r="O74" s="386"/>
      <c r="P74" s="386"/>
      <c r="Q74" s="386"/>
      <c r="R74" s="386"/>
      <c r="S74" s="386"/>
      <c r="T74" s="386"/>
      <c r="U74" s="386"/>
      <c r="V74" s="386"/>
      <c r="W74" s="386"/>
      <c r="X74" s="386"/>
      <c r="Y74" s="386"/>
      <c r="Z74" s="386"/>
    </row>
    <row r="75" spans="1:26" ht="34.5" customHeight="1" x14ac:dyDescent="0.25">
      <c r="A75" s="396"/>
      <c r="B75" s="725"/>
      <c r="C75" s="404" t="s">
        <v>1</v>
      </c>
      <c r="D75" s="404" t="s">
        <v>2</v>
      </c>
      <c r="E75" s="404" t="s">
        <v>152</v>
      </c>
      <c r="F75" s="404" t="s">
        <v>239</v>
      </c>
      <c r="G75" s="405" t="s">
        <v>6</v>
      </c>
      <c r="H75" s="406" t="s">
        <v>792</v>
      </c>
      <c r="I75" s="406" t="s">
        <v>793</v>
      </c>
      <c r="J75" s="406" t="s">
        <v>24</v>
      </c>
      <c r="K75" s="406" t="s">
        <v>542</v>
      </c>
      <c r="L75" s="406" t="s">
        <v>770</v>
      </c>
      <c r="M75" s="710"/>
      <c r="N75" s="712"/>
      <c r="O75" s="386"/>
      <c r="P75" s="386"/>
      <c r="Q75" s="386"/>
      <c r="R75" s="386"/>
      <c r="S75" s="386"/>
      <c r="T75" s="386"/>
      <c r="U75" s="386"/>
      <c r="V75" s="386"/>
      <c r="W75" s="386"/>
      <c r="X75" s="386"/>
      <c r="Y75" s="386"/>
      <c r="Z75" s="386"/>
    </row>
    <row r="76" spans="1:26" ht="19.5" customHeight="1" x14ac:dyDescent="0.25">
      <c r="A76" s="396"/>
      <c r="B76" s="725"/>
      <c r="C76" s="407">
        <v>1</v>
      </c>
      <c r="D76" s="408" t="s">
        <v>794</v>
      </c>
      <c r="E76" s="421"/>
      <c r="F76" s="421"/>
      <c r="G76" s="421"/>
      <c r="H76" s="421"/>
      <c r="I76" s="421"/>
      <c r="J76" s="421"/>
      <c r="K76" s="421"/>
      <c r="L76" s="422"/>
      <c r="M76" s="710"/>
      <c r="N76" s="712"/>
      <c r="O76" s="386"/>
      <c r="P76" s="386"/>
      <c r="Q76" s="386"/>
      <c r="R76" s="386"/>
      <c r="S76" s="386"/>
      <c r="T76" s="386"/>
      <c r="U76" s="386"/>
      <c r="V76" s="386"/>
      <c r="W76" s="386"/>
      <c r="X76" s="386"/>
      <c r="Y76" s="386"/>
      <c r="Z76" s="386"/>
    </row>
    <row r="77" spans="1:26" ht="34.5" customHeight="1" x14ac:dyDescent="0.25">
      <c r="A77" s="396"/>
      <c r="B77" s="725"/>
      <c r="C77" s="415" t="s">
        <v>8</v>
      </c>
      <c r="D77" s="415" t="s">
        <v>804</v>
      </c>
      <c r="E77" s="432" t="s">
        <v>1684</v>
      </c>
      <c r="F77" s="415" t="s">
        <v>14</v>
      </c>
      <c r="G77" s="417">
        <f>G70</f>
        <v>1</v>
      </c>
      <c r="H77" s="426">
        <v>44</v>
      </c>
      <c r="I77" s="426">
        <v>176</v>
      </c>
      <c r="J77" s="427">
        <f>VLOOKUP(D77,'EQUIPAMENTO SICRO'!$A$2:$K$536,10,0)</f>
        <v>92.930300000000003</v>
      </c>
      <c r="K77" s="427">
        <f>VLOOKUP(D77,'EQUIPAMENTO SICRO'!$A$2:$K$536,11,0)</f>
        <v>52.549300000000002</v>
      </c>
      <c r="L77" s="418">
        <f>TRUNC(G77*((H77*J77)+(I77*K77)),2)</f>
        <v>13337.61</v>
      </c>
      <c r="M77" s="710"/>
      <c r="N77" s="712"/>
      <c r="O77" s="386"/>
      <c r="P77" s="386"/>
      <c r="Q77" s="386"/>
      <c r="R77" s="386"/>
      <c r="S77" s="386"/>
      <c r="T77" s="386"/>
      <c r="U77" s="386"/>
      <c r="V77" s="386"/>
      <c r="W77" s="386"/>
      <c r="X77" s="386"/>
      <c r="Y77" s="386"/>
      <c r="Z77" s="386"/>
    </row>
    <row r="78" spans="1:26" ht="19.5" customHeight="1" x14ac:dyDescent="0.25">
      <c r="A78" s="396"/>
      <c r="B78" s="725"/>
      <c r="C78" s="1316" t="s">
        <v>805</v>
      </c>
      <c r="D78" s="1317"/>
      <c r="E78" s="1317"/>
      <c r="F78" s="1317"/>
      <c r="G78" s="1317"/>
      <c r="H78" s="1317"/>
      <c r="I78" s="1317"/>
      <c r="J78" s="1317"/>
      <c r="K78" s="1318"/>
      <c r="L78" s="419">
        <f>SUM(L77)</f>
        <v>13337.61</v>
      </c>
      <c r="M78" s="710"/>
      <c r="N78" s="712"/>
      <c r="O78" s="386"/>
      <c r="P78" s="386"/>
      <c r="Q78" s="386"/>
      <c r="R78" s="386"/>
      <c r="S78" s="386"/>
      <c r="T78" s="386"/>
      <c r="U78" s="386"/>
      <c r="V78" s="386"/>
      <c r="W78" s="386"/>
      <c r="X78" s="386"/>
      <c r="Y78" s="386"/>
      <c r="Z78" s="386"/>
    </row>
    <row r="79" spans="1:26" ht="19.5" customHeight="1" x14ac:dyDescent="0.25">
      <c r="A79" s="396"/>
      <c r="B79" s="725"/>
      <c r="C79" s="1331" t="s">
        <v>806</v>
      </c>
      <c r="D79" s="1317"/>
      <c r="E79" s="1317"/>
      <c r="F79" s="1317"/>
      <c r="G79" s="1317"/>
      <c r="H79" s="1317"/>
      <c r="I79" s="1317"/>
      <c r="J79" s="1317"/>
      <c r="K79" s="1318"/>
      <c r="L79" s="420">
        <f>SUM(L78,I72)</f>
        <v>34155.870000000003</v>
      </c>
      <c r="M79" s="710"/>
      <c r="N79" s="712"/>
      <c r="O79" s="386"/>
      <c r="P79" s="386"/>
      <c r="Q79" s="386"/>
      <c r="R79" s="386"/>
      <c r="S79" s="386"/>
      <c r="T79" s="386"/>
      <c r="U79" s="386"/>
      <c r="V79" s="386"/>
      <c r="W79" s="386"/>
      <c r="X79" s="386"/>
      <c r="Y79" s="386"/>
      <c r="Z79" s="386"/>
    </row>
    <row r="80" spans="1:26" ht="12" customHeight="1" x14ac:dyDescent="0.25">
      <c r="A80" s="386"/>
      <c r="B80" s="709"/>
      <c r="C80" s="710"/>
      <c r="D80" s="386"/>
      <c r="E80" s="710"/>
      <c r="F80" s="710"/>
      <c r="G80" s="710"/>
      <c r="H80" s="710"/>
      <c r="I80" s="710"/>
      <c r="J80" s="710"/>
      <c r="K80" s="710"/>
      <c r="L80" s="710"/>
      <c r="M80" s="710"/>
      <c r="N80" s="712"/>
      <c r="O80" s="386"/>
      <c r="P80" s="386"/>
      <c r="Q80" s="386"/>
      <c r="R80" s="386"/>
      <c r="S80" s="386"/>
      <c r="T80" s="386"/>
      <c r="U80" s="386"/>
      <c r="V80" s="386"/>
      <c r="W80" s="386"/>
      <c r="X80" s="386"/>
      <c r="Y80" s="386"/>
      <c r="Z80" s="386"/>
    </row>
    <row r="81" spans="1:26" ht="19.5" customHeight="1" x14ac:dyDescent="0.25">
      <c r="A81" s="397"/>
      <c r="B81" s="713"/>
      <c r="C81" s="1320" t="s">
        <v>807</v>
      </c>
      <c r="D81" s="1321"/>
      <c r="E81" s="1321"/>
      <c r="F81" s="400"/>
      <c r="G81" s="400"/>
      <c r="H81" s="400"/>
      <c r="I81" s="400"/>
      <c r="J81" s="400"/>
      <c r="K81" s="400"/>
      <c r="L81" s="400"/>
      <c r="M81" s="400"/>
      <c r="N81" s="714"/>
      <c r="O81" s="397"/>
      <c r="P81" s="397"/>
      <c r="Q81" s="397"/>
      <c r="R81" s="397"/>
      <c r="S81" s="397"/>
      <c r="T81" s="397"/>
      <c r="U81" s="397"/>
      <c r="V81" s="397"/>
      <c r="W81" s="397"/>
      <c r="X81" s="397"/>
      <c r="Y81" s="397"/>
      <c r="Z81" s="397"/>
    </row>
    <row r="82" spans="1:26" ht="19.5" customHeight="1" x14ac:dyDescent="0.25">
      <c r="A82" s="386"/>
      <c r="B82" s="709"/>
      <c r="C82" s="1326" t="s">
        <v>808</v>
      </c>
      <c r="D82" s="1327"/>
      <c r="E82" s="1327"/>
      <c r="F82" s="1327"/>
      <c r="G82" s="1327"/>
      <c r="H82" s="1327"/>
      <c r="I82" s="710"/>
      <c r="J82" s="710"/>
      <c r="K82" s="710"/>
      <c r="L82" s="710"/>
      <c r="M82" s="710"/>
      <c r="N82" s="712"/>
      <c r="O82" s="386"/>
      <c r="P82" s="386"/>
      <c r="Q82" s="386"/>
      <c r="R82" s="386"/>
      <c r="S82" s="386"/>
      <c r="T82" s="386"/>
      <c r="U82" s="386"/>
      <c r="V82" s="386"/>
      <c r="W82" s="386"/>
      <c r="X82" s="386"/>
      <c r="Y82" s="386"/>
      <c r="Z82" s="386"/>
    </row>
    <row r="83" spans="1:26" ht="34.5" customHeight="1" x14ac:dyDescent="0.25">
      <c r="A83" s="428"/>
      <c r="B83" s="726"/>
      <c r="C83" s="404" t="s">
        <v>1</v>
      </c>
      <c r="D83" s="404" t="s">
        <v>2</v>
      </c>
      <c r="E83" s="404" t="s">
        <v>152</v>
      </c>
      <c r="F83" s="404" t="s">
        <v>239</v>
      </c>
      <c r="G83" s="405" t="s">
        <v>6</v>
      </c>
      <c r="H83" s="406" t="s">
        <v>769</v>
      </c>
      <c r="I83" s="406" t="s">
        <v>770</v>
      </c>
      <c r="J83" s="403"/>
      <c r="K83" s="403"/>
      <c r="L83" s="403"/>
      <c r="M83" s="403"/>
      <c r="N83" s="722"/>
      <c r="O83" s="403"/>
      <c r="P83" s="403"/>
      <c r="Q83" s="403"/>
      <c r="R83" s="403"/>
      <c r="S83" s="403"/>
      <c r="T83" s="403"/>
      <c r="U83" s="403"/>
      <c r="V83" s="403"/>
      <c r="W83" s="403"/>
      <c r="X83" s="403"/>
      <c r="Y83" s="403"/>
      <c r="Z83" s="403"/>
    </row>
    <row r="84" spans="1:26" ht="19.5" customHeight="1" x14ac:dyDescent="0.25">
      <c r="A84" s="396"/>
      <c r="B84" s="725"/>
      <c r="C84" s="407">
        <v>1</v>
      </c>
      <c r="D84" s="1325" t="s">
        <v>809</v>
      </c>
      <c r="E84" s="1317"/>
      <c r="F84" s="1317"/>
      <c r="G84" s="1317"/>
      <c r="H84" s="1317"/>
      <c r="I84" s="1318"/>
      <c r="J84" s="710"/>
      <c r="K84" s="710"/>
      <c r="L84" s="710"/>
      <c r="M84" s="710"/>
      <c r="N84" s="712"/>
      <c r="O84" s="386"/>
      <c r="P84" s="386"/>
      <c r="Q84" s="386"/>
      <c r="R84" s="386"/>
      <c r="S84" s="386"/>
      <c r="T84" s="386"/>
      <c r="U84" s="386"/>
      <c r="V84" s="386"/>
      <c r="W84" s="386"/>
      <c r="X84" s="386"/>
      <c r="Y84" s="386"/>
      <c r="Z84" s="386"/>
    </row>
    <row r="85" spans="1:26" ht="19.5" customHeight="1" x14ac:dyDescent="0.25">
      <c r="A85" s="396"/>
      <c r="B85" s="725"/>
      <c r="C85" s="430" t="s">
        <v>8</v>
      </c>
      <c r="D85" s="430" t="s">
        <v>17</v>
      </c>
      <c r="E85" s="416" t="s">
        <v>18</v>
      </c>
      <c r="F85" s="415" t="s">
        <v>14</v>
      </c>
      <c r="G85" s="417">
        <v>1</v>
      </c>
      <c r="H85" s="418">
        <f>VLOOKUP(D85,'Sintético de Mão de Obra'!$A$7:$F$128,6,0)</f>
        <v>8418.9631000000008</v>
      </c>
      <c r="I85" s="431">
        <f t="shared" ref="I85:I87" si="5">TRUNC(H85*G85,2)</f>
        <v>8418.9599999999991</v>
      </c>
      <c r="J85" s="710"/>
      <c r="K85" s="710"/>
      <c r="L85" s="710"/>
      <c r="M85" s="710"/>
      <c r="N85" s="712"/>
      <c r="O85" s="386"/>
      <c r="P85" s="386"/>
      <c r="Q85" s="386"/>
      <c r="R85" s="386"/>
      <c r="S85" s="386"/>
      <c r="T85" s="386"/>
      <c r="U85" s="386"/>
      <c r="V85" s="386"/>
      <c r="W85" s="386"/>
      <c r="X85" s="386"/>
      <c r="Y85" s="386"/>
      <c r="Z85" s="386"/>
    </row>
    <row r="86" spans="1:26" ht="19.5" customHeight="1" x14ac:dyDescent="0.25">
      <c r="A86" s="396"/>
      <c r="B86" s="725"/>
      <c r="C86" s="430" t="s">
        <v>9</v>
      </c>
      <c r="D86" s="430" t="s">
        <v>810</v>
      </c>
      <c r="E86" s="416" t="s">
        <v>1675</v>
      </c>
      <c r="F86" s="415" t="s">
        <v>14</v>
      </c>
      <c r="G86" s="417">
        <v>1</v>
      </c>
      <c r="H86" s="418">
        <f>VLOOKUP(D86,'Sintético de Mão de Obra'!$A$7:$F$128,6,0)</f>
        <v>6234.1464999999998</v>
      </c>
      <c r="I86" s="431">
        <f t="shared" si="5"/>
        <v>6234.14</v>
      </c>
      <c r="J86" s="710"/>
      <c r="K86" s="710"/>
      <c r="L86" s="710"/>
      <c r="M86" s="710"/>
      <c r="N86" s="712"/>
      <c r="O86" s="386"/>
      <c r="P86" s="386"/>
      <c r="Q86" s="386"/>
      <c r="R86" s="386"/>
      <c r="S86" s="386"/>
      <c r="T86" s="386"/>
      <c r="U86" s="386"/>
      <c r="V86" s="386"/>
      <c r="W86" s="386"/>
      <c r="X86" s="386"/>
      <c r="Y86" s="386"/>
      <c r="Z86" s="386"/>
    </row>
    <row r="87" spans="1:26" ht="19.5" customHeight="1" x14ac:dyDescent="0.25">
      <c r="A87" s="396"/>
      <c r="B87" s="725"/>
      <c r="C87" s="430" t="s">
        <v>9</v>
      </c>
      <c r="D87" s="430" t="s">
        <v>811</v>
      </c>
      <c r="E87" s="416" t="s">
        <v>1676</v>
      </c>
      <c r="F87" s="415" t="s">
        <v>14</v>
      </c>
      <c r="G87" s="417">
        <v>1</v>
      </c>
      <c r="H87" s="418">
        <f>VLOOKUP(D87,'Sintético de Mão de Obra'!$A$7:$F$128,6,0)</f>
        <v>5304.3719000000001</v>
      </c>
      <c r="I87" s="431">
        <f t="shared" si="5"/>
        <v>5304.37</v>
      </c>
      <c r="J87" s="710"/>
      <c r="K87" s="710"/>
      <c r="L87" s="710"/>
      <c r="M87" s="710"/>
      <c r="N87" s="712"/>
      <c r="O87" s="386"/>
      <c r="P87" s="386"/>
      <c r="Q87" s="386"/>
      <c r="R87" s="386"/>
      <c r="S87" s="386"/>
      <c r="T87" s="386"/>
      <c r="U87" s="386"/>
      <c r="V87" s="386"/>
      <c r="W87" s="386"/>
      <c r="X87" s="386"/>
      <c r="Y87" s="386"/>
      <c r="Z87" s="386"/>
    </row>
    <row r="88" spans="1:26" ht="19.5" customHeight="1" x14ac:dyDescent="0.25">
      <c r="A88" s="396"/>
      <c r="B88" s="725"/>
      <c r="C88" s="1316" t="s">
        <v>812</v>
      </c>
      <c r="D88" s="1317"/>
      <c r="E88" s="1317"/>
      <c r="F88" s="1317"/>
      <c r="G88" s="1317"/>
      <c r="H88" s="1318"/>
      <c r="I88" s="419">
        <f>SUM(I85:I87)</f>
        <v>19957.469999999998</v>
      </c>
      <c r="J88" s="710"/>
      <c r="K88" s="710"/>
      <c r="L88" s="710"/>
      <c r="M88" s="710"/>
      <c r="N88" s="712"/>
      <c r="O88" s="386"/>
      <c r="P88" s="386"/>
      <c r="Q88" s="386"/>
      <c r="R88" s="386"/>
      <c r="S88" s="386"/>
      <c r="T88" s="386"/>
      <c r="U88" s="386"/>
      <c r="V88" s="386"/>
      <c r="W88" s="386"/>
      <c r="X88" s="386"/>
      <c r="Y88" s="386"/>
      <c r="Z88" s="386"/>
    </row>
    <row r="89" spans="1:26" ht="19.5" customHeight="1" x14ac:dyDescent="0.25">
      <c r="A89" s="386"/>
      <c r="B89" s="709"/>
      <c r="C89" s="710"/>
      <c r="D89" s="710"/>
      <c r="E89" s="710"/>
      <c r="F89" s="711"/>
      <c r="G89" s="710"/>
      <c r="H89" s="710"/>
      <c r="I89" s="710"/>
      <c r="J89" s="710"/>
      <c r="K89" s="710"/>
      <c r="L89" s="710"/>
      <c r="M89" s="710"/>
      <c r="N89" s="712"/>
      <c r="O89" s="386"/>
      <c r="P89" s="386"/>
      <c r="Q89" s="386"/>
      <c r="R89" s="386"/>
      <c r="S89" s="386"/>
      <c r="T89" s="386"/>
      <c r="U89" s="386"/>
      <c r="V89" s="386"/>
      <c r="W89" s="386"/>
      <c r="X89" s="386"/>
      <c r="Y89" s="386"/>
      <c r="Z89" s="386"/>
    </row>
    <row r="90" spans="1:26" ht="19.5" customHeight="1" x14ac:dyDescent="0.25">
      <c r="A90" s="386"/>
      <c r="B90" s="709"/>
      <c r="C90" s="1326" t="s">
        <v>803</v>
      </c>
      <c r="D90" s="1327"/>
      <c r="E90" s="1327"/>
      <c r="F90" s="1327"/>
      <c r="G90" s="1327"/>
      <c r="H90" s="1327"/>
      <c r="I90" s="710"/>
      <c r="J90" s="710"/>
      <c r="K90" s="710"/>
      <c r="L90" s="710"/>
      <c r="M90" s="710"/>
      <c r="N90" s="712"/>
      <c r="O90" s="386"/>
      <c r="P90" s="386"/>
      <c r="Q90" s="386"/>
      <c r="R90" s="386"/>
      <c r="S90" s="386"/>
      <c r="T90" s="386"/>
      <c r="U90" s="386"/>
      <c r="V90" s="386"/>
      <c r="W90" s="386"/>
      <c r="X90" s="386"/>
      <c r="Y90" s="386"/>
      <c r="Z90" s="386"/>
    </row>
    <row r="91" spans="1:26" ht="34.5" customHeight="1" x14ac:dyDescent="0.25">
      <c r="A91" s="396"/>
      <c r="B91" s="725"/>
      <c r="C91" s="404" t="s">
        <v>1</v>
      </c>
      <c r="D91" s="404" t="s">
        <v>2</v>
      </c>
      <c r="E91" s="404" t="s">
        <v>152</v>
      </c>
      <c r="F91" s="404" t="s">
        <v>239</v>
      </c>
      <c r="G91" s="405" t="s">
        <v>6</v>
      </c>
      <c r="H91" s="406" t="s">
        <v>792</v>
      </c>
      <c r="I91" s="406" t="s">
        <v>793</v>
      </c>
      <c r="J91" s="406" t="s">
        <v>24</v>
      </c>
      <c r="K91" s="406" t="s">
        <v>542</v>
      </c>
      <c r="L91" s="406" t="s">
        <v>770</v>
      </c>
      <c r="M91" s="710"/>
      <c r="N91" s="712"/>
      <c r="O91" s="386"/>
      <c r="P91" s="386"/>
      <c r="Q91" s="386"/>
      <c r="R91" s="386"/>
      <c r="S91" s="386"/>
      <c r="T91" s="386"/>
      <c r="U91" s="386"/>
      <c r="V91" s="386"/>
      <c r="W91" s="386"/>
      <c r="X91" s="386"/>
      <c r="Y91" s="386"/>
      <c r="Z91" s="386"/>
    </row>
    <row r="92" spans="1:26" ht="19.5" customHeight="1" x14ac:dyDescent="0.25">
      <c r="A92" s="396"/>
      <c r="B92" s="725"/>
      <c r="C92" s="407">
        <v>1</v>
      </c>
      <c r="D92" s="408" t="s">
        <v>794</v>
      </c>
      <c r="E92" s="421"/>
      <c r="F92" s="421"/>
      <c r="G92" s="421"/>
      <c r="H92" s="421"/>
      <c r="I92" s="421"/>
      <c r="J92" s="421"/>
      <c r="K92" s="421"/>
      <c r="L92" s="422"/>
      <c r="M92" s="710"/>
      <c r="N92" s="712"/>
      <c r="O92" s="386"/>
      <c r="P92" s="386"/>
      <c r="Q92" s="386"/>
      <c r="R92" s="386"/>
      <c r="S92" s="386"/>
      <c r="T92" s="386"/>
      <c r="U92" s="386"/>
      <c r="V92" s="386"/>
      <c r="W92" s="386"/>
      <c r="X92" s="386"/>
      <c r="Y92" s="386"/>
      <c r="Z92" s="386"/>
    </row>
    <row r="93" spans="1:26" ht="34.5" customHeight="1" x14ac:dyDescent="0.25">
      <c r="A93" s="396"/>
      <c r="B93" s="725"/>
      <c r="C93" s="415" t="s">
        <v>8</v>
      </c>
      <c r="D93" s="430" t="s">
        <v>795</v>
      </c>
      <c r="E93" s="432" t="s">
        <v>1682</v>
      </c>
      <c r="F93" s="415" t="s">
        <v>14</v>
      </c>
      <c r="G93" s="417">
        <f>G85</f>
        <v>1</v>
      </c>
      <c r="H93" s="426">
        <v>44</v>
      </c>
      <c r="I93" s="426">
        <v>176</v>
      </c>
      <c r="J93" s="427">
        <f>VLOOKUP(D93,'EQUIPAMENTO SICRO'!$A$2:$K$536,10,0)</f>
        <v>35.966700000000003</v>
      </c>
      <c r="K93" s="427">
        <f>VLOOKUP(D93,'EQUIPAMENTO SICRO'!$A$2:$K$536,11,0)</f>
        <v>7.0814000000000004</v>
      </c>
      <c r="L93" s="418">
        <f>TRUNC(G93*((H93*J93)+(I93*K93)),2)</f>
        <v>2828.86</v>
      </c>
      <c r="M93" s="710"/>
      <c r="N93" s="712"/>
      <c r="O93" s="386"/>
      <c r="P93" s="386"/>
      <c r="Q93" s="386"/>
      <c r="R93" s="386"/>
      <c r="S93" s="386"/>
      <c r="T93" s="386"/>
      <c r="U93" s="386"/>
      <c r="V93" s="386"/>
      <c r="W93" s="386"/>
      <c r="X93" s="386"/>
      <c r="Y93" s="386"/>
      <c r="Z93" s="386"/>
    </row>
    <row r="94" spans="1:26" ht="19.5" customHeight="1" x14ac:dyDescent="0.25">
      <c r="A94" s="396"/>
      <c r="B94" s="725"/>
      <c r="C94" s="1316" t="s">
        <v>805</v>
      </c>
      <c r="D94" s="1317"/>
      <c r="E94" s="1317"/>
      <c r="F94" s="1317"/>
      <c r="G94" s="1317"/>
      <c r="H94" s="1317"/>
      <c r="I94" s="1317"/>
      <c r="J94" s="1317"/>
      <c r="K94" s="1318"/>
      <c r="L94" s="419">
        <f>SUM(L93)</f>
        <v>2828.86</v>
      </c>
      <c r="M94" s="710"/>
      <c r="N94" s="712"/>
      <c r="O94" s="386"/>
      <c r="P94" s="386"/>
      <c r="Q94" s="386"/>
      <c r="R94" s="386"/>
      <c r="S94" s="386"/>
      <c r="T94" s="386"/>
      <c r="U94" s="386"/>
      <c r="V94" s="386"/>
      <c r="W94" s="386"/>
      <c r="X94" s="386"/>
      <c r="Y94" s="386"/>
      <c r="Z94" s="386"/>
    </row>
    <row r="95" spans="1:26" ht="19.5" customHeight="1" x14ac:dyDescent="0.25">
      <c r="A95" s="396"/>
      <c r="B95" s="725"/>
      <c r="C95" s="1331" t="s">
        <v>806</v>
      </c>
      <c r="D95" s="1317"/>
      <c r="E95" s="1317"/>
      <c r="F95" s="1317"/>
      <c r="G95" s="1317"/>
      <c r="H95" s="1317"/>
      <c r="I95" s="1317"/>
      <c r="J95" s="1317"/>
      <c r="K95" s="1318"/>
      <c r="L95" s="420">
        <f>SUM(L94,I88)</f>
        <v>22786.329999999998</v>
      </c>
      <c r="M95" s="710"/>
      <c r="N95" s="712"/>
      <c r="O95" s="386"/>
      <c r="P95" s="386"/>
      <c r="Q95" s="386"/>
      <c r="R95" s="386"/>
      <c r="S95" s="386"/>
      <c r="T95" s="386"/>
      <c r="U95" s="386"/>
      <c r="V95" s="386"/>
      <c r="W95" s="386"/>
      <c r="X95" s="386"/>
      <c r="Y95" s="386"/>
      <c r="Z95" s="386"/>
    </row>
    <row r="96" spans="1:26" ht="19.5" customHeight="1" x14ac:dyDescent="0.25">
      <c r="A96" s="386"/>
      <c r="B96" s="727"/>
      <c r="C96" s="433"/>
      <c r="D96" s="433"/>
      <c r="E96" s="433"/>
      <c r="F96" s="434"/>
      <c r="G96" s="433"/>
      <c r="H96" s="433"/>
      <c r="I96" s="433"/>
      <c r="J96" s="433"/>
      <c r="K96" s="433"/>
      <c r="L96" s="433"/>
      <c r="M96" s="433"/>
      <c r="N96" s="728"/>
      <c r="O96" s="386"/>
      <c r="P96" s="386"/>
      <c r="Q96" s="386"/>
      <c r="R96" s="386"/>
      <c r="S96" s="386"/>
      <c r="T96" s="386"/>
      <c r="U96" s="386"/>
      <c r="V96" s="386"/>
      <c r="W96" s="386"/>
      <c r="X96" s="386"/>
      <c r="Y96" s="386"/>
      <c r="Z96" s="386"/>
    </row>
    <row r="97" spans="1:26" ht="19.5" customHeight="1" x14ac:dyDescent="0.25">
      <c r="A97" s="386"/>
      <c r="B97" s="709"/>
      <c r="C97" s="710"/>
      <c r="D97" s="710"/>
      <c r="E97" s="710"/>
      <c r="F97" s="711"/>
      <c r="G97" s="710"/>
      <c r="H97" s="710"/>
      <c r="I97" s="710"/>
      <c r="J97" s="710"/>
      <c r="K97" s="710"/>
      <c r="L97" s="710"/>
      <c r="M97" s="710"/>
      <c r="N97" s="712"/>
      <c r="O97" s="386"/>
      <c r="P97" s="386"/>
      <c r="Q97" s="386"/>
      <c r="R97" s="386"/>
      <c r="S97" s="386"/>
      <c r="T97" s="386"/>
      <c r="U97" s="386"/>
      <c r="V97" s="386"/>
      <c r="W97" s="386"/>
      <c r="X97" s="386"/>
      <c r="Y97" s="386"/>
      <c r="Z97" s="386"/>
    </row>
    <row r="98" spans="1:26" ht="19.5" customHeight="1" x14ac:dyDescent="0.25">
      <c r="A98" s="386"/>
      <c r="B98" s="709"/>
      <c r="C98" s="710"/>
      <c r="D98" s="710"/>
      <c r="E98" s="710"/>
      <c r="F98" s="711"/>
      <c r="G98" s="710"/>
      <c r="H98" s="710"/>
      <c r="I98" s="710"/>
      <c r="J98" s="710"/>
      <c r="K98" s="710"/>
      <c r="L98" s="710"/>
      <c r="M98" s="710"/>
      <c r="N98" s="712"/>
      <c r="O98" s="386"/>
      <c r="P98" s="386"/>
      <c r="Q98" s="386"/>
      <c r="R98" s="386"/>
      <c r="S98" s="386"/>
      <c r="T98" s="386"/>
      <c r="U98" s="386"/>
      <c r="V98" s="386"/>
      <c r="W98" s="386"/>
      <c r="X98" s="386"/>
      <c r="Y98" s="386"/>
      <c r="Z98" s="386"/>
    </row>
    <row r="99" spans="1:26" ht="19.5" customHeight="1" x14ac:dyDescent="0.25">
      <c r="A99" s="397"/>
      <c r="B99" s="713"/>
      <c r="C99" s="1320" t="s">
        <v>813</v>
      </c>
      <c r="D99" s="1321"/>
      <c r="E99" s="1321"/>
      <c r="F99" s="400"/>
      <c r="G99" s="400"/>
      <c r="H99" s="400"/>
      <c r="I99" s="400"/>
      <c r="J99" s="400"/>
      <c r="K99" s="400"/>
      <c r="L99" s="400"/>
      <c r="M99" s="400"/>
      <c r="N99" s="714"/>
      <c r="O99" s="397"/>
      <c r="P99" s="397"/>
      <c r="Q99" s="397"/>
      <c r="R99" s="397"/>
      <c r="S99" s="397"/>
      <c r="T99" s="397"/>
      <c r="U99" s="397"/>
      <c r="V99" s="397"/>
      <c r="W99" s="397"/>
      <c r="X99" s="397"/>
      <c r="Y99" s="397"/>
      <c r="Z99" s="397"/>
    </row>
    <row r="100" spans="1:26" ht="19.5" customHeight="1" x14ac:dyDescent="0.25">
      <c r="A100" s="386"/>
      <c r="B100" s="709"/>
      <c r="C100" s="1326" t="s">
        <v>814</v>
      </c>
      <c r="D100" s="1327"/>
      <c r="E100" s="1327"/>
      <c r="F100" s="1327"/>
      <c r="G100" s="1327"/>
      <c r="H100" s="1327"/>
      <c r="I100" s="710"/>
      <c r="J100" s="710"/>
      <c r="K100" s="710"/>
      <c r="L100" s="710"/>
      <c r="M100" s="710"/>
      <c r="N100" s="712"/>
      <c r="O100" s="386"/>
      <c r="P100" s="386"/>
      <c r="Q100" s="387"/>
      <c r="R100" s="386"/>
      <c r="S100" s="386"/>
      <c r="T100" s="386"/>
      <c r="U100" s="386"/>
      <c r="V100" s="386"/>
      <c r="W100" s="386"/>
      <c r="X100" s="386"/>
      <c r="Y100" s="386"/>
      <c r="Z100" s="386"/>
    </row>
    <row r="101" spans="1:26" ht="34.5" customHeight="1" x14ac:dyDescent="0.25">
      <c r="A101" s="428"/>
      <c r="B101" s="726"/>
      <c r="C101" s="404" t="s">
        <v>1</v>
      </c>
      <c r="D101" s="404" t="s">
        <v>2</v>
      </c>
      <c r="E101" s="404" t="s">
        <v>152</v>
      </c>
      <c r="F101" s="404" t="s">
        <v>239</v>
      </c>
      <c r="G101" s="405" t="s">
        <v>6</v>
      </c>
      <c r="H101" s="406" t="s">
        <v>769</v>
      </c>
      <c r="I101" s="406" t="s">
        <v>770</v>
      </c>
      <c r="J101" s="403"/>
      <c r="K101" s="403"/>
      <c r="L101" s="403"/>
      <c r="M101" s="403"/>
      <c r="N101" s="722"/>
      <c r="O101" s="403"/>
      <c r="P101" s="403"/>
      <c r="Q101" s="429"/>
      <c r="R101" s="403"/>
      <c r="S101" s="403"/>
      <c r="T101" s="403"/>
      <c r="U101" s="403"/>
      <c r="V101" s="403"/>
      <c r="W101" s="403"/>
      <c r="X101" s="403"/>
      <c r="Y101" s="403"/>
      <c r="Z101" s="403"/>
    </row>
    <row r="102" spans="1:26" ht="19.5" customHeight="1" x14ac:dyDescent="0.25">
      <c r="A102" s="396"/>
      <c r="B102" s="725"/>
      <c r="C102" s="407">
        <v>1</v>
      </c>
      <c r="D102" s="1325" t="s">
        <v>815</v>
      </c>
      <c r="E102" s="1317"/>
      <c r="F102" s="1317"/>
      <c r="G102" s="1317"/>
      <c r="H102" s="1317"/>
      <c r="I102" s="1318"/>
      <c r="J102" s="710"/>
      <c r="K102" s="710"/>
      <c r="L102" s="710"/>
      <c r="M102" s="710"/>
      <c r="N102" s="712"/>
      <c r="O102" s="386"/>
      <c r="P102" s="386"/>
      <c r="Q102" s="387"/>
      <c r="R102" s="386"/>
      <c r="S102" s="386"/>
      <c r="T102" s="386"/>
      <c r="U102" s="386"/>
      <c r="V102" s="386"/>
      <c r="W102" s="386"/>
      <c r="X102" s="386"/>
      <c r="Y102" s="386"/>
      <c r="Z102" s="386"/>
    </row>
    <row r="103" spans="1:26" ht="19.5" customHeight="1" x14ac:dyDescent="0.25">
      <c r="A103" s="396"/>
      <c r="B103" s="725"/>
      <c r="C103" s="430" t="s">
        <v>8</v>
      </c>
      <c r="D103" s="430" t="s">
        <v>21</v>
      </c>
      <c r="E103" s="416" t="s">
        <v>22</v>
      </c>
      <c r="F103" s="415" t="s">
        <v>14</v>
      </c>
      <c r="G103" s="417">
        <v>1</v>
      </c>
      <c r="H103" s="418">
        <f>VLOOKUP(D103,'Sintético de Mão de Obra'!$A$7:$F$18,6,0)</f>
        <v>7705.2344999999996</v>
      </c>
      <c r="I103" s="431">
        <f>TRUNC(H103*G103,2)</f>
        <v>7705.23</v>
      </c>
      <c r="J103" s="710"/>
      <c r="K103" s="710"/>
      <c r="L103" s="710"/>
      <c r="M103" s="710"/>
      <c r="N103" s="712"/>
      <c r="O103" s="386"/>
      <c r="P103" s="386"/>
      <c r="Q103" s="387"/>
      <c r="R103" s="386"/>
      <c r="S103" s="386"/>
      <c r="T103" s="386"/>
      <c r="U103" s="386"/>
      <c r="V103" s="386"/>
      <c r="W103" s="386"/>
      <c r="X103" s="386"/>
      <c r="Y103" s="386"/>
      <c r="Z103" s="386"/>
    </row>
    <row r="104" spans="1:26" ht="19.5" hidden="1" customHeight="1" x14ac:dyDescent="0.25">
      <c r="A104" s="396"/>
      <c r="B104" s="725"/>
      <c r="C104" s="430" t="s">
        <v>9</v>
      </c>
      <c r="D104" s="430" t="s">
        <v>816</v>
      </c>
      <c r="E104" s="416" t="s">
        <v>1677</v>
      </c>
      <c r="F104" s="415" t="s">
        <v>14</v>
      </c>
      <c r="G104" s="417"/>
      <c r="H104" s="418">
        <v>24416.737499999999</v>
      </c>
      <c r="I104" s="431">
        <f>TRUNC(H104*G104,2)</f>
        <v>0</v>
      </c>
      <c r="J104" s="710"/>
      <c r="K104" s="710"/>
      <c r="L104" s="710"/>
      <c r="M104" s="710"/>
      <c r="N104" s="712"/>
      <c r="O104" s="386"/>
      <c r="P104" s="386"/>
      <c r="Q104" s="387"/>
      <c r="R104" s="386"/>
      <c r="S104" s="386"/>
      <c r="T104" s="386"/>
      <c r="U104" s="386"/>
      <c r="V104" s="386"/>
      <c r="W104" s="386"/>
      <c r="X104" s="386"/>
      <c r="Y104" s="386"/>
      <c r="Z104" s="386"/>
    </row>
    <row r="105" spans="1:26" ht="19.5" hidden="1" customHeight="1" x14ac:dyDescent="0.25">
      <c r="A105" s="396"/>
      <c r="B105" s="725"/>
      <c r="C105" s="430" t="s">
        <v>817</v>
      </c>
      <c r="D105" s="430" t="s">
        <v>818</v>
      </c>
      <c r="E105" s="416" t="s">
        <v>1678</v>
      </c>
      <c r="F105" s="415" t="s">
        <v>14</v>
      </c>
      <c r="G105" s="417"/>
      <c r="H105" s="418">
        <v>18571.751400000001</v>
      </c>
      <c r="I105" s="431">
        <f>TRUNC(H105*G105,2)</f>
        <v>0</v>
      </c>
      <c r="J105" s="710"/>
      <c r="K105" s="710"/>
      <c r="L105" s="710"/>
      <c r="M105" s="710"/>
      <c r="N105" s="712"/>
      <c r="O105" s="386"/>
      <c r="P105" s="386"/>
      <c r="Q105" s="387"/>
      <c r="R105" s="386"/>
      <c r="S105" s="386"/>
      <c r="T105" s="386"/>
      <c r="U105" s="386"/>
      <c r="V105" s="386"/>
      <c r="W105" s="386"/>
      <c r="X105" s="386"/>
      <c r="Y105" s="386"/>
      <c r="Z105" s="386"/>
    </row>
    <row r="106" spans="1:26" ht="19.5" customHeight="1" x14ac:dyDescent="0.25">
      <c r="A106" s="396"/>
      <c r="B106" s="725"/>
      <c r="C106" s="1331" t="s">
        <v>819</v>
      </c>
      <c r="D106" s="1317"/>
      <c r="E106" s="1317"/>
      <c r="F106" s="1317"/>
      <c r="G106" s="1317"/>
      <c r="H106" s="1318"/>
      <c r="I106" s="420">
        <f>SUM(I103:I105)</f>
        <v>7705.23</v>
      </c>
      <c r="J106" s="710"/>
      <c r="K106" s="710"/>
      <c r="L106" s="710"/>
      <c r="M106" s="710"/>
      <c r="N106" s="712"/>
      <c r="O106" s="386"/>
      <c r="P106" s="386"/>
      <c r="Q106" s="386"/>
      <c r="R106" s="386"/>
      <c r="S106" s="386"/>
      <c r="T106" s="386"/>
      <c r="U106" s="386"/>
      <c r="V106" s="386"/>
      <c r="W106" s="386"/>
      <c r="X106" s="386"/>
      <c r="Y106" s="386"/>
      <c r="Z106" s="386"/>
    </row>
    <row r="107" spans="1:26" ht="19.5" customHeight="1" x14ac:dyDescent="0.25">
      <c r="A107" s="386"/>
      <c r="B107" s="709"/>
      <c r="C107" s="710"/>
      <c r="D107" s="710"/>
      <c r="E107" s="710"/>
      <c r="F107" s="711"/>
      <c r="G107" s="710"/>
      <c r="H107" s="710"/>
      <c r="I107" s="710"/>
      <c r="J107" s="710"/>
      <c r="K107" s="710"/>
      <c r="L107" s="710"/>
      <c r="M107" s="710"/>
      <c r="N107" s="712"/>
      <c r="O107" s="386"/>
      <c r="P107" s="386"/>
      <c r="Q107" s="386"/>
      <c r="R107" s="386"/>
      <c r="S107" s="386"/>
      <c r="T107" s="386"/>
      <c r="U107" s="386"/>
      <c r="V107" s="386"/>
      <c r="W107" s="386"/>
      <c r="X107" s="386"/>
      <c r="Y107" s="386"/>
      <c r="Z107" s="386"/>
    </row>
    <row r="108" spans="1:26" ht="19.5" customHeight="1" x14ac:dyDescent="0.25">
      <c r="A108" s="386"/>
      <c r="B108" s="709"/>
      <c r="C108" s="710"/>
      <c r="D108" s="710"/>
      <c r="E108" s="710"/>
      <c r="F108" s="711"/>
      <c r="G108" s="710"/>
      <c r="H108" s="710"/>
      <c r="I108" s="710"/>
      <c r="J108" s="710"/>
      <c r="K108" s="710"/>
      <c r="L108" s="710"/>
      <c r="M108" s="710"/>
      <c r="N108" s="712"/>
      <c r="O108" s="386"/>
      <c r="P108" s="386"/>
      <c r="Q108" s="386"/>
      <c r="R108" s="386"/>
      <c r="S108" s="386"/>
      <c r="T108" s="386"/>
      <c r="U108" s="386"/>
      <c r="V108" s="386"/>
      <c r="W108" s="386"/>
      <c r="X108" s="386"/>
      <c r="Y108" s="386"/>
      <c r="Z108" s="386"/>
    </row>
    <row r="109" spans="1:26" ht="19.5" customHeight="1" x14ac:dyDescent="0.25">
      <c r="A109" s="397"/>
      <c r="B109" s="713"/>
      <c r="C109" s="1320" t="s">
        <v>820</v>
      </c>
      <c r="D109" s="1321"/>
      <c r="E109" s="1321"/>
      <c r="F109" s="400"/>
      <c r="G109" s="400"/>
      <c r="H109" s="400"/>
      <c r="I109" s="400"/>
      <c r="J109" s="400"/>
      <c r="K109" s="400"/>
      <c r="L109" s="400"/>
      <c r="M109" s="400"/>
      <c r="N109" s="714"/>
      <c r="O109" s="397"/>
      <c r="P109" s="397"/>
      <c r="Q109" s="397"/>
      <c r="R109" s="397"/>
      <c r="S109" s="397"/>
      <c r="T109" s="397"/>
      <c r="U109" s="397"/>
      <c r="V109" s="397"/>
      <c r="W109" s="397"/>
      <c r="X109" s="397"/>
      <c r="Y109" s="397"/>
      <c r="Z109" s="397"/>
    </row>
    <row r="110" spans="1:26" ht="19.5" customHeight="1" x14ac:dyDescent="0.25">
      <c r="A110" s="386"/>
      <c r="B110" s="709"/>
      <c r="C110" s="710"/>
      <c r="D110" s="710"/>
      <c r="E110" s="710"/>
      <c r="F110" s="711"/>
      <c r="G110" s="710"/>
      <c r="H110" s="710"/>
      <c r="I110" s="710"/>
      <c r="J110" s="710"/>
      <c r="K110" s="710"/>
      <c r="L110" s="710"/>
      <c r="M110" s="710"/>
      <c r="N110" s="712"/>
      <c r="O110" s="386"/>
      <c r="P110" s="386"/>
      <c r="Q110" s="386"/>
      <c r="R110" s="386"/>
      <c r="S110" s="386"/>
      <c r="T110" s="386"/>
      <c r="U110" s="386"/>
      <c r="V110" s="386"/>
      <c r="W110" s="386"/>
      <c r="X110" s="386"/>
      <c r="Y110" s="386"/>
      <c r="Z110" s="386"/>
    </row>
    <row r="111" spans="1:26" ht="19.5" customHeight="1" x14ac:dyDescent="0.25">
      <c r="A111" s="397"/>
      <c r="B111" s="713"/>
      <c r="C111" s="1320" t="s">
        <v>821</v>
      </c>
      <c r="D111" s="1321"/>
      <c r="E111" s="1321"/>
      <c r="F111" s="400"/>
      <c r="G111" s="400"/>
      <c r="H111" s="400"/>
      <c r="I111" s="400"/>
      <c r="J111" s="400"/>
      <c r="K111" s="400"/>
      <c r="L111" s="400"/>
      <c r="M111" s="400"/>
      <c r="N111" s="714"/>
      <c r="O111" s="397"/>
      <c r="P111" s="397"/>
      <c r="Q111" s="397"/>
      <c r="R111" s="397"/>
      <c r="S111" s="397"/>
      <c r="T111" s="397"/>
      <c r="U111" s="397"/>
      <c r="V111" s="397"/>
      <c r="W111" s="397"/>
      <c r="X111" s="397"/>
      <c r="Y111" s="397"/>
      <c r="Z111" s="397"/>
    </row>
    <row r="112" spans="1:26" ht="19.5" customHeight="1" x14ac:dyDescent="0.25">
      <c r="A112" s="397"/>
      <c r="B112" s="713"/>
      <c r="C112" s="399"/>
      <c r="D112" s="399"/>
      <c r="E112" s="399"/>
      <c r="F112" s="400"/>
      <c r="G112" s="400"/>
      <c r="H112" s="400"/>
      <c r="I112" s="400"/>
      <c r="J112" s="400"/>
      <c r="K112" s="720" t="s">
        <v>801</v>
      </c>
      <c r="L112" s="435">
        <f>SUM(G116:G117,G153:G154)</f>
        <v>3.5</v>
      </c>
      <c r="M112" s="400"/>
      <c r="N112" s="714"/>
      <c r="O112" s="397"/>
      <c r="P112" s="397"/>
      <c r="Q112" s="397"/>
      <c r="R112" s="397"/>
      <c r="S112" s="397"/>
      <c r="T112" s="397"/>
      <c r="U112" s="397"/>
      <c r="V112" s="397"/>
      <c r="W112" s="397"/>
      <c r="X112" s="397"/>
      <c r="Y112" s="397"/>
      <c r="Z112" s="397"/>
    </row>
    <row r="113" spans="1:26" ht="19.5" customHeight="1" x14ac:dyDescent="0.25">
      <c r="A113" s="386"/>
      <c r="B113" s="709"/>
      <c r="C113" s="1326" t="s">
        <v>822</v>
      </c>
      <c r="D113" s="1327"/>
      <c r="E113" s="1327"/>
      <c r="F113" s="1327"/>
      <c r="G113" s="1327"/>
      <c r="H113" s="1327"/>
      <c r="I113" s="710"/>
      <c r="J113" s="710"/>
      <c r="K113" s="710"/>
      <c r="L113" s="710"/>
      <c r="M113" s="710"/>
      <c r="N113" s="712"/>
      <c r="O113" s="386"/>
      <c r="P113" s="386"/>
      <c r="Q113" s="386"/>
      <c r="R113" s="386"/>
      <c r="S113" s="386"/>
      <c r="T113" s="386"/>
      <c r="U113" s="386"/>
      <c r="V113" s="386"/>
      <c r="W113" s="386"/>
      <c r="X113" s="386"/>
      <c r="Y113" s="386"/>
      <c r="Z113" s="386"/>
    </row>
    <row r="114" spans="1:26" ht="34.5" customHeight="1" x14ac:dyDescent="0.25">
      <c r="A114" s="403"/>
      <c r="B114" s="719"/>
      <c r="C114" s="404" t="s">
        <v>1</v>
      </c>
      <c r="D114" s="404" t="s">
        <v>2</v>
      </c>
      <c r="E114" s="404" t="s">
        <v>152</v>
      </c>
      <c r="F114" s="404" t="s">
        <v>239</v>
      </c>
      <c r="G114" s="405" t="s">
        <v>6</v>
      </c>
      <c r="H114" s="406" t="s">
        <v>769</v>
      </c>
      <c r="I114" s="406" t="s">
        <v>770</v>
      </c>
      <c r="J114" s="403"/>
      <c r="K114" s="403"/>
      <c r="L114" s="403"/>
      <c r="M114" s="403"/>
      <c r="N114" s="722"/>
      <c r="O114" s="403"/>
      <c r="P114" s="403"/>
      <c r="Q114" s="403"/>
      <c r="R114" s="403"/>
      <c r="S114" s="403"/>
      <c r="T114" s="403"/>
      <c r="U114" s="403"/>
      <c r="V114" s="403"/>
      <c r="W114" s="403"/>
      <c r="X114" s="403"/>
      <c r="Y114" s="403"/>
      <c r="Z114" s="403"/>
    </row>
    <row r="115" spans="1:26" ht="19.5" customHeight="1" x14ac:dyDescent="0.25">
      <c r="A115" s="386"/>
      <c r="B115" s="709"/>
      <c r="C115" s="407">
        <v>1</v>
      </c>
      <c r="D115" s="1333" t="s">
        <v>823</v>
      </c>
      <c r="E115" s="1317"/>
      <c r="F115" s="436" t="s">
        <v>824</v>
      </c>
      <c r="G115" s="421"/>
      <c r="H115" s="421"/>
      <c r="I115" s="422"/>
      <c r="J115" s="710"/>
      <c r="K115" s="710"/>
      <c r="L115" s="710"/>
      <c r="M115" s="710"/>
      <c r="N115" s="712"/>
      <c r="O115" s="386"/>
      <c r="P115" s="386"/>
      <c r="Q115" s="386"/>
      <c r="R115" s="386"/>
      <c r="S115" s="386"/>
      <c r="T115" s="386"/>
      <c r="U115" s="386"/>
      <c r="V115" s="386"/>
      <c r="W115" s="386"/>
      <c r="X115" s="386"/>
      <c r="Y115" s="386"/>
      <c r="Z115" s="386"/>
    </row>
    <row r="116" spans="1:26" ht="19.5" customHeight="1" x14ac:dyDescent="0.25">
      <c r="A116" s="386"/>
      <c r="B116" s="709"/>
      <c r="C116" s="430" t="s">
        <v>8</v>
      </c>
      <c r="D116" s="430" t="s">
        <v>810</v>
      </c>
      <c r="E116" s="416" t="s">
        <v>1675</v>
      </c>
      <c r="F116" s="415" t="s">
        <v>14</v>
      </c>
      <c r="G116" s="417">
        <v>1</v>
      </c>
      <c r="H116" s="418">
        <f>VLOOKUP(D116,'Sintético de Mão de Obra'!$A$7:$F$128,6,0)</f>
        <v>6234.1464999999998</v>
      </c>
      <c r="I116" s="431">
        <f t="shared" ref="I116:I117" si="6">TRUNC(H116*G116,2)</f>
        <v>6234.14</v>
      </c>
      <c r="J116" s="710"/>
      <c r="K116" s="710"/>
      <c r="L116" s="710"/>
      <c r="M116" s="710"/>
      <c r="N116" s="712"/>
      <c r="O116" s="386"/>
      <c r="P116" s="386"/>
      <c r="Q116" s="386"/>
      <c r="R116" s="386"/>
      <c r="S116" s="386"/>
      <c r="T116" s="386"/>
      <c r="U116" s="386"/>
      <c r="V116" s="386"/>
      <c r="W116" s="386"/>
      <c r="X116" s="386"/>
      <c r="Y116" s="386"/>
      <c r="Z116" s="386"/>
    </row>
    <row r="117" spans="1:26" ht="19.5" customHeight="1" x14ac:dyDescent="0.25">
      <c r="A117" s="386"/>
      <c r="B117" s="709"/>
      <c r="C117" s="430" t="s">
        <v>9</v>
      </c>
      <c r="D117" s="430" t="s">
        <v>811</v>
      </c>
      <c r="E117" s="416" t="s">
        <v>1676</v>
      </c>
      <c r="F117" s="415" t="s">
        <v>14</v>
      </c>
      <c r="G117" s="417">
        <v>0.5</v>
      </c>
      <c r="H117" s="418">
        <f>VLOOKUP(D117,'Sintético de Mão de Obra'!$A$7:$F$128,6,0)</f>
        <v>5304.3719000000001</v>
      </c>
      <c r="I117" s="431">
        <f t="shared" si="6"/>
        <v>2652.18</v>
      </c>
      <c r="J117" s="710"/>
      <c r="K117" s="710"/>
      <c r="L117" s="710"/>
      <c r="M117" s="710"/>
      <c r="N117" s="712"/>
      <c r="O117" s="386"/>
      <c r="P117" s="386"/>
      <c r="Q117" s="386"/>
      <c r="R117" s="386"/>
      <c r="S117" s="386"/>
      <c r="T117" s="386"/>
      <c r="U117" s="386"/>
      <c r="V117" s="386"/>
      <c r="W117" s="386"/>
      <c r="X117" s="386"/>
      <c r="Y117" s="386"/>
      <c r="Z117" s="386"/>
    </row>
    <row r="118" spans="1:26" ht="19.5" customHeight="1" x14ac:dyDescent="0.25">
      <c r="A118" s="386"/>
      <c r="B118" s="709"/>
      <c r="C118" s="1331" t="s">
        <v>825</v>
      </c>
      <c r="D118" s="1317"/>
      <c r="E118" s="1317"/>
      <c r="F118" s="1317"/>
      <c r="G118" s="1317"/>
      <c r="H118" s="1318"/>
      <c r="I118" s="420">
        <f>SUM(I116:I117)</f>
        <v>8886.32</v>
      </c>
      <c r="J118" s="710"/>
      <c r="K118" s="710"/>
      <c r="L118" s="710"/>
      <c r="M118" s="710"/>
      <c r="N118" s="712"/>
      <c r="O118" s="386"/>
      <c r="P118" s="386"/>
      <c r="Q118" s="386"/>
      <c r="R118" s="386"/>
      <c r="S118" s="386"/>
      <c r="T118" s="386"/>
      <c r="U118" s="386"/>
      <c r="V118" s="386"/>
      <c r="W118" s="386"/>
      <c r="X118" s="386"/>
      <c r="Y118" s="386"/>
      <c r="Z118" s="386"/>
    </row>
    <row r="119" spans="1:26" ht="19.5" customHeight="1" x14ac:dyDescent="0.25">
      <c r="A119" s="386"/>
      <c r="B119" s="709"/>
      <c r="C119" s="710"/>
      <c r="D119" s="386"/>
      <c r="E119" s="710"/>
      <c r="F119" s="711"/>
      <c r="G119" s="710"/>
      <c r="H119" s="710"/>
      <c r="I119" s="710"/>
      <c r="J119" s="710"/>
      <c r="K119" s="710"/>
      <c r="L119" s="710"/>
      <c r="M119" s="710"/>
      <c r="N119" s="712"/>
      <c r="O119" s="386"/>
      <c r="P119" s="386"/>
      <c r="Q119" s="386"/>
      <c r="R119" s="386"/>
      <c r="S119" s="386"/>
      <c r="T119" s="386"/>
      <c r="U119" s="386"/>
      <c r="V119" s="386"/>
      <c r="W119" s="386"/>
      <c r="X119" s="386"/>
      <c r="Y119" s="386"/>
      <c r="Z119" s="386"/>
    </row>
    <row r="120" spans="1:26" ht="19.5" customHeight="1" x14ac:dyDescent="0.25">
      <c r="A120" s="386"/>
      <c r="B120" s="709"/>
      <c r="C120" s="710"/>
      <c r="D120" s="386"/>
      <c r="E120" s="710"/>
      <c r="F120" s="711"/>
      <c r="G120" s="710"/>
      <c r="H120" s="710"/>
      <c r="I120" s="710"/>
      <c r="J120" s="710"/>
      <c r="K120" s="710"/>
      <c r="L120" s="710"/>
      <c r="M120" s="710"/>
      <c r="N120" s="712"/>
      <c r="O120" s="386"/>
      <c r="P120" s="386"/>
      <c r="Q120" s="386"/>
      <c r="R120" s="386"/>
      <c r="S120" s="386"/>
      <c r="T120" s="386"/>
      <c r="U120" s="386"/>
      <c r="V120" s="386"/>
      <c r="W120" s="386"/>
      <c r="X120" s="386"/>
      <c r="Y120" s="386"/>
      <c r="Z120" s="386"/>
    </row>
    <row r="121" spans="1:26" ht="15.75" x14ac:dyDescent="0.25">
      <c r="A121" s="397"/>
      <c r="B121" s="713"/>
      <c r="C121" s="1320" t="s">
        <v>826</v>
      </c>
      <c r="D121" s="1321"/>
      <c r="E121" s="1321"/>
      <c r="F121" s="400"/>
      <c r="G121" s="400"/>
      <c r="H121" s="400"/>
      <c r="I121" s="400"/>
      <c r="J121" s="400"/>
      <c r="K121" s="400"/>
      <c r="L121" s="400"/>
      <c r="M121" s="400"/>
      <c r="N121" s="714"/>
      <c r="O121" s="397"/>
      <c r="P121" s="397"/>
      <c r="Q121" s="397"/>
      <c r="R121" s="397"/>
      <c r="S121" s="397"/>
      <c r="T121" s="397"/>
      <c r="U121" s="397"/>
      <c r="V121" s="397"/>
      <c r="W121" s="397"/>
      <c r="X121" s="397"/>
      <c r="Y121" s="397"/>
      <c r="Z121" s="397"/>
    </row>
    <row r="122" spans="1:26" hidden="1" x14ac:dyDescent="0.25">
      <c r="A122" s="386"/>
      <c r="B122" s="709"/>
      <c r="C122" s="1326" t="s">
        <v>827</v>
      </c>
      <c r="D122" s="1327"/>
      <c r="E122" s="1327"/>
      <c r="F122" s="1327"/>
      <c r="G122" s="1327"/>
      <c r="H122" s="1327"/>
      <c r="I122" s="710"/>
      <c r="J122" s="710"/>
      <c r="K122" s="710"/>
      <c r="L122" s="710"/>
      <c r="M122" s="710"/>
      <c r="N122" s="712"/>
      <c r="O122" s="386"/>
      <c r="P122" s="386"/>
      <c r="Q122" s="386"/>
      <c r="R122" s="386"/>
      <c r="S122" s="386"/>
      <c r="T122" s="386"/>
      <c r="U122" s="386"/>
      <c r="V122" s="386"/>
      <c r="W122" s="386"/>
      <c r="X122" s="386"/>
      <c r="Y122" s="386"/>
      <c r="Z122" s="386"/>
    </row>
    <row r="123" spans="1:26" ht="30" hidden="1" x14ac:dyDescent="0.25">
      <c r="A123" s="428"/>
      <c r="B123" s="726"/>
      <c r="C123" s="404" t="s">
        <v>1</v>
      </c>
      <c r="D123" s="404" t="s">
        <v>2</v>
      </c>
      <c r="E123" s="404" t="s">
        <v>152</v>
      </c>
      <c r="F123" s="404" t="s">
        <v>239</v>
      </c>
      <c r="G123" s="405" t="s">
        <v>6</v>
      </c>
      <c r="H123" s="406" t="s">
        <v>769</v>
      </c>
      <c r="I123" s="406" t="s">
        <v>770</v>
      </c>
      <c r="J123" s="403"/>
      <c r="K123" s="403"/>
      <c r="L123" s="403"/>
      <c r="M123" s="403"/>
      <c r="N123" s="722"/>
      <c r="O123" s="403"/>
      <c r="P123" s="403"/>
      <c r="Q123" s="403"/>
      <c r="R123" s="403"/>
      <c r="S123" s="403"/>
      <c r="T123" s="403"/>
      <c r="U123" s="403"/>
      <c r="V123" s="403"/>
      <c r="W123" s="403"/>
      <c r="X123" s="403"/>
      <c r="Y123" s="403"/>
      <c r="Z123" s="403"/>
    </row>
    <row r="124" spans="1:26" hidden="1" x14ac:dyDescent="0.25">
      <c r="A124" s="396"/>
      <c r="B124" s="725"/>
      <c r="C124" s="407">
        <v>1</v>
      </c>
      <c r="D124" s="1325" t="s">
        <v>828</v>
      </c>
      <c r="E124" s="1317"/>
      <c r="F124" s="1317"/>
      <c r="G124" s="1317"/>
      <c r="H124" s="1317"/>
      <c r="I124" s="1318"/>
      <c r="J124" s="710"/>
      <c r="K124" s="710"/>
      <c r="L124" s="710"/>
      <c r="M124" s="710"/>
      <c r="N124" s="712"/>
      <c r="O124" s="386"/>
      <c r="P124" s="386"/>
      <c r="Q124" s="386"/>
      <c r="R124" s="386"/>
      <c r="S124" s="386"/>
      <c r="T124" s="386"/>
      <c r="U124" s="386"/>
      <c r="V124" s="386"/>
      <c r="W124" s="386"/>
      <c r="X124" s="386"/>
      <c r="Y124" s="386"/>
      <c r="Z124" s="386"/>
    </row>
    <row r="125" spans="1:26" hidden="1" x14ac:dyDescent="0.25">
      <c r="A125" s="396"/>
      <c r="B125" s="725"/>
      <c r="C125" s="430" t="s">
        <v>8</v>
      </c>
      <c r="D125" s="430" t="s">
        <v>30</v>
      </c>
      <c r="E125" s="416" t="s">
        <v>31</v>
      </c>
      <c r="F125" s="415" t="s">
        <v>14</v>
      </c>
      <c r="G125" s="417"/>
      <c r="H125" s="418" t="e">
        <v>#REF!</v>
      </c>
      <c r="I125" s="431" t="e">
        <f t="shared" ref="I125:I126" si="7">TRUNC(H125*G125,2)</f>
        <v>#REF!</v>
      </c>
      <c r="J125" s="710"/>
      <c r="K125" s="710"/>
      <c r="L125" s="711"/>
      <c r="M125" s="710"/>
      <c r="N125" s="712"/>
      <c r="O125" s="386"/>
      <c r="P125" s="386"/>
      <c r="Q125" s="386"/>
      <c r="R125" s="386"/>
      <c r="S125" s="386"/>
      <c r="T125" s="386"/>
      <c r="U125" s="386"/>
      <c r="V125" s="386"/>
      <c r="W125" s="386"/>
      <c r="X125" s="386"/>
      <c r="Y125" s="386"/>
      <c r="Z125" s="386"/>
    </row>
    <row r="126" spans="1:26" hidden="1" x14ac:dyDescent="0.25">
      <c r="A126" s="396"/>
      <c r="B126" s="725"/>
      <c r="C126" s="430" t="s">
        <v>9</v>
      </c>
      <c r="D126" s="430" t="s">
        <v>32</v>
      </c>
      <c r="E126" s="416" t="s">
        <v>33</v>
      </c>
      <c r="F126" s="415" t="s">
        <v>14</v>
      </c>
      <c r="G126" s="417"/>
      <c r="H126" s="418" t="e">
        <v>#REF!</v>
      </c>
      <c r="I126" s="431" t="e">
        <f t="shared" si="7"/>
        <v>#REF!</v>
      </c>
      <c r="J126" s="710"/>
      <c r="K126" s="710"/>
      <c r="L126" s="710"/>
      <c r="M126" s="710"/>
      <c r="N126" s="712"/>
      <c r="O126" s="386"/>
      <c r="P126" s="386"/>
      <c r="Q126" s="386"/>
      <c r="R126" s="386"/>
      <c r="S126" s="386"/>
      <c r="T126" s="386"/>
      <c r="U126" s="386"/>
      <c r="V126" s="386"/>
      <c r="W126" s="386"/>
      <c r="X126" s="386"/>
      <c r="Y126" s="386"/>
      <c r="Z126" s="386"/>
    </row>
    <row r="127" spans="1:26" hidden="1" x14ac:dyDescent="0.25">
      <c r="A127" s="396"/>
      <c r="B127" s="725"/>
      <c r="C127" s="1316" t="s">
        <v>829</v>
      </c>
      <c r="D127" s="1317"/>
      <c r="E127" s="1317"/>
      <c r="F127" s="1317"/>
      <c r="G127" s="1317"/>
      <c r="H127" s="1318"/>
      <c r="I127" s="419" t="e">
        <f>SUM(I125:I126)</f>
        <v>#REF!</v>
      </c>
      <c r="J127" s="710"/>
      <c r="K127" s="710"/>
      <c r="L127" s="710"/>
      <c r="M127" s="710"/>
      <c r="N127" s="712"/>
      <c r="O127" s="386"/>
      <c r="P127" s="386"/>
      <c r="Q127" s="386"/>
      <c r="R127" s="386"/>
      <c r="S127" s="386"/>
      <c r="T127" s="386"/>
      <c r="U127" s="386"/>
      <c r="V127" s="386"/>
      <c r="W127" s="386"/>
      <c r="X127" s="386"/>
      <c r="Y127" s="386"/>
      <c r="Z127" s="386"/>
    </row>
    <row r="128" spans="1:26" hidden="1" x14ac:dyDescent="0.25">
      <c r="A128" s="386"/>
      <c r="B128" s="709"/>
      <c r="C128" s="710"/>
      <c r="D128" s="710"/>
      <c r="E128" s="710"/>
      <c r="F128" s="711"/>
      <c r="G128" s="710"/>
      <c r="H128" s="710"/>
      <c r="I128" s="710"/>
      <c r="J128" s="710"/>
      <c r="K128" s="710"/>
      <c r="L128" s="710"/>
      <c r="M128" s="710"/>
      <c r="N128" s="712"/>
      <c r="O128" s="386"/>
      <c r="P128" s="386"/>
      <c r="Q128" s="386"/>
      <c r="R128" s="386"/>
      <c r="S128" s="386"/>
      <c r="T128" s="386"/>
      <c r="U128" s="386"/>
      <c r="V128" s="386"/>
      <c r="W128" s="386"/>
      <c r="X128" s="386"/>
      <c r="Y128" s="386"/>
      <c r="Z128" s="386"/>
    </row>
    <row r="129" spans="1:26" hidden="1" x14ac:dyDescent="0.25">
      <c r="A129" s="386"/>
      <c r="B129" s="709"/>
      <c r="C129" s="1326" t="s">
        <v>830</v>
      </c>
      <c r="D129" s="1327"/>
      <c r="E129" s="1327"/>
      <c r="F129" s="1327"/>
      <c r="G129" s="1327"/>
      <c r="H129" s="1327"/>
      <c r="I129" s="710"/>
      <c r="J129" s="710"/>
      <c r="K129" s="710"/>
      <c r="L129" s="710"/>
      <c r="M129" s="710"/>
      <c r="N129" s="712"/>
      <c r="O129" s="386"/>
      <c r="P129" s="386"/>
      <c r="Q129" s="386"/>
      <c r="R129" s="386"/>
      <c r="S129" s="386"/>
      <c r="T129" s="386"/>
      <c r="U129" s="386"/>
      <c r="V129" s="386"/>
      <c r="W129" s="386"/>
      <c r="X129" s="386"/>
      <c r="Y129" s="386"/>
      <c r="Z129" s="386"/>
    </row>
    <row r="130" spans="1:26" ht="30" hidden="1" x14ac:dyDescent="0.25">
      <c r="A130" s="396"/>
      <c r="B130" s="725"/>
      <c r="C130" s="404" t="s">
        <v>1</v>
      </c>
      <c r="D130" s="404" t="s">
        <v>2</v>
      </c>
      <c r="E130" s="404" t="s">
        <v>152</v>
      </c>
      <c r="F130" s="404" t="s">
        <v>239</v>
      </c>
      <c r="G130" s="405" t="s">
        <v>6</v>
      </c>
      <c r="H130" s="406" t="s">
        <v>792</v>
      </c>
      <c r="I130" s="406" t="s">
        <v>793</v>
      </c>
      <c r="J130" s="406" t="s">
        <v>24</v>
      </c>
      <c r="K130" s="406" t="s">
        <v>542</v>
      </c>
      <c r="L130" s="406" t="s">
        <v>770</v>
      </c>
      <c r="M130" s="710"/>
      <c r="N130" s="712"/>
      <c r="O130" s="386"/>
      <c r="P130" s="386"/>
      <c r="Q130" s="386"/>
      <c r="R130" s="386"/>
      <c r="S130" s="386"/>
      <c r="T130" s="386"/>
      <c r="U130" s="386"/>
      <c r="V130" s="386"/>
      <c r="W130" s="386"/>
      <c r="X130" s="386"/>
      <c r="Y130" s="386"/>
      <c r="Z130" s="386"/>
    </row>
    <row r="131" spans="1:26" hidden="1" x14ac:dyDescent="0.25">
      <c r="A131" s="396"/>
      <c r="B131" s="725"/>
      <c r="C131" s="407">
        <v>1</v>
      </c>
      <c r="D131" s="408" t="s">
        <v>794</v>
      </c>
      <c r="E131" s="421"/>
      <c r="F131" s="421"/>
      <c r="G131" s="421"/>
      <c r="H131" s="421"/>
      <c r="I131" s="421"/>
      <c r="J131" s="421"/>
      <c r="K131" s="421"/>
      <c r="L131" s="422"/>
      <c r="M131" s="710"/>
      <c r="N131" s="712"/>
      <c r="O131" s="386"/>
      <c r="P131" s="386"/>
      <c r="Q131" s="386"/>
      <c r="R131" s="386"/>
      <c r="S131" s="386"/>
      <c r="T131" s="386"/>
      <c r="U131" s="386"/>
      <c r="V131" s="386"/>
      <c r="W131" s="386"/>
      <c r="X131" s="386"/>
      <c r="Y131" s="386"/>
      <c r="Z131" s="386"/>
    </row>
    <row r="132" spans="1:26" ht="28.5" hidden="1" x14ac:dyDescent="0.25">
      <c r="A132" s="396"/>
      <c r="B132" s="725"/>
      <c r="C132" s="430" t="s">
        <v>8</v>
      </c>
      <c r="D132" s="430" t="s">
        <v>804</v>
      </c>
      <c r="E132" s="432" t="s">
        <v>1684</v>
      </c>
      <c r="F132" s="430" t="s">
        <v>14</v>
      </c>
      <c r="G132" s="417">
        <f>G125</f>
        <v>0</v>
      </c>
      <c r="H132" s="437">
        <v>44</v>
      </c>
      <c r="I132" s="437">
        <v>176</v>
      </c>
      <c r="J132" s="427">
        <v>86.105199999999996</v>
      </c>
      <c r="K132" s="427">
        <v>47.759700000000002</v>
      </c>
      <c r="L132" s="431">
        <f>TRUNC(G132*((H132*J132)+(I132*K132)),2)</f>
        <v>0</v>
      </c>
      <c r="M132" s="710"/>
      <c r="N132" s="712"/>
      <c r="O132" s="386"/>
      <c r="P132" s="386"/>
      <c r="Q132" s="386"/>
      <c r="R132" s="386"/>
      <c r="S132" s="386"/>
      <c r="T132" s="386"/>
      <c r="U132" s="386"/>
      <c r="V132" s="386"/>
      <c r="W132" s="386"/>
      <c r="X132" s="386"/>
      <c r="Y132" s="386"/>
      <c r="Z132" s="386"/>
    </row>
    <row r="133" spans="1:26" hidden="1" x14ac:dyDescent="0.25">
      <c r="A133" s="396"/>
      <c r="B133" s="725"/>
      <c r="C133" s="1316" t="s">
        <v>805</v>
      </c>
      <c r="D133" s="1317"/>
      <c r="E133" s="1317"/>
      <c r="F133" s="1317"/>
      <c r="G133" s="1317"/>
      <c r="H133" s="1317"/>
      <c r="I133" s="1317"/>
      <c r="J133" s="1317"/>
      <c r="K133" s="1318"/>
      <c r="L133" s="419">
        <f>SUM(L132)</f>
        <v>0</v>
      </c>
      <c r="M133" s="710"/>
      <c r="N133" s="712"/>
      <c r="O133" s="386"/>
      <c r="P133" s="386"/>
      <c r="Q133" s="386"/>
      <c r="R133" s="386"/>
      <c r="S133" s="386"/>
      <c r="T133" s="386"/>
      <c r="U133" s="386"/>
      <c r="V133" s="386"/>
      <c r="W133" s="386"/>
      <c r="X133" s="386"/>
      <c r="Y133" s="386"/>
      <c r="Z133" s="386"/>
    </row>
    <row r="134" spans="1:26" hidden="1" x14ac:dyDescent="0.25">
      <c r="A134" s="396"/>
      <c r="B134" s="725"/>
      <c r="C134" s="1331" t="s">
        <v>831</v>
      </c>
      <c r="D134" s="1317"/>
      <c r="E134" s="1317"/>
      <c r="F134" s="1317"/>
      <c r="G134" s="1317"/>
      <c r="H134" s="1317"/>
      <c r="I134" s="1317"/>
      <c r="J134" s="1317"/>
      <c r="K134" s="1318"/>
      <c r="L134" s="420" t="e">
        <f>SUM(L133,I127)</f>
        <v>#REF!</v>
      </c>
      <c r="M134" s="710"/>
      <c r="N134" s="712"/>
      <c r="O134" s="386"/>
      <c r="P134" s="386"/>
      <c r="Q134" s="386"/>
      <c r="R134" s="386"/>
      <c r="S134" s="386"/>
      <c r="T134" s="386"/>
      <c r="U134" s="386"/>
      <c r="V134" s="386"/>
      <c r="W134" s="386"/>
      <c r="X134" s="386"/>
      <c r="Y134" s="386"/>
      <c r="Z134" s="386"/>
    </row>
    <row r="135" spans="1:26" hidden="1" x14ac:dyDescent="0.25">
      <c r="A135" s="386"/>
      <c r="B135" s="709"/>
      <c r="C135" s="710"/>
      <c r="D135" s="710"/>
      <c r="E135" s="710"/>
      <c r="F135" s="711"/>
      <c r="G135" s="710"/>
      <c r="H135" s="710"/>
      <c r="I135" s="710"/>
      <c r="J135" s="710"/>
      <c r="K135" s="710"/>
      <c r="L135" s="710"/>
      <c r="M135" s="710"/>
      <c r="N135" s="712"/>
      <c r="O135" s="386"/>
      <c r="P135" s="386"/>
      <c r="Q135" s="386"/>
      <c r="R135" s="386"/>
      <c r="S135" s="386"/>
      <c r="T135" s="386"/>
      <c r="U135" s="386"/>
      <c r="V135" s="386"/>
      <c r="W135" s="386"/>
      <c r="X135" s="386"/>
      <c r="Y135" s="386"/>
      <c r="Z135" s="386"/>
    </row>
    <row r="136" spans="1:26" hidden="1" x14ac:dyDescent="0.25">
      <c r="A136" s="386"/>
      <c r="B136" s="709"/>
      <c r="C136" s="1326" t="s">
        <v>832</v>
      </c>
      <c r="D136" s="1327"/>
      <c r="E136" s="1327"/>
      <c r="F136" s="1327"/>
      <c r="G136" s="1327"/>
      <c r="H136" s="1327"/>
      <c r="I136" s="710"/>
      <c r="J136" s="710"/>
      <c r="K136" s="710"/>
      <c r="L136" s="710"/>
      <c r="M136" s="710"/>
      <c r="N136" s="712"/>
      <c r="O136" s="386"/>
      <c r="P136" s="386"/>
      <c r="Q136" s="386"/>
      <c r="R136" s="386"/>
      <c r="S136" s="386"/>
      <c r="T136" s="386"/>
      <c r="U136" s="386"/>
      <c r="V136" s="386"/>
      <c r="W136" s="386"/>
      <c r="X136" s="386"/>
      <c r="Y136" s="386"/>
      <c r="Z136" s="386"/>
    </row>
    <row r="137" spans="1:26" ht="30" hidden="1" x14ac:dyDescent="0.25">
      <c r="A137" s="428"/>
      <c r="B137" s="726"/>
      <c r="C137" s="404" t="s">
        <v>1</v>
      </c>
      <c r="D137" s="404" t="s">
        <v>2</v>
      </c>
      <c r="E137" s="404" t="s">
        <v>152</v>
      </c>
      <c r="F137" s="404" t="s">
        <v>239</v>
      </c>
      <c r="G137" s="405" t="s">
        <v>6</v>
      </c>
      <c r="H137" s="406" t="s">
        <v>769</v>
      </c>
      <c r="I137" s="406" t="s">
        <v>770</v>
      </c>
      <c r="J137" s="403"/>
      <c r="K137" s="403"/>
      <c r="L137" s="403"/>
      <c r="M137" s="403"/>
      <c r="N137" s="722"/>
      <c r="O137" s="403"/>
      <c r="P137" s="403"/>
      <c r="Q137" s="403"/>
      <c r="R137" s="403"/>
      <c r="S137" s="403"/>
      <c r="T137" s="403"/>
      <c r="U137" s="403"/>
      <c r="V137" s="403"/>
      <c r="W137" s="403"/>
      <c r="X137" s="403"/>
      <c r="Y137" s="403"/>
      <c r="Z137" s="403"/>
    </row>
    <row r="138" spans="1:26" hidden="1" x14ac:dyDescent="0.25">
      <c r="A138" s="396"/>
      <c r="B138" s="725"/>
      <c r="C138" s="407">
        <v>1</v>
      </c>
      <c r="D138" s="1325" t="s">
        <v>833</v>
      </c>
      <c r="E138" s="1317"/>
      <c r="F138" s="1317"/>
      <c r="G138" s="1317"/>
      <c r="H138" s="1317"/>
      <c r="I138" s="1318"/>
      <c r="J138" s="710"/>
      <c r="K138" s="710"/>
      <c r="L138" s="710"/>
      <c r="M138" s="710"/>
      <c r="N138" s="712"/>
      <c r="O138" s="386"/>
      <c r="P138" s="386"/>
      <c r="Q138" s="386"/>
      <c r="R138" s="386"/>
      <c r="S138" s="386"/>
      <c r="T138" s="386"/>
      <c r="U138" s="386"/>
      <c r="V138" s="386"/>
      <c r="W138" s="386"/>
      <c r="X138" s="386"/>
      <c r="Y138" s="386"/>
      <c r="Z138" s="386"/>
    </row>
    <row r="139" spans="1:26" hidden="1" x14ac:dyDescent="0.25">
      <c r="A139" s="396"/>
      <c r="B139" s="725"/>
      <c r="C139" s="430" t="s">
        <v>8</v>
      </c>
      <c r="D139" s="430" t="s">
        <v>30</v>
      </c>
      <c r="E139" s="416" t="s">
        <v>31</v>
      </c>
      <c r="F139" s="415" t="s">
        <v>14</v>
      </c>
      <c r="G139" s="438"/>
      <c r="H139" s="418" t="e">
        <v>#REF!</v>
      </c>
      <c r="I139" s="431" t="e">
        <f t="shared" ref="I139:I140" si="8">TRUNC(H139*G139,2)</f>
        <v>#REF!</v>
      </c>
      <c r="J139" s="710"/>
      <c r="K139" s="710"/>
      <c r="L139" s="710"/>
      <c r="M139" s="710"/>
      <c r="N139" s="712"/>
      <c r="O139" s="386"/>
      <c r="P139" s="386"/>
      <c r="Q139" s="386"/>
      <c r="R139" s="386"/>
      <c r="S139" s="386"/>
      <c r="T139" s="386"/>
      <c r="U139" s="386"/>
      <c r="V139" s="386"/>
      <c r="W139" s="386"/>
      <c r="X139" s="386"/>
      <c r="Y139" s="386"/>
      <c r="Z139" s="386"/>
    </row>
    <row r="140" spans="1:26" hidden="1" x14ac:dyDescent="0.25">
      <c r="A140" s="396"/>
      <c r="B140" s="725"/>
      <c r="C140" s="430" t="s">
        <v>9</v>
      </c>
      <c r="D140" s="430" t="s">
        <v>32</v>
      </c>
      <c r="E140" s="416" t="s">
        <v>33</v>
      </c>
      <c r="F140" s="415" t="s">
        <v>14</v>
      </c>
      <c r="G140" s="438"/>
      <c r="H140" s="418" t="e">
        <v>#REF!</v>
      </c>
      <c r="I140" s="431" t="e">
        <f t="shared" si="8"/>
        <v>#REF!</v>
      </c>
      <c r="J140" s="710"/>
      <c r="K140" s="710"/>
      <c r="L140" s="710"/>
      <c r="M140" s="710"/>
      <c r="N140" s="712"/>
      <c r="O140" s="386"/>
      <c r="P140" s="386"/>
      <c r="Q140" s="386"/>
      <c r="R140" s="386"/>
      <c r="S140" s="386"/>
      <c r="T140" s="386"/>
      <c r="U140" s="386"/>
      <c r="V140" s="386"/>
      <c r="W140" s="386"/>
      <c r="X140" s="386"/>
      <c r="Y140" s="386"/>
      <c r="Z140" s="386"/>
    </row>
    <row r="141" spans="1:26" hidden="1" x14ac:dyDescent="0.25">
      <c r="A141" s="396"/>
      <c r="B141" s="725"/>
      <c r="C141" s="1316" t="s">
        <v>829</v>
      </c>
      <c r="D141" s="1317"/>
      <c r="E141" s="1317"/>
      <c r="F141" s="1317"/>
      <c r="G141" s="1317"/>
      <c r="H141" s="1318"/>
      <c r="I141" s="419" t="e">
        <f>SUM(I139:I140)</f>
        <v>#REF!</v>
      </c>
      <c r="J141" s="710"/>
      <c r="K141" s="710"/>
      <c r="L141" s="710"/>
      <c r="M141" s="710"/>
      <c r="N141" s="712"/>
      <c r="O141" s="386"/>
      <c r="P141" s="386"/>
      <c r="Q141" s="386"/>
      <c r="R141" s="386"/>
      <c r="S141" s="386"/>
      <c r="T141" s="386"/>
      <c r="U141" s="386"/>
      <c r="V141" s="386"/>
      <c r="W141" s="386"/>
      <c r="X141" s="386"/>
      <c r="Y141" s="386"/>
      <c r="Z141" s="386"/>
    </row>
    <row r="142" spans="1:26" hidden="1" x14ac:dyDescent="0.25">
      <c r="A142" s="386"/>
      <c r="B142" s="709"/>
      <c r="C142" s="710"/>
      <c r="D142" s="710"/>
      <c r="E142" s="710"/>
      <c r="F142" s="711"/>
      <c r="G142" s="710"/>
      <c r="H142" s="710"/>
      <c r="I142" s="710"/>
      <c r="J142" s="710"/>
      <c r="K142" s="710"/>
      <c r="L142" s="710"/>
      <c r="M142" s="710"/>
      <c r="N142" s="712"/>
      <c r="O142" s="386"/>
      <c r="P142" s="386"/>
      <c r="Q142" s="386"/>
      <c r="R142" s="386"/>
      <c r="S142" s="386"/>
      <c r="T142" s="386"/>
      <c r="U142" s="386"/>
      <c r="V142" s="386"/>
      <c r="W142" s="386"/>
      <c r="X142" s="386"/>
      <c r="Y142" s="386"/>
      <c r="Z142" s="386"/>
    </row>
    <row r="143" spans="1:26" hidden="1" x14ac:dyDescent="0.25">
      <c r="A143" s="386"/>
      <c r="B143" s="709"/>
      <c r="C143" s="1326" t="s">
        <v>834</v>
      </c>
      <c r="D143" s="1327"/>
      <c r="E143" s="1327"/>
      <c r="F143" s="1327"/>
      <c r="G143" s="1327"/>
      <c r="H143" s="1327"/>
      <c r="I143" s="710"/>
      <c r="J143" s="710"/>
      <c r="K143" s="710"/>
      <c r="L143" s="710"/>
      <c r="M143" s="710"/>
      <c r="N143" s="712"/>
      <c r="O143" s="386"/>
      <c r="P143" s="386"/>
      <c r="Q143" s="386"/>
      <c r="R143" s="386"/>
      <c r="S143" s="386"/>
      <c r="T143" s="386"/>
      <c r="U143" s="386"/>
      <c r="V143" s="386"/>
      <c r="W143" s="386"/>
      <c r="X143" s="386"/>
      <c r="Y143" s="386"/>
      <c r="Z143" s="386"/>
    </row>
    <row r="144" spans="1:26" ht="30" hidden="1" x14ac:dyDescent="0.25">
      <c r="A144" s="396"/>
      <c r="B144" s="725"/>
      <c r="C144" s="404" t="s">
        <v>1</v>
      </c>
      <c r="D144" s="404" t="s">
        <v>2</v>
      </c>
      <c r="E144" s="404" t="s">
        <v>152</v>
      </c>
      <c r="F144" s="404" t="s">
        <v>239</v>
      </c>
      <c r="G144" s="405" t="s">
        <v>6</v>
      </c>
      <c r="H144" s="406" t="s">
        <v>792</v>
      </c>
      <c r="I144" s="406" t="s">
        <v>793</v>
      </c>
      <c r="J144" s="406" t="s">
        <v>24</v>
      </c>
      <c r="K144" s="406" t="s">
        <v>542</v>
      </c>
      <c r="L144" s="406" t="s">
        <v>770</v>
      </c>
      <c r="M144" s="710"/>
      <c r="N144" s="712"/>
      <c r="O144" s="386"/>
      <c r="P144" s="386"/>
      <c r="Q144" s="386"/>
      <c r="R144" s="386"/>
      <c r="S144" s="386"/>
      <c r="T144" s="386"/>
      <c r="U144" s="386"/>
      <c r="V144" s="386"/>
      <c r="W144" s="386"/>
      <c r="X144" s="386"/>
      <c r="Y144" s="386"/>
      <c r="Z144" s="386"/>
    </row>
    <row r="145" spans="1:26" hidden="1" x14ac:dyDescent="0.25">
      <c r="A145" s="396"/>
      <c r="B145" s="725"/>
      <c r="C145" s="407">
        <v>1</v>
      </c>
      <c r="D145" s="408" t="s">
        <v>794</v>
      </c>
      <c r="E145" s="421"/>
      <c r="F145" s="421"/>
      <c r="G145" s="421"/>
      <c r="H145" s="421"/>
      <c r="I145" s="421"/>
      <c r="J145" s="421"/>
      <c r="K145" s="421"/>
      <c r="L145" s="422"/>
      <c r="M145" s="710"/>
      <c r="N145" s="712"/>
      <c r="O145" s="386"/>
      <c r="P145" s="386"/>
      <c r="Q145" s="386"/>
      <c r="R145" s="386"/>
      <c r="S145" s="386"/>
      <c r="T145" s="386"/>
      <c r="U145" s="386"/>
      <c r="V145" s="386"/>
      <c r="W145" s="386"/>
      <c r="X145" s="386"/>
      <c r="Y145" s="386"/>
      <c r="Z145" s="386"/>
    </row>
    <row r="146" spans="1:26" ht="28.5" hidden="1" x14ac:dyDescent="0.25">
      <c r="A146" s="396"/>
      <c r="B146" s="725"/>
      <c r="C146" s="430" t="s">
        <v>8</v>
      </c>
      <c r="D146" s="430" t="s">
        <v>804</v>
      </c>
      <c r="E146" s="432" t="s">
        <v>1684</v>
      </c>
      <c r="F146" s="430" t="s">
        <v>14</v>
      </c>
      <c r="G146" s="438">
        <f>G139</f>
        <v>0</v>
      </c>
      <c r="H146" s="437">
        <v>44</v>
      </c>
      <c r="I146" s="437">
        <v>176</v>
      </c>
      <c r="J146" s="427">
        <v>86.105199999999996</v>
      </c>
      <c r="K146" s="427">
        <v>47.759700000000002</v>
      </c>
      <c r="L146" s="431">
        <f>TRUNC(G146*((H146*J146)+(I146*K146)),2)</f>
        <v>0</v>
      </c>
      <c r="M146" s="710"/>
      <c r="N146" s="712"/>
      <c r="O146" s="386"/>
      <c r="P146" s="386"/>
      <c r="Q146" s="386"/>
      <c r="R146" s="386"/>
      <c r="S146" s="386"/>
      <c r="T146" s="386"/>
      <c r="U146" s="386"/>
      <c r="V146" s="386"/>
      <c r="W146" s="386"/>
      <c r="X146" s="386"/>
      <c r="Y146" s="386"/>
      <c r="Z146" s="386"/>
    </row>
    <row r="147" spans="1:26" hidden="1" x14ac:dyDescent="0.25">
      <c r="A147" s="396"/>
      <c r="B147" s="725"/>
      <c r="C147" s="1316" t="s">
        <v>805</v>
      </c>
      <c r="D147" s="1317"/>
      <c r="E147" s="1317"/>
      <c r="F147" s="1317"/>
      <c r="G147" s="1317"/>
      <c r="H147" s="1317"/>
      <c r="I147" s="1317"/>
      <c r="J147" s="1317"/>
      <c r="K147" s="1318"/>
      <c r="L147" s="419">
        <f>SUM(L146)</f>
        <v>0</v>
      </c>
      <c r="M147" s="710"/>
      <c r="N147" s="712"/>
      <c r="O147" s="386"/>
      <c r="P147" s="386"/>
      <c r="Q147" s="386"/>
      <c r="R147" s="386"/>
      <c r="S147" s="386"/>
      <c r="T147" s="386"/>
      <c r="U147" s="386"/>
      <c r="V147" s="386"/>
      <c r="W147" s="386"/>
      <c r="X147" s="386"/>
      <c r="Y147" s="386"/>
      <c r="Z147" s="386"/>
    </row>
    <row r="148" spans="1:26" hidden="1" x14ac:dyDescent="0.25">
      <c r="A148" s="386"/>
      <c r="B148" s="709"/>
      <c r="C148" s="1331" t="s">
        <v>835</v>
      </c>
      <c r="D148" s="1317"/>
      <c r="E148" s="1317"/>
      <c r="F148" s="1317"/>
      <c r="G148" s="1317"/>
      <c r="H148" s="1317"/>
      <c r="I148" s="1317"/>
      <c r="J148" s="1317"/>
      <c r="K148" s="1318"/>
      <c r="L148" s="420" t="e">
        <f>SUM(L147,I141)</f>
        <v>#REF!</v>
      </c>
      <c r="M148" s="710"/>
      <c r="N148" s="712"/>
      <c r="O148" s="386"/>
      <c r="P148" s="386"/>
      <c r="Q148" s="386"/>
      <c r="R148" s="386"/>
      <c r="S148" s="386"/>
      <c r="T148" s="386"/>
      <c r="U148" s="386"/>
      <c r="V148" s="386"/>
      <c r="W148" s="386"/>
      <c r="X148" s="386"/>
      <c r="Y148" s="386"/>
      <c r="Z148" s="386"/>
    </row>
    <row r="149" spans="1:26" hidden="1" x14ac:dyDescent="0.25">
      <c r="A149" s="386"/>
      <c r="B149" s="709"/>
      <c r="C149" s="710"/>
      <c r="D149" s="710"/>
      <c r="E149" s="710"/>
      <c r="F149" s="711"/>
      <c r="G149" s="710"/>
      <c r="H149" s="710"/>
      <c r="I149" s="710"/>
      <c r="J149" s="710"/>
      <c r="K149" s="710"/>
      <c r="L149" s="710"/>
      <c r="M149" s="710"/>
      <c r="N149" s="712"/>
      <c r="O149" s="386"/>
      <c r="P149" s="386"/>
      <c r="Q149" s="386"/>
      <c r="R149" s="386"/>
      <c r="S149" s="386"/>
      <c r="T149" s="386"/>
      <c r="U149" s="386"/>
      <c r="V149" s="386"/>
      <c r="W149" s="386"/>
      <c r="X149" s="386"/>
      <c r="Y149" s="386"/>
      <c r="Z149" s="386"/>
    </row>
    <row r="150" spans="1:26" x14ac:dyDescent="0.25">
      <c r="A150" s="386"/>
      <c r="B150" s="709"/>
      <c r="C150" s="1326" t="s">
        <v>836</v>
      </c>
      <c r="D150" s="1327"/>
      <c r="E150" s="1327"/>
      <c r="F150" s="1327"/>
      <c r="G150" s="1327"/>
      <c r="H150" s="1327"/>
      <c r="I150" s="710"/>
      <c r="J150" s="710"/>
      <c r="K150" s="710"/>
      <c r="L150" s="710"/>
      <c r="M150" s="710"/>
      <c r="N150" s="712"/>
      <c r="O150" s="386"/>
      <c r="P150" s="386"/>
      <c r="Q150" s="386"/>
      <c r="R150" s="386"/>
      <c r="S150" s="386"/>
      <c r="T150" s="386"/>
      <c r="U150" s="386"/>
      <c r="V150" s="386"/>
      <c r="W150" s="386"/>
      <c r="X150" s="386"/>
      <c r="Y150" s="386"/>
      <c r="Z150" s="386"/>
    </row>
    <row r="151" spans="1:26" ht="30" x14ac:dyDescent="0.25">
      <c r="A151" s="428"/>
      <c r="B151" s="726"/>
      <c r="C151" s="404" t="s">
        <v>1</v>
      </c>
      <c r="D151" s="404" t="s">
        <v>2</v>
      </c>
      <c r="E151" s="404" t="s">
        <v>152</v>
      </c>
      <c r="F151" s="404" t="s">
        <v>239</v>
      </c>
      <c r="G151" s="405" t="s">
        <v>6</v>
      </c>
      <c r="H151" s="406" t="s">
        <v>769</v>
      </c>
      <c r="I151" s="406" t="s">
        <v>770</v>
      </c>
      <c r="J151" s="403"/>
      <c r="K151" s="403"/>
      <c r="L151" s="403"/>
      <c r="M151" s="403"/>
      <c r="N151" s="722"/>
      <c r="O151" s="403"/>
      <c r="P151" s="403"/>
      <c r="Q151" s="403"/>
      <c r="R151" s="403"/>
      <c r="S151" s="403"/>
      <c r="T151" s="403"/>
      <c r="U151" s="403"/>
      <c r="V151" s="403"/>
      <c r="W151" s="403"/>
      <c r="X151" s="403"/>
      <c r="Y151" s="403"/>
      <c r="Z151" s="403"/>
    </row>
    <row r="152" spans="1:26" ht="18" customHeight="1" x14ac:dyDescent="0.25">
      <c r="A152" s="396"/>
      <c r="B152" s="725"/>
      <c r="C152" s="407">
        <v>1</v>
      </c>
      <c r="D152" s="1325" t="s">
        <v>837</v>
      </c>
      <c r="E152" s="1317"/>
      <c r="F152" s="1317"/>
      <c r="G152" s="1317"/>
      <c r="H152" s="1317"/>
      <c r="I152" s="1318"/>
      <c r="J152" s="710"/>
      <c r="K152" s="710"/>
      <c r="L152" s="710"/>
      <c r="M152" s="710"/>
      <c r="N152" s="712"/>
      <c r="O152" s="386"/>
      <c r="P152" s="386"/>
      <c r="Q152" s="386"/>
      <c r="R152" s="386"/>
      <c r="S152" s="386"/>
      <c r="T152" s="386"/>
      <c r="U152" s="386"/>
      <c r="V152" s="386"/>
      <c r="W152" s="386"/>
      <c r="X152" s="386"/>
      <c r="Y152" s="386"/>
      <c r="Z152" s="386"/>
    </row>
    <row r="153" spans="1:26" ht="18" customHeight="1" x14ac:dyDescent="0.25">
      <c r="A153" s="396"/>
      <c r="B153" s="725"/>
      <c r="C153" s="430" t="s">
        <v>8</v>
      </c>
      <c r="D153" s="430" t="s">
        <v>30</v>
      </c>
      <c r="E153" s="416" t="s">
        <v>31</v>
      </c>
      <c r="F153" s="415" t="s">
        <v>14</v>
      </c>
      <c r="G153" s="438">
        <v>1</v>
      </c>
      <c r="H153" s="418">
        <f>VLOOKUP(D153,'Sintético de Mão de Obra'!$A$7:$F$128,6,0)</f>
        <v>7854.9119000000001</v>
      </c>
      <c r="I153" s="431">
        <f t="shared" ref="I153:I154" si="9">TRUNC(H153*G153,2)</f>
        <v>7854.91</v>
      </c>
      <c r="J153" s="710"/>
      <c r="K153" s="710"/>
      <c r="L153" s="710"/>
      <c r="M153" s="710"/>
      <c r="N153" s="712"/>
      <c r="O153" s="386"/>
      <c r="P153" s="386"/>
      <c r="Q153" s="386"/>
      <c r="R153" s="386"/>
      <c r="S153" s="386"/>
      <c r="T153" s="386"/>
      <c r="U153" s="386"/>
      <c r="V153" s="386"/>
      <c r="W153" s="386"/>
      <c r="X153" s="386"/>
      <c r="Y153" s="386"/>
      <c r="Z153" s="386"/>
    </row>
    <row r="154" spans="1:26" ht="18" customHeight="1" x14ac:dyDescent="0.25">
      <c r="A154" s="396"/>
      <c r="B154" s="725"/>
      <c r="C154" s="430" t="s">
        <v>9</v>
      </c>
      <c r="D154" s="430" t="s">
        <v>32</v>
      </c>
      <c r="E154" s="416" t="s">
        <v>33</v>
      </c>
      <c r="F154" s="415" t="s">
        <v>14</v>
      </c>
      <c r="G154" s="438">
        <v>1</v>
      </c>
      <c r="H154" s="418">
        <f>VLOOKUP(D154,'Sintético de Mão de Obra'!$A$7:$F$128,6,0)</f>
        <v>5949.8720000000003</v>
      </c>
      <c r="I154" s="431">
        <f t="shared" si="9"/>
        <v>5949.87</v>
      </c>
      <c r="J154" s="710"/>
      <c r="K154" s="710"/>
      <c r="L154" s="710"/>
      <c r="M154" s="710"/>
      <c r="N154" s="712"/>
      <c r="O154" s="386"/>
      <c r="P154" s="386"/>
      <c r="Q154" s="386"/>
      <c r="R154" s="386"/>
      <c r="S154" s="386"/>
      <c r="T154" s="386"/>
      <c r="U154" s="386"/>
      <c r="V154" s="386"/>
      <c r="W154" s="386"/>
      <c r="X154" s="386"/>
      <c r="Y154" s="386"/>
      <c r="Z154" s="386"/>
    </row>
    <row r="155" spans="1:26" ht="18" customHeight="1" x14ac:dyDescent="0.25">
      <c r="A155" s="396"/>
      <c r="B155" s="725"/>
      <c r="C155" s="1316" t="s">
        <v>829</v>
      </c>
      <c r="D155" s="1317"/>
      <c r="E155" s="1317"/>
      <c r="F155" s="1317"/>
      <c r="G155" s="1317"/>
      <c r="H155" s="1318"/>
      <c r="I155" s="419">
        <f>SUM(I153:I154)</f>
        <v>13804.779999999999</v>
      </c>
      <c r="J155" s="710"/>
      <c r="K155" s="710"/>
      <c r="L155" s="710"/>
      <c r="M155" s="710"/>
      <c r="N155" s="712"/>
      <c r="O155" s="386"/>
      <c r="P155" s="386"/>
      <c r="Q155" s="386"/>
      <c r="R155" s="386"/>
      <c r="S155" s="386"/>
      <c r="T155" s="386"/>
      <c r="U155" s="386"/>
      <c r="V155" s="386"/>
      <c r="W155" s="386"/>
      <c r="X155" s="386"/>
      <c r="Y155" s="386"/>
      <c r="Z155" s="386"/>
    </row>
    <row r="156" spans="1:26" ht="9.75" customHeight="1" x14ac:dyDescent="0.25">
      <c r="A156" s="386"/>
      <c r="B156" s="709"/>
      <c r="C156" s="710"/>
      <c r="D156" s="710"/>
      <c r="E156" s="710"/>
      <c r="F156" s="711"/>
      <c r="G156" s="710"/>
      <c r="H156" s="710"/>
      <c r="I156" s="710"/>
      <c r="J156" s="710"/>
      <c r="K156" s="710"/>
      <c r="L156" s="710"/>
      <c r="M156" s="710"/>
      <c r="N156" s="712"/>
      <c r="O156" s="386"/>
      <c r="P156" s="386"/>
      <c r="Q156" s="386"/>
      <c r="R156" s="386"/>
      <c r="S156" s="386"/>
      <c r="T156" s="386"/>
      <c r="U156" s="386"/>
      <c r="V156" s="386"/>
      <c r="W156" s="386"/>
      <c r="X156" s="386"/>
      <c r="Y156" s="386"/>
      <c r="Z156" s="386"/>
    </row>
    <row r="157" spans="1:26" ht="19.5" customHeight="1" x14ac:dyDescent="0.25">
      <c r="A157" s="386"/>
      <c r="B157" s="709"/>
      <c r="C157" s="1326" t="s">
        <v>830</v>
      </c>
      <c r="D157" s="1327"/>
      <c r="E157" s="1327"/>
      <c r="F157" s="1327"/>
      <c r="G157" s="1327"/>
      <c r="H157" s="1327"/>
      <c r="I157" s="710"/>
      <c r="J157" s="710"/>
      <c r="K157" s="710"/>
      <c r="L157" s="710"/>
      <c r="M157" s="710"/>
      <c r="N157" s="712"/>
      <c r="O157" s="386"/>
      <c r="P157" s="386"/>
      <c r="Q157" s="386"/>
      <c r="R157" s="386"/>
      <c r="S157" s="386"/>
      <c r="T157" s="386"/>
      <c r="U157" s="386"/>
      <c r="V157" s="386"/>
      <c r="W157" s="386"/>
      <c r="X157" s="386"/>
      <c r="Y157" s="386"/>
      <c r="Z157" s="386"/>
    </row>
    <row r="158" spans="1:26" ht="34.5" customHeight="1" x14ac:dyDescent="0.25">
      <c r="A158" s="396"/>
      <c r="B158" s="725"/>
      <c r="C158" s="404" t="s">
        <v>1</v>
      </c>
      <c r="D158" s="404" t="s">
        <v>2</v>
      </c>
      <c r="E158" s="404" t="s">
        <v>152</v>
      </c>
      <c r="F158" s="404" t="s">
        <v>239</v>
      </c>
      <c r="G158" s="405" t="s">
        <v>6</v>
      </c>
      <c r="H158" s="406" t="s">
        <v>792</v>
      </c>
      <c r="I158" s="406" t="s">
        <v>793</v>
      </c>
      <c r="J158" s="406" t="s">
        <v>24</v>
      </c>
      <c r="K158" s="406" t="s">
        <v>542</v>
      </c>
      <c r="L158" s="406" t="s">
        <v>770</v>
      </c>
      <c r="M158" s="710"/>
      <c r="N158" s="712"/>
      <c r="O158" s="386"/>
      <c r="P158" s="386"/>
      <c r="Q158" s="386"/>
      <c r="R158" s="386"/>
      <c r="S158" s="386"/>
      <c r="T158" s="386"/>
      <c r="U158" s="386"/>
      <c r="V158" s="386"/>
      <c r="W158" s="386"/>
      <c r="X158" s="386"/>
      <c r="Y158" s="386"/>
      <c r="Z158" s="386"/>
    </row>
    <row r="159" spans="1:26" ht="18" customHeight="1" x14ac:dyDescent="0.25">
      <c r="A159" s="396"/>
      <c r="B159" s="725"/>
      <c r="C159" s="407">
        <v>1</v>
      </c>
      <c r="D159" s="408" t="s">
        <v>794</v>
      </c>
      <c r="E159" s="421"/>
      <c r="F159" s="421"/>
      <c r="G159" s="421"/>
      <c r="H159" s="421"/>
      <c r="I159" s="421"/>
      <c r="J159" s="421"/>
      <c r="K159" s="421"/>
      <c r="L159" s="422"/>
      <c r="M159" s="710"/>
      <c r="N159" s="712"/>
      <c r="O159" s="386"/>
      <c r="P159" s="386"/>
      <c r="Q159" s="386"/>
      <c r="R159" s="386"/>
      <c r="S159" s="386"/>
      <c r="T159" s="386"/>
      <c r="U159" s="386"/>
      <c r="V159" s="386"/>
      <c r="W159" s="386"/>
      <c r="X159" s="386"/>
      <c r="Y159" s="386"/>
      <c r="Z159" s="386"/>
    </row>
    <row r="160" spans="1:26" ht="35.450000000000003" customHeight="1" x14ac:dyDescent="0.25">
      <c r="A160" s="396"/>
      <c r="B160" s="725"/>
      <c r="C160" s="430" t="s">
        <v>8</v>
      </c>
      <c r="D160" s="430" t="s">
        <v>804</v>
      </c>
      <c r="E160" s="432" t="s">
        <v>1684</v>
      </c>
      <c r="F160" s="430" t="s">
        <v>14</v>
      </c>
      <c r="G160" s="438">
        <f>G153</f>
        <v>1</v>
      </c>
      <c r="H160" s="437">
        <v>44</v>
      </c>
      <c r="I160" s="437">
        <v>176</v>
      </c>
      <c r="J160" s="427">
        <f>VLOOKUP(D160,'EQUIPAMENTO SICRO'!$A$2:$K$536,10,0)</f>
        <v>92.930300000000003</v>
      </c>
      <c r="K160" s="427">
        <f>VLOOKUP(D160,'EQUIPAMENTO SICRO'!$A$2:$K$536,11,0)</f>
        <v>52.549300000000002</v>
      </c>
      <c r="L160" s="431">
        <f>TRUNC(G160*((H160*J160)+(I160*K160)),2)</f>
        <v>13337.61</v>
      </c>
      <c r="M160" s="710"/>
      <c r="N160" s="712"/>
      <c r="O160" s="386"/>
      <c r="P160" s="386"/>
      <c r="Q160" s="386"/>
      <c r="R160" s="386"/>
      <c r="S160" s="386"/>
      <c r="T160" s="386"/>
      <c r="U160" s="386"/>
      <c r="V160" s="386"/>
      <c r="W160" s="386"/>
      <c r="X160" s="386"/>
      <c r="Y160" s="386"/>
      <c r="Z160" s="386"/>
    </row>
    <row r="161" spans="1:26" ht="18" customHeight="1" x14ac:dyDescent="0.25">
      <c r="A161" s="396"/>
      <c r="B161" s="725"/>
      <c r="C161" s="1316" t="s">
        <v>805</v>
      </c>
      <c r="D161" s="1317"/>
      <c r="E161" s="1317"/>
      <c r="F161" s="1317"/>
      <c r="G161" s="1317"/>
      <c r="H161" s="1317"/>
      <c r="I161" s="1317"/>
      <c r="J161" s="1317"/>
      <c r="K161" s="1318"/>
      <c r="L161" s="419">
        <f>SUM(L160)</f>
        <v>13337.61</v>
      </c>
      <c r="M161" s="710"/>
      <c r="N161" s="712"/>
      <c r="O161" s="386"/>
      <c r="P161" s="386"/>
      <c r="Q161" s="386"/>
      <c r="R161" s="386"/>
      <c r="S161" s="386"/>
      <c r="T161" s="386"/>
      <c r="U161" s="386"/>
      <c r="V161" s="386"/>
      <c r="W161" s="386"/>
      <c r="X161" s="386"/>
      <c r="Y161" s="386"/>
      <c r="Z161" s="386"/>
    </row>
    <row r="162" spans="1:26" ht="19.5" customHeight="1" x14ac:dyDescent="0.25">
      <c r="A162" s="396"/>
      <c r="B162" s="725"/>
      <c r="C162" s="1331" t="s">
        <v>838</v>
      </c>
      <c r="D162" s="1317"/>
      <c r="E162" s="1317"/>
      <c r="F162" s="1317"/>
      <c r="G162" s="1317"/>
      <c r="H162" s="1317"/>
      <c r="I162" s="1317"/>
      <c r="J162" s="1317"/>
      <c r="K162" s="1318"/>
      <c r="L162" s="420">
        <f>SUM(L161,I155)</f>
        <v>27142.39</v>
      </c>
      <c r="M162" s="710"/>
      <c r="N162" s="712"/>
      <c r="O162" s="386"/>
      <c r="P162" s="386"/>
      <c r="Q162" s="386"/>
      <c r="R162" s="386"/>
      <c r="S162" s="386"/>
      <c r="T162" s="386"/>
      <c r="U162" s="386"/>
      <c r="V162" s="386"/>
      <c r="W162" s="386"/>
      <c r="X162" s="386"/>
      <c r="Y162" s="386"/>
      <c r="Z162" s="386"/>
    </row>
    <row r="163" spans="1:26" ht="11.25" customHeight="1" x14ac:dyDescent="0.25">
      <c r="A163" s="386"/>
      <c r="B163" s="709"/>
      <c r="C163" s="710"/>
      <c r="D163" s="710"/>
      <c r="E163" s="710"/>
      <c r="F163" s="711"/>
      <c r="G163" s="710"/>
      <c r="H163" s="710"/>
      <c r="I163" s="710"/>
      <c r="J163" s="710"/>
      <c r="K163" s="710"/>
      <c r="L163" s="710"/>
      <c r="M163" s="710"/>
      <c r="N163" s="712"/>
      <c r="O163" s="386"/>
      <c r="P163" s="386"/>
      <c r="Q163" s="386"/>
      <c r="R163" s="386"/>
      <c r="S163" s="386"/>
      <c r="T163" s="386"/>
      <c r="U163" s="386"/>
      <c r="V163" s="386"/>
      <c r="W163" s="386"/>
      <c r="X163" s="386"/>
      <c r="Y163" s="386"/>
      <c r="Z163" s="386"/>
    </row>
    <row r="164" spans="1:26" ht="11.25" customHeight="1" x14ac:dyDescent="0.25">
      <c r="A164" s="386"/>
      <c r="B164" s="709"/>
      <c r="C164" s="710"/>
      <c r="D164" s="710"/>
      <c r="E164" s="710"/>
      <c r="F164" s="711"/>
      <c r="G164" s="710"/>
      <c r="H164" s="710"/>
      <c r="I164" s="710"/>
      <c r="J164" s="710"/>
      <c r="K164" s="710"/>
      <c r="L164" s="710"/>
      <c r="M164" s="710"/>
      <c r="N164" s="712"/>
      <c r="O164" s="386"/>
      <c r="P164" s="386"/>
      <c r="Q164" s="386"/>
      <c r="R164" s="386"/>
      <c r="S164" s="386"/>
      <c r="T164" s="386"/>
      <c r="U164" s="386"/>
      <c r="V164" s="386"/>
      <c r="W164" s="386"/>
      <c r="X164" s="386"/>
      <c r="Y164" s="386"/>
      <c r="Z164" s="386"/>
    </row>
    <row r="165" spans="1:26" ht="11.25" customHeight="1" x14ac:dyDescent="0.25">
      <c r="A165" s="386"/>
      <c r="B165" s="709"/>
      <c r="C165" s="710"/>
      <c r="D165" s="710"/>
      <c r="E165" s="710"/>
      <c r="F165" s="711"/>
      <c r="G165" s="710"/>
      <c r="H165" s="710"/>
      <c r="I165" s="710"/>
      <c r="J165" s="710"/>
      <c r="K165" s="710"/>
      <c r="L165" s="710"/>
      <c r="M165" s="710"/>
      <c r="N165" s="712"/>
      <c r="O165" s="386"/>
      <c r="P165" s="386"/>
      <c r="Q165" s="386"/>
      <c r="R165" s="386"/>
      <c r="S165" s="386"/>
      <c r="T165" s="386"/>
      <c r="U165" s="386"/>
      <c r="V165" s="386"/>
      <c r="W165" s="386"/>
      <c r="X165" s="386"/>
      <c r="Y165" s="386"/>
      <c r="Z165" s="386"/>
    </row>
    <row r="166" spans="1:26" ht="19.5" customHeight="1" x14ac:dyDescent="0.25">
      <c r="A166" s="397"/>
      <c r="B166" s="713"/>
      <c r="C166" s="1320" t="s">
        <v>839</v>
      </c>
      <c r="D166" s="1321"/>
      <c r="E166" s="1321"/>
      <c r="F166" s="400"/>
      <c r="G166" s="400"/>
      <c r="H166" s="400"/>
      <c r="I166" s="400"/>
      <c r="J166" s="400"/>
      <c r="K166" s="400"/>
      <c r="L166" s="400"/>
      <c r="M166" s="400"/>
      <c r="N166" s="714"/>
      <c r="O166" s="397"/>
      <c r="P166" s="397"/>
      <c r="Q166" s="397"/>
      <c r="R166" s="397"/>
      <c r="S166" s="397"/>
      <c r="T166" s="397"/>
      <c r="U166" s="397"/>
      <c r="V166" s="397"/>
      <c r="W166" s="397"/>
      <c r="X166" s="397"/>
      <c r="Y166" s="397"/>
      <c r="Z166" s="397"/>
    </row>
    <row r="167" spans="1:26" ht="19.5" customHeight="1" x14ac:dyDescent="0.25">
      <c r="A167" s="386"/>
      <c r="B167" s="709"/>
      <c r="C167" s="1332" t="s">
        <v>840</v>
      </c>
      <c r="D167" s="1321"/>
      <c r="E167" s="1321"/>
      <c r="F167" s="1321"/>
      <c r="G167" s="1321"/>
      <c r="H167" s="1321"/>
      <c r="I167" s="1321"/>
      <c r="J167" s="1321"/>
      <c r="K167" s="1321"/>
      <c r="L167" s="1321"/>
      <c r="M167" s="1321"/>
      <c r="N167" s="712"/>
      <c r="O167" s="386"/>
      <c r="P167" s="386"/>
      <c r="Q167" s="386"/>
      <c r="R167" s="386"/>
      <c r="S167" s="386"/>
      <c r="T167" s="386"/>
      <c r="U167" s="386"/>
      <c r="V167" s="386"/>
      <c r="W167" s="386"/>
      <c r="X167" s="386"/>
      <c r="Y167" s="386"/>
      <c r="Z167" s="386"/>
    </row>
    <row r="168" spans="1:26" ht="19.5" customHeight="1" x14ac:dyDescent="0.25">
      <c r="A168" s="386"/>
      <c r="B168" s="709"/>
      <c r="C168" s="1321"/>
      <c r="D168" s="1321"/>
      <c r="E168" s="1321"/>
      <c r="F168" s="1321"/>
      <c r="G168" s="1321"/>
      <c r="H168" s="1321"/>
      <c r="I168" s="1321"/>
      <c r="J168" s="1321"/>
      <c r="K168" s="1321"/>
      <c r="L168" s="1321"/>
      <c r="M168" s="1321"/>
      <c r="N168" s="712"/>
      <c r="O168" s="386"/>
      <c r="P168" s="386"/>
      <c r="Q168" s="386"/>
      <c r="R168" s="386"/>
      <c r="S168" s="386"/>
      <c r="T168" s="386"/>
      <c r="U168" s="386"/>
      <c r="V168" s="386"/>
      <c r="W168" s="386"/>
      <c r="X168" s="386"/>
      <c r="Y168" s="386"/>
      <c r="Z168" s="386"/>
    </row>
    <row r="169" spans="1:26" ht="51.75" customHeight="1" x14ac:dyDescent="0.25">
      <c r="A169" s="386"/>
      <c r="B169" s="709"/>
      <c r="C169" s="1321"/>
      <c r="D169" s="1321"/>
      <c r="E169" s="1321"/>
      <c r="F169" s="1321"/>
      <c r="G169" s="1321"/>
      <c r="H169" s="1321"/>
      <c r="I169" s="1321"/>
      <c r="J169" s="1321"/>
      <c r="K169" s="1321"/>
      <c r="L169" s="1321"/>
      <c r="M169" s="1321"/>
      <c r="N169" s="712"/>
      <c r="O169" s="386"/>
      <c r="P169" s="386"/>
      <c r="Q169" s="386"/>
      <c r="R169" s="386"/>
      <c r="S169" s="386"/>
      <c r="T169" s="386"/>
      <c r="U169" s="386"/>
      <c r="V169" s="386"/>
      <c r="W169" s="386"/>
      <c r="X169" s="386"/>
      <c r="Y169" s="386"/>
      <c r="Z169" s="386"/>
    </row>
    <row r="170" spans="1:26" ht="6" customHeight="1" x14ac:dyDescent="0.25">
      <c r="A170" s="386"/>
      <c r="B170" s="709"/>
      <c r="C170" s="710"/>
      <c r="D170" s="710"/>
      <c r="E170" s="710"/>
      <c r="F170" s="711"/>
      <c r="G170" s="710"/>
      <c r="H170" s="710"/>
      <c r="I170" s="710"/>
      <c r="J170" s="710"/>
      <c r="K170" s="710"/>
      <c r="L170" s="710"/>
      <c r="M170" s="710"/>
      <c r="N170" s="712"/>
      <c r="O170" s="386"/>
      <c r="P170" s="386"/>
      <c r="Q170" s="386"/>
      <c r="R170" s="386"/>
      <c r="S170" s="386"/>
      <c r="T170" s="386"/>
      <c r="U170" s="386"/>
      <c r="V170" s="386"/>
      <c r="W170" s="386"/>
      <c r="X170" s="386"/>
      <c r="Y170" s="386"/>
      <c r="Z170" s="386"/>
    </row>
    <row r="171" spans="1:26" ht="19.5" customHeight="1" x14ac:dyDescent="0.25">
      <c r="A171" s="386"/>
      <c r="B171" s="709"/>
      <c r="C171" s="1326" t="s">
        <v>841</v>
      </c>
      <c r="D171" s="1327"/>
      <c r="E171" s="1327"/>
      <c r="F171" s="1327"/>
      <c r="G171" s="1327"/>
      <c r="H171" s="1327"/>
      <c r="I171" s="1327"/>
      <c r="J171" s="710"/>
      <c r="K171" s="710"/>
      <c r="L171" s="710"/>
      <c r="M171" s="710"/>
      <c r="N171" s="712"/>
      <c r="O171" s="386"/>
      <c r="P171" s="386"/>
      <c r="Q171" s="386"/>
      <c r="R171" s="386"/>
      <c r="S171" s="386"/>
      <c r="T171" s="386"/>
      <c r="U171" s="386"/>
      <c r="V171" s="386"/>
      <c r="W171" s="386"/>
      <c r="X171" s="386"/>
      <c r="Y171" s="386"/>
      <c r="Z171" s="386"/>
    </row>
    <row r="172" spans="1:26" ht="34.5" customHeight="1" x14ac:dyDescent="0.25">
      <c r="A172" s="428"/>
      <c r="B172" s="726"/>
      <c r="C172" s="404" t="s">
        <v>1</v>
      </c>
      <c r="D172" s="404" t="s">
        <v>2</v>
      </c>
      <c r="E172" s="404" t="s">
        <v>152</v>
      </c>
      <c r="F172" s="404" t="s">
        <v>239</v>
      </c>
      <c r="G172" s="405" t="s">
        <v>6</v>
      </c>
      <c r="H172" s="406" t="s">
        <v>769</v>
      </c>
      <c r="I172" s="406" t="s">
        <v>770</v>
      </c>
      <c r="J172" s="403"/>
      <c r="K172" s="403"/>
      <c r="L172" s="403"/>
      <c r="M172" s="403"/>
      <c r="N172" s="722"/>
      <c r="O172" s="403"/>
      <c r="P172" s="403"/>
      <c r="Q172" s="403"/>
      <c r="R172" s="403"/>
      <c r="S172" s="403"/>
      <c r="T172" s="403"/>
      <c r="U172" s="403"/>
      <c r="V172" s="403"/>
      <c r="W172" s="403"/>
      <c r="X172" s="403"/>
      <c r="Y172" s="403"/>
      <c r="Z172" s="403"/>
    </row>
    <row r="173" spans="1:26" ht="18" customHeight="1" x14ac:dyDescent="0.25">
      <c r="A173" s="396"/>
      <c r="B173" s="725"/>
      <c r="C173" s="407">
        <v>1</v>
      </c>
      <c r="D173" s="1325" t="s">
        <v>229</v>
      </c>
      <c r="E173" s="1317"/>
      <c r="F173" s="1317"/>
      <c r="G173" s="1317"/>
      <c r="H173" s="1317"/>
      <c r="I173" s="1318"/>
      <c r="J173" s="720" t="s">
        <v>842</v>
      </c>
      <c r="K173" s="440">
        <f>H24</f>
        <v>601.86</v>
      </c>
      <c r="L173" s="729">
        <f>K173/K174</f>
        <v>0.22443728464670876</v>
      </c>
      <c r="M173" s="710"/>
      <c r="N173" s="712"/>
      <c r="O173" s="386"/>
      <c r="P173" s="386"/>
      <c r="Q173" s="386"/>
      <c r="R173" s="386"/>
      <c r="S173" s="386"/>
      <c r="T173" s="386"/>
      <c r="U173" s="386"/>
      <c r="V173" s="386"/>
      <c r="W173" s="386"/>
      <c r="X173" s="386"/>
      <c r="Y173" s="386"/>
      <c r="Z173" s="386"/>
    </row>
    <row r="174" spans="1:26" ht="18" customHeight="1" x14ac:dyDescent="0.25">
      <c r="A174" s="386"/>
      <c r="B174" s="709"/>
      <c r="C174" s="415" t="s">
        <v>8</v>
      </c>
      <c r="D174" s="415" t="s">
        <v>843</v>
      </c>
      <c r="E174" s="416" t="s">
        <v>1679</v>
      </c>
      <c r="F174" s="415" t="s">
        <v>14</v>
      </c>
      <c r="G174" s="417">
        <f t="shared" ref="G174:G176" si="10">0.2*$L$173</f>
        <v>4.4887456929341756E-2</v>
      </c>
      <c r="H174" s="418">
        <f>VLOOKUP(D174,'Sintético de Mão de Obra'!$A$7:$F$128,6,0)</f>
        <v>6244.8901999999998</v>
      </c>
      <c r="I174" s="418">
        <f t="shared" ref="I174:I176" si="11">TRUNC(H174*G174,2)</f>
        <v>280.31</v>
      </c>
      <c r="J174" s="715"/>
      <c r="K174" s="730">
        <f>297.96*9</f>
        <v>2681.64</v>
      </c>
      <c r="L174" s="715"/>
      <c r="M174" s="710"/>
      <c r="N174" s="712"/>
      <c r="O174" s="386"/>
      <c r="P174" s="386"/>
      <c r="Q174" s="386"/>
      <c r="R174" s="386"/>
      <c r="S174" s="386"/>
      <c r="T174" s="386"/>
      <c r="U174" s="386"/>
      <c r="V174" s="386"/>
      <c r="W174" s="386"/>
      <c r="X174" s="386"/>
      <c r="Y174" s="386"/>
      <c r="Z174" s="386"/>
    </row>
    <row r="175" spans="1:26" ht="18" customHeight="1" x14ac:dyDescent="0.25">
      <c r="A175" s="386"/>
      <c r="B175" s="709"/>
      <c r="C175" s="415" t="s">
        <v>9</v>
      </c>
      <c r="D175" s="415" t="s">
        <v>844</v>
      </c>
      <c r="E175" s="416" t="s">
        <v>1680</v>
      </c>
      <c r="F175" s="415" t="s">
        <v>14</v>
      </c>
      <c r="G175" s="417">
        <f t="shared" si="10"/>
        <v>4.4887456929341756E-2</v>
      </c>
      <c r="H175" s="418">
        <f>VLOOKUP(D175,'Sintético de Mão de Obra'!$A$7:$F$128,6,0)</f>
        <v>5320.4852000000001</v>
      </c>
      <c r="I175" s="418">
        <f t="shared" si="11"/>
        <v>238.82</v>
      </c>
      <c r="J175" s="710"/>
      <c r="K175" s="710"/>
      <c r="L175" s="710"/>
      <c r="M175" s="710"/>
      <c r="N175" s="712"/>
      <c r="O175" s="386"/>
      <c r="P175" s="386"/>
      <c r="Q175" s="386"/>
      <c r="R175" s="386"/>
      <c r="S175" s="386"/>
      <c r="T175" s="386"/>
      <c r="U175" s="386"/>
      <c r="V175" s="386"/>
      <c r="W175" s="386"/>
      <c r="X175" s="386"/>
      <c r="Y175" s="386"/>
      <c r="Z175" s="386"/>
    </row>
    <row r="176" spans="1:26" ht="18" customHeight="1" x14ac:dyDescent="0.25">
      <c r="A176" s="386"/>
      <c r="B176" s="709"/>
      <c r="C176" s="415" t="s">
        <v>817</v>
      </c>
      <c r="D176" s="415" t="s">
        <v>845</v>
      </c>
      <c r="E176" s="416" t="s">
        <v>1681</v>
      </c>
      <c r="F176" s="415" t="s">
        <v>14</v>
      </c>
      <c r="G176" s="417">
        <f t="shared" si="10"/>
        <v>4.4887456929341756E-2</v>
      </c>
      <c r="H176" s="418">
        <f>VLOOKUP(D176,'Sintético de Mão de Obra'!$A$7:$F$128,6,0)</f>
        <v>4323.5312999999996</v>
      </c>
      <c r="I176" s="418">
        <f t="shared" si="11"/>
        <v>194.07</v>
      </c>
      <c r="J176" s="710"/>
      <c r="K176" s="710"/>
      <c r="L176" s="710"/>
      <c r="M176" s="710"/>
      <c r="N176" s="712"/>
      <c r="O176" s="386"/>
      <c r="P176" s="386"/>
      <c r="Q176" s="386"/>
      <c r="R176" s="386"/>
      <c r="S176" s="386"/>
      <c r="T176" s="386"/>
      <c r="U176" s="386"/>
      <c r="V176" s="386"/>
      <c r="W176" s="386"/>
      <c r="X176" s="386"/>
      <c r="Y176" s="386"/>
      <c r="Z176" s="386"/>
    </row>
    <row r="177" spans="1:26" ht="19.5" customHeight="1" x14ac:dyDescent="0.25">
      <c r="A177" s="396"/>
      <c r="B177" s="725"/>
      <c r="C177" s="1316" t="s">
        <v>846</v>
      </c>
      <c r="D177" s="1317"/>
      <c r="E177" s="1317"/>
      <c r="F177" s="1317"/>
      <c r="G177" s="1317"/>
      <c r="H177" s="1318"/>
      <c r="I177" s="419">
        <f>SUM(I174:I176)</f>
        <v>713.2</v>
      </c>
      <c r="J177" s="710"/>
      <c r="K177" s="710"/>
      <c r="L177" s="710"/>
      <c r="M177" s="710"/>
      <c r="N177" s="712"/>
      <c r="O177" s="386"/>
      <c r="P177" s="386"/>
      <c r="Q177" s="386"/>
      <c r="R177" s="386"/>
      <c r="S177" s="386"/>
      <c r="T177" s="386"/>
      <c r="U177" s="386"/>
      <c r="V177" s="386"/>
      <c r="W177" s="386"/>
      <c r="X177" s="386"/>
      <c r="Y177" s="386"/>
      <c r="Z177" s="386"/>
    </row>
    <row r="178" spans="1:26" ht="9.75" customHeight="1" x14ac:dyDescent="0.25">
      <c r="A178" s="386"/>
      <c r="B178" s="709"/>
      <c r="C178" s="710"/>
      <c r="D178" s="710"/>
      <c r="E178" s="710"/>
      <c r="F178" s="711"/>
      <c r="G178" s="710"/>
      <c r="H178" s="710"/>
      <c r="I178" s="710"/>
      <c r="J178" s="710"/>
      <c r="K178" s="710"/>
      <c r="L178" s="710"/>
      <c r="M178" s="710"/>
      <c r="N178" s="712"/>
      <c r="O178" s="386"/>
      <c r="P178" s="386"/>
      <c r="Q178" s="386"/>
      <c r="R178" s="386"/>
      <c r="S178" s="386"/>
      <c r="T178" s="386"/>
      <c r="U178" s="386"/>
      <c r="V178" s="386"/>
      <c r="W178" s="386"/>
      <c r="X178" s="386"/>
      <c r="Y178" s="386"/>
      <c r="Z178" s="386"/>
    </row>
    <row r="179" spans="1:26" ht="19.5" customHeight="1" x14ac:dyDescent="0.25">
      <c r="A179" s="386"/>
      <c r="B179" s="709"/>
      <c r="C179" s="1326" t="s">
        <v>847</v>
      </c>
      <c r="D179" s="1327"/>
      <c r="E179" s="1327"/>
      <c r="F179" s="1327"/>
      <c r="G179" s="1327"/>
      <c r="H179" s="1327"/>
      <c r="I179" s="1327"/>
      <c r="J179" s="710"/>
      <c r="K179" s="710"/>
      <c r="L179" s="710"/>
      <c r="M179" s="710"/>
      <c r="N179" s="712"/>
      <c r="O179" s="386"/>
      <c r="P179" s="386"/>
      <c r="Q179" s="386"/>
      <c r="R179" s="386"/>
      <c r="S179" s="386"/>
      <c r="T179" s="386"/>
      <c r="U179" s="386"/>
      <c r="V179" s="386"/>
      <c r="W179" s="386"/>
      <c r="X179" s="386"/>
      <c r="Y179" s="386"/>
      <c r="Z179" s="386"/>
    </row>
    <row r="180" spans="1:26" ht="34.5" customHeight="1" x14ac:dyDescent="0.25">
      <c r="A180" s="428"/>
      <c r="B180" s="726"/>
      <c r="C180" s="404" t="s">
        <v>1</v>
      </c>
      <c r="D180" s="404" t="s">
        <v>2</v>
      </c>
      <c r="E180" s="404" t="s">
        <v>152</v>
      </c>
      <c r="F180" s="404" t="s">
        <v>239</v>
      </c>
      <c r="G180" s="405" t="s">
        <v>6</v>
      </c>
      <c r="H180" s="406" t="s">
        <v>769</v>
      </c>
      <c r="I180" s="406" t="s">
        <v>770</v>
      </c>
      <c r="J180" s="403"/>
      <c r="K180" s="403"/>
      <c r="L180" s="403"/>
      <c r="M180" s="403"/>
      <c r="N180" s="722"/>
      <c r="O180" s="403"/>
      <c r="P180" s="403"/>
      <c r="Q180" s="403"/>
      <c r="R180" s="403"/>
      <c r="S180" s="403"/>
      <c r="T180" s="403"/>
      <c r="U180" s="403"/>
      <c r="V180" s="403"/>
      <c r="W180" s="403"/>
      <c r="X180" s="403"/>
      <c r="Y180" s="403"/>
      <c r="Z180" s="403"/>
    </row>
    <row r="181" spans="1:26" ht="19.5" customHeight="1" x14ac:dyDescent="0.25">
      <c r="A181" s="396"/>
      <c r="B181" s="725"/>
      <c r="C181" s="407">
        <v>1</v>
      </c>
      <c r="D181" s="1325" t="s">
        <v>848</v>
      </c>
      <c r="E181" s="1317"/>
      <c r="F181" s="1317"/>
      <c r="G181" s="1317"/>
      <c r="H181" s="1317"/>
      <c r="I181" s="1318"/>
      <c r="J181" s="710"/>
      <c r="K181" s="710"/>
      <c r="L181" s="710"/>
      <c r="M181" s="710"/>
      <c r="N181" s="712"/>
      <c r="O181" s="386"/>
      <c r="P181" s="386"/>
      <c r="Q181" s="386"/>
      <c r="R181" s="386"/>
      <c r="S181" s="386"/>
      <c r="T181" s="386"/>
      <c r="U181" s="386"/>
      <c r="V181" s="386"/>
      <c r="W181" s="386"/>
      <c r="X181" s="386"/>
      <c r="Y181" s="386"/>
      <c r="Z181" s="386"/>
    </row>
    <row r="182" spans="1:26" ht="27" customHeight="1" x14ac:dyDescent="0.25">
      <c r="A182" s="386"/>
      <c r="B182" s="709"/>
      <c r="C182" s="415" t="s">
        <v>8</v>
      </c>
      <c r="D182" s="415" t="s">
        <v>579</v>
      </c>
      <c r="E182" s="432" t="s">
        <v>1685</v>
      </c>
      <c r="F182" s="415" t="s">
        <v>232</v>
      </c>
      <c r="G182" s="417">
        <f>11*$L$173</f>
        <v>2.4688101311137962</v>
      </c>
      <c r="H182" s="427">
        <f>VLOOKUP(D182,'EQUIPAMENTO SICRO'!$A$2:$K$565,10,0)</f>
        <v>324.72609999999997</v>
      </c>
      <c r="I182" s="418">
        <f t="shared" ref="I182:I184" si="12">TRUNC(H182*G182,2)</f>
        <v>801.68</v>
      </c>
      <c r="J182" s="710"/>
      <c r="K182" s="710"/>
      <c r="L182" s="710"/>
      <c r="M182" s="710"/>
      <c r="N182" s="712"/>
      <c r="O182" s="386"/>
      <c r="P182" s="386"/>
      <c r="Q182" s="386"/>
      <c r="R182" s="386"/>
      <c r="S182" s="386"/>
      <c r="T182" s="386"/>
      <c r="U182" s="386"/>
      <c r="V182" s="386"/>
      <c r="W182" s="386"/>
      <c r="X182" s="386"/>
      <c r="Y182" s="386"/>
      <c r="Z182" s="386"/>
    </row>
    <row r="183" spans="1:26" ht="27" customHeight="1" x14ac:dyDescent="0.25">
      <c r="A183" s="386"/>
      <c r="B183" s="709"/>
      <c r="C183" s="415" t="s">
        <v>9</v>
      </c>
      <c r="D183" s="415" t="s">
        <v>254</v>
      </c>
      <c r="E183" s="432" t="s">
        <v>255</v>
      </c>
      <c r="F183" s="415" t="s">
        <v>232</v>
      </c>
      <c r="G183" s="417">
        <f>22*$L$173</f>
        <v>4.9376202622275924</v>
      </c>
      <c r="H183" s="427">
        <f>VLOOKUP(D183,'EQUIPAMENTO SICRO'!$A$2:$K$565,10,0)</f>
        <v>284.1438</v>
      </c>
      <c r="I183" s="418">
        <f t="shared" si="12"/>
        <v>1402.99</v>
      </c>
      <c r="J183" s="710"/>
      <c r="K183" s="710"/>
      <c r="L183" s="710"/>
      <c r="M183" s="710"/>
      <c r="N183" s="712"/>
      <c r="O183" s="386"/>
      <c r="P183" s="386"/>
      <c r="Q183" s="386"/>
      <c r="R183" s="386"/>
      <c r="S183" s="386"/>
      <c r="T183" s="386"/>
      <c r="U183" s="386"/>
      <c r="V183" s="386"/>
      <c r="W183" s="386"/>
      <c r="X183" s="386"/>
      <c r="Y183" s="386"/>
      <c r="Z183" s="386"/>
    </row>
    <row r="184" spans="1:26" ht="18" customHeight="1" x14ac:dyDescent="0.25">
      <c r="A184" s="386"/>
      <c r="B184" s="709"/>
      <c r="C184" s="415" t="s">
        <v>817</v>
      </c>
      <c r="D184" s="415" t="s">
        <v>461</v>
      </c>
      <c r="E184" s="432" t="s">
        <v>462</v>
      </c>
      <c r="F184" s="415" t="s">
        <v>232</v>
      </c>
      <c r="G184" s="417">
        <f>11*$L$173</f>
        <v>2.4688101311137962</v>
      </c>
      <c r="H184" s="427">
        <f>VLOOKUP(D184,'EQUIPAMENTO SICRO'!$A$2:$K$565,10,0)</f>
        <v>343.42219999999998</v>
      </c>
      <c r="I184" s="418">
        <f t="shared" si="12"/>
        <v>847.84</v>
      </c>
      <c r="J184" s="710"/>
      <c r="K184" s="710"/>
      <c r="L184" s="710"/>
      <c r="M184" s="710"/>
      <c r="N184" s="712"/>
      <c r="O184" s="386"/>
      <c r="P184" s="386"/>
      <c r="Q184" s="386"/>
      <c r="R184" s="386"/>
      <c r="S184" s="386"/>
      <c r="T184" s="386"/>
      <c r="U184" s="386"/>
      <c r="V184" s="386"/>
      <c r="W184" s="386"/>
      <c r="X184" s="386"/>
      <c r="Y184" s="386"/>
      <c r="Z184" s="386"/>
    </row>
    <row r="185" spans="1:26" ht="19.5" customHeight="1" x14ac:dyDescent="0.25">
      <c r="A185" s="396"/>
      <c r="B185" s="725"/>
      <c r="C185" s="1316" t="s">
        <v>849</v>
      </c>
      <c r="D185" s="1317"/>
      <c r="E185" s="1317"/>
      <c r="F185" s="1317"/>
      <c r="G185" s="1317"/>
      <c r="H185" s="1318"/>
      <c r="I185" s="419">
        <f>SUM(I182:I184)</f>
        <v>3052.51</v>
      </c>
      <c r="J185" s="710"/>
      <c r="K185" s="710"/>
      <c r="L185" s="710"/>
      <c r="M185" s="710"/>
      <c r="N185" s="712"/>
      <c r="O185" s="386"/>
      <c r="P185" s="386"/>
      <c r="Q185" s="386"/>
      <c r="R185" s="386"/>
      <c r="S185" s="386"/>
      <c r="T185" s="386"/>
      <c r="U185" s="386"/>
      <c r="V185" s="386"/>
      <c r="W185" s="386"/>
      <c r="X185" s="386"/>
      <c r="Y185" s="386"/>
      <c r="Z185" s="386"/>
    </row>
    <row r="186" spans="1:26" ht="19.5" customHeight="1" x14ac:dyDescent="0.25">
      <c r="A186" s="396"/>
      <c r="B186" s="725"/>
      <c r="C186" s="1331" t="s">
        <v>850</v>
      </c>
      <c r="D186" s="1317"/>
      <c r="E186" s="1317"/>
      <c r="F186" s="1317"/>
      <c r="G186" s="1317"/>
      <c r="H186" s="1318"/>
      <c r="I186" s="420">
        <f>SUM(I185,I177)</f>
        <v>3765.71</v>
      </c>
      <c r="J186" s="710"/>
      <c r="K186" s="710"/>
      <c r="L186" s="710"/>
      <c r="M186" s="710"/>
      <c r="N186" s="712"/>
      <c r="O186" s="386"/>
      <c r="P186" s="386"/>
      <c r="Q186" s="386"/>
      <c r="R186" s="386"/>
      <c r="S186" s="386"/>
      <c r="T186" s="386"/>
      <c r="U186" s="386"/>
      <c r="V186" s="386"/>
      <c r="W186" s="386"/>
      <c r="X186" s="386"/>
      <c r="Y186" s="386"/>
      <c r="Z186" s="386"/>
    </row>
    <row r="187" spans="1:26" ht="11.25" customHeight="1" x14ac:dyDescent="0.25">
      <c r="A187" s="386"/>
      <c r="B187" s="709"/>
      <c r="C187" s="710"/>
      <c r="D187" s="710"/>
      <c r="E187" s="710"/>
      <c r="F187" s="711"/>
      <c r="G187" s="710"/>
      <c r="H187" s="710"/>
      <c r="I187" s="710"/>
      <c r="J187" s="710"/>
      <c r="K187" s="710"/>
      <c r="L187" s="710"/>
      <c r="M187" s="710"/>
      <c r="N187" s="712"/>
      <c r="O187" s="386"/>
      <c r="P187" s="386"/>
      <c r="Q187" s="386"/>
      <c r="R187" s="386"/>
      <c r="S187" s="386"/>
      <c r="T187" s="386"/>
      <c r="U187" s="386"/>
      <c r="V187" s="386"/>
      <c r="W187" s="386"/>
      <c r="X187" s="386"/>
      <c r="Y187" s="386"/>
      <c r="Z187" s="386"/>
    </row>
    <row r="188" spans="1:26" ht="19.5" customHeight="1" x14ac:dyDescent="0.25">
      <c r="A188" s="397"/>
      <c r="B188" s="713"/>
      <c r="C188" s="1320" t="s">
        <v>851</v>
      </c>
      <c r="D188" s="1321"/>
      <c r="E188" s="1321"/>
      <c r="F188" s="400"/>
      <c r="G188" s="400"/>
      <c r="H188" s="400"/>
      <c r="I188" s="400"/>
      <c r="J188" s="400"/>
      <c r="K188" s="400"/>
      <c r="L188" s="400"/>
      <c r="M188" s="400"/>
      <c r="N188" s="714"/>
      <c r="O188" s="397"/>
      <c r="P188" s="397"/>
      <c r="Q188" s="397"/>
      <c r="R188" s="397"/>
      <c r="S188" s="397"/>
      <c r="T188" s="397"/>
      <c r="U188" s="397"/>
      <c r="V188" s="397"/>
      <c r="W188" s="397"/>
      <c r="X188" s="397"/>
      <c r="Y188" s="397"/>
      <c r="Z188" s="397"/>
    </row>
    <row r="189" spans="1:26" ht="19.5" customHeight="1" x14ac:dyDescent="0.25">
      <c r="A189" s="386"/>
      <c r="B189" s="709"/>
      <c r="C189" s="1326" t="s">
        <v>852</v>
      </c>
      <c r="D189" s="1327"/>
      <c r="E189" s="1327"/>
      <c r="F189" s="1327"/>
      <c r="G189" s="1327"/>
      <c r="H189" s="1327"/>
      <c r="I189" s="1327"/>
      <c r="J189" s="710"/>
      <c r="K189" s="710"/>
      <c r="L189" s="710"/>
      <c r="M189" s="710"/>
      <c r="N189" s="712"/>
      <c r="O189" s="386"/>
      <c r="P189" s="386"/>
      <c r="Q189" s="386"/>
      <c r="R189" s="386"/>
      <c r="S189" s="386"/>
      <c r="T189" s="386"/>
      <c r="U189" s="386"/>
      <c r="V189" s="386"/>
      <c r="W189" s="386"/>
      <c r="X189" s="386"/>
      <c r="Y189" s="386"/>
      <c r="Z189" s="386"/>
    </row>
    <row r="190" spans="1:26" ht="34.5" customHeight="1" x14ac:dyDescent="0.25">
      <c r="A190" s="428"/>
      <c r="B190" s="726"/>
      <c r="C190" s="404" t="s">
        <v>1</v>
      </c>
      <c r="D190" s="1328" t="s">
        <v>152</v>
      </c>
      <c r="E190" s="1318"/>
      <c r="F190" s="404" t="s">
        <v>239</v>
      </c>
      <c r="G190" s="405" t="s">
        <v>6</v>
      </c>
      <c r="H190" s="406" t="s">
        <v>769</v>
      </c>
      <c r="I190" s="406" t="s">
        <v>770</v>
      </c>
      <c r="J190" s="403"/>
      <c r="K190" s="403"/>
      <c r="L190" s="403"/>
      <c r="M190" s="403"/>
      <c r="N190" s="722"/>
      <c r="O190" s="403"/>
      <c r="P190" s="403"/>
      <c r="Q190" s="403"/>
      <c r="R190" s="403"/>
      <c r="S190" s="403"/>
      <c r="T190" s="403"/>
      <c r="U190" s="403"/>
      <c r="V190" s="403"/>
      <c r="W190" s="403"/>
      <c r="X190" s="403"/>
      <c r="Y190" s="403"/>
      <c r="Z190" s="403"/>
    </row>
    <row r="191" spans="1:26" ht="18" customHeight="1" x14ac:dyDescent="0.25">
      <c r="A191" s="396"/>
      <c r="B191" s="725"/>
      <c r="C191" s="407">
        <v>1</v>
      </c>
      <c r="D191" s="1325" t="s">
        <v>853</v>
      </c>
      <c r="E191" s="1317"/>
      <c r="F191" s="1317"/>
      <c r="G191" s="1317"/>
      <c r="H191" s="1317"/>
      <c r="I191" s="1318"/>
      <c r="J191" s="710"/>
      <c r="K191" s="710"/>
      <c r="L191" s="710"/>
      <c r="M191" s="710"/>
      <c r="N191" s="712"/>
      <c r="O191" s="386"/>
      <c r="P191" s="386"/>
      <c r="Q191" s="386"/>
      <c r="R191" s="386"/>
      <c r="S191" s="386"/>
      <c r="T191" s="386"/>
      <c r="U191" s="386"/>
      <c r="V191" s="386"/>
      <c r="W191" s="386"/>
      <c r="X191" s="386"/>
      <c r="Y191" s="386"/>
      <c r="Z191" s="386"/>
    </row>
    <row r="192" spans="1:26" ht="18" customHeight="1" x14ac:dyDescent="0.25">
      <c r="A192" s="386"/>
      <c r="B192" s="709"/>
      <c r="C192" s="415" t="s">
        <v>8</v>
      </c>
      <c r="D192" s="1324" t="s">
        <v>223</v>
      </c>
      <c r="E192" s="1318"/>
      <c r="F192" s="415" t="s">
        <v>203</v>
      </c>
      <c r="G192" s="417">
        <f>F23</f>
        <v>12</v>
      </c>
      <c r="H192" s="418">
        <f>I52</f>
        <v>63475.16</v>
      </c>
      <c r="I192" s="418">
        <f t="shared" ref="I192:I193" si="13">TRUNC(H192*G192,2)</f>
        <v>761701.92</v>
      </c>
      <c r="J192" s="710"/>
      <c r="K192" s="710"/>
      <c r="L192" s="710"/>
      <c r="M192" s="710"/>
      <c r="N192" s="712"/>
      <c r="O192" s="386"/>
      <c r="P192" s="386"/>
      <c r="Q192" s="386"/>
      <c r="R192" s="386"/>
      <c r="S192" s="386"/>
      <c r="T192" s="386"/>
      <c r="U192" s="386"/>
      <c r="V192" s="386"/>
      <c r="W192" s="386"/>
      <c r="X192" s="386"/>
      <c r="Y192" s="386"/>
      <c r="Z192" s="386"/>
    </row>
    <row r="193" spans="1:26" ht="18" customHeight="1" x14ac:dyDescent="0.25">
      <c r="A193" s="386"/>
      <c r="B193" s="709"/>
      <c r="C193" s="415" t="s">
        <v>9</v>
      </c>
      <c r="D193" s="1324" t="s">
        <v>854</v>
      </c>
      <c r="E193" s="1318"/>
      <c r="F193" s="415" t="s">
        <v>203</v>
      </c>
      <c r="G193" s="417">
        <f>$G$192</f>
        <v>12</v>
      </c>
      <c r="H193" s="418">
        <f>L62</f>
        <v>41558.250000000007</v>
      </c>
      <c r="I193" s="418">
        <f t="shared" si="13"/>
        <v>498699</v>
      </c>
      <c r="J193" s="710"/>
      <c r="K193" s="710"/>
      <c r="L193" s="710"/>
      <c r="M193" s="710"/>
      <c r="N193" s="712"/>
      <c r="O193" s="386"/>
      <c r="P193" s="386"/>
      <c r="Q193" s="386"/>
      <c r="R193" s="386"/>
      <c r="S193" s="386"/>
      <c r="T193" s="386"/>
      <c r="U193" s="386"/>
      <c r="V193" s="386"/>
      <c r="W193" s="386"/>
      <c r="X193" s="386"/>
      <c r="Y193" s="386"/>
      <c r="Z193" s="386"/>
    </row>
    <row r="194" spans="1:26" ht="18" customHeight="1" x14ac:dyDescent="0.25">
      <c r="A194" s="396"/>
      <c r="B194" s="725"/>
      <c r="C194" s="1316" t="s">
        <v>855</v>
      </c>
      <c r="D194" s="1317"/>
      <c r="E194" s="1317"/>
      <c r="F194" s="1317"/>
      <c r="G194" s="1317"/>
      <c r="H194" s="1318"/>
      <c r="I194" s="419">
        <f>SUM(I192:I193)</f>
        <v>1260400.92</v>
      </c>
      <c r="J194" s="731"/>
      <c r="K194" s="710"/>
      <c r="L194" s="710"/>
      <c r="M194" s="710"/>
      <c r="N194" s="712"/>
      <c r="O194" s="386"/>
      <c r="P194" s="386"/>
      <c r="Q194" s="386"/>
      <c r="R194" s="386"/>
      <c r="S194" s="386"/>
      <c r="T194" s="386"/>
      <c r="U194" s="386"/>
      <c r="V194" s="386"/>
      <c r="W194" s="386"/>
      <c r="X194" s="386"/>
      <c r="Y194" s="386"/>
      <c r="Z194" s="386"/>
    </row>
    <row r="195" spans="1:26" ht="18" customHeight="1" x14ac:dyDescent="0.25">
      <c r="A195" s="396"/>
      <c r="B195" s="725"/>
      <c r="C195" s="407">
        <v>2</v>
      </c>
      <c r="D195" s="1325" t="s">
        <v>856</v>
      </c>
      <c r="E195" s="1317"/>
      <c r="F195" s="1317"/>
      <c r="G195" s="1317"/>
      <c r="H195" s="1317"/>
      <c r="I195" s="1318"/>
      <c r="J195" s="710"/>
      <c r="K195" s="710"/>
      <c r="L195" s="710"/>
      <c r="M195" s="710"/>
      <c r="N195" s="712"/>
      <c r="O195" s="386"/>
      <c r="P195" s="386"/>
      <c r="Q195" s="386"/>
      <c r="R195" s="386"/>
      <c r="S195" s="386"/>
      <c r="T195" s="386"/>
      <c r="U195" s="386"/>
      <c r="V195" s="386"/>
      <c r="W195" s="386"/>
      <c r="X195" s="386"/>
      <c r="Y195" s="386"/>
      <c r="Z195" s="386"/>
    </row>
    <row r="196" spans="1:26" ht="18" hidden="1" customHeight="1" x14ac:dyDescent="0.25">
      <c r="A196" s="386"/>
      <c r="B196" s="709"/>
      <c r="C196" s="415"/>
      <c r="D196" s="1324" t="s">
        <v>857</v>
      </c>
      <c r="E196" s="1330"/>
      <c r="F196" s="415" t="s">
        <v>203</v>
      </c>
      <c r="G196" s="442"/>
      <c r="H196" s="418"/>
      <c r="I196" s="418">
        <f t="shared" ref="I196:I201" si="14">TRUNC(H196*G196,2)</f>
        <v>0</v>
      </c>
      <c r="J196" s="710"/>
      <c r="K196" s="710"/>
      <c r="L196" s="710"/>
      <c r="M196" s="710"/>
      <c r="N196" s="712"/>
      <c r="O196" s="386"/>
      <c r="P196" s="386"/>
      <c r="Q196" s="386"/>
      <c r="R196" s="386"/>
      <c r="S196" s="386"/>
      <c r="T196" s="386"/>
      <c r="U196" s="386"/>
      <c r="V196" s="386"/>
      <c r="W196" s="386"/>
      <c r="X196" s="386"/>
      <c r="Y196" s="386"/>
      <c r="Z196" s="386"/>
    </row>
    <row r="197" spans="1:26" ht="18" hidden="1" customHeight="1" x14ac:dyDescent="0.25">
      <c r="A197" s="386"/>
      <c r="B197" s="709"/>
      <c r="C197" s="415"/>
      <c r="D197" s="1324" t="s">
        <v>858</v>
      </c>
      <c r="E197" s="1330"/>
      <c r="F197" s="415" t="s">
        <v>203</v>
      </c>
      <c r="G197" s="442"/>
      <c r="H197" s="418"/>
      <c r="I197" s="418">
        <f t="shared" si="14"/>
        <v>0</v>
      </c>
      <c r="J197" s="710"/>
      <c r="K197" s="710"/>
      <c r="L197" s="710"/>
      <c r="M197" s="710"/>
      <c r="N197" s="712"/>
      <c r="O197" s="386"/>
      <c r="P197" s="386"/>
      <c r="Q197" s="386"/>
      <c r="R197" s="386"/>
      <c r="S197" s="386"/>
      <c r="T197" s="386"/>
      <c r="U197" s="386"/>
      <c r="V197" s="386"/>
      <c r="W197" s="386"/>
      <c r="X197" s="386"/>
      <c r="Y197" s="386"/>
      <c r="Z197" s="386"/>
    </row>
    <row r="198" spans="1:26" ht="18" hidden="1" customHeight="1" x14ac:dyDescent="0.25">
      <c r="A198" s="386"/>
      <c r="B198" s="709"/>
      <c r="C198" s="415"/>
      <c r="D198" s="1324" t="s">
        <v>859</v>
      </c>
      <c r="E198" s="1330"/>
      <c r="F198" s="415" t="s">
        <v>203</v>
      </c>
      <c r="G198" s="442"/>
      <c r="H198" s="418"/>
      <c r="I198" s="418">
        <f t="shared" si="14"/>
        <v>0</v>
      </c>
      <c r="J198" s="710"/>
      <c r="K198" s="710"/>
      <c r="L198" s="710"/>
      <c r="M198" s="710"/>
      <c r="N198" s="712"/>
      <c r="O198" s="386"/>
      <c r="P198" s="386"/>
      <c r="Q198" s="386"/>
      <c r="R198" s="386"/>
      <c r="S198" s="386"/>
      <c r="T198" s="386"/>
      <c r="U198" s="386"/>
      <c r="V198" s="386"/>
      <c r="W198" s="386"/>
      <c r="X198" s="386"/>
      <c r="Y198" s="386"/>
      <c r="Z198" s="386"/>
    </row>
    <row r="199" spans="1:26" ht="18" customHeight="1" x14ac:dyDescent="0.25">
      <c r="A199" s="386"/>
      <c r="B199" s="709"/>
      <c r="C199" s="415" t="s">
        <v>34</v>
      </c>
      <c r="D199" s="441" t="s">
        <v>860</v>
      </c>
      <c r="E199" s="409"/>
      <c r="F199" s="415" t="s">
        <v>203</v>
      </c>
      <c r="G199" s="442">
        <v>12</v>
      </c>
      <c r="H199" s="418">
        <f>L79</f>
        <v>34155.870000000003</v>
      </c>
      <c r="I199" s="418">
        <f t="shared" si="14"/>
        <v>409870.44</v>
      </c>
      <c r="J199" s="710"/>
      <c r="K199" s="710"/>
      <c r="L199" s="710"/>
      <c r="M199" s="710"/>
      <c r="N199" s="712"/>
      <c r="O199" s="386"/>
      <c r="P199" s="386"/>
      <c r="Q199" s="386"/>
      <c r="R199" s="386"/>
      <c r="S199" s="386"/>
      <c r="T199" s="386"/>
      <c r="U199" s="386"/>
      <c r="V199" s="386"/>
      <c r="W199" s="386"/>
      <c r="X199" s="386"/>
      <c r="Y199" s="386"/>
      <c r="Z199" s="386"/>
    </row>
    <row r="200" spans="1:26" ht="18" customHeight="1" x14ac:dyDescent="0.25">
      <c r="A200" s="386"/>
      <c r="B200" s="709"/>
      <c r="C200" s="415" t="s">
        <v>63</v>
      </c>
      <c r="D200" s="441" t="s">
        <v>861</v>
      </c>
      <c r="E200" s="409"/>
      <c r="F200" s="415" t="s">
        <v>203</v>
      </c>
      <c r="G200" s="442">
        <v>12</v>
      </c>
      <c r="H200" s="418">
        <f>L95</f>
        <v>22786.329999999998</v>
      </c>
      <c r="I200" s="418">
        <f t="shared" si="14"/>
        <v>273435.96000000002</v>
      </c>
      <c r="J200" s="710"/>
      <c r="K200" s="710"/>
      <c r="L200" s="710"/>
      <c r="M200" s="710"/>
      <c r="N200" s="712"/>
      <c r="O200" s="386"/>
      <c r="P200" s="386"/>
      <c r="Q200" s="386"/>
      <c r="R200" s="386"/>
      <c r="S200" s="386"/>
      <c r="T200" s="386"/>
      <c r="U200" s="386"/>
      <c r="V200" s="386"/>
      <c r="W200" s="386"/>
      <c r="X200" s="386"/>
      <c r="Y200" s="386"/>
      <c r="Z200" s="386"/>
    </row>
    <row r="201" spans="1:26" ht="18" customHeight="1" x14ac:dyDescent="0.25">
      <c r="A201" s="386"/>
      <c r="B201" s="709"/>
      <c r="C201" s="415" t="s">
        <v>76</v>
      </c>
      <c r="D201" s="1324" t="s">
        <v>862</v>
      </c>
      <c r="E201" s="1318"/>
      <c r="F201" s="415" t="s">
        <v>203</v>
      </c>
      <c r="G201" s="442">
        <f>F23</f>
        <v>12</v>
      </c>
      <c r="H201" s="418">
        <f>I106</f>
        <v>7705.23</v>
      </c>
      <c r="I201" s="418">
        <f t="shared" si="14"/>
        <v>92462.76</v>
      </c>
      <c r="J201" s="710"/>
      <c r="K201" s="710"/>
      <c r="L201" s="710"/>
      <c r="M201" s="710"/>
      <c r="N201" s="712"/>
      <c r="O201" s="386"/>
      <c r="P201" s="386"/>
      <c r="Q201" s="386"/>
      <c r="R201" s="386"/>
      <c r="S201" s="386"/>
      <c r="T201" s="386"/>
      <c r="U201" s="386"/>
      <c r="V201" s="386"/>
      <c r="W201" s="386"/>
      <c r="X201" s="386"/>
      <c r="Y201" s="386"/>
      <c r="Z201" s="386"/>
    </row>
    <row r="202" spans="1:26" ht="19.5" customHeight="1" x14ac:dyDescent="0.25">
      <c r="A202" s="396"/>
      <c r="B202" s="725"/>
      <c r="C202" s="1316" t="s">
        <v>863</v>
      </c>
      <c r="D202" s="1317"/>
      <c r="E202" s="1317"/>
      <c r="F202" s="1317"/>
      <c r="G202" s="1317"/>
      <c r="H202" s="1318"/>
      <c r="I202" s="419">
        <f>SUM(I196:I201)</f>
        <v>775769.16</v>
      </c>
      <c r="J202" s="710"/>
      <c r="K202" s="710"/>
      <c r="L202" s="710"/>
      <c r="M202" s="710"/>
      <c r="N202" s="712"/>
      <c r="O202" s="386"/>
      <c r="P202" s="386"/>
      <c r="Q202" s="386"/>
      <c r="R202" s="386"/>
      <c r="S202" s="386"/>
      <c r="T202" s="386"/>
      <c r="U202" s="386"/>
      <c r="V202" s="386"/>
      <c r="W202" s="386"/>
      <c r="X202" s="386"/>
      <c r="Y202" s="386"/>
      <c r="Z202" s="386"/>
    </row>
    <row r="203" spans="1:26" ht="18" customHeight="1" x14ac:dyDescent="0.25">
      <c r="A203" s="396"/>
      <c r="B203" s="725"/>
      <c r="C203" s="407">
        <v>3</v>
      </c>
      <c r="D203" s="1325" t="s">
        <v>864</v>
      </c>
      <c r="E203" s="1317"/>
      <c r="F203" s="1317"/>
      <c r="G203" s="1317"/>
      <c r="H203" s="1317"/>
      <c r="I203" s="1318"/>
      <c r="J203" s="710"/>
      <c r="K203" s="710"/>
      <c r="L203" s="710"/>
      <c r="M203" s="710"/>
      <c r="N203" s="712"/>
      <c r="O203" s="386"/>
      <c r="P203" s="386"/>
      <c r="Q203" s="386"/>
      <c r="R203" s="386"/>
      <c r="S203" s="386"/>
      <c r="T203" s="386"/>
      <c r="U203" s="386"/>
      <c r="V203" s="386"/>
      <c r="W203" s="386"/>
      <c r="X203" s="386"/>
      <c r="Y203" s="386"/>
      <c r="Z203" s="386"/>
    </row>
    <row r="204" spans="1:26" ht="18" customHeight="1" x14ac:dyDescent="0.25">
      <c r="A204" s="386"/>
      <c r="B204" s="709"/>
      <c r="C204" s="415" t="s">
        <v>865</v>
      </c>
      <c r="D204" s="1324" t="s">
        <v>866</v>
      </c>
      <c r="E204" s="1318"/>
      <c r="F204" s="415" t="s">
        <v>867</v>
      </c>
      <c r="G204" s="417">
        <f>'CP001 - EFS e Laboratórios'!I25</f>
        <v>44.086767434582804</v>
      </c>
      <c r="H204" s="418">
        <f>I118</f>
        <v>8886.32</v>
      </c>
      <c r="I204" s="418">
        <f>TRUNC(H204*G204,2)</f>
        <v>391769.12</v>
      </c>
      <c r="J204" s="710"/>
      <c r="K204" s="732"/>
      <c r="L204" s="710"/>
      <c r="M204" s="710"/>
      <c r="N204" s="712"/>
      <c r="O204" s="386"/>
      <c r="P204" s="386"/>
      <c r="Q204" s="386"/>
      <c r="R204" s="386"/>
      <c r="S204" s="386"/>
      <c r="T204" s="386"/>
      <c r="U204" s="386"/>
      <c r="V204" s="386"/>
      <c r="W204" s="386"/>
      <c r="X204" s="386"/>
      <c r="Y204" s="386"/>
      <c r="Z204" s="386"/>
    </row>
    <row r="205" spans="1:26" ht="18" customHeight="1" x14ac:dyDescent="0.25">
      <c r="A205" s="410"/>
      <c r="B205" s="723"/>
      <c r="C205" s="411" t="s">
        <v>868</v>
      </c>
      <c r="D205" s="1329" t="s">
        <v>869</v>
      </c>
      <c r="E205" s="1318"/>
      <c r="F205" s="411"/>
      <c r="G205" s="442"/>
      <c r="H205" s="420"/>
      <c r="I205" s="420"/>
      <c r="J205" s="715"/>
      <c r="K205" s="715"/>
      <c r="L205" s="715"/>
      <c r="M205" s="715"/>
      <c r="N205" s="724"/>
      <c r="O205" s="410"/>
      <c r="P205" s="410"/>
      <c r="Q205" s="410"/>
      <c r="R205" s="410"/>
      <c r="S205" s="410"/>
      <c r="T205" s="410"/>
      <c r="U205" s="410"/>
      <c r="V205" s="410"/>
      <c r="W205" s="410"/>
      <c r="X205" s="410"/>
      <c r="Y205" s="410"/>
      <c r="Z205" s="410"/>
    </row>
    <row r="206" spans="1:26" ht="18" customHeight="1" x14ac:dyDescent="0.25">
      <c r="A206" s="386"/>
      <c r="B206" s="709"/>
      <c r="C206" s="415" t="s">
        <v>870</v>
      </c>
      <c r="D206" s="1324" t="s">
        <v>871</v>
      </c>
      <c r="E206" s="1318"/>
      <c r="F206" s="415" t="s">
        <v>867</v>
      </c>
      <c r="G206" s="417">
        <f>'CP001 - EFS e Laboratórios'!I40+'CP001 - EFS e Laboratórios'!I49+'CP001 - EFS e Laboratórios'!I57</f>
        <v>3.8773594200737236</v>
      </c>
      <c r="H206" s="418">
        <f>L162</f>
        <v>27142.39</v>
      </c>
      <c r="I206" s="418">
        <f t="shared" ref="I206" si="15">TRUNC(H206*G206,2)</f>
        <v>105240.8</v>
      </c>
      <c r="J206" s="710"/>
      <c r="K206" s="710"/>
      <c r="L206" s="710"/>
      <c r="M206" s="710"/>
      <c r="N206" s="712"/>
      <c r="O206" s="386"/>
      <c r="P206" s="386"/>
      <c r="Q206" s="386"/>
      <c r="R206" s="386"/>
      <c r="S206" s="386"/>
      <c r="T206" s="386"/>
      <c r="U206" s="386"/>
      <c r="V206" s="386"/>
      <c r="W206" s="386"/>
      <c r="X206" s="386"/>
      <c r="Y206" s="386"/>
      <c r="Z206" s="386"/>
    </row>
    <row r="207" spans="1:26" ht="18" customHeight="1" x14ac:dyDescent="0.25">
      <c r="A207" s="386"/>
      <c r="B207" s="709"/>
      <c r="C207" s="443"/>
      <c r="D207" s="444"/>
      <c r="E207" s="444"/>
      <c r="F207" s="445"/>
      <c r="G207" s="446"/>
      <c r="H207" s="447"/>
      <c r="I207" s="418"/>
      <c r="J207" s="710"/>
      <c r="K207" s="710"/>
      <c r="L207" s="710"/>
      <c r="M207" s="710"/>
      <c r="N207" s="712"/>
      <c r="O207" s="386"/>
      <c r="P207" s="386"/>
      <c r="Q207" s="386"/>
      <c r="R207" s="386"/>
      <c r="S207" s="386"/>
      <c r="T207" s="386"/>
      <c r="U207" s="386"/>
      <c r="V207" s="386"/>
      <c r="W207" s="386"/>
      <c r="X207" s="386"/>
      <c r="Y207" s="386"/>
      <c r="Z207" s="386"/>
    </row>
    <row r="208" spans="1:26" ht="19.5" customHeight="1" x14ac:dyDescent="0.25">
      <c r="A208" s="396"/>
      <c r="B208" s="725"/>
      <c r="C208" s="1316" t="s">
        <v>872</v>
      </c>
      <c r="D208" s="1317"/>
      <c r="E208" s="1317"/>
      <c r="F208" s="1317"/>
      <c r="G208" s="1317"/>
      <c r="H208" s="1318"/>
      <c r="I208" s="419">
        <f>SUM(I204:I206)</f>
        <v>497009.91999999998</v>
      </c>
      <c r="J208" s="710"/>
      <c r="K208" s="710"/>
      <c r="L208" s="710"/>
      <c r="M208" s="710"/>
      <c r="N208" s="712"/>
      <c r="O208" s="386"/>
      <c r="P208" s="386"/>
      <c r="Q208" s="386"/>
      <c r="R208" s="386"/>
      <c r="S208" s="386"/>
      <c r="T208" s="386"/>
      <c r="U208" s="386"/>
      <c r="V208" s="386"/>
      <c r="W208" s="386"/>
      <c r="X208" s="386"/>
      <c r="Y208" s="386"/>
      <c r="Z208" s="386"/>
    </row>
    <row r="209" spans="1:26" ht="18" customHeight="1" x14ac:dyDescent="0.25">
      <c r="A209" s="396"/>
      <c r="B209" s="725"/>
      <c r="C209" s="407">
        <v>4</v>
      </c>
      <c r="D209" s="1325" t="s">
        <v>873</v>
      </c>
      <c r="E209" s="1317"/>
      <c r="F209" s="1317"/>
      <c r="G209" s="1317"/>
      <c r="H209" s="1317"/>
      <c r="I209" s="1318"/>
      <c r="J209" s="710"/>
      <c r="K209" s="710"/>
      <c r="L209" s="710"/>
      <c r="M209" s="710"/>
      <c r="N209" s="712"/>
      <c r="O209" s="386"/>
      <c r="P209" s="386"/>
      <c r="Q209" s="386"/>
      <c r="R209" s="386"/>
      <c r="S209" s="386"/>
      <c r="T209" s="386"/>
      <c r="U209" s="386"/>
      <c r="V209" s="386"/>
      <c r="W209" s="386"/>
      <c r="X209" s="386"/>
      <c r="Y209" s="386"/>
      <c r="Z209" s="386"/>
    </row>
    <row r="210" spans="1:26" ht="18" customHeight="1" x14ac:dyDescent="0.25">
      <c r="A210" s="386"/>
      <c r="B210" s="709"/>
      <c r="C210" s="415" t="s">
        <v>874</v>
      </c>
      <c r="D210" s="1324" t="s">
        <v>875</v>
      </c>
      <c r="E210" s="1318"/>
      <c r="F210" s="415" t="s">
        <v>203</v>
      </c>
      <c r="G210" s="417">
        <f>F23</f>
        <v>12</v>
      </c>
      <c r="H210" s="418">
        <f>I186</f>
        <v>3765.71</v>
      </c>
      <c r="I210" s="418">
        <f>TRUNC(H210*G210,2)</f>
        <v>45188.52</v>
      </c>
      <c r="J210" s="710"/>
      <c r="K210" s="710"/>
      <c r="L210" s="710"/>
      <c r="M210" s="710"/>
      <c r="N210" s="712"/>
      <c r="O210" s="386"/>
      <c r="P210" s="386"/>
      <c r="Q210" s="386"/>
      <c r="R210" s="386"/>
      <c r="S210" s="386"/>
      <c r="T210" s="386"/>
      <c r="U210" s="386"/>
      <c r="V210" s="386"/>
      <c r="W210" s="386"/>
      <c r="X210" s="386"/>
      <c r="Y210" s="386"/>
      <c r="Z210" s="386"/>
    </row>
    <row r="211" spans="1:26" ht="19.5" customHeight="1" x14ac:dyDescent="0.25">
      <c r="A211" s="396"/>
      <c r="B211" s="725"/>
      <c r="C211" s="1316" t="s">
        <v>876</v>
      </c>
      <c r="D211" s="1317"/>
      <c r="E211" s="1317"/>
      <c r="F211" s="1317"/>
      <c r="G211" s="1317"/>
      <c r="H211" s="1318"/>
      <c r="I211" s="419">
        <f>SUM(I210)</f>
        <v>45188.52</v>
      </c>
      <c r="J211" s="710"/>
      <c r="K211" s="710"/>
      <c r="L211" s="710"/>
      <c r="M211" s="710"/>
      <c r="N211" s="712"/>
      <c r="O211" s="386"/>
      <c r="P211" s="386"/>
      <c r="Q211" s="386"/>
      <c r="R211" s="386"/>
      <c r="S211" s="386"/>
      <c r="T211" s="386"/>
      <c r="U211" s="386"/>
      <c r="V211" s="386"/>
      <c r="W211" s="386"/>
      <c r="X211" s="386"/>
      <c r="Y211" s="386"/>
      <c r="Z211" s="386"/>
    </row>
    <row r="212" spans="1:26" x14ac:dyDescent="0.25">
      <c r="A212" s="386"/>
      <c r="B212" s="727"/>
      <c r="C212" s="433"/>
      <c r="D212" s="433"/>
      <c r="E212" s="433"/>
      <c r="F212" s="434"/>
      <c r="G212" s="433"/>
      <c r="H212" s="433"/>
      <c r="I212" s="433"/>
      <c r="J212" s="433"/>
      <c r="K212" s="433"/>
      <c r="L212" s="433"/>
      <c r="M212" s="433"/>
      <c r="N212" s="728"/>
      <c r="O212" s="386"/>
      <c r="P212" s="386"/>
      <c r="Q212" s="386"/>
      <c r="R212" s="386"/>
      <c r="S212" s="386"/>
      <c r="T212" s="386"/>
      <c r="U212" s="386"/>
      <c r="V212" s="386"/>
      <c r="W212" s="386"/>
      <c r="X212" s="386"/>
      <c r="Y212" s="386"/>
      <c r="Z212" s="386"/>
    </row>
    <row r="213" spans="1:26" ht="19.5" customHeight="1" x14ac:dyDescent="0.25">
      <c r="A213" s="386"/>
      <c r="B213" s="709"/>
      <c r="C213" s="1326" t="s">
        <v>877</v>
      </c>
      <c r="D213" s="1327"/>
      <c r="E213" s="1327"/>
      <c r="F213" s="1327"/>
      <c r="G213" s="1327"/>
      <c r="H213" s="1327"/>
      <c r="I213" s="1327"/>
      <c r="J213" s="710"/>
      <c r="K213" s="710"/>
      <c r="L213" s="710"/>
      <c r="M213" s="710"/>
      <c r="N213" s="712"/>
      <c r="O213" s="386"/>
      <c r="P213" s="386"/>
      <c r="Q213" s="386"/>
      <c r="R213" s="386"/>
      <c r="S213" s="386"/>
      <c r="T213" s="386"/>
      <c r="U213" s="386"/>
      <c r="V213" s="386"/>
      <c r="W213" s="386"/>
      <c r="X213" s="386"/>
      <c r="Y213" s="386"/>
      <c r="Z213" s="386"/>
    </row>
    <row r="214" spans="1:26" ht="34.5" customHeight="1" x14ac:dyDescent="0.25">
      <c r="A214" s="428"/>
      <c r="B214" s="726"/>
      <c r="C214" s="404" t="s">
        <v>1</v>
      </c>
      <c r="D214" s="1328" t="s">
        <v>152</v>
      </c>
      <c r="E214" s="1318"/>
      <c r="F214" s="404" t="s">
        <v>239</v>
      </c>
      <c r="G214" s="405" t="s">
        <v>6</v>
      </c>
      <c r="H214" s="406" t="s">
        <v>769</v>
      </c>
      <c r="I214" s="406" t="s">
        <v>770</v>
      </c>
      <c r="J214" s="403"/>
      <c r="K214" s="403"/>
      <c r="L214" s="403"/>
      <c r="M214" s="403"/>
      <c r="N214" s="722"/>
      <c r="O214" s="403"/>
      <c r="P214" s="403"/>
      <c r="Q214" s="403"/>
      <c r="R214" s="403"/>
      <c r="S214" s="403"/>
      <c r="T214" s="403"/>
      <c r="U214" s="403"/>
      <c r="V214" s="403"/>
      <c r="W214" s="403"/>
      <c r="X214" s="403"/>
      <c r="Y214" s="403"/>
      <c r="Z214" s="403"/>
    </row>
    <row r="215" spans="1:26" ht="18" customHeight="1" x14ac:dyDescent="0.25">
      <c r="A215" s="396"/>
      <c r="B215" s="725"/>
      <c r="C215" s="407">
        <v>1</v>
      </c>
      <c r="D215" s="1325" t="s">
        <v>878</v>
      </c>
      <c r="E215" s="1317"/>
      <c r="F215" s="1317"/>
      <c r="G215" s="1317"/>
      <c r="H215" s="1317"/>
      <c r="I215" s="1318"/>
      <c r="J215" s="710"/>
      <c r="K215" s="710"/>
      <c r="L215" s="710"/>
      <c r="M215" s="710"/>
      <c r="N215" s="712"/>
      <c r="O215" s="386"/>
      <c r="P215" s="386"/>
      <c r="Q215" s="386"/>
      <c r="R215" s="386"/>
      <c r="S215" s="386"/>
      <c r="T215" s="386"/>
      <c r="U215" s="386"/>
      <c r="V215" s="386"/>
      <c r="W215" s="386"/>
      <c r="X215" s="386"/>
      <c r="Y215" s="386"/>
      <c r="Z215" s="386"/>
    </row>
    <row r="216" spans="1:26" ht="18" customHeight="1" x14ac:dyDescent="0.25">
      <c r="A216" s="386"/>
      <c r="B216" s="709"/>
      <c r="C216" s="415" t="s">
        <v>8</v>
      </c>
      <c r="D216" s="1324" t="s">
        <v>879</v>
      </c>
      <c r="E216" s="1318"/>
      <c r="F216" s="415" t="s">
        <v>880</v>
      </c>
      <c r="G216" s="417">
        <v>1</v>
      </c>
      <c r="H216" s="418">
        <f>I194</f>
        <v>1260400.92</v>
      </c>
      <c r="I216" s="418">
        <f t="shared" ref="I216:I219" si="16">TRUNC(H216*G216,2)</f>
        <v>1260400.92</v>
      </c>
      <c r="J216" s="710"/>
      <c r="K216" s="710"/>
      <c r="L216" s="710"/>
      <c r="M216" s="710"/>
      <c r="N216" s="712"/>
      <c r="O216" s="386"/>
      <c r="P216" s="386"/>
      <c r="Q216" s="386"/>
      <c r="R216" s="386"/>
      <c r="S216" s="386"/>
      <c r="T216" s="386"/>
      <c r="U216" s="386"/>
      <c r="V216" s="386"/>
      <c r="W216" s="386"/>
      <c r="X216" s="386"/>
      <c r="Y216" s="386"/>
      <c r="Z216" s="386"/>
    </row>
    <row r="217" spans="1:26" ht="18" customHeight="1" x14ac:dyDescent="0.25">
      <c r="A217" s="386"/>
      <c r="B217" s="709"/>
      <c r="C217" s="415" t="s">
        <v>9</v>
      </c>
      <c r="D217" s="1324" t="s">
        <v>881</v>
      </c>
      <c r="E217" s="1318"/>
      <c r="F217" s="415" t="s">
        <v>880</v>
      </c>
      <c r="G217" s="417">
        <v>1</v>
      </c>
      <c r="H217" s="418">
        <f>I202</f>
        <v>775769.16</v>
      </c>
      <c r="I217" s="418">
        <f t="shared" si="16"/>
        <v>775769.16</v>
      </c>
      <c r="J217" s="710"/>
      <c r="K217" s="710"/>
      <c r="L217" s="710"/>
      <c r="M217" s="710"/>
      <c r="N217" s="712"/>
      <c r="O217" s="386"/>
      <c r="P217" s="386"/>
      <c r="Q217" s="386"/>
      <c r="R217" s="386"/>
      <c r="S217" s="386"/>
      <c r="T217" s="386"/>
      <c r="U217" s="386"/>
      <c r="V217" s="386"/>
      <c r="W217" s="386"/>
      <c r="X217" s="386"/>
      <c r="Y217" s="386"/>
      <c r="Z217" s="386"/>
    </row>
    <row r="218" spans="1:26" ht="18" customHeight="1" x14ac:dyDescent="0.25">
      <c r="A218" s="386"/>
      <c r="B218" s="709"/>
      <c r="C218" s="415" t="s">
        <v>817</v>
      </c>
      <c r="D218" s="1324" t="s">
        <v>882</v>
      </c>
      <c r="E218" s="1318"/>
      <c r="F218" s="415" t="s">
        <v>880</v>
      </c>
      <c r="G218" s="417">
        <v>1</v>
      </c>
      <c r="H218" s="418">
        <f>I208</f>
        <v>497009.91999999998</v>
      </c>
      <c r="I218" s="418">
        <f t="shared" si="16"/>
        <v>497009.91999999998</v>
      </c>
      <c r="J218" s="710"/>
      <c r="K218" s="710"/>
      <c r="L218" s="710"/>
      <c r="M218" s="710"/>
      <c r="N218" s="712"/>
      <c r="O218" s="386"/>
      <c r="P218" s="386"/>
      <c r="Q218" s="386"/>
      <c r="R218" s="386"/>
      <c r="S218" s="386"/>
      <c r="T218" s="386"/>
      <c r="U218" s="386"/>
      <c r="V218" s="386"/>
      <c r="W218" s="386"/>
      <c r="X218" s="386"/>
      <c r="Y218" s="386"/>
      <c r="Z218" s="386"/>
    </row>
    <row r="219" spans="1:26" ht="18" customHeight="1" x14ac:dyDescent="0.25">
      <c r="A219" s="386"/>
      <c r="B219" s="709"/>
      <c r="C219" s="415" t="s">
        <v>883</v>
      </c>
      <c r="D219" s="1324" t="s">
        <v>884</v>
      </c>
      <c r="E219" s="1318"/>
      <c r="F219" s="415" t="s">
        <v>880</v>
      </c>
      <c r="G219" s="417">
        <v>1</v>
      </c>
      <c r="H219" s="418">
        <f>I211</f>
        <v>45188.52</v>
      </c>
      <c r="I219" s="418">
        <f t="shared" si="16"/>
        <v>45188.52</v>
      </c>
      <c r="J219" s="710"/>
      <c r="K219" s="710"/>
      <c r="L219" s="710"/>
      <c r="M219" s="710"/>
      <c r="N219" s="712"/>
      <c r="O219" s="386"/>
      <c r="P219" s="386"/>
      <c r="Q219" s="386"/>
      <c r="R219" s="386"/>
      <c r="S219" s="386"/>
      <c r="T219" s="386"/>
      <c r="U219" s="386"/>
      <c r="V219" s="386"/>
      <c r="W219" s="386"/>
      <c r="X219" s="386"/>
      <c r="Y219" s="386"/>
      <c r="Z219" s="386"/>
    </row>
    <row r="220" spans="1:26" ht="19.5" customHeight="1" x14ac:dyDescent="0.25">
      <c r="A220" s="386"/>
      <c r="B220" s="709"/>
      <c r="C220" s="1316" t="s">
        <v>885</v>
      </c>
      <c r="D220" s="1317"/>
      <c r="E220" s="1317"/>
      <c r="F220" s="1317"/>
      <c r="G220" s="1317"/>
      <c r="H220" s="1318"/>
      <c r="I220" s="419">
        <f>SUM(I216:I219)</f>
        <v>2578368.52</v>
      </c>
      <c r="J220" s="710"/>
      <c r="K220" s="710"/>
      <c r="L220" s="710"/>
      <c r="M220" s="710"/>
      <c r="N220" s="712"/>
      <c r="O220" s="386"/>
      <c r="P220" s="386"/>
      <c r="Q220" s="386"/>
      <c r="R220" s="386"/>
      <c r="S220" s="386"/>
      <c r="T220" s="386"/>
      <c r="U220" s="386"/>
      <c r="V220" s="386"/>
      <c r="W220" s="386"/>
      <c r="X220" s="386"/>
      <c r="Y220" s="386"/>
      <c r="Z220" s="386"/>
    </row>
    <row r="221" spans="1:26" ht="18" customHeight="1" x14ac:dyDescent="0.25">
      <c r="A221" s="386"/>
      <c r="B221" s="709"/>
      <c r="C221" s="407">
        <v>2</v>
      </c>
      <c r="D221" s="1325" t="s">
        <v>886</v>
      </c>
      <c r="E221" s="1317"/>
      <c r="F221" s="1317"/>
      <c r="G221" s="1317"/>
      <c r="H221" s="1317"/>
      <c r="I221" s="1318"/>
      <c r="J221" s="710"/>
      <c r="K221" s="710"/>
      <c r="L221" s="710"/>
      <c r="M221" s="710"/>
      <c r="N221" s="712"/>
      <c r="O221" s="386"/>
      <c r="P221" s="386"/>
      <c r="Q221" s="386"/>
      <c r="R221" s="386"/>
      <c r="S221" s="386"/>
      <c r="T221" s="386"/>
      <c r="U221" s="386"/>
      <c r="V221" s="386"/>
      <c r="W221" s="386"/>
      <c r="X221" s="386"/>
      <c r="Y221" s="386"/>
      <c r="Z221" s="386"/>
    </row>
    <row r="222" spans="1:26" ht="18" customHeight="1" x14ac:dyDescent="0.25">
      <c r="A222" s="386"/>
      <c r="B222" s="709"/>
      <c r="C222" s="415" t="s">
        <v>34</v>
      </c>
      <c r="D222" s="1324" t="s">
        <v>887</v>
      </c>
      <c r="E222" s="1318"/>
      <c r="F222" s="415" t="s">
        <v>149</v>
      </c>
      <c r="G222" s="448">
        <v>0.05</v>
      </c>
      <c r="H222" s="418">
        <f>I220</f>
        <v>2578368.52</v>
      </c>
      <c r="I222" s="418">
        <f>TRUNC(H222*G222,2)</f>
        <v>128918.42</v>
      </c>
      <c r="J222" s="710"/>
      <c r="K222" s="710"/>
      <c r="L222" s="710"/>
      <c r="M222" s="710"/>
      <c r="N222" s="712"/>
      <c r="O222" s="386"/>
      <c r="P222" s="386"/>
      <c r="Q222" s="386"/>
      <c r="R222" s="386"/>
      <c r="S222" s="386"/>
      <c r="T222" s="386"/>
      <c r="U222" s="386"/>
      <c r="V222" s="386"/>
      <c r="W222" s="386"/>
      <c r="X222" s="386"/>
      <c r="Y222" s="386"/>
      <c r="Z222" s="386"/>
    </row>
    <row r="223" spans="1:26" ht="19.5" customHeight="1" x14ac:dyDescent="0.25">
      <c r="A223" s="386"/>
      <c r="B223" s="709"/>
      <c r="C223" s="1316" t="s">
        <v>888</v>
      </c>
      <c r="D223" s="1317"/>
      <c r="E223" s="1317"/>
      <c r="F223" s="1317"/>
      <c r="G223" s="1317"/>
      <c r="H223" s="1318"/>
      <c r="I223" s="419">
        <f>SUM(I222)</f>
        <v>128918.42</v>
      </c>
      <c r="J223" s="710"/>
      <c r="K223" s="710"/>
      <c r="L223" s="710"/>
      <c r="M223" s="710"/>
      <c r="N223" s="712"/>
      <c r="O223" s="386"/>
      <c r="P223" s="386"/>
      <c r="Q223" s="386"/>
      <c r="R223" s="386"/>
      <c r="S223" s="386"/>
      <c r="T223" s="386"/>
      <c r="U223" s="386"/>
      <c r="V223" s="386"/>
      <c r="W223" s="386"/>
      <c r="X223" s="386"/>
      <c r="Y223" s="386"/>
      <c r="Z223" s="386"/>
    </row>
    <row r="224" spans="1:26" ht="19.5" customHeight="1" x14ac:dyDescent="0.25">
      <c r="A224" s="386"/>
      <c r="B224" s="709"/>
      <c r="C224" s="1316" t="s">
        <v>889</v>
      </c>
      <c r="D224" s="1317"/>
      <c r="E224" s="1317"/>
      <c r="F224" s="1317"/>
      <c r="G224" s="1317"/>
      <c r="H224" s="1318"/>
      <c r="I224" s="419">
        <f>SUM(I223,I220)</f>
        <v>2707286.94</v>
      </c>
      <c r="J224" s="710"/>
      <c r="K224" s="710"/>
      <c r="L224" s="710"/>
      <c r="M224" s="710"/>
      <c r="N224" s="712"/>
      <c r="O224" s="386"/>
      <c r="P224" s="386"/>
      <c r="Q224" s="386"/>
      <c r="R224" s="386"/>
      <c r="S224" s="386"/>
      <c r="T224" s="386"/>
      <c r="U224" s="386"/>
      <c r="V224" s="386"/>
      <c r="W224" s="386"/>
      <c r="X224" s="386"/>
      <c r="Y224" s="386"/>
      <c r="Z224" s="386"/>
    </row>
    <row r="225" spans="1:26" ht="19.5" customHeight="1" x14ac:dyDescent="0.25">
      <c r="A225" s="386"/>
      <c r="B225" s="709"/>
      <c r="C225" s="449"/>
      <c r="D225" s="450"/>
      <c r="E225" s="450"/>
      <c r="F225" s="450"/>
      <c r="G225" s="451" t="s">
        <v>890</v>
      </c>
      <c r="H225" s="452">
        <f>'BDI_SEM DESON.'!B45</f>
        <v>0.2389</v>
      </c>
      <c r="I225" s="419">
        <f>I224*H225</f>
        <v>646770.84996599995</v>
      </c>
      <c r="J225" s="710"/>
      <c r="K225" s="710"/>
      <c r="L225" s="710"/>
      <c r="M225" s="710"/>
      <c r="N225" s="712"/>
      <c r="O225" s="386"/>
      <c r="P225" s="386"/>
      <c r="Q225" s="386"/>
      <c r="R225" s="386"/>
      <c r="S225" s="386"/>
      <c r="T225" s="386"/>
      <c r="U225" s="386"/>
      <c r="V225" s="386"/>
      <c r="W225" s="386"/>
      <c r="X225" s="386"/>
      <c r="Y225" s="386"/>
      <c r="Z225" s="386"/>
    </row>
    <row r="226" spans="1:26" ht="19.5" customHeight="1" x14ac:dyDescent="0.25">
      <c r="A226" s="386"/>
      <c r="B226" s="709"/>
      <c r="C226" s="1319" t="s">
        <v>891</v>
      </c>
      <c r="D226" s="1317"/>
      <c r="E226" s="1317"/>
      <c r="F226" s="1317"/>
      <c r="G226" s="1317"/>
      <c r="H226" s="1318"/>
      <c r="I226" s="453">
        <f>SUM(I225,I224)</f>
        <v>3354057.7899659998</v>
      </c>
      <c r="J226" s="731"/>
      <c r="K226" s="710"/>
      <c r="L226" s="710"/>
      <c r="M226" s="710"/>
      <c r="N226" s="712"/>
      <c r="O226" s="386"/>
      <c r="P226" s="386"/>
      <c r="Q226" s="454"/>
      <c r="R226" s="386"/>
      <c r="S226" s="386"/>
      <c r="T226" s="386"/>
      <c r="U226" s="386"/>
      <c r="V226" s="386"/>
      <c r="W226" s="386"/>
      <c r="X226" s="386"/>
      <c r="Y226" s="386"/>
      <c r="Z226" s="386"/>
    </row>
    <row r="227" spans="1:26" ht="6.75" customHeight="1" x14ac:dyDescent="0.25">
      <c r="A227" s="386"/>
      <c r="B227" s="709"/>
      <c r="C227" s="733"/>
      <c r="D227" s="733"/>
      <c r="E227" s="733"/>
      <c r="F227" s="734"/>
      <c r="G227" s="733"/>
      <c r="H227" s="733"/>
      <c r="I227" s="733"/>
      <c r="J227" s="710"/>
      <c r="K227" s="710"/>
      <c r="L227" s="710"/>
      <c r="M227" s="710"/>
      <c r="N227" s="712"/>
      <c r="O227" s="386"/>
      <c r="P227" s="386"/>
      <c r="Q227" s="386"/>
      <c r="R227" s="386"/>
      <c r="S227" s="386"/>
      <c r="T227" s="386"/>
      <c r="U227" s="386"/>
      <c r="V227" s="386"/>
      <c r="W227" s="386"/>
      <c r="X227" s="386"/>
      <c r="Y227" s="386"/>
      <c r="Z227" s="386"/>
    </row>
    <row r="228" spans="1:26" ht="18.75" customHeight="1" x14ac:dyDescent="0.25">
      <c r="A228" s="397"/>
      <c r="B228" s="713"/>
      <c r="C228" s="1320" t="s">
        <v>892</v>
      </c>
      <c r="D228" s="1321"/>
      <c r="E228" s="1321"/>
      <c r="F228" s="1321"/>
      <c r="G228" s="1321"/>
      <c r="H228" s="400"/>
      <c r="I228" s="400"/>
      <c r="J228" s="400"/>
      <c r="K228" s="400"/>
      <c r="L228" s="400"/>
      <c r="M228" s="400"/>
      <c r="N228" s="714"/>
      <c r="O228" s="397"/>
      <c r="P228" s="397"/>
      <c r="Q228" s="455"/>
      <c r="R228" s="397"/>
      <c r="S228" s="397"/>
      <c r="T228" s="397"/>
      <c r="U228" s="397"/>
      <c r="V228" s="397"/>
      <c r="W228" s="397"/>
      <c r="X228" s="397"/>
      <c r="Y228" s="397"/>
      <c r="Z228" s="397"/>
    </row>
    <row r="229" spans="1:26" ht="11.25" customHeight="1" x14ac:dyDescent="0.25">
      <c r="A229" s="386"/>
      <c r="B229" s="709"/>
      <c r="C229" s="1322" t="s">
        <v>893</v>
      </c>
      <c r="D229" s="1321"/>
      <c r="E229" s="1321"/>
      <c r="F229" s="1321"/>
      <c r="G229" s="1321"/>
      <c r="H229" s="1321"/>
      <c r="I229" s="1321"/>
      <c r="J229" s="1321"/>
      <c r="K229" s="1321"/>
      <c r="L229" s="1321"/>
      <c r="M229" s="1321"/>
      <c r="N229" s="712"/>
      <c r="O229" s="386"/>
      <c r="P229" s="386"/>
      <c r="Q229" s="386"/>
      <c r="R229" s="386"/>
      <c r="S229" s="386"/>
      <c r="T229" s="386"/>
      <c r="U229" s="386"/>
      <c r="V229" s="386"/>
      <c r="W229" s="386"/>
      <c r="X229" s="386"/>
      <c r="Y229" s="386"/>
      <c r="Z229" s="386"/>
    </row>
    <row r="230" spans="1:26" ht="15" customHeight="1" x14ac:dyDescent="0.25">
      <c r="A230" s="386"/>
      <c r="B230" s="709"/>
      <c r="C230" s="1321"/>
      <c r="D230" s="1321"/>
      <c r="E230" s="1321"/>
      <c r="F230" s="1321"/>
      <c r="G230" s="1321"/>
      <c r="H230" s="1321"/>
      <c r="I230" s="1321"/>
      <c r="J230" s="1321"/>
      <c r="K230" s="1321"/>
      <c r="L230" s="1321"/>
      <c r="M230" s="1321"/>
      <c r="N230" s="712"/>
      <c r="O230" s="386"/>
      <c r="P230" s="386"/>
      <c r="Q230" s="386"/>
      <c r="R230" s="386"/>
      <c r="S230" s="386"/>
      <c r="T230" s="386"/>
      <c r="U230" s="386"/>
      <c r="V230" s="386"/>
      <c r="W230" s="386"/>
      <c r="X230" s="386"/>
      <c r="Y230" s="386"/>
      <c r="Z230" s="386"/>
    </row>
    <row r="231" spans="1:26" ht="15" customHeight="1" x14ac:dyDescent="0.25">
      <c r="A231" s="386"/>
      <c r="B231" s="709"/>
      <c r="C231" s="1321"/>
      <c r="D231" s="1321"/>
      <c r="E231" s="1321"/>
      <c r="F231" s="1321"/>
      <c r="G231" s="1321"/>
      <c r="H231" s="1321"/>
      <c r="I231" s="1321"/>
      <c r="J231" s="1321"/>
      <c r="K231" s="1321"/>
      <c r="L231" s="1321"/>
      <c r="M231" s="1321"/>
      <c r="N231" s="712"/>
      <c r="O231" s="386"/>
      <c r="P231" s="386"/>
      <c r="Q231" s="386"/>
      <c r="R231" s="386"/>
      <c r="S231" s="386"/>
      <c r="T231" s="386"/>
      <c r="U231" s="386"/>
      <c r="V231" s="386"/>
      <c r="W231" s="386"/>
      <c r="X231" s="386"/>
      <c r="Y231" s="386"/>
      <c r="Z231" s="386"/>
    </row>
    <row r="232" spans="1:26" ht="15" customHeight="1" x14ac:dyDescent="0.25">
      <c r="A232" s="386"/>
      <c r="B232" s="709"/>
      <c r="C232" s="1321"/>
      <c r="D232" s="1321"/>
      <c r="E232" s="1321"/>
      <c r="F232" s="1321"/>
      <c r="G232" s="1321"/>
      <c r="H232" s="1321"/>
      <c r="I232" s="1321"/>
      <c r="J232" s="1321"/>
      <c r="K232" s="1321"/>
      <c r="L232" s="1321"/>
      <c r="M232" s="1321"/>
      <c r="N232" s="712"/>
      <c r="O232" s="386"/>
      <c r="P232" s="386"/>
      <c r="Q232" s="386"/>
      <c r="R232" s="386"/>
      <c r="S232" s="386"/>
      <c r="T232" s="386"/>
      <c r="U232" s="386"/>
      <c r="V232" s="386"/>
      <c r="W232" s="386"/>
      <c r="X232" s="386"/>
      <c r="Y232" s="386"/>
      <c r="Z232" s="386"/>
    </row>
    <row r="233" spans="1:26" ht="15" customHeight="1" x14ac:dyDescent="0.25">
      <c r="A233" s="386"/>
      <c r="B233" s="709"/>
      <c r="C233" s="735"/>
      <c r="D233" s="735"/>
      <c r="E233" s="735"/>
      <c r="F233" s="735"/>
      <c r="G233" s="735"/>
      <c r="H233" s="735"/>
      <c r="I233" s="735"/>
      <c r="J233" s="735"/>
      <c r="K233" s="735"/>
      <c r="L233" s="735"/>
      <c r="M233" s="735"/>
      <c r="N233" s="712"/>
      <c r="O233" s="386"/>
      <c r="P233" s="386"/>
      <c r="Q233" s="386"/>
      <c r="R233" s="386"/>
      <c r="S233" s="386"/>
      <c r="T233" s="386"/>
      <c r="U233" s="386"/>
      <c r="V233" s="386"/>
      <c r="W233" s="386"/>
      <c r="X233" s="386"/>
      <c r="Y233" s="386"/>
      <c r="Z233" s="386"/>
    </row>
    <row r="234" spans="1:26" ht="15" customHeight="1" x14ac:dyDescent="0.25">
      <c r="A234" s="386"/>
      <c r="B234" s="709"/>
      <c r="C234" s="735"/>
      <c r="D234" s="735"/>
      <c r="E234" s="736"/>
      <c r="F234" s="736"/>
      <c r="G234" s="456" t="s">
        <v>894</v>
      </c>
      <c r="H234" s="456" t="s">
        <v>223</v>
      </c>
      <c r="I234" s="456" t="s">
        <v>895</v>
      </c>
      <c r="J234" s="456" t="s">
        <v>896</v>
      </c>
      <c r="K234" s="735"/>
      <c r="L234" s="735"/>
      <c r="M234" s="735"/>
      <c r="N234" s="712"/>
      <c r="O234" s="386"/>
      <c r="P234" s="386"/>
      <c r="Q234" s="386"/>
      <c r="R234" s="386"/>
      <c r="S234" s="386"/>
      <c r="T234" s="386"/>
      <c r="U234" s="386"/>
      <c r="V234" s="386"/>
      <c r="W234" s="386"/>
      <c r="X234" s="386"/>
      <c r="Y234" s="386"/>
      <c r="Z234" s="386"/>
    </row>
    <row r="235" spans="1:26" ht="15" customHeight="1" x14ac:dyDescent="0.25">
      <c r="A235" s="386"/>
      <c r="B235" s="709"/>
      <c r="C235" s="735"/>
      <c r="D235" s="735"/>
      <c r="E235" s="1323" t="s">
        <v>897</v>
      </c>
      <c r="F235" s="1323"/>
      <c r="G235" s="170">
        <f>$F$23</f>
        <v>12</v>
      </c>
      <c r="H235" s="171">
        <f>SUM(G116:G117)</f>
        <v>1.5</v>
      </c>
      <c r="I235" s="172">
        <f>$G$204</f>
        <v>44.086767434582804</v>
      </c>
      <c r="J235" s="173">
        <f>ROUNDUP((I235*H235)/G235,0)</f>
        <v>6</v>
      </c>
      <c r="K235" s="735"/>
      <c r="L235" s="735"/>
      <c r="M235" s="735"/>
      <c r="N235" s="712"/>
      <c r="O235" s="386"/>
      <c r="P235" s="386"/>
      <c r="Q235" s="386"/>
      <c r="R235" s="386"/>
      <c r="S235" s="386"/>
      <c r="T235" s="386"/>
      <c r="U235" s="386"/>
      <c r="V235" s="386"/>
      <c r="W235" s="386"/>
      <c r="X235" s="386"/>
      <c r="Y235" s="386"/>
      <c r="Z235" s="386"/>
    </row>
    <row r="236" spans="1:26" ht="15" customHeight="1" x14ac:dyDescent="0.25">
      <c r="A236" s="386"/>
      <c r="B236" s="709"/>
      <c r="C236" s="735"/>
      <c r="D236" s="735"/>
      <c r="E236" s="1314" t="s">
        <v>898</v>
      </c>
      <c r="F236" s="1314"/>
      <c r="G236" s="170">
        <v>12</v>
      </c>
      <c r="H236" s="174">
        <f>SUM($G$153:$G$154)</f>
        <v>2</v>
      </c>
      <c r="I236" s="175">
        <f>$G$206</f>
        <v>3.8773594200737236</v>
      </c>
      <c r="J236" s="173">
        <f>ROUNDUP((I236*H236)/G236,0)</f>
        <v>1</v>
      </c>
      <c r="K236" s="735"/>
      <c r="L236" s="735"/>
      <c r="M236" s="735"/>
      <c r="N236" s="712"/>
      <c r="O236" s="386"/>
      <c r="P236" s="386"/>
      <c r="Q236" s="386"/>
      <c r="R236" s="386"/>
      <c r="S236" s="386"/>
      <c r="T236" s="386"/>
      <c r="U236" s="386"/>
      <c r="V236" s="386"/>
      <c r="W236" s="386"/>
      <c r="X236" s="386"/>
      <c r="Y236" s="386"/>
      <c r="Z236" s="386"/>
    </row>
    <row r="237" spans="1:26" ht="15" customHeight="1" thickBot="1" x14ac:dyDescent="0.3">
      <c r="A237" s="386"/>
      <c r="B237" s="737"/>
      <c r="C237" s="738"/>
      <c r="D237" s="738"/>
      <c r="E237" s="739"/>
      <c r="F237" s="739"/>
      <c r="G237" s="1315" t="s">
        <v>899</v>
      </c>
      <c r="H237" s="1315"/>
      <c r="I237" s="1315"/>
      <c r="J237" s="740">
        <f>SUM(J235:J236)</f>
        <v>7</v>
      </c>
      <c r="K237" s="738"/>
      <c r="L237" s="738"/>
      <c r="M237" s="738"/>
      <c r="N237" s="741"/>
      <c r="O237" s="386"/>
      <c r="P237" s="386"/>
      <c r="Q237" s="386"/>
      <c r="R237" s="386"/>
      <c r="S237" s="386"/>
      <c r="T237" s="386"/>
      <c r="U237" s="386"/>
      <c r="V237" s="386"/>
      <c r="W237" s="386"/>
      <c r="X237" s="386"/>
      <c r="Y237" s="386"/>
      <c r="Z237" s="386"/>
    </row>
    <row r="238" spans="1:26" ht="14.25" customHeight="1" thickBot="1" x14ac:dyDescent="0.3">
      <c r="A238" s="386"/>
      <c r="B238" s="457"/>
      <c r="C238" s="458"/>
      <c r="D238" s="458"/>
      <c r="E238" s="458"/>
      <c r="F238" s="459"/>
      <c r="G238" s="458"/>
      <c r="H238" s="458"/>
      <c r="I238" s="458"/>
      <c r="J238" s="458"/>
      <c r="K238" s="458"/>
      <c r="L238" s="458"/>
      <c r="M238" s="458"/>
      <c r="N238" s="460"/>
      <c r="O238" s="386"/>
      <c r="P238" s="386"/>
      <c r="Q238" s="386"/>
      <c r="R238" s="386"/>
      <c r="S238" s="386"/>
      <c r="T238" s="386"/>
      <c r="U238" s="386"/>
      <c r="V238" s="386"/>
      <c r="W238" s="386"/>
      <c r="X238" s="386"/>
      <c r="Y238" s="386"/>
      <c r="Z238" s="386"/>
    </row>
    <row r="239" spans="1:26" ht="13.5" customHeight="1" x14ac:dyDescent="0.25">
      <c r="A239" s="386"/>
      <c r="B239" s="386"/>
      <c r="C239" s="386"/>
      <c r="D239" s="386"/>
      <c r="E239" s="386"/>
      <c r="F239" s="387"/>
      <c r="G239" s="386"/>
      <c r="H239" s="386"/>
      <c r="I239" s="386"/>
      <c r="J239" s="386"/>
      <c r="K239" s="386"/>
      <c r="L239" s="386"/>
      <c r="M239" s="386"/>
      <c r="N239" s="386"/>
      <c r="O239" s="386"/>
      <c r="P239" s="386"/>
      <c r="Q239" s="386"/>
      <c r="R239" s="386"/>
      <c r="S239" s="386"/>
      <c r="T239" s="386"/>
      <c r="U239" s="386"/>
      <c r="V239" s="386"/>
      <c r="W239" s="386"/>
      <c r="X239" s="386"/>
      <c r="Y239" s="386"/>
      <c r="Z239" s="386"/>
    </row>
    <row r="240" spans="1:26" ht="13.5" customHeight="1" x14ac:dyDescent="0.25">
      <c r="A240" s="386"/>
      <c r="B240" s="386"/>
      <c r="C240" s="386"/>
      <c r="D240" s="386"/>
      <c r="E240" s="386"/>
      <c r="F240" s="387"/>
      <c r="G240" s="386"/>
      <c r="H240" s="386"/>
      <c r="I240" s="386"/>
      <c r="J240" s="386"/>
      <c r="K240" s="386"/>
      <c r="L240" s="386"/>
      <c r="M240" s="386"/>
      <c r="N240" s="386"/>
      <c r="O240" s="386"/>
      <c r="P240" s="386"/>
      <c r="Q240" s="386"/>
      <c r="R240" s="386"/>
      <c r="S240" s="386"/>
      <c r="T240" s="386"/>
      <c r="U240" s="386"/>
      <c r="V240" s="386"/>
      <c r="W240" s="386"/>
      <c r="X240" s="386"/>
      <c r="Y240" s="386"/>
      <c r="Z240" s="386"/>
    </row>
    <row r="241" spans="1:26" ht="13.5" customHeight="1" x14ac:dyDescent="0.25">
      <c r="A241" s="386"/>
      <c r="B241" s="386"/>
      <c r="C241" s="386"/>
      <c r="D241" s="386"/>
      <c r="E241" s="386"/>
      <c r="F241" s="387"/>
      <c r="G241" s="386"/>
      <c r="H241" s="386"/>
      <c r="I241" s="386"/>
      <c r="J241" s="386"/>
      <c r="K241" s="386"/>
      <c r="L241" s="386"/>
      <c r="M241" s="386"/>
      <c r="N241" s="386"/>
      <c r="O241" s="386"/>
      <c r="P241" s="386"/>
      <c r="Q241" s="386"/>
      <c r="R241" s="386"/>
      <c r="S241" s="386"/>
      <c r="T241" s="386"/>
      <c r="U241" s="386"/>
      <c r="V241" s="386"/>
      <c r="W241" s="386"/>
      <c r="X241" s="386"/>
      <c r="Y241" s="386"/>
      <c r="Z241" s="386"/>
    </row>
    <row r="242" spans="1:26" ht="13.5" customHeight="1" x14ac:dyDescent="0.25">
      <c r="A242" s="386"/>
      <c r="B242" s="386"/>
      <c r="C242" s="386"/>
      <c r="D242" s="386"/>
      <c r="E242" s="386"/>
      <c r="F242" s="387"/>
      <c r="G242" s="386"/>
      <c r="H242" s="386"/>
      <c r="I242" s="454"/>
      <c r="J242" s="386"/>
      <c r="K242" s="386"/>
      <c r="L242" s="386"/>
      <c r="M242" s="386"/>
      <c r="N242" s="386"/>
      <c r="O242" s="386"/>
      <c r="P242" s="386"/>
      <c r="Q242" s="386"/>
      <c r="R242" s="386"/>
      <c r="S242" s="386"/>
      <c r="T242" s="386"/>
      <c r="U242" s="386"/>
      <c r="V242" s="386"/>
      <c r="W242" s="386"/>
      <c r="X242" s="386"/>
      <c r="Y242" s="386"/>
      <c r="Z242" s="386"/>
    </row>
    <row r="243" spans="1:26" ht="13.5" customHeight="1" x14ac:dyDescent="0.25">
      <c r="A243" s="386"/>
      <c r="B243" s="386"/>
      <c r="C243" s="386"/>
      <c r="D243" s="386"/>
      <c r="E243" s="386"/>
      <c r="F243" s="387"/>
      <c r="G243" s="386"/>
      <c r="H243" s="386"/>
      <c r="I243" s="454"/>
      <c r="J243" s="386"/>
      <c r="K243" s="386"/>
      <c r="L243" s="386"/>
      <c r="M243" s="386"/>
      <c r="N243" s="386"/>
      <c r="O243" s="386"/>
      <c r="P243" s="386"/>
      <c r="Q243" s="386"/>
      <c r="R243" s="386"/>
      <c r="S243" s="386"/>
      <c r="T243" s="386"/>
      <c r="U243" s="386"/>
      <c r="V243" s="386"/>
      <c r="W243" s="386"/>
      <c r="X243" s="386"/>
      <c r="Y243" s="386"/>
      <c r="Z243" s="386"/>
    </row>
    <row r="244" spans="1:26" ht="13.5" customHeight="1" x14ac:dyDescent="0.25">
      <c r="A244" s="386"/>
      <c r="B244" s="386"/>
      <c r="C244" s="386"/>
      <c r="D244" s="386"/>
      <c r="E244" s="386"/>
      <c r="F244" s="387"/>
      <c r="G244" s="386"/>
      <c r="H244" s="386"/>
      <c r="I244" s="386"/>
      <c r="J244" s="386"/>
      <c r="K244" s="386"/>
      <c r="L244" s="386"/>
      <c r="M244" s="386"/>
      <c r="N244" s="386"/>
      <c r="O244" s="386"/>
      <c r="P244" s="386"/>
      <c r="Q244" s="386"/>
      <c r="R244" s="386"/>
      <c r="S244" s="386"/>
      <c r="T244" s="386"/>
      <c r="U244" s="386"/>
      <c r="V244" s="386"/>
      <c r="W244" s="386"/>
      <c r="X244" s="386"/>
      <c r="Y244" s="386"/>
      <c r="Z244" s="386"/>
    </row>
    <row r="245" spans="1:26" ht="13.5" customHeight="1" x14ac:dyDescent="0.25">
      <c r="A245" s="386"/>
      <c r="B245" s="386"/>
      <c r="C245" s="386"/>
      <c r="D245" s="386"/>
      <c r="E245" s="386"/>
      <c r="F245" s="387"/>
      <c r="G245" s="386"/>
      <c r="H245" s="386"/>
      <c r="I245" s="386"/>
      <c r="J245" s="386"/>
      <c r="K245" s="386"/>
      <c r="L245" s="386"/>
      <c r="M245" s="386"/>
      <c r="N245" s="386"/>
      <c r="O245" s="386"/>
      <c r="P245" s="386"/>
      <c r="Q245" s="386"/>
      <c r="R245" s="386"/>
      <c r="S245" s="386"/>
      <c r="T245" s="386"/>
      <c r="U245" s="386"/>
      <c r="V245" s="386"/>
      <c r="W245" s="386"/>
      <c r="X245" s="386"/>
      <c r="Y245" s="386"/>
      <c r="Z245" s="386"/>
    </row>
    <row r="246" spans="1:26" ht="13.5" customHeight="1" x14ac:dyDescent="0.25">
      <c r="A246" s="386"/>
      <c r="B246" s="386"/>
      <c r="C246" s="386"/>
      <c r="D246" s="386"/>
      <c r="E246" s="386"/>
      <c r="F246" s="387"/>
      <c r="G246" s="386"/>
      <c r="H246" s="386"/>
      <c r="I246" s="386"/>
      <c r="J246" s="386"/>
      <c r="K246" s="386"/>
      <c r="L246" s="386"/>
      <c r="M246" s="386"/>
      <c r="N246" s="386"/>
      <c r="O246" s="386"/>
      <c r="P246" s="386"/>
      <c r="Q246" s="386"/>
      <c r="R246" s="386"/>
      <c r="S246" s="386"/>
      <c r="T246" s="386"/>
      <c r="U246" s="386"/>
      <c r="V246" s="386"/>
      <c r="W246" s="386"/>
      <c r="X246" s="386"/>
      <c r="Y246" s="386"/>
      <c r="Z246" s="386"/>
    </row>
    <row r="247" spans="1:26" ht="13.5" customHeight="1" x14ac:dyDescent="0.25">
      <c r="A247" s="386"/>
      <c r="B247" s="386"/>
      <c r="C247" s="386"/>
      <c r="D247" s="386"/>
      <c r="E247" s="386"/>
      <c r="F247" s="387"/>
      <c r="G247" s="386"/>
      <c r="H247" s="386"/>
      <c r="I247" s="386"/>
      <c r="J247" s="386"/>
      <c r="K247" s="386"/>
      <c r="L247" s="386"/>
      <c r="M247" s="386"/>
      <c r="N247" s="386"/>
      <c r="O247" s="386"/>
      <c r="P247" s="386"/>
      <c r="Q247" s="386"/>
      <c r="R247" s="386"/>
      <c r="S247" s="386"/>
      <c r="T247" s="386"/>
      <c r="U247" s="386"/>
      <c r="V247" s="386"/>
      <c r="W247" s="386"/>
      <c r="X247" s="386"/>
      <c r="Y247" s="386"/>
      <c r="Z247" s="386"/>
    </row>
    <row r="248" spans="1:26" ht="13.5" customHeight="1" x14ac:dyDescent="0.25">
      <c r="A248" s="386"/>
      <c r="B248" s="386"/>
      <c r="C248" s="386"/>
      <c r="D248" s="386"/>
      <c r="E248" s="386"/>
      <c r="F248" s="387"/>
      <c r="G248" s="386"/>
      <c r="H248" s="386"/>
      <c r="I248" s="386"/>
      <c r="J248" s="386"/>
      <c r="K248" s="386"/>
      <c r="L248" s="386"/>
      <c r="M248" s="386"/>
      <c r="N248" s="386"/>
      <c r="O248" s="386"/>
      <c r="P248" s="386"/>
      <c r="Q248" s="386"/>
      <c r="R248" s="386"/>
      <c r="S248" s="386"/>
      <c r="T248" s="386"/>
      <c r="U248" s="386"/>
      <c r="V248" s="386"/>
      <c r="W248" s="386"/>
      <c r="X248" s="386"/>
      <c r="Y248" s="386"/>
      <c r="Z248" s="386"/>
    </row>
    <row r="249" spans="1:26" ht="13.5" customHeight="1" x14ac:dyDescent="0.25">
      <c r="A249" s="386"/>
      <c r="B249" s="386"/>
      <c r="C249" s="386"/>
      <c r="D249" s="386"/>
      <c r="E249" s="386"/>
      <c r="F249" s="387"/>
      <c r="G249" s="386"/>
      <c r="H249" s="386"/>
      <c r="I249" s="386"/>
      <c r="J249" s="386"/>
      <c r="K249" s="386"/>
      <c r="L249" s="386"/>
      <c r="M249" s="386"/>
      <c r="N249" s="386"/>
      <c r="O249" s="386"/>
      <c r="P249" s="386"/>
      <c r="Q249" s="386"/>
      <c r="R249" s="386"/>
      <c r="S249" s="386"/>
      <c r="T249" s="386"/>
      <c r="U249" s="386"/>
      <c r="V249" s="386"/>
      <c r="W249" s="386"/>
      <c r="X249" s="386"/>
      <c r="Y249" s="386"/>
      <c r="Z249" s="386"/>
    </row>
    <row r="250" spans="1:26" ht="13.5" customHeight="1" x14ac:dyDescent="0.25">
      <c r="A250" s="386"/>
      <c r="B250" s="386"/>
      <c r="C250" s="386"/>
      <c r="D250" s="386"/>
      <c r="E250" s="386"/>
      <c r="F250" s="387"/>
      <c r="G250" s="386"/>
      <c r="H250" s="386"/>
      <c r="I250" s="386"/>
      <c r="J250" s="386"/>
      <c r="K250" s="386"/>
      <c r="L250" s="386"/>
      <c r="M250" s="386"/>
      <c r="N250" s="386"/>
      <c r="O250" s="386"/>
      <c r="P250" s="386"/>
      <c r="Q250" s="386"/>
      <c r="R250" s="386"/>
      <c r="S250" s="386"/>
      <c r="T250" s="386"/>
      <c r="U250" s="386"/>
      <c r="V250" s="386"/>
      <c r="W250" s="386"/>
      <c r="X250" s="386"/>
      <c r="Y250" s="386"/>
      <c r="Z250" s="386"/>
    </row>
    <row r="251" spans="1:26" ht="13.5" customHeight="1" x14ac:dyDescent="0.25">
      <c r="A251" s="386"/>
      <c r="B251" s="386"/>
      <c r="C251" s="386"/>
      <c r="D251" s="386"/>
      <c r="E251" s="386"/>
      <c r="F251" s="387"/>
      <c r="G251" s="386"/>
      <c r="H251" s="386"/>
      <c r="I251" s="386"/>
      <c r="J251" s="386"/>
      <c r="K251" s="386"/>
      <c r="L251" s="386"/>
      <c r="M251" s="386"/>
      <c r="N251" s="386"/>
      <c r="O251" s="386"/>
      <c r="P251" s="386"/>
      <c r="Q251" s="386"/>
      <c r="R251" s="386"/>
      <c r="S251" s="386"/>
      <c r="T251" s="386"/>
      <c r="U251" s="386"/>
      <c r="V251" s="386"/>
      <c r="W251" s="386"/>
      <c r="X251" s="386"/>
      <c r="Y251" s="386"/>
      <c r="Z251" s="386"/>
    </row>
    <row r="252" spans="1:26" ht="13.5" customHeight="1" x14ac:dyDescent="0.25">
      <c r="A252" s="386"/>
      <c r="B252" s="386"/>
      <c r="C252" s="386"/>
      <c r="D252" s="386"/>
      <c r="E252" s="386"/>
      <c r="F252" s="387"/>
      <c r="G252" s="386"/>
      <c r="H252" s="386"/>
      <c r="I252" s="386"/>
      <c r="J252" s="386"/>
      <c r="K252" s="386"/>
      <c r="L252" s="386"/>
      <c r="M252" s="386"/>
      <c r="N252" s="386"/>
      <c r="O252" s="386"/>
      <c r="P252" s="386"/>
      <c r="Q252" s="386"/>
      <c r="R252" s="386"/>
      <c r="S252" s="386"/>
      <c r="T252" s="386"/>
      <c r="U252" s="386"/>
      <c r="V252" s="386"/>
      <c r="W252" s="386"/>
      <c r="X252" s="386"/>
      <c r="Y252" s="386"/>
      <c r="Z252" s="386"/>
    </row>
    <row r="253" spans="1:26" ht="13.5" customHeight="1" x14ac:dyDescent="0.25">
      <c r="A253" s="386"/>
      <c r="B253" s="386"/>
      <c r="C253" s="386"/>
      <c r="D253" s="386"/>
      <c r="E253" s="386"/>
      <c r="F253" s="387"/>
      <c r="G253" s="386"/>
      <c r="H253" s="386"/>
      <c r="I253" s="386"/>
      <c r="J253" s="386"/>
      <c r="K253" s="386"/>
      <c r="L253" s="386"/>
      <c r="M253" s="386"/>
      <c r="N253" s="386"/>
      <c r="O253" s="386"/>
      <c r="P253" s="386"/>
      <c r="Q253" s="386"/>
      <c r="R253" s="386"/>
      <c r="S253" s="386"/>
      <c r="T253" s="386"/>
      <c r="U253" s="386"/>
      <c r="V253" s="386"/>
      <c r="W253" s="386"/>
      <c r="X253" s="386"/>
      <c r="Y253" s="386"/>
      <c r="Z253" s="386"/>
    </row>
    <row r="254" spans="1:26" ht="13.5" customHeight="1" x14ac:dyDescent="0.25">
      <c r="A254" s="386"/>
      <c r="B254" s="386"/>
      <c r="C254" s="386"/>
      <c r="D254" s="386"/>
      <c r="E254" s="386"/>
      <c r="F254" s="387"/>
      <c r="G254" s="386"/>
      <c r="H254" s="386"/>
      <c r="I254" s="386"/>
      <c r="J254" s="386"/>
      <c r="K254" s="386"/>
      <c r="L254" s="386"/>
      <c r="M254" s="386"/>
      <c r="N254" s="386"/>
      <c r="O254" s="386"/>
      <c r="P254" s="386"/>
      <c r="Q254" s="386"/>
      <c r="R254" s="386"/>
      <c r="S254" s="386"/>
      <c r="T254" s="386"/>
      <c r="U254" s="386"/>
      <c r="V254" s="386"/>
      <c r="W254" s="386"/>
      <c r="X254" s="386"/>
      <c r="Y254" s="386"/>
      <c r="Z254" s="386"/>
    </row>
    <row r="255" spans="1:26" ht="13.5" customHeight="1" x14ac:dyDescent="0.25">
      <c r="A255" s="386"/>
      <c r="B255" s="386"/>
      <c r="C255" s="386"/>
      <c r="D255" s="386"/>
      <c r="E255" s="386"/>
      <c r="F255" s="387"/>
      <c r="G255" s="386"/>
      <c r="H255" s="386"/>
      <c r="I255" s="386"/>
      <c r="J255" s="386"/>
      <c r="K255" s="386"/>
      <c r="L255" s="386"/>
      <c r="M255" s="386"/>
      <c r="N255" s="386"/>
      <c r="O255" s="386"/>
      <c r="P255" s="386"/>
      <c r="Q255" s="386"/>
      <c r="R255" s="386"/>
      <c r="S255" s="386"/>
      <c r="T255" s="386"/>
      <c r="U255" s="386"/>
      <c r="V255" s="386"/>
      <c r="W255" s="386"/>
      <c r="X255" s="386"/>
      <c r="Y255" s="386"/>
      <c r="Z255" s="386"/>
    </row>
    <row r="256" spans="1:26" ht="13.5" customHeight="1" x14ac:dyDescent="0.25">
      <c r="A256" s="386"/>
      <c r="B256" s="386"/>
      <c r="C256" s="386"/>
      <c r="D256" s="386"/>
      <c r="E256" s="386"/>
      <c r="F256" s="387"/>
      <c r="G256" s="386"/>
      <c r="H256" s="386"/>
      <c r="I256" s="386"/>
      <c r="J256" s="386"/>
      <c r="K256" s="386"/>
      <c r="L256" s="386"/>
      <c r="M256" s="386"/>
      <c r="N256" s="386"/>
      <c r="O256" s="386"/>
      <c r="P256" s="386"/>
      <c r="Q256" s="386"/>
      <c r="R256" s="386"/>
      <c r="S256" s="386"/>
      <c r="T256" s="386"/>
      <c r="U256" s="386"/>
      <c r="V256" s="386"/>
      <c r="W256" s="386"/>
      <c r="X256" s="386"/>
      <c r="Y256" s="386"/>
      <c r="Z256" s="386"/>
    </row>
    <row r="257" spans="1:26" ht="13.5" customHeight="1" x14ac:dyDescent="0.25">
      <c r="A257" s="386"/>
      <c r="B257" s="386"/>
      <c r="C257" s="386"/>
      <c r="D257" s="386"/>
      <c r="E257" s="386"/>
      <c r="F257" s="387"/>
      <c r="G257" s="386"/>
      <c r="H257" s="386"/>
      <c r="I257" s="386"/>
      <c r="J257" s="386"/>
      <c r="K257" s="386"/>
      <c r="L257" s="386"/>
      <c r="M257" s="386"/>
      <c r="N257" s="386"/>
      <c r="O257" s="386"/>
      <c r="P257" s="386"/>
      <c r="Q257" s="386"/>
      <c r="R257" s="386"/>
      <c r="S257" s="386"/>
      <c r="T257" s="386"/>
      <c r="U257" s="386"/>
      <c r="V257" s="386"/>
      <c r="W257" s="386"/>
      <c r="X257" s="386"/>
      <c r="Y257" s="386"/>
      <c r="Z257" s="386"/>
    </row>
    <row r="258" spans="1:26" ht="13.5" customHeight="1" x14ac:dyDescent="0.25">
      <c r="A258" s="386"/>
      <c r="B258" s="386"/>
      <c r="C258" s="386"/>
      <c r="D258" s="386"/>
      <c r="E258" s="386"/>
      <c r="F258" s="387"/>
      <c r="G258" s="386"/>
      <c r="H258" s="386"/>
      <c r="I258" s="386"/>
      <c r="J258" s="386"/>
      <c r="K258" s="386"/>
      <c r="L258" s="386"/>
      <c r="M258" s="386"/>
      <c r="N258" s="386"/>
      <c r="O258" s="386"/>
      <c r="P258" s="386"/>
      <c r="Q258" s="386"/>
      <c r="R258" s="386"/>
      <c r="S258" s="386"/>
      <c r="T258" s="386"/>
      <c r="U258" s="386"/>
      <c r="V258" s="386"/>
      <c r="W258" s="386"/>
      <c r="X258" s="386"/>
      <c r="Y258" s="386"/>
      <c r="Z258" s="386"/>
    </row>
    <row r="259" spans="1:26" ht="13.5" customHeight="1" x14ac:dyDescent="0.25">
      <c r="A259" s="386"/>
      <c r="B259" s="386"/>
      <c r="C259" s="386"/>
      <c r="D259" s="386"/>
      <c r="E259" s="386"/>
      <c r="F259" s="387"/>
      <c r="G259" s="386"/>
      <c r="H259" s="386"/>
      <c r="I259" s="386"/>
      <c r="J259" s="386"/>
      <c r="K259" s="386"/>
      <c r="L259" s="386"/>
      <c r="M259" s="386"/>
      <c r="N259" s="386"/>
      <c r="O259" s="386"/>
      <c r="P259" s="386"/>
      <c r="Q259" s="386"/>
      <c r="R259" s="386"/>
      <c r="S259" s="386"/>
      <c r="T259" s="386"/>
      <c r="U259" s="386"/>
      <c r="V259" s="386"/>
      <c r="W259" s="386"/>
      <c r="X259" s="386"/>
      <c r="Y259" s="386"/>
      <c r="Z259" s="386"/>
    </row>
    <row r="260" spans="1:26" ht="13.5" customHeight="1" x14ac:dyDescent="0.25">
      <c r="A260" s="386"/>
      <c r="B260" s="386"/>
      <c r="C260" s="386"/>
      <c r="D260" s="386"/>
      <c r="E260" s="386"/>
      <c r="F260" s="387"/>
      <c r="G260" s="386"/>
      <c r="H260" s="386"/>
      <c r="I260" s="386"/>
      <c r="J260" s="386"/>
      <c r="K260" s="386"/>
      <c r="L260" s="386"/>
      <c r="M260" s="386"/>
      <c r="N260" s="386"/>
      <c r="O260" s="386"/>
      <c r="P260" s="386"/>
      <c r="Q260" s="386"/>
      <c r="R260" s="386"/>
      <c r="S260" s="386"/>
      <c r="T260" s="386"/>
      <c r="U260" s="386"/>
      <c r="V260" s="386"/>
      <c r="W260" s="386"/>
      <c r="X260" s="386"/>
      <c r="Y260" s="386"/>
      <c r="Z260" s="386"/>
    </row>
    <row r="261" spans="1:26" ht="13.5" customHeight="1" x14ac:dyDescent="0.25">
      <c r="A261" s="386"/>
      <c r="B261" s="386"/>
      <c r="C261" s="386"/>
      <c r="D261" s="386"/>
      <c r="E261" s="386"/>
      <c r="F261" s="387"/>
      <c r="G261" s="386"/>
      <c r="H261" s="386"/>
      <c r="I261" s="386"/>
      <c r="J261" s="386"/>
      <c r="K261" s="386"/>
      <c r="L261" s="386"/>
      <c r="M261" s="386"/>
      <c r="N261" s="386"/>
      <c r="O261" s="386"/>
      <c r="P261" s="386"/>
      <c r="Q261" s="386"/>
      <c r="R261" s="386"/>
      <c r="S261" s="386"/>
      <c r="T261" s="386"/>
      <c r="U261" s="386"/>
      <c r="V261" s="386"/>
      <c r="W261" s="386"/>
      <c r="X261" s="386"/>
      <c r="Y261" s="386"/>
      <c r="Z261" s="386"/>
    </row>
    <row r="262" spans="1:26" ht="13.5" customHeight="1" x14ac:dyDescent="0.25">
      <c r="A262" s="386"/>
      <c r="B262" s="386"/>
      <c r="C262" s="386"/>
      <c r="D262" s="386"/>
      <c r="E262" s="386"/>
      <c r="F262" s="387"/>
      <c r="G262" s="386"/>
      <c r="H262" s="386"/>
      <c r="I262" s="386"/>
      <c r="J262" s="386"/>
      <c r="K262" s="386"/>
      <c r="L262" s="386"/>
      <c r="M262" s="386"/>
      <c r="N262" s="386"/>
      <c r="O262" s="386"/>
      <c r="P262" s="386"/>
      <c r="Q262" s="386"/>
      <c r="R262" s="386"/>
      <c r="S262" s="386"/>
      <c r="T262" s="386"/>
      <c r="U262" s="386"/>
      <c r="V262" s="386"/>
      <c r="W262" s="386"/>
      <c r="X262" s="386"/>
      <c r="Y262" s="386"/>
      <c r="Z262" s="386"/>
    </row>
    <row r="263" spans="1:26" ht="13.5" customHeight="1" x14ac:dyDescent="0.25">
      <c r="A263" s="386"/>
      <c r="B263" s="386"/>
      <c r="C263" s="386"/>
      <c r="D263" s="386"/>
      <c r="E263" s="386"/>
      <c r="F263" s="387"/>
      <c r="G263" s="386"/>
      <c r="H263" s="386"/>
      <c r="I263" s="386"/>
      <c r="J263" s="386"/>
      <c r="K263" s="386"/>
      <c r="L263" s="386"/>
      <c r="M263" s="386"/>
      <c r="N263" s="386"/>
      <c r="O263" s="386"/>
      <c r="P263" s="386"/>
      <c r="Q263" s="386"/>
      <c r="R263" s="386"/>
      <c r="S263" s="386"/>
      <c r="T263" s="386"/>
      <c r="U263" s="386"/>
      <c r="V263" s="386"/>
      <c r="W263" s="386"/>
      <c r="X263" s="386"/>
      <c r="Y263" s="386"/>
      <c r="Z263" s="386"/>
    </row>
    <row r="264" spans="1:26" ht="13.5" customHeight="1" x14ac:dyDescent="0.25">
      <c r="A264" s="386"/>
      <c r="B264" s="386"/>
      <c r="C264" s="386"/>
      <c r="D264" s="386"/>
      <c r="E264" s="386"/>
      <c r="F264" s="387"/>
      <c r="G264" s="386"/>
      <c r="H264" s="386"/>
      <c r="I264" s="386"/>
      <c r="J264" s="386"/>
      <c r="K264" s="386"/>
      <c r="L264" s="386"/>
      <c r="M264" s="386"/>
      <c r="N264" s="386"/>
      <c r="O264" s="386"/>
      <c r="P264" s="386"/>
      <c r="Q264" s="386"/>
      <c r="R264" s="386"/>
      <c r="S264" s="386"/>
      <c r="T264" s="386"/>
      <c r="U264" s="386"/>
      <c r="V264" s="386"/>
      <c r="W264" s="386"/>
      <c r="X264" s="386"/>
      <c r="Y264" s="386"/>
      <c r="Z264" s="386"/>
    </row>
    <row r="265" spans="1:26" ht="13.5" customHeight="1" x14ac:dyDescent="0.25">
      <c r="A265" s="386"/>
      <c r="B265" s="386"/>
      <c r="C265" s="386"/>
      <c r="D265" s="386"/>
      <c r="E265" s="386"/>
      <c r="F265" s="387"/>
      <c r="G265" s="386"/>
      <c r="H265" s="386"/>
      <c r="I265" s="386"/>
      <c r="J265" s="386"/>
      <c r="K265" s="386"/>
      <c r="L265" s="386"/>
      <c r="M265" s="386"/>
      <c r="N265" s="386"/>
      <c r="O265" s="386"/>
      <c r="P265" s="386"/>
      <c r="Q265" s="386"/>
      <c r="R265" s="386"/>
      <c r="S265" s="386"/>
      <c r="T265" s="386"/>
      <c r="U265" s="386"/>
      <c r="V265" s="386"/>
      <c r="W265" s="386"/>
      <c r="X265" s="386"/>
      <c r="Y265" s="386"/>
      <c r="Z265" s="386"/>
    </row>
    <row r="266" spans="1:26" ht="13.5" customHeight="1" x14ac:dyDescent="0.25">
      <c r="A266" s="386"/>
      <c r="B266" s="386"/>
      <c r="C266" s="386"/>
      <c r="D266" s="386"/>
      <c r="E266" s="386"/>
      <c r="F266" s="387"/>
      <c r="G266" s="386"/>
      <c r="H266" s="386"/>
      <c r="I266" s="386"/>
      <c r="J266" s="386"/>
      <c r="K266" s="386"/>
      <c r="L266" s="386"/>
      <c r="M266" s="386"/>
      <c r="N266" s="386"/>
      <c r="O266" s="386"/>
      <c r="P266" s="386"/>
      <c r="Q266" s="386"/>
      <c r="R266" s="386"/>
      <c r="S266" s="386"/>
      <c r="T266" s="386"/>
      <c r="U266" s="386"/>
      <c r="V266" s="386"/>
      <c r="W266" s="386"/>
      <c r="X266" s="386"/>
      <c r="Y266" s="386"/>
      <c r="Z266" s="386"/>
    </row>
    <row r="267" spans="1:26" ht="13.5" customHeight="1" x14ac:dyDescent="0.25">
      <c r="A267" s="386"/>
      <c r="B267" s="386"/>
      <c r="C267" s="386"/>
      <c r="D267" s="386"/>
      <c r="E267" s="386"/>
      <c r="F267" s="387"/>
      <c r="G267" s="386"/>
      <c r="H267" s="386"/>
      <c r="I267" s="386"/>
      <c r="J267" s="386"/>
      <c r="K267" s="386"/>
      <c r="L267" s="386"/>
      <c r="M267" s="386"/>
      <c r="N267" s="386"/>
      <c r="O267" s="386"/>
      <c r="P267" s="386"/>
      <c r="Q267" s="386"/>
      <c r="R267" s="386"/>
      <c r="S267" s="386"/>
      <c r="T267" s="386"/>
      <c r="U267" s="386"/>
      <c r="V267" s="386"/>
      <c r="W267" s="386"/>
      <c r="X267" s="386"/>
      <c r="Y267" s="386"/>
      <c r="Z267" s="386"/>
    </row>
    <row r="268" spans="1:26" ht="13.5" customHeight="1" x14ac:dyDescent="0.25">
      <c r="A268" s="386"/>
      <c r="B268" s="386"/>
      <c r="C268" s="386"/>
      <c r="D268" s="386"/>
      <c r="E268" s="386"/>
      <c r="F268" s="387"/>
      <c r="G268" s="386"/>
      <c r="H268" s="386"/>
      <c r="I268" s="386"/>
      <c r="J268" s="386"/>
      <c r="K268" s="386"/>
      <c r="L268" s="386"/>
      <c r="M268" s="386"/>
      <c r="N268" s="386"/>
      <c r="O268" s="386"/>
      <c r="P268" s="386"/>
      <c r="Q268" s="386"/>
      <c r="R268" s="386"/>
      <c r="S268" s="386"/>
      <c r="T268" s="386"/>
      <c r="U268" s="386"/>
      <c r="V268" s="386"/>
      <c r="W268" s="386"/>
      <c r="X268" s="386"/>
      <c r="Y268" s="386"/>
      <c r="Z268" s="386"/>
    </row>
    <row r="269" spans="1:26" ht="13.5" customHeight="1" x14ac:dyDescent="0.25">
      <c r="A269" s="386"/>
      <c r="B269" s="386"/>
      <c r="C269" s="386"/>
      <c r="D269" s="386"/>
      <c r="E269" s="386"/>
      <c r="F269" s="387"/>
      <c r="G269" s="386"/>
      <c r="H269" s="386"/>
      <c r="I269" s="386"/>
      <c r="J269" s="386"/>
      <c r="K269" s="386"/>
      <c r="L269" s="386"/>
      <c r="M269" s="386"/>
      <c r="N269" s="386"/>
      <c r="O269" s="386"/>
      <c r="P269" s="386"/>
      <c r="Q269" s="386"/>
      <c r="R269" s="386"/>
      <c r="S269" s="386"/>
      <c r="T269" s="386"/>
      <c r="U269" s="386"/>
      <c r="V269" s="386"/>
      <c r="W269" s="386"/>
      <c r="X269" s="386"/>
      <c r="Y269" s="386"/>
      <c r="Z269" s="386"/>
    </row>
    <row r="270" spans="1:26" ht="13.5" customHeight="1" x14ac:dyDescent="0.25">
      <c r="A270" s="386"/>
      <c r="B270" s="386"/>
      <c r="C270" s="386"/>
      <c r="D270" s="386"/>
      <c r="E270" s="386"/>
      <c r="F270" s="387"/>
      <c r="G270" s="386"/>
      <c r="H270" s="386"/>
      <c r="I270" s="386"/>
      <c r="J270" s="386"/>
      <c r="K270" s="386"/>
      <c r="L270" s="386"/>
      <c r="M270" s="386"/>
      <c r="N270" s="386"/>
      <c r="O270" s="386"/>
      <c r="P270" s="386"/>
      <c r="Q270" s="386"/>
      <c r="R270" s="386"/>
      <c r="S270" s="386"/>
      <c r="T270" s="386"/>
      <c r="U270" s="386"/>
      <c r="V270" s="386"/>
      <c r="W270" s="386"/>
      <c r="X270" s="386"/>
      <c r="Y270" s="386"/>
      <c r="Z270" s="386"/>
    </row>
    <row r="271" spans="1:26" ht="13.5" customHeight="1" x14ac:dyDescent="0.25">
      <c r="A271" s="386"/>
      <c r="B271" s="386"/>
      <c r="C271" s="386"/>
      <c r="D271" s="386"/>
      <c r="E271" s="386"/>
      <c r="F271" s="387"/>
      <c r="G271" s="386"/>
      <c r="H271" s="386"/>
      <c r="I271" s="386"/>
      <c r="J271" s="386"/>
      <c r="K271" s="386"/>
      <c r="L271" s="386"/>
      <c r="M271" s="386"/>
      <c r="N271" s="386"/>
      <c r="O271" s="386"/>
      <c r="P271" s="386"/>
      <c r="Q271" s="386"/>
      <c r="R271" s="386"/>
      <c r="S271" s="386"/>
      <c r="T271" s="386"/>
      <c r="U271" s="386"/>
      <c r="V271" s="386"/>
      <c r="W271" s="386"/>
      <c r="X271" s="386"/>
      <c r="Y271" s="386"/>
      <c r="Z271" s="386"/>
    </row>
    <row r="272" spans="1:26" ht="13.5" customHeight="1" x14ac:dyDescent="0.25">
      <c r="A272" s="386"/>
      <c r="B272" s="386"/>
      <c r="C272" s="386"/>
      <c r="D272" s="386"/>
      <c r="E272" s="386"/>
      <c r="F272" s="387"/>
      <c r="G272" s="386"/>
      <c r="H272" s="386"/>
      <c r="I272" s="386"/>
      <c r="J272" s="386"/>
      <c r="K272" s="386"/>
      <c r="L272" s="386"/>
      <c r="M272" s="386"/>
      <c r="N272" s="386"/>
      <c r="O272" s="386"/>
      <c r="P272" s="386"/>
      <c r="Q272" s="386"/>
      <c r="R272" s="386"/>
      <c r="S272" s="386"/>
      <c r="T272" s="386"/>
      <c r="U272" s="386"/>
      <c r="V272" s="386"/>
      <c r="W272" s="386"/>
      <c r="X272" s="386"/>
      <c r="Y272" s="386"/>
      <c r="Z272" s="386"/>
    </row>
    <row r="273" spans="1:26" ht="13.5" customHeight="1" x14ac:dyDescent="0.25">
      <c r="A273" s="386"/>
      <c r="B273" s="386"/>
      <c r="C273" s="386"/>
      <c r="D273" s="386"/>
      <c r="E273" s="386"/>
      <c r="F273" s="387"/>
      <c r="G273" s="386"/>
      <c r="H273" s="386"/>
      <c r="I273" s="386"/>
      <c r="J273" s="386"/>
      <c r="K273" s="386"/>
      <c r="L273" s="386"/>
      <c r="M273" s="386"/>
      <c r="N273" s="386"/>
      <c r="O273" s="386"/>
      <c r="P273" s="386"/>
      <c r="Q273" s="386"/>
      <c r="R273" s="386"/>
      <c r="S273" s="386"/>
      <c r="T273" s="386"/>
      <c r="U273" s="386"/>
      <c r="V273" s="386"/>
      <c r="W273" s="386"/>
      <c r="X273" s="386"/>
      <c r="Y273" s="386"/>
      <c r="Z273" s="386"/>
    </row>
    <row r="274" spans="1:26" ht="13.5" customHeight="1" x14ac:dyDescent="0.25">
      <c r="A274" s="386"/>
      <c r="B274" s="386"/>
      <c r="C274" s="386"/>
      <c r="D274" s="386"/>
      <c r="E274" s="386"/>
      <c r="F274" s="387"/>
      <c r="G274" s="386"/>
      <c r="H274" s="386"/>
      <c r="I274" s="386"/>
      <c r="J274" s="386"/>
      <c r="K274" s="386"/>
      <c r="L274" s="386"/>
      <c r="M274" s="386"/>
      <c r="N274" s="386"/>
      <c r="O274" s="386"/>
      <c r="P274" s="386"/>
      <c r="Q274" s="386"/>
      <c r="R274" s="386"/>
      <c r="S274" s="386"/>
      <c r="T274" s="386"/>
      <c r="U274" s="386"/>
      <c r="V274" s="386"/>
      <c r="W274" s="386"/>
      <c r="X274" s="386"/>
      <c r="Y274" s="386"/>
      <c r="Z274" s="386"/>
    </row>
    <row r="275" spans="1:26" ht="13.5" customHeight="1" x14ac:dyDescent="0.25">
      <c r="A275" s="386"/>
      <c r="B275" s="386"/>
      <c r="C275" s="386"/>
      <c r="D275" s="386"/>
      <c r="E275" s="386"/>
      <c r="F275" s="387"/>
      <c r="G275" s="386"/>
      <c r="H275" s="386"/>
      <c r="I275" s="386"/>
      <c r="J275" s="386"/>
      <c r="K275" s="386"/>
      <c r="L275" s="386"/>
      <c r="M275" s="386"/>
      <c r="N275" s="386"/>
      <c r="O275" s="386"/>
      <c r="P275" s="386"/>
      <c r="Q275" s="386"/>
      <c r="R275" s="386"/>
      <c r="S275" s="386"/>
      <c r="T275" s="386"/>
      <c r="U275" s="386"/>
      <c r="V275" s="386"/>
      <c r="W275" s="386"/>
      <c r="X275" s="386"/>
      <c r="Y275" s="386"/>
      <c r="Z275" s="386"/>
    </row>
    <row r="276" spans="1:26" ht="13.5" customHeight="1" x14ac:dyDescent="0.25">
      <c r="A276" s="386"/>
      <c r="B276" s="386"/>
      <c r="C276" s="386"/>
      <c r="D276" s="386"/>
      <c r="E276" s="386"/>
      <c r="F276" s="387"/>
      <c r="G276" s="386"/>
      <c r="H276" s="386"/>
      <c r="I276" s="386"/>
      <c r="J276" s="386"/>
      <c r="K276" s="386"/>
      <c r="L276" s="386"/>
      <c r="M276" s="386"/>
      <c r="N276" s="386"/>
      <c r="O276" s="386"/>
      <c r="P276" s="386"/>
      <c r="Q276" s="386"/>
      <c r="R276" s="386"/>
      <c r="S276" s="386"/>
      <c r="T276" s="386"/>
      <c r="U276" s="386"/>
      <c r="V276" s="386"/>
      <c r="W276" s="386"/>
      <c r="X276" s="386"/>
      <c r="Y276" s="386"/>
      <c r="Z276" s="386"/>
    </row>
    <row r="277" spans="1:26" ht="13.5" customHeight="1" x14ac:dyDescent="0.25">
      <c r="A277" s="386"/>
      <c r="B277" s="386"/>
      <c r="C277" s="386"/>
      <c r="D277" s="386"/>
      <c r="E277" s="386"/>
      <c r="F277" s="387"/>
      <c r="G277" s="386"/>
      <c r="H277" s="386"/>
      <c r="I277" s="386"/>
      <c r="J277" s="386"/>
      <c r="K277" s="386"/>
      <c r="L277" s="386"/>
      <c r="M277" s="386"/>
      <c r="N277" s="386"/>
      <c r="O277" s="386"/>
      <c r="P277" s="386"/>
      <c r="Q277" s="386"/>
      <c r="R277" s="386"/>
      <c r="S277" s="386"/>
      <c r="T277" s="386"/>
      <c r="U277" s="386"/>
      <c r="V277" s="386"/>
      <c r="W277" s="386"/>
      <c r="X277" s="386"/>
      <c r="Y277" s="386"/>
      <c r="Z277" s="386"/>
    </row>
    <row r="278" spans="1:26" ht="13.5" customHeight="1" x14ac:dyDescent="0.25">
      <c r="A278" s="386"/>
      <c r="B278" s="386"/>
      <c r="C278" s="386"/>
      <c r="D278" s="386"/>
      <c r="E278" s="386"/>
      <c r="F278" s="387"/>
      <c r="G278" s="386"/>
      <c r="H278" s="386"/>
      <c r="I278" s="386"/>
      <c r="J278" s="386"/>
      <c r="K278" s="386"/>
      <c r="L278" s="386"/>
      <c r="M278" s="386"/>
      <c r="N278" s="386"/>
      <c r="O278" s="386"/>
      <c r="P278" s="386"/>
      <c r="Q278" s="386"/>
      <c r="R278" s="386"/>
      <c r="S278" s="386"/>
      <c r="T278" s="386"/>
      <c r="U278" s="386"/>
      <c r="V278" s="386"/>
      <c r="W278" s="386"/>
      <c r="X278" s="386"/>
      <c r="Y278" s="386"/>
      <c r="Z278" s="386"/>
    </row>
    <row r="279" spans="1:26" ht="13.5" customHeight="1" x14ac:dyDescent="0.25">
      <c r="A279" s="386"/>
      <c r="B279" s="386"/>
      <c r="C279" s="386"/>
      <c r="D279" s="386"/>
      <c r="E279" s="386"/>
      <c r="F279" s="387"/>
      <c r="G279" s="386"/>
      <c r="H279" s="386"/>
      <c r="I279" s="386"/>
      <c r="J279" s="386"/>
      <c r="K279" s="386"/>
      <c r="L279" s="386"/>
      <c r="M279" s="386"/>
      <c r="N279" s="386"/>
      <c r="O279" s="386"/>
      <c r="P279" s="386"/>
      <c r="Q279" s="386"/>
      <c r="R279" s="386"/>
      <c r="S279" s="386"/>
      <c r="T279" s="386"/>
      <c r="U279" s="386"/>
      <c r="V279" s="386"/>
      <c r="W279" s="386"/>
      <c r="X279" s="386"/>
      <c r="Y279" s="386"/>
      <c r="Z279" s="386"/>
    </row>
    <row r="280" spans="1:26" ht="13.5" customHeight="1" x14ac:dyDescent="0.25">
      <c r="A280" s="386"/>
      <c r="B280" s="386"/>
      <c r="C280" s="386"/>
      <c r="D280" s="386"/>
      <c r="E280" s="386"/>
      <c r="F280" s="387"/>
      <c r="G280" s="386"/>
      <c r="H280" s="386"/>
      <c r="I280" s="386"/>
      <c r="J280" s="386"/>
      <c r="K280" s="386"/>
      <c r="L280" s="386"/>
      <c r="M280" s="386"/>
      <c r="N280" s="386"/>
      <c r="O280" s="386"/>
      <c r="P280" s="386"/>
      <c r="Q280" s="386"/>
      <c r="R280" s="386"/>
      <c r="S280" s="386"/>
      <c r="T280" s="386"/>
      <c r="U280" s="386"/>
      <c r="V280" s="386"/>
      <c r="W280" s="386"/>
      <c r="X280" s="386"/>
      <c r="Y280" s="386"/>
      <c r="Z280" s="386"/>
    </row>
    <row r="281" spans="1:26" ht="13.5" customHeight="1" x14ac:dyDescent="0.25">
      <c r="A281" s="386"/>
      <c r="B281" s="386"/>
      <c r="C281" s="386"/>
      <c r="D281" s="386"/>
      <c r="E281" s="386"/>
      <c r="F281" s="387"/>
      <c r="G281" s="386"/>
      <c r="H281" s="386"/>
      <c r="I281" s="386"/>
      <c r="J281" s="386"/>
      <c r="K281" s="386"/>
      <c r="L281" s="386"/>
      <c r="M281" s="386"/>
      <c r="N281" s="386"/>
      <c r="O281" s="386"/>
      <c r="P281" s="386"/>
      <c r="Q281" s="386"/>
      <c r="R281" s="386"/>
      <c r="S281" s="386"/>
      <c r="T281" s="386"/>
      <c r="U281" s="386"/>
      <c r="V281" s="386"/>
      <c r="W281" s="386"/>
      <c r="X281" s="386"/>
      <c r="Y281" s="386"/>
      <c r="Z281" s="386"/>
    </row>
    <row r="282" spans="1:26" ht="13.5" customHeight="1" x14ac:dyDescent="0.25">
      <c r="A282" s="386"/>
      <c r="B282" s="386"/>
      <c r="C282" s="386"/>
      <c r="D282" s="386"/>
      <c r="E282" s="386"/>
      <c r="F282" s="387"/>
      <c r="G282" s="386"/>
      <c r="H282" s="386"/>
      <c r="I282" s="386"/>
      <c r="J282" s="386"/>
      <c r="K282" s="386"/>
      <c r="L282" s="386"/>
      <c r="M282" s="386"/>
      <c r="N282" s="386"/>
      <c r="O282" s="386"/>
      <c r="P282" s="386"/>
      <c r="Q282" s="386"/>
      <c r="R282" s="386"/>
      <c r="S282" s="386"/>
      <c r="T282" s="386"/>
      <c r="U282" s="386"/>
      <c r="V282" s="386"/>
      <c r="W282" s="386"/>
      <c r="X282" s="386"/>
      <c r="Y282" s="386"/>
      <c r="Z282" s="386"/>
    </row>
    <row r="283" spans="1:26" ht="13.5" customHeight="1" x14ac:dyDescent="0.25">
      <c r="A283" s="386"/>
      <c r="B283" s="386"/>
      <c r="C283" s="386"/>
      <c r="D283" s="386"/>
      <c r="E283" s="386"/>
      <c r="F283" s="387"/>
      <c r="G283" s="386"/>
      <c r="H283" s="386"/>
      <c r="I283" s="386"/>
      <c r="J283" s="386"/>
      <c r="K283" s="386"/>
      <c r="L283" s="386"/>
      <c r="M283" s="386"/>
      <c r="N283" s="386"/>
      <c r="O283" s="386"/>
      <c r="P283" s="386"/>
      <c r="Q283" s="386"/>
      <c r="R283" s="386"/>
      <c r="S283" s="386"/>
      <c r="T283" s="386"/>
      <c r="U283" s="386"/>
      <c r="V283" s="386"/>
      <c r="W283" s="386"/>
      <c r="X283" s="386"/>
      <c r="Y283" s="386"/>
      <c r="Z283" s="386"/>
    </row>
    <row r="284" spans="1:26" ht="13.5" customHeight="1" x14ac:dyDescent="0.25">
      <c r="A284" s="386"/>
      <c r="B284" s="386"/>
      <c r="C284" s="386"/>
      <c r="D284" s="386"/>
      <c r="E284" s="386"/>
      <c r="F284" s="387"/>
      <c r="G284" s="386"/>
      <c r="H284" s="386"/>
      <c r="I284" s="386"/>
      <c r="J284" s="386"/>
      <c r="K284" s="386"/>
      <c r="L284" s="386"/>
      <c r="M284" s="386"/>
      <c r="N284" s="386"/>
      <c r="O284" s="386"/>
      <c r="P284" s="386"/>
      <c r="Q284" s="386"/>
      <c r="R284" s="386"/>
      <c r="S284" s="386"/>
      <c r="T284" s="386"/>
      <c r="U284" s="386"/>
      <c r="V284" s="386"/>
      <c r="W284" s="386"/>
      <c r="X284" s="386"/>
      <c r="Y284" s="386"/>
      <c r="Z284" s="386"/>
    </row>
    <row r="285" spans="1:26" ht="13.5" customHeight="1" x14ac:dyDescent="0.25">
      <c r="A285" s="386"/>
      <c r="B285" s="386"/>
      <c r="C285" s="386"/>
      <c r="D285" s="386"/>
      <c r="E285" s="386"/>
      <c r="F285" s="387"/>
      <c r="G285" s="386"/>
      <c r="H285" s="386"/>
      <c r="I285" s="386"/>
      <c r="J285" s="386"/>
      <c r="K285" s="386"/>
      <c r="L285" s="386"/>
      <c r="M285" s="386"/>
      <c r="N285" s="386"/>
      <c r="O285" s="386"/>
      <c r="P285" s="386"/>
      <c r="Q285" s="386"/>
      <c r="R285" s="386"/>
      <c r="S285" s="386"/>
      <c r="T285" s="386"/>
      <c r="U285" s="386"/>
      <c r="V285" s="386"/>
      <c r="W285" s="386"/>
      <c r="X285" s="386"/>
      <c r="Y285" s="386"/>
      <c r="Z285" s="386"/>
    </row>
    <row r="286" spans="1:26" ht="13.5" customHeight="1" x14ac:dyDescent="0.25">
      <c r="A286" s="386"/>
      <c r="B286" s="386"/>
      <c r="C286" s="386"/>
      <c r="D286" s="386"/>
      <c r="E286" s="386"/>
      <c r="F286" s="387"/>
      <c r="G286" s="386"/>
      <c r="H286" s="386"/>
      <c r="I286" s="386"/>
      <c r="J286" s="386"/>
      <c r="K286" s="386"/>
      <c r="L286" s="386"/>
      <c r="M286" s="386"/>
      <c r="N286" s="386"/>
      <c r="O286" s="386"/>
      <c r="P286" s="386"/>
      <c r="Q286" s="386"/>
      <c r="R286" s="386"/>
      <c r="S286" s="386"/>
      <c r="T286" s="386"/>
      <c r="U286" s="386"/>
      <c r="V286" s="386"/>
      <c r="W286" s="386"/>
      <c r="X286" s="386"/>
      <c r="Y286" s="386"/>
      <c r="Z286" s="386"/>
    </row>
    <row r="287" spans="1:26" ht="13.5" customHeight="1" x14ac:dyDescent="0.25">
      <c r="A287" s="386"/>
      <c r="B287" s="386"/>
      <c r="C287" s="386"/>
      <c r="D287" s="386"/>
      <c r="E287" s="386"/>
      <c r="F287" s="387"/>
      <c r="G287" s="386"/>
      <c r="H287" s="386"/>
      <c r="I287" s="386"/>
      <c r="J287" s="386"/>
      <c r="K287" s="386"/>
      <c r="L287" s="386"/>
      <c r="M287" s="386"/>
      <c r="N287" s="386"/>
      <c r="O287" s="386"/>
      <c r="P287" s="386"/>
      <c r="Q287" s="386"/>
      <c r="R287" s="386"/>
      <c r="S287" s="386"/>
      <c r="T287" s="386"/>
      <c r="U287" s="386"/>
      <c r="V287" s="386"/>
      <c r="W287" s="386"/>
      <c r="X287" s="386"/>
      <c r="Y287" s="386"/>
      <c r="Z287" s="386"/>
    </row>
    <row r="288" spans="1:26" ht="13.5" customHeight="1" x14ac:dyDescent="0.25">
      <c r="A288" s="386"/>
      <c r="B288" s="386"/>
      <c r="C288" s="386"/>
      <c r="D288" s="386"/>
      <c r="E288" s="386"/>
      <c r="F288" s="387"/>
      <c r="G288" s="386"/>
      <c r="H288" s="386"/>
      <c r="I288" s="386"/>
      <c r="J288" s="386"/>
      <c r="K288" s="386"/>
      <c r="L288" s="386"/>
      <c r="M288" s="386"/>
      <c r="N288" s="386"/>
      <c r="O288" s="386"/>
      <c r="P288" s="386"/>
      <c r="Q288" s="386"/>
      <c r="R288" s="386"/>
      <c r="S288" s="386"/>
      <c r="T288" s="386"/>
      <c r="U288" s="386"/>
      <c r="V288" s="386"/>
      <c r="W288" s="386"/>
      <c r="X288" s="386"/>
      <c r="Y288" s="386"/>
      <c r="Z288" s="386"/>
    </row>
    <row r="289" spans="1:26" ht="13.5" customHeight="1" x14ac:dyDescent="0.25">
      <c r="A289" s="386"/>
      <c r="B289" s="386"/>
      <c r="C289" s="386"/>
      <c r="D289" s="386"/>
      <c r="E289" s="386"/>
      <c r="F289" s="387"/>
      <c r="G289" s="386"/>
      <c r="H289" s="386"/>
      <c r="I289" s="386"/>
      <c r="J289" s="386"/>
      <c r="K289" s="386"/>
      <c r="L289" s="386"/>
      <c r="M289" s="386"/>
      <c r="N289" s="386"/>
      <c r="O289" s="386"/>
      <c r="P289" s="386"/>
      <c r="Q289" s="386"/>
      <c r="R289" s="386"/>
      <c r="S289" s="386"/>
      <c r="T289" s="386"/>
      <c r="U289" s="386"/>
      <c r="V289" s="386"/>
      <c r="W289" s="386"/>
      <c r="X289" s="386"/>
      <c r="Y289" s="386"/>
      <c r="Z289" s="386"/>
    </row>
    <row r="290" spans="1:26" ht="13.5" customHeight="1" x14ac:dyDescent="0.25">
      <c r="A290" s="386"/>
      <c r="B290" s="386"/>
      <c r="C290" s="386"/>
      <c r="D290" s="386"/>
      <c r="E290" s="386"/>
      <c r="F290" s="387"/>
      <c r="G290" s="386"/>
      <c r="H290" s="386"/>
      <c r="I290" s="386"/>
      <c r="J290" s="386"/>
      <c r="K290" s="386"/>
      <c r="L290" s="386"/>
      <c r="M290" s="386"/>
      <c r="N290" s="386"/>
      <c r="O290" s="386"/>
      <c r="P290" s="386"/>
      <c r="Q290" s="386"/>
      <c r="R290" s="386"/>
      <c r="S290" s="386"/>
      <c r="T290" s="386"/>
      <c r="U290" s="386"/>
      <c r="V290" s="386"/>
      <c r="W290" s="386"/>
      <c r="X290" s="386"/>
      <c r="Y290" s="386"/>
      <c r="Z290" s="386"/>
    </row>
    <row r="291" spans="1:26" ht="13.5" customHeight="1" x14ac:dyDescent="0.25">
      <c r="A291" s="386"/>
      <c r="B291" s="386"/>
      <c r="C291" s="386"/>
      <c r="D291" s="386"/>
      <c r="E291" s="386"/>
      <c r="F291" s="387"/>
      <c r="G291" s="386"/>
      <c r="H291" s="386"/>
      <c r="I291" s="386"/>
      <c r="J291" s="386"/>
      <c r="K291" s="386"/>
      <c r="L291" s="386"/>
      <c r="M291" s="386"/>
      <c r="N291" s="386"/>
      <c r="O291" s="386"/>
      <c r="P291" s="386"/>
      <c r="Q291" s="386"/>
      <c r="R291" s="386"/>
      <c r="S291" s="386"/>
      <c r="T291" s="386"/>
      <c r="U291" s="386"/>
      <c r="V291" s="386"/>
      <c r="W291" s="386"/>
      <c r="X291" s="386"/>
      <c r="Y291" s="386"/>
      <c r="Z291" s="386"/>
    </row>
    <row r="292" spans="1:26" ht="13.5" customHeight="1" x14ac:dyDescent="0.25">
      <c r="A292" s="386"/>
      <c r="B292" s="386"/>
      <c r="C292" s="386"/>
      <c r="D292" s="386"/>
      <c r="E292" s="386"/>
      <c r="F292" s="387"/>
      <c r="G292" s="386"/>
      <c r="H292" s="386"/>
      <c r="I292" s="386"/>
      <c r="J292" s="386"/>
      <c r="K292" s="386"/>
      <c r="L292" s="386"/>
      <c r="M292" s="386"/>
      <c r="N292" s="386"/>
      <c r="O292" s="386"/>
      <c r="P292" s="386"/>
      <c r="Q292" s="386"/>
      <c r="R292" s="386"/>
      <c r="S292" s="386"/>
      <c r="T292" s="386"/>
      <c r="U292" s="386"/>
      <c r="V292" s="386"/>
      <c r="W292" s="386"/>
      <c r="X292" s="386"/>
      <c r="Y292" s="386"/>
      <c r="Z292" s="386"/>
    </row>
    <row r="293" spans="1:26" ht="13.5" customHeight="1" x14ac:dyDescent="0.25">
      <c r="A293" s="386"/>
      <c r="B293" s="386"/>
      <c r="C293" s="386"/>
      <c r="D293" s="386"/>
      <c r="E293" s="386"/>
      <c r="F293" s="387"/>
      <c r="G293" s="386"/>
      <c r="H293" s="386"/>
      <c r="I293" s="386"/>
      <c r="J293" s="386"/>
      <c r="K293" s="386"/>
      <c r="L293" s="386"/>
      <c r="M293" s="386"/>
      <c r="N293" s="386"/>
      <c r="O293" s="386"/>
      <c r="P293" s="386"/>
      <c r="Q293" s="386"/>
      <c r="R293" s="386"/>
      <c r="S293" s="386"/>
      <c r="T293" s="386"/>
      <c r="U293" s="386"/>
      <c r="V293" s="386"/>
      <c r="W293" s="386"/>
      <c r="X293" s="386"/>
      <c r="Y293" s="386"/>
      <c r="Z293" s="386"/>
    </row>
    <row r="294" spans="1:26" ht="13.5" customHeight="1" x14ac:dyDescent="0.25">
      <c r="A294" s="386"/>
      <c r="B294" s="386"/>
      <c r="C294" s="386"/>
      <c r="D294" s="386"/>
      <c r="E294" s="386"/>
      <c r="F294" s="387"/>
      <c r="G294" s="386"/>
      <c r="H294" s="386"/>
      <c r="I294" s="386"/>
      <c r="J294" s="386"/>
      <c r="K294" s="386"/>
      <c r="L294" s="386"/>
      <c r="M294" s="386"/>
      <c r="N294" s="386"/>
      <c r="O294" s="386"/>
      <c r="P294" s="386"/>
      <c r="Q294" s="386"/>
      <c r="R294" s="386"/>
      <c r="S294" s="386"/>
      <c r="T294" s="386"/>
      <c r="U294" s="386"/>
      <c r="V294" s="386"/>
      <c r="W294" s="386"/>
      <c r="X294" s="386"/>
      <c r="Y294" s="386"/>
      <c r="Z294" s="386"/>
    </row>
    <row r="295" spans="1:26" ht="13.5" customHeight="1" x14ac:dyDescent="0.25">
      <c r="A295" s="386"/>
      <c r="B295" s="386"/>
      <c r="C295" s="386"/>
      <c r="D295" s="386"/>
      <c r="E295" s="386"/>
      <c r="F295" s="387"/>
      <c r="G295" s="386"/>
      <c r="H295" s="386"/>
      <c r="I295" s="386"/>
      <c r="J295" s="386"/>
      <c r="K295" s="386"/>
      <c r="L295" s="386"/>
      <c r="M295" s="386"/>
      <c r="N295" s="386"/>
      <c r="O295" s="386"/>
      <c r="P295" s="386"/>
      <c r="Q295" s="386"/>
      <c r="R295" s="386"/>
      <c r="S295" s="386"/>
      <c r="T295" s="386"/>
      <c r="U295" s="386"/>
      <c r="V295" s="386"/>
      <c r="W295" s="386"/>
      <c r="X295" s="386"/>
      <c r="Y295" s="386"/>
      <c r="Z295" s="386"/>
    </row>
    <row r="296" spans="1:26" ht="13.5" customHeight="1" x14ac:dyDescent="0.25">
      <c r="A296" s="386"/>
      <c r="B296" s="386"/>
      <c r="C296" s="386"/>
      <c r="D296" s="386"/>
      <c r="E296" s="386"/>
      <c r="F296" s="387"/>
      <c r="G296" s="386"/>
      <c r="H296" s="386"/>
      <c r="I296" s="386"/>
      <c r="J296" s="386"/>
      <c r="K296" s="386"/>
      <c r="L296" s="386"/>
      <c r="M296" s="386"/>
      <c r="N296" s="386"/>
      <c r="O296" s="386"/>
      <c r="P296" s="386"/>
      <c r="Q296" s="386"/>
      <c r="R296" s="386"/>
      <c r="S296" s="386"/>
      <c r="T296" s="386"/>
      <c r="U296" s="386"/>
      <c r="V296" s="386"/>
      <c r="W296" s="386"/>
      <c r="X296" s="386"/>
      <c r="Y296" s="386"/>
      <c r="Z296" s="386"/>
    </row>
    <row r="297" spans="1:26" ht="13.5" customHeight="1" x14ac:dyDescent="0.25">
      <c r="A297" s="386"/>
      <c r="B297" s="386"/>
      <c r="C297" s="386"/>
      <c r="D297" s="386"/>
      <c r="E297" s="386"/>
      <c r="F297" s="387"/>
      <c r="G297" s="386"/>
      <c r="H297" s="386"/>
      <c r="I297" s="386"/>
      <c r="J297" s="386"/>
      <c r="K297" s="386"/>
      <c r="L297" s="386"/>
      <c r="M297" s="386"/>
      <c r="N297" s="386"/>
      <c r="O297" s="386"/>
      <c r="P297" s="386"/>
      <c r="Q297" s="386"/>
      <c r="R297" s="386"/>
      <c r="S297" s="386"/>
      <c r="T297" s="386"/>
      <c r="U297" s="386"/>
      <c r="V297" s="386"/>
      <c r="W297" s="386"/>
      <c r="X297" s="386"/>
      <c r="Y297" s="386"/>
      <c r="Z297" s="386"/>
    </row>
    <row r="298" spans="1:26" ht="13.5" customHeight="1" x14ac:dyDescent="0.25">
      <c r="A298" s="386"/>
      <c r="B298" s="386"/>
      <c r="C298" s="386"/>
      <c r="D298" s="386"/>
      <c r="E298" s="386"/>
      <c r="F298" s="387"/>
      <c r="G298" s="386"/>
      <c r="H298" s="386"/>
      <c r="I298" s="386"/>
      <c r="J298" s="386"/>
      <c r="K298" s="386"/>
      <c r="L298" s="386"/>
      <c r="M298" s="386"/>
      <c r="N298" s="386"/>
      <c r="O298" s="386"/>
      <c r="P298" s="386"/>
      <c r="Q298" s="386"/>
      <c r="R298" s="386"/>
      <c r="S298" s="386"/>
      <c r="T298" s="386"/>
      <c r="U298" s="386"/>
      <c r="V298" s="386"/>
      <c r="W298" s="386"/>
      <c r="X298" s="386"/>
      <c r="Y298" s="386"/>
      <c r="Z298" s="386"/>
    </row>
    <row r="299" spans="1:26" ht="13.5" customHeight="1" x14ac:dyDescent="0.25">
      <c r="A299" s="386"/>
      <c r="B299" s="386"/>
      <c r="C299" s="386"/>
      <c r="D299" s="386"/>
      <c r="E299" s="386"/>
      <c r="F299" s="387"/>
      <c r="G299" s="386"/>
      <c r="H299" s="386"/>
      <c r="I299" s="386"/>
      <c r="J299" s="386"/>
      <c r="K299" s="386"/>
      <c r="L299" s="386"/>
      <c r="M299" s="386"/>
      <c r="N299" s="386"/>
      <c r="O299" s="386"/>
      <c r="P299" s="386"/>
      <c r="Q299" s="386"/>
      <c r="R299" s="386"/>
      <c r="S299" s="386"/>
      <c r="T299" s="386"/>
      <c r="U299" s="386"/>
      <c r="V299" s="386"/>
      <c r="W299" s="386"/>
      <c r="X299" s="386"/>
      <c r="Y299" s="386"/>
      <c r="Z299" s="386"/>
    </row>
    <row r="300" spans="1:26" ht="13.5" customHeight="1" x14ac:dyDescent="0.25">
      <c r="A300" s="386"/>
      <c r="B300" s="386"/>
      <c r="C300" s="386"/>
      <c r="D300" s="386"/>
      <c r="E300" s="386"/>
      <c r="F300" s="387"/>
      <c r="G300" s="386"/>
      <c r="H300" s="386"/>
      <c r="I300" s="386"/>
      <c r="J300" s="386"/>
      <c r="K300" s="386"/>
      <c r="L300" s="386"/>
      <c r="M300" s="386"/>
      <c r="N300" s="386"/>
      <c r="O300" s="386"/>
      <c r="P300" s="386"/>
      <c r="Q300" s="386"/>
      <c r="R300" s="386"/>
      <c r="S300" s="386"/>
      <c r="T300" s="386"/>
      <c r="U300" s="386"/>
      <c r="V300" s="386"/>
      <c r="W300" s="386"/>
      <c r="X300" s="386"/>
      <c r="Y300" s="386"/>
      <c r="Z300" s="386"/>
    </row>
    <row r="301" spans="1:26" ht="13.5" customHeight="1" x14ac:dyDescent="0.25">
      <c r="A301" s="386"/>
      <c r="B301" s="386"/>
      <c r="C301" s="386"/>
      <c r="D301" s="386"/>
      <c r="E301" s="386"/>
      <c r="F301" s="387"/>
      <c r="G301" s="386"/>
      <c r="H301" s="386"/>
      <c r="I301" s="386"/>
      <c r="J301" s="386"/>
      <c r="K301" s="386"/>
      <c r="L301" s="386"/>
      <c r="M301" s="386"/>
      <c r="N301" s="386"/>
      <c r="O301" s="386"/>
      <c r="P301" s="386"/>
      <c r="Q301" s="386"/>
      <c r="R301" s="386"/>
      <c r="S301" s="386"/>
      <c r="T301" s="386"/>
      <c r="U301" s="386"/>
      <c r="V301" s="386"/>
      <c r="W301" s="386"/>
      <c r="X301" s="386"/>
      <c r="Y301" s="386"/>
      <c r="Z301" s="386"/>
    </row>
    <row r="302" spans="1:26" ht="13.5" customHeight="1" x14ac:dyDescent="0.25">
      <c r="A302" s="386"/>
      <c r="B302" s="386"/>
      <c r="C302" s="386"/>
      <c r="D302" s="386"/>
      <c r="E302" s="386"/>
      <c r="F302" s="387"/>
      <c r="G302" s="386"/>
      <c r="H302" s="386"/>
      <c r="I302" s="386"/>
      <c r="J302" s="386"/>
      <c r="K302" s="386"/>
      <c r="L302" s="386"/>
      <c r="M302" s="386"/>
      <c r="N302" s="386"/>
      <c r="O302" s="386"/>
      <c r="P302" s="386"/>
      <c r="Q302" s="386"/>
      <c r="R302" s="386"/>
      <c r="S302" s="386"/>
      <c r="T302" s="386"/>
      <c r="U302" s="386"/>
      <c r="V302" s="386"/>
      <c r="W302" s="386"/>
      <c r="X302" s="386"/>
      <c r="Y302" s="386"/>
      <c r="Z302" s="386"/>
    </row>
    <row r="303" spans="1:26" ht="13.5" customHeight="1" x14ac:dyDescent="0.25">
      <c r="A303" s="386"/>
      <c r="B303" s="386"/>
      <c r="C303" s="386"/>
      <c r="D303" s="386"/>
      <c r="E303" s="386"/>
      <c r="F303" s="387"/>
      <c r="G303" s="386"/>
      <c r="H303" s="386"/>
      <c r="I303" s="386"/>
      <c r="J303" s="386"/>
      <c r="K303" s="386"/>
      <c r="L303" s="386"/>
      <c r="M303" s="386"/>
      <c r="N303" s="386"/>
      <c r="O303" s="386"/>
      <c r="P303" s="386"/>
      <c r="Q303" s="386"/>
      <c r="R303" s="386"/>
      <c r="S303" s="386"/>
      <c r="T303" s="386"/>
      <c r="U303" s="386"/>
      <c r="V303" s="386"/>
      <c r="W303" s="386"/>
      <c r="X303" s="386"/>
      <c r="Y303" s="386"/>
      <c r="Z303" s="386"/>
    </row>
    <row r="304" spans="1:26" ht="13.5" customHeight="1" x14ac:dyDescent="0.25">
      <c r="A304" s="386"/>
      <c r="B304" s="386"/>
      <c r="C304" s="386"/>
      <c r="D304" s="386"/>
      <c r="E304" s="386"/>
      <c r="F304" s="387"/>
      <c r="G304" s="386"/>
      <c r="H304" s="386"/>
      <c r="I304" s="386"/>
      <c r="J304" s="386"/>
      <c r="K304" s="386"/>
      <c r="L304" s="386"/>
      <c r="M304" s="386"/>
      <c r="N304" s="386"/>
      <c r="O304" s="386"/>
      <c r="P304" s="386"/>
      <c r="Q304" s="386"/>
      <c r="R304" s="386"/>
      <c r="S304" s="386"/>
      <c r="T304" s="386"/>
      <c r="U304" s="386"/>
      <c r="V304" s="386"/>
      <c r="W304" s="386"/>
      <c r="X304" s="386"/>
      <c r="Y304" s="386"/>
      <c r="Z304" s="386"/>
    </row>
    <row r="305" spans="1:26" ht="13.5" customHeight="1" x14ac:dyDescent="0.25">
      <c r="A305" s="386"/>
      <c r="B305" s="386"/>
      <c r="C305" s="386"/>
      <c r="D305" s="386"/>
      <c r="E305" s="386"/>
      <c r="F305" s="387"/>
      <c r="G305" s="386"/>
      <c r="H305" s="386"/>
      <c r="I305" s="386"/>
      <c r="J305" s="386"/>
      <c r="K305" s="386"/>
      <c r="L305" s="386"/>
      <c r="M305" s="386"/>
      <c r="N305" s="386"/>
      <c r="O305" s="386"/>
      <c r="P305" s="386"/>
      <c r="Q305" s="386"/>
      <c r="R305" s="386"/>
      <c r="S305" s="386"/>
      <c r="T305" s="386"/>
      <c r="U305" s="386"/>
      <c r="V305" s="386"/>
      <c r="W305" s="386"/>
      <c r="X305" s="386"/>
      <c r="Y305" s="386"/>
      <c r="Z305" s="386"/>
    </row>
    <row r="306" spans="1:26" ht="13.5" customHeight="1" x14ac:dyDescent="0.25">
      <c r="A306" s="386"/>
      <c r="B306" s="386"/>
      <c r="C306" s="386"/>
      <c r="D306" s="386"/>
      <c r="E306" s="386"/>
      <c r="F306" s="387"/>
      <c r="G306" s="386"/>
      <c r="H306" s="386"/>
      <c r="I306" s="386"/>
      <c r="J306" s="386"/>
      <c r="K306" s="386"/>
      <c r="L306" s="386"/>
      <c r="M306" s="386"/>
      <c r="N306" s="386"/>
      <c r="O306" s="386"/>
      <c r="P306" s="386"/>
      <c r="Q306" s="386"/>
      <c r="R306" s="386"/>
      <c r="S306" s="386"/>
      <c r="T306" s="386"/>
      <c r="U306" s="386"/>
      <c r="V306" s="386"/>
      <c r="W306" s="386"/>
      <c r="X306" s="386"/>
      <c r="Y306" s="386"/>
      <c r="Z306" s="386"/>
    </row>
    <row r="307" spans="1:26" ht="13.5" customHeight="1" x14ac:dyDescent="0.25">
      <c r="A307" s="386"/>
      <c r="B307" s="386"/>
      <c r="C307" s="386"/>
      <c r="D307" s="386"/>
      <c r="E307" s="386"/>
      <c r="F307" s="387"/>
      <c r="G307" s="386"/>
      <c r="H307" s="386"/>
      <c r="I307" s="386"/>
      <c r="J307" s="386"/>
      <c r="K307" s="386"/>
      <c r="L307" s="386"/>
      <c r="M307" s="386"/>
      <c r="N307" s="386"/>
      <c r="O307" s="386"/>
      <c r="P307" s="386"/>
      <c r="Q307" s="386"/>
      <c r="R307" s="386"/>
      <c r="S307" s="386"/>
      <c r="T307" s="386"/>
      <c r="U307" s="386"/>
      <c r="V307" s="386"/>
      <c r="W307" s="386"/>
      <c r="X307" s="386"/>
      <c r="Y307" s="386"/>
      <c r="Z307" s="386"/>
    </row>
    <row r="308" spans="1:26" ht="13.5" customHeight="1" x14ac:dyDescent="0.25">
      <c r="A308" s="386"/>
      <c r="B308" s="386"/>
      <c r="C308" s="386"/>
      <c r="D308" s="386"/>
      <c r="E308" s="386"/>
      <c r="F308" s="387"/>
      <c r="G308" s="386"/>
      <c r="H308" s="386"/>
      <c r="I308" s="386"/>
      <c r="J308" s="386"/>
      <c r="K308" s="386"/>
      <c r="L308" s="386"/>
      <c r="M308" s="386"/>
      <c r="N308" s="386"/>
      <c r="O308" s="386"/>
      <c r="P308" s="386"/>
      <c r="Q308" s="386"/>
      <c r="R308" s="386"/>
      <c r="S308" s="386"/>
      <c r="T308" s="386"/>
      <c r="U308" s="386"/>
      <c r="V308" s="386"/>
      <c r="W308" s="386"/>
      <c r="X308" s="386"/>
      <c r="Y308" s="386"/>
      <c r="Z308" s="386"/>
    </row>
    <row r="309" spans="1:26" ht="13.5" customHeight="1" x14ac:dyDescent="0.25">
      <c r="A309" s="386"/>
      <c r="B309" s="386"/>
      <c r="C309" s="386"/>
      <c r="D309" s="386"/>
      <c r="E309" s="386"/>
      <c r="F309" s="387"/>
      <c r="G309" s="386"/>
      <c r="H309" s="386"/>
      <c r="I309" s="386"/>
      <c r="J309" s="386"/>
      <c r="K309" s="386"/>
      <c r="L309" s="386"/>
      <c r="M309" s="386"/>
      <c r="N309" s="386"/>
      <c r="O309" s="386"/>
      <c r="P309" s="386"/>
      <c r="Q309" s="386"/>
      <c r="R309" s="386"/>
      <c r="S309" s="386"/>
      <c r="T309" s="386"/>
      <c r="U309" s="386"/>
      <c r="V309" s="386"/>
      <c r="W309" s="386"/>
      <c r="X309" s="386"/>
      <c r="Y309" s="386"/>
      <c r="Z309" s="386"/>
    </row>
    <row r="310" spans="1:26" ht="13.5" customHeight="1" x14ac:dyDescent="0.25">
      <c r="A310" s="386"/>
      <c r="B310" s="386"/>
      <c r="C310" s="386"/>
      <c r="D310" s="386"/>
      <c r="E310" s="386"/>
      <c r="F310" s="387"/>
      <c r="G310" s="386"/>
      <c r="H310" s="386"/>
      <c r="I310" s="386"/>
      <c r="J310" s="386"/>
      <c r="K310" s="386"/>
      <c r="L310" s="386"/>
      <c r="M310" s="386"/>
      <c r="N310" s="386"/>
      <c r="O310" s="386"/>
      <c r="P310" s="386"/>
      <c r="Q310" s="386"/>
      <c r="R310" s="386"/>
      <c r="S310" s="386"/>
      <c r="T310" s="386"/>
      <c r="U310" s="386"/>
      <c r="V310" s="386"/>
      <c r="W310" s="386"/>
      <c r="X310" s="386"/>
      <c r="Y310" s="386"/>
      <c r="Z310" s="386"/>
    </row>
    <row r="311" spans="1:26" ht="13.5" customHeight="1" x14ac:dyDescent="0.25">
      <c r="A311" s="386"/>
      <c r="B311" s="386"/>
      <c r="C311" s="386"/>
      <c r="D311" s="386"/>
      <c r="E311" s="386"/>
      <c r="F311" s="387"/>
      <c r="G311" s="386"/>
      <c r="H311" s="386"/>
      <c r="I311" s="386"/>
      <c r="J311" s="386"/>
      <c r="K311" s="386"/>
      <c r="L311" s="386"/>
      <c r="M311" s="386"/>
      <c r="N311" s="386"/>
      <c r="O311" s="386"/>
      <c r="P311" s="386"/>
      <c r="Q311" s="386"/>
      <c r="R311" s="386"/>
      <c r="S311" s="386"/>
      <c r="T311" s="386"/>
      <c r="U311" s="386"/>
      <c r="V311" s="386"/>
      <c r="W311" s="386"/>
      <c r="X311" s="386"/>
      <c r="Y311" s="386"/>
      <c r="Z311" s="386"/>
    </row>
    <row r="312" spans="1:26" ht="13.5" customHeight="1" x14ac:dyDescent="0.25">
      <c r="A312" s="386"/>
      <c r="B312" s="386"/>
      <c r="C312" s="386"/>
      <c r="D312" s="386"/>
      <c r="E312" s="386"/>
      <c r="F312" s="387"/>
      <c r="G312" s="386"/>
      <c r="H312" s="386"/>
      <c r="I312" s="386"/>
      <c r="J312" s="386"/>
      <c r="K312" s="386"/>
      <c r="L312" s="386"/>
      <c r="M312" s="386"/>
      <c r="N312" s="386"/>
      <c r="O312" s="386"/>
      <c r="P312" s="386"/>
      <c r="Q312" s="386"/>
      <c r="R312" s="386"/>
      <c r="S312" s="386"/>
      <c r="T312" s="386"/>
      <c r="U312" s="386"/>
      <c r="V312" s="386"/>
      <c r="W312" s="386"/>
      <c r="X312" s="386"/>
      <c r="Y312" s="386"/>
      <c r="Z312" s="386"/>
    </row>
    <row r="313" spans="1:26" ht="13.5" customHeight="1" x14ac:dyDescent="0.25">
      <c r="A313" s="386"/>
      <c r="B313" s="386"/>
      <c r="C313" s="386"/>
      <c r="D313" s="386"/>
      <c r="E313" s="386"/>
      <c r="F313" s="387"/>
      <c r="G313" s="386"/>
      <c r="H313" s="386"/>
      <c r="I313" s="386"/>
      <c r="J313" s="386"/>
      <c r="K313" s="386"/>
      <c r="L313" s="386"/>
      <c r="M313" s="386"/>
      <c r="N313" s="386"/>
      <c r="O313" s="386"/>
      <c r="P313" s="386"/>
      <c r="Q313" s="386"/>
      <c r="R313" s="386"/>
      <c r="S313" s="386"/>
      <c r="T313" s="386"/>
      <c r="U313" s="386"/>
      <c r="V313" s="386"/>
      <c r="W313" s="386"/>
      <c r="X313" s="386"/>
      <c r="Y313" s="386"/>
      <c r="Z313" s="386"/>
    </row>
    <row r="314" spans="1:26" ht="13.5" customHeight="1" x14ac:dyDescent="0.25">
      <c r="A314" s="386"/>
      <c r="B314" s="386"/>
      <c r="C314" s="386"/>
      <c r="D314" s="386"/>
      <c r="E314" s="386"/>
      <c r="F314" s="387"/>
      <c r="G314" s="386"/>
      <c r="H314" s="386"/>
      <c r="I314" s="386"/>
      <c r="J314" s="386"/>
      <c r="K314" s="386"/>
      <c r="L314" s="386"/>
      <c r="M314" s="386"/>
      <c r="N314" s="386"/>
      <c r="O314" s="386"/>
      <c r="P314" s="386"/>
      <c r="Q314" s="386"/>
      <c r="R314" s="386"/>
      <c r="S314" s="386"/>
      <c r="T314" s="386"/>
      <c r="U314" s="386"/>
      <c r="V314" s="386"/>
      <c r="W314" s="386"/>
      <c r="X314" s="386"/>
      <c r="Y314" s="386"/>
      <c r="Z314" s="386"/>
    </row>
    <row r="315" spans="1:26" ht="13.5" customHeight="1" x14ac:dyDescent="0.25">
      <c r="A315" s="386"/>
      <c r="B315" s="386"/>
      <c r="C315" s="386"/>
      <c r="D315" s="386"/>
      <c r="E315" s="386"/>
      <c r="F315" s="387"/>
      <c r="G315" s="386"/>
      <c r="H315" s="386"/>
      <c r="I315" s="386"/>
      <c r="J315" s="386"/>
      <c r="K315" s="386"/>
      <c r="L315" s="386"/>
      <c r="M315" s="386"/>
      <c r="N315" s="386"/>
      <c r="O315" s="386"/>
      <c r="P315" s="386"/>
      <c r="Q315" s="386"/>
      <c r="R315" s="386"/>
      <c r="S315" s="386"/>
      <c r="T315" s="386"/>
      <c r="U315" s="386"/>
      <c r="V315" s="386"/>
      <c r="W315" s="386"/>
      <c r="X315" s="386"/>
      <c r="Y315" s="386"/>
      <c r="Z315" s="386"/>
    </row>
    <row r="316" spans="1:26" ht="13.5" customHeight="1" x14ac:dyDescent="0.25">
      <c r="A316" s="386"/>
      <c r="B316" s="386"/>
      <c r="C316" s="386"/>
      <c r="D316" s="386"/>
      <c r="E316" s="386"/>
      <c r="F316" s="387"/>
      <c r="G316" s="386"/>
      <c r="H316" s="386"/>
      <c r="I316" s="386"/>
      <c r="J316" s="386"/>
      <c r="K316" s="386"/>
      <c r="L316" s="386"/>
      <c r="M316" s="386"/>
      <c r="N316" s="386"/>
      <c r="O316" s="386"/>
      <c r="P316" s="386"/>
      <c r="Q316" s="386"/>
      <c r="R316" s="386"/>
      <c r="S316" s="386"/>
      <c r="T316" s="386"/>
      <c r="U316" s="386"/>
      <c r="V316" s="386"/>
      <c r="W316" s="386"/>
      <c r="X316" s="386"/>
      <c r="Y316" s="386"/>
      <c r="Z316" s="386"/>
    </row>
    <row r="317" spans="1:26" ht="13.5" customHeight="1" x14ac:dyDescent="0.25">
      <c r="A317" s="386"/>
      <c r="B317" s="386"/>
      <c r="C317" s="386"/>
      <c r="D317" s="386"/>
      <c r="E317" s="386"/>
      <c r="F317" s="387"/>
      <c r="G317" s="386"/>
      <c r="H317" s="386"/>
      <c r="I317" s="386"/>
      <c r="J317" s="386"/>
      <c r="K317" s="386"/>
      <c r="L317" s="386"/>
      <c r="M317" s="386"/>
      <c r="N317" s="386"/>
      <c r="O317" s="386"/>
      <c r="P317" s="386"/>
      <c r="Q317" s="386"/>
      <c r="R317" s="386"/>
      <c r="S317" s="386"/>
      <c r="T317" s="386"/>
      <c r="U317" s="386"/>
      <c r="V317" s="386"/>
      <c r="W317" s="386"/>
      <c r="X317" s="386"/>
      <c r="Y317" s="386"/>
      <c r="Z317" s="386"/>
    </row>
    <row r="318" spans="1:26" ht="13.5" customHeight="1" x14ac:dyDescent="0.25">
      <c r="A318" s="386"/>
      <c r="B318" s="386"/>
      <c r="C318" s="386"/>
      <c r="D318" s="386"/>
      <c r="E318" s="386"/>
      <c r="F318" s="387"/>
      <c r="G318" s="386"/>
      <c r="H318" s="386"/>
      <c r="I318" s="386"/>
      <c r="J318" s="386"/>
      <c r="K318" s="386"/>
      <c r="L318" s="386"/>
      <c r="M318" s="386"/>
      <c r="N318" s="386"/>
      <c r="O318" s="386"/>
      <c r="P318" s="386"/>
      <c r="Q318" s="386"/>
      <c r="R318" s="386"/>
      <c r="S318" s="386"/>
      <c r="T318" s="386"/>
      <c r="U318" s="386"/>
      <c r="V318" s="386"/>
      <c r="W318" s="386"/>
      <c r="X318" s="386"/>
      <c r="Y318" s="386"/>
      <c r="Z318" s="386"/>
    </row>
    <row r="319" spans="1:26" ht="13.5" customHeight="1" x14ac:dyDescent="0.25">
      <c r="A319" s="386"/>
      <c r="B319" s="386"/>
      <c r="C319" s="386"/>
      <c r="D319" s="386"/>
      <c r="E319" s="386"/>
      <c r="F319" s="387"/>
      <c r="G319" s="386"/>
      <c r="H319" s="386"/>
      <c r="I319" s="386"/>
      <c r="J319" s="386"/>
      <c r="K319" s="386"/>
      <c r="L319" s="386"/>
      <c r="M319" s="386"/>
      <c r="N319" s="386"/>
      <c r="O319" s="386"/>
      <c r="P319" s="386"/>
      <c r="Q319" s="386"/>
      <c r="R319" s="386"/>
      <c r="S319" s="386"/>
      <c r="T319" s="386"/>
      <c r="U319" s="386"/>
      <c r="V319" s="386"/>
      <c r="W319" s="386"/>
      <c r="X319" s="386"/>
      <c r="Y319" s="386"/>
      <c r="Z319" s="386"/>
    </row>
    <row r="320" spans="1:26" ht="13.5" customHeight="1" x14ac:dyDescent="0.25">
      <c r="A320" s="386"/>
      <c r="B320" s="386"/>
      <c r="C320" s="386"/>
      <c r="D320" s="386"/>
      <c r="E320" s="386"/>
      <c r="F320" s="387"/>
      <c r="G320" s="386"/>
      <c r="H320" s="386"/>
      <c r="I320" s="386"/>
      <c r="J320" s="386"/>
      <c r="K320" s="386"/>
      <c r="L320" s="386"/>
      <c r="M320" s="386"/>
      <c r="N320" s="386"/>
      <c r="O320" s="386"/>
      <c r="P320" s="386"/>
      <c r="Q320" s="386"/>
      <c r="R320" s="386"/>
      <c r="S320" s="386"/>
      <c r="T320" s="386"/>
      <c r="U320" s="386"/>
      <c r="V320" s="386"/>
      <c r="W320" s="386"/>
      <c r="X320" s="386"/>
      <c r="Y320" s="386"/>
      <c r="Z320" s="386"/>
    </row>
    <row r="321" spans="1:26" ht="13.5" customHeight="1" x14ac:dyDescent="0.25">
      <c r="A321" s="386"/>
      <c r="B321" s="386"/>
      <c r="C321" s="386"/>
      <c r="D321" s="386"/>
      <c r="E321" s="386"/>
      <c r="F321" s="387"/>
      <c r="G321" s="386"/>
      <c r="H321" s="386"/>
      <c r="I321" s="386"/>
      <c r="J321" s="386"/>
      <c r="K321" s="386"/>
      <c r="L321" s="386"/>
      <c r="M321" s="386"/>
      <c r="N321" s="386"/>
      <c r="O321" s="386"/>
      <c r="P321" s="386"/>
      <c r="Q321" s="386"/>
      <c r="R321" s="386"/>
      <c r="S321" s="386"/>
      <c r="T321" s="386"/>
      <c r="U321" s="386"/>
      <c r="V321" s="386"/>
      <c r="W321" s="386"/>
      <c r="X321" s="386"/>
      <c r="Y321" s="386"/>
      <c r="Z321" s="386"/>
    </row>
    <row r="322" spans="1:26" ht="13.5" customHeight="1" x14ac:dyDescent="0.25">
      <c r="A322" s="386"/>
      <c r="B322" s="386"/>
      <c r="C322" s="386"/>
      <c r="D322" s="386"/>
      <c r="E322" s="386"/>
      <c r="F322" s="387"/>
      <c r="G322" s="386"/>
      <c r="H322" s="386"/>
      <c r="I322" s="386"/>
      <c r="J322" s="386"/>
      <c r="K322" s="386"/>
      <c r="L322" s="386"/>
      <c r="M322" s="386"/>
      <c r="N322" s="386"/>
      <c r="O322" s="386"/>
      <c r="P322" s="386"/>
      <c r="Q322" s="386"/>
      <c r="R322" s="386"/>
      <c r="S322" s="386"/>
      <c r="T322" s="386"/>
      <c r="U322" s="386"/>
      <c r="V322" s="386"/>
      <c r="W322" s="386"/>
      <c r="X322" s="386"/>
      <c r="Y322" s="386"/>
      <c r="Z322" s="386"/>
    </row>
    <row r="323" spans="1:26" ht="13.5" customHeight="1" x14ac:dyDescent="0.25">
      <c r="A323" s="386"/>
      <c r="B323" s="386"/>
      <c r="C323" s="386"/>
      <c r="D323" s="386"/>
      <c r="E323" s="386"/>
      <c r="F323" s="387"/>
      <c r="G323" s="386"/>
      <c r="H323" s="386"/>
      <c r="I323" s="386"/>
      <c r="J323" s="386"/>
      <c r="K323" s="386"/>
      <c r="L323" s="386"/>
      <c r="M323" s="386"/>
      <c r="N323" s="386"/>
      <c r="O323" s="386"/>
      <c r="P323" s="386"/>
      <c r="Q323" s="386"/>
      <c r="R323" s="386"/>
      <c r="S323" s="386"/>
      <c r="T323" s="386"/>
      <c r="U323" s="386"/>
      <c r="V323" s="386"/>
      <c r="W323" s="386"/>
      <c r="X323" s="386"/>
      <c r="Y323" s="386"/>
      <c r="Z323" s="386"/>
    </row>
    <row r="324" spans="1:26" ht="13.5" customHeight="1" x14ac:dyDescent="0.25">
      <c r="A324" s="386"/>
      <c r="B324" s="386"/>
      <c r="C324" s="386"/>
      <c r="D324" s="386"/>
      <c r="E324" s="386"/>
      <c r="F324" s="387"/>
      <c r="G324" s="386"/>
      <c r="H324" s="386"/>
      <c r="I324" s="386"/>
      <c r="J324" s="386"/>
      <c r="K324" s="386"/>
      <c r="L324" s="386"/>
      <c r="M324" s="386"/>
      <c r="N324" s="386"/>
      <c r="O324" s="386"/>
      <c r="P324" s="386"/>
      <c r="Q324" s="386"/>
      <c r="R324" s="386"/>
      <c r="S324" s="386"/>
      <c r="T324" s="386"/>
      <c r="U324" s="386"/>
      <c r="V324" s="386"/>
      <c r="W324" s="386"/>
      <c r="X324" s="386"/>
      <c r="Y324" s="386"/>
      <c r="Z324" s="386"/>
    </row>
    <row r="325" spans="1:26" ht="13.5" customHeight="1" x14ac:dyDescent="0.25">
      <c r="A325" s="386"/>
      <c r="B325" s="386"/>
      <c r="C325" s="386"/>
      <c r="D325" s="386"/>
      <c r="E325" s="386"/>
      <c r="F325" s="387"/>
      <c r="G325" s="386"/>
      <c r="H325" s="386"/>
      <c r="I325" s="386"/>
      <c r="J325" s="386"/>
      <c r="K325" s="386"/>
      <c r="L325" s="386"/>
      <c r="M325" s="386"/>
      <c r="N325" s="386"/>
      <c r="O325" s="386"/>
      <c r="P325" s="386"/>
      <c r="Q325" s="386"/>
      <c r="R325" s="386"/>
      <c r="S325" s="386"/>
      <c r="T325" s="386"/>
      <c r="U325" s="386"/>
      <c r="V325" s="386"/>
      <c r="W325" s="386"/>
      <c r="X325" s="386"/>
      <c r="Y325" s="386"/>
      <c r="Z325" s="386"/>
    </row>
    <row r="326" spans="1:26" ht="13.5" customHeight="1" x14ac:dyDescent="0.25">
      <c r="A326" s="386"/>
      <c r="B326" s="386"/>
      <c r="C326" s="386"/>
      <c r="D326" s="386"/>
      <c r="E326" s="386"/>
      <c r="F326" s="387"/>
      <c r="G326" s="386"/>
      <c r="H326" s="386"/>
      <c r="I326" s="386"/>
      <c r="J326" s="386"/>
      <c r="K326" s="386"/>
      <c r="L326" s="386"/>
      <c r="M326" s="386"/>
      <c r="N326" s="386"/>
      <c r="O326" s="386"/>
      <c r="P326" s="386"/>
      <c r="Q326" s="386"/>
      <c r="R326" s="386"/>
      <c r="S326" s="386"/>
      <c r="T326" s="386"/>
      <c r="U326" s="386"/>
      <c r="V326" s="386"/>
      <c r="W326" s="386"/>
      <c r="X326" s="386"/>
      <c r="Y326" s="386"/>
      <c r="Z326" s="386"/>
    </row>
    <row r="327" spans="1:26" ht="13.5" customHeight="1" x14ac:dyDescent="0.25">
      <c r="A327" s="386"/>
      <c r="B327" s="386"/>
      <c r="C327" s="386"/>
      <c r="D327" s="386"/>
      <c r="E327" s="386"/>
      <c r="F327" s="387"/>
      <c r="G327" s="386"/>
      <c r="H327" s="386"/>
      <c r="I327" s="386"/>
      <c r="J327" s="386"/>
      <c r="K327" s="386"/>
      <c r="L327" s="386"/>
      <c r="M327" s="386"/>
      <c r="N327" s="386"/>
      <c r="O327" s="386"/>
      <c r="P327" s="386"/>
      <c r="Q327" s="386"/>
      <c r="R327" s="386"/>
      <c r="S327" s="386"/>
      <c r="T327" s="386"/>
      <c r="U327" s="386"/>
      <c r="V327" s="386"/>
      <c r="W327" s="386"/>
      <c r="X327" s="386"/>
      <c r="Y327" s="386"/>
      <c r="Z327" s="386"/>
    </row>
    <row r="328" spans="1:26" ht="13.5" customHeight="1" x14ac:dyDescent="0.25">
      <c r="A328" s="386"/>
      <c r="B328" s="386"/>
      <c r="C328" s="386"/>
      <c r="D328" s="386"/>
      <c r="E328" s="386"/>
      <c r="F328" s="387"/>
      <c r="G328" s="386"/>
      <c r="H328" s="386"/>
      <c r="I328" s="386"/>
      <c r="J328" s="386"/>
      <c r="K328" s="386"/>
      <c r="L328" s="386"/>
      <c r="M328" s="386"/>
      <c r="N328" s="386"/>
      <c r="O328" s="386"/>
      <c r="P328" s="386"/>
      <c r="Q328" s="386"/>
      <c r="R328" s="386"/>
      <c r="S328" s="386"/>
      <c r="T328" s="386"/>
      <c r="U328" s="386"/>
      <c r="V328" s="386"/>
      <c r="W328" s="386"/>
      <c r="X328" s="386"/>
      <c r="Y328" s="386"/>
      <c r="Z328" s="386"/>
    </row>
    <row r="329" spans="1:26" ht="13.5" customHeight="1" x14ac:dyDescent="0.25">
      <c r="A329" s="386"/>
      <c r="B329" s="386"/>
      <c r="C329" s="386"/>
      <c r="D329" s="386"/>
      <c r="E329" s="386"/>
      <c r="F329" s="387"/>
      <c r="G329" s="386"/>
      <c r="H329" s="386"/>
      <c r="I329" s="386"/>
      <c r="J329" s="386"/>
      <c r="K329" s="386"/>
      <c r="L329" s="386"/>
      <c r="M329" s="386"/>
      <c r="N329" s="386"/>
      <c r="O329" s="386"/>
      <c r="P329" s="386"/>
      <c r="Q329" s="386"/>
      <c r="R329" s="386"/>
      <c r="S329" s="386"/>
      <c r="T329" s="386"/>
      <c r="U329" s="386"/>
      <c r="V329" s="386"/>
      <c r="W329" s="386"/>
      <c r="X329" s="386"/>
      <c r="Y329" s="386"/>
      <c r="Z329" s="386"/>
    </row>
    <row r="330" spans="1:26" ht="13.5" customHeight="1" x14ac:dyDescent="0.25">
      <c r="A330" s="386"/>
      <c r="B330" s="386"/>
      <c r="C330" s="386"/>
      <c r="D330" s="386"/>
      <c r="E330" s="386"/>
      <c r="F330" s="387"/>
      <c r="G330" s="386"/>
      <c r="H330" s="386"/>
      <c r="I330" s="386"/>
      <c r="J330" s="386"/>
      <c r="K330" s="386"/>
      <c r="L330" s="386"/>
      <c r="M330" s="386"/>
      <c r="N330" s="386"/>
      <c r="O330" s="386"/>
      <c r="P330" s="386"/>
      <c r="Q330" s="386"/>
      <c r="R330" s="386"/>
      <c r="S330" s="386"/>
      <c r="T330" s="386"/>
      <c r="U330" s="386"/>
      <c r="V330" s="386"/>
      <c r="W330" s="386"/>
      <c r="X330" s="386"/>
      <c r="Y330" s="386"/>
      <c r="Z330" s="386"/>
    </row>
    <row r="331" spans="1:26" ht="13.5" customHeight="1" x14ac:dyDescent="0.25">
      <c r="A331" s="386"/>
      <c r="B331" s="386"/>
      <c r="C331" s="386"/>
      <c r="D331" s="386"/>
      <c r="E331" s="386"/>
      <c r="F331" s="387"/>
      <c r="G331" s="386"/>
      <c r="H331" s="386"/>
      <c r="I331" s="386"/>
      <c r="J331" s="386"/>
      <c r="K331" s="386"/>
      <c r="L331" s="386"/>
      <c r="M331" s="386"/>
      <c r="N331" s="386"/>
      <c r="O331" s="386"/>
      <c r="P331" s="386"/>
      <c r="Q331" s="386"/>
      <c r="R331" s="386"/>
      <c r="S331" s="386"/>
      <c r="T331" s="386"/>
      <c r="U331" s="386"/>
      <c r="V331" s="386"/>
      <c r="W331" s="386"/>
      <c r="X331" s="386"/>
      <c r="Y331" s="386"/>
      <c r="Z331" s="386"/>
    </row>
    <row r="332" spans="1:26" ht="13.5" customHeight="1" x14ac:dyDescent="0.25">
      <c r="A332" s="386"/>
      <c r="B332" s="386"/>
      <c r="C332" s="386"/>
      <c r="D332" s="386"/>
      <c r="E332" s="386"/>
      <c r="F332" s="387"/>
      <c r="G332" s="386"/>
      <c r="H332" s="386"/>
      <c r="I332" s="386"/>
      <c r="J332" s="386"/>
      <c r="K332" s="386"/>
      <c r="L332" s="386"/>
      <c r="M332" s="386"/>
      <c r="N332" s="386"/>
      <c r="O332" s="386"/>
      <c r="P332" s="386"/>
      <c r="Q332" s="386"/>
      <c r="R332" s="386"/>
      <c r="S332" s="386"/>
      <c r="T332" s="386"/>
      <c r="U332" s="386"/>
      <c r="V332" s="386"/>
      <c r="W332" s="386"/>
      <c r="X332" s="386"/>
      <c r="Y332" s="386"/>
      <c r="Z332" s="386"/>
    </row>
    <row r="333" spans="1:26" ht="13.5" customHeight="1" x14ac:dyDescent="0.25">
      <c r="A333" s="386"/>
      <c r="B333" s="386"/>
      <c r="C333" s="386"/>
      <c r="D333" s="386"/>
      <c r="E333" s="386"/>
      <c r="F333" s="387"/>
      <c r="G333" s="386"/>
      <c r="H333" s="386"/>
      <c r="I333" s="386"/>
      <c r="J333" s="386"/>
      <c r="K333" s="386"/>
      <c r="L333" s="386"/>
      <c r="M333" s="386"/>
      <c r="N333" s="386"/>
      <c r="O333" s="386"/>
      <c r="P333" s="386"/>
      <c r="Q333" s="386"/>
      <c r="R333" s="386"/>
      <c r="S333" s="386"/>
      <c r="T333" s="386"/>
      <c r="U333" s="386"/>
      <c r="V333" s="386"/>
      <c r="W333" s="386"/>
      <c r="X333" s="386"/>
      <c r="Y333" s="386"/>
      <c r="Z333" s="386"/>
    </row>
    <row r="334" spans="1:26" ht="13.5" customHeight="1" x14ac:dyDescent="0.25">
      <c r="A334" s="386"/>
      <c r="B334" s="386"/>
      <c r="C334" s="386"/>
      <c r="D334" s="386"/>
      <c r="E334" s="386"/>
      <c r="F334" s="387"/>
      <c r="G334" s="386"/>
      <c r="H334" s="386"/>
      <c r="I334" s="386"/>
      <c r="J334" s="386"/>
      <c r="K334" s="386"/>
      <c r="L334" s="386"/>
      <c r="M334" s="386"/>
      <c r="N334" s="386"/>
      <c r="O334" s="386"/>
      <c r="P334" s="386"/>
      <c r="Q334" s="386"/>
      <c r="R334" s="386"/>
      <c r="S334" s="386"/>
      <c r="T334" s="386"/>
      <c r="U334" s="386"/>
      <c r="V334" s="386"/>
      <c r="W334" s="386"/>
      <c r="X334" s="386"/>
      <c r="Y334" s="386"/>
      <c r="Z334" s="386"/>
    </row>
    <row r="335" spans="1:26" ht="13.5" customHeight="1" x14ac:dyDescent="0.25">
      <c r="A335" s="386"/>
      <c r="B335" s="386"/>
      <c r="C335" s="386"/>
      <c r="D335" s="386"/>
      <c r="E335" s="386"/>
      <c r="F335" s="387"/>
      <c r="G335" s="386"/>
      <c r="H335" s="386"/>
      <c r="I335" s="386"/>
      <c r="J335" s="386"/>
      <c r="K335" s="386"/>
      <c r="L335" s="386"/>
      <c r="M335" s="386"/>
      <c r="N335" s="386"/>
      <c r="O335" s="386"/>
      <c r="P335" s="386"/>
      <c r="Q335" s="386"/>
      <c r="R335" s="386"/>
      <c r="S335" s="386"/>
      <c r="T335" s="386"/>
      <c r="U335" s="386"/>
      <c r="V335" s="386"/>
      <c r="W335" s="386"/>
      <c r="X335" s="386"/>
      <c r="Y335" s="386"/>
      <c r="Z335" s="386"/>
    </row>
    <row r="336" spans="1:26" ht="13.5" customHeight="1" x14ac:dyDescent="0.25">
      <c r="A336" s="386"/>
      <c r="B336" s="386"/>
      <c r="C336" s="386"/>
      <c r="D336" s="386"/>
      <c r="E336" s="386"/>
      <c r="F336" s="387"/>
      <c r="G336" s="386"/>
      <c r="H336" s="386"/>
      <c r="I336" s="386"/>
      <c r="J336" s="386"/>
      <c r="K336" s="386"/>
      <c r="L336" s="386"/>
      <c r="M336" s="386"/>
      <c r="N336" s="386"/>
      <c r="O336" s="386"/>
      <c r="P336" s="386"/>
      <c r="Q336" s="386"/>
      <c r="R336" s="386"/>
      <c r="S336" s="386"/>
      <c r="T336" s="386"/>
      <c r="U336" s="386"/>
      <c r="V336" s="386"/>
      <c r="W336" s="386"/>
      <c r="X336" s="386"/>
      <c r="Y336" s="386"/>
      <c r="Z336" s="386"/>
    </row>
    <row r="337" spans="1:26" ht="13.5" customHeight="1" x14ac:dyDescent="0.25">
      <c r="A337" s="386"/>
      <c r="B337" s="386"/>
      <c r="C337" s="386"/>
      <c r="D337" s="386"/>
      <c r="E337" s="386"/>
      <c r="F337" s="387"/>
      <c r="G337" s="386"/>
      <c r="H337" s="386"/>
      <c r="I337" s="386"/>
      <c r="J337" s="386"/>
      <c r="K337" s="386"/>
      <c r="L337" s="386"/>
      <c r="M337" s="386"/>
      <c r="N337" s="386"/>
      <c r="O337" s="386"/>
      <c r="P337" s="386"/>
      <c r="Q337" s="386"/>
      <c r="R337" s="386"/>
      <c r="S337" s="386"/>
      <c r="T337" s="386"/>
      <c r="U337" s="386"/>
      <c r="V337" s="386"/>
      <c r="W337" s="386"/>
      <c r="X337" s="386"/>
      <c r="Y337" s="386"/>
      <c r="Z337" s="386"/>
    </row>
    <row r="338" spans="1:26" ht="13.5" customHeight="1" x14ac:dyDescent="0.25">
      <c r="A338" s="386"/>
      <c r="B338" s="386"/>
      <c r="C338" s="386"/>
      <c r="D338" s="386"/>
      <c r="E338" s="386"/>
      <c r="F338" s="387"/>
      <c r="G338" s="386"/>
      <c r="H338" s="386"/>
      <c r="I338" s="386"/>
      <c r="J338" s="386"/>
      <c r="K338" s="386"/>
      <c r="L338" s="386"/>
      <c r="M338" s="386"/>
      <c r="N338" s="386"/>
      <c r="O338" s="386"/>
      <c r="P338" s="386"/>
      <c r="Q338" s="386"/>
      <c r="R338" s="386"/>
      <c r="S338" s="386"/>
      <c r="T338" s="386"/>
      <c r="U338" s="386"/>
      <c r="V338" s="386"/>
      <c r="W338" s="386"/>
      <c r="X338" s="386"/>
      <c r="Y338" s="386"/>
      <c r="Z338" s="386"/>
    </row>
    <row r="339" spans="1:26" ht="13.5" customHeight="1" x14ac:dyDescent="0.25">
      <c r="A339" s="386"/>
      <c r="B339" s="386"/>
      <c r="C339" s="386"/>
      <c r="D339" s="386"/>
      <c r="E339" s="386"/>
      <c r="F339" s="387"/>
      <c r="G339" s="386"/>
      <c r="H339" s="386"/>
      <c r="I339" s="386"/>
      <c r="J339" s="386"/>
      <c r="K339" s="386"/>
      <c r="L339" s="386"/>
      <c r="M339" s="386"/>
      <c r="N339" s="386"/>
      <c r="O339" s="386"/>
      <c r="P339" s="386"/>
      <c r="Q339" s="386"/>
      <c r="R339" s="386"/>
      <c r="S339" s="386"/>
      <c r="T339" s="386"/>
      <c r="U339" s="386"/>
      <c r="V339" s="386"/>
      <c r="W339" s="386"/>
      <c r="X339" s="386"/>
      <c r="Y339" s="386"/>
      <c r="Z339" s="386"/>
    </row>
    <row r="340" spans="1:26" ht="13.5" customHeight="1" x14ac:dyDescent="0.25">
      <c r="A340" s="386"/>
      <c r="B340" s="386"/>
      <c r="C340" s="386"/>
      <c r="D340" s="386"/>
      <c r="E340" s="386"/>
      <c r="F340" s="387"/>
      <c r="G340" s="386"/>
      <c r="H340" s="386"/>
      <c r="I340" s="386"/>
      <c r="J340" s="386"/>
      <c r="K340" s="386"/>
      <c r="L340" s="386"/>
      <c r="M340" s="386"/>
      <c r="N340" s="386"/>
      <c r="O340" s="386"/>
      <c r="P340" s="386"/>
      <c r="Q340" s="386"/>
      <c r="R340" s="386"/>
      <c r="S340" s="386"/>
      <c r="T340" s="386"/>
      <c r="U340" s="386"/>
      <c r="V340" s="386"/>
      <c r="W340" s="386"/>
      <c r="X340" s="386"/>
      <c r="Y340" s="386"/>
      <c r="Z340" s="386"/>
    </row>
    <row r="341" spans="1:26" ht="13.5" customHeight="1" x14ac:dyDescent="0.25">
      <c r="A341" s="386"/>
      <c r="B341" s="386"/>
      <c r="C341" s="386"/>
      <c r="D341" s="386"/>
      <c r="E341" s="386"/>
      <c r="F341" s="387"/>
      <c r="G341" s="386"/>
      <c r="H341" s="386"/>
      <c r="I341" s="386"/>
      <c r="J341" s="386"/>
      <c r="K341" s="386"/>
      <c r="L341" s="386"/>
      <c r="M341" s="386"/>
      <c r="N341" s="386"/>
      <c r="O341" s="386"/>
      <c r="P341" s="386"/>
      <c r="Q341" s="386"/>
      <c r="R341" s="386"/>
      <c r="S341" s="386"/>
      <c r="T341" s="386"/>
      <c r="U341" s="386"/>
      <c r="V341" s="386"/>
      <c r="W341" s="386"/>
      <c r="X341" s="386"/>
      <c r="Y341" s="386"/>
      <c r="Z341" s="386"/>
    </row>
    <row r="342" spans="1:26" ht="13.5" customHeight="1" x14ac:dyDescent="0.25">
      <c r="A342" s="386"/>
      <c r="B342" s="386"/>
      <c r="C342" s="386"/>
      <c r="D342" s="386"/>
      <c r="E342" s="386"/>
      <c r="F342" s="387"/>
      <c r="G342" s="386"/>
      <c r="H342" s="386"/>
      <c r="I342" s="386"/>
      <c r="J342" s="386"/>
      <c r="K342" s="386"/>
      <c r="L342" s="386"/>
      <c r="M342" s="386"/>
      <c r="N342" s="386"/>
      <c r="O342" s="386"/>
      <c r="P342" s="386"/>
      <c r="Q342" s="386"/>
      <c r="R342" s="386"/>
      <c r="S342" s="386"/>
      <c r="T342" s="386"/>
      <c r="U342" s="386"/>
      <c r="V342" s="386"/>
      <c r="W342" s="386"/>
      <c r="X342" s="386"/>
      <c r="Y342" s="386"/>
      <c r="Z342" s="386"/>
    </row>
    <row r="343" spans="1:26" ht="13.5" customHeight="1" x14ac:dyDescent="0.25">
      <c r="A343" s="386"/>
      <c r="B343" s="386"/>
      <c r="C343" s="386"/>
      <c r="D343" s="386"/>
      <c r="E343" s="386"/>
      <c r="F343" s="387"/>
      <c r="G343" s="386"/>
      <c r="H343" s="386"/>
      <c r="I343" s="386"/>
      <c r="J343" s="386"/>
      <c r="K343" s="386"/>
      <c r="L343" s="386"/>
      <c r="M343" s="386"/>
      <c r="N343" s="386"/>
      <c r="O343" s="386"/>
      <c r="P343" s="386"/>
      <c r="Q343" s="386"/>
      <c r="R343" s="386"/>
      <c r="S343" s="386"/>
      <c r="T343" s="386"/>
      <c r="U343" s="386"/>
      <c r="V343" s="386"/>
      <c r="W343" s="386"/>
      <c r="X343" s="386"/>
      <c r="Y343" s="386"/>
      <c r="Z343" s="386"/>
    </row>
    <row r="344" spans="1:26" ht="13.5" customHeight="1" x14ac:dyDescent="0.25">
      <c r="A344" s="386"/>
      <c r="B344" s="386"/>
      <c r="C344" s="386"/>
      <c r="D344" s="386"/>
      <c r="E344" s="386"/>
      <c r="F344" s="387"/>
      <c r="G344" s="386"/>
      <c r="H344" s="386"/>
      <c r="I344" s="386"/>
      <c r="J344" s="386"/>
      <c r="K344" s="386"/>
      <c r="L344" s="386"/>
      <c r="M344" s="386"/>
      <c r="N344" s="386"/>
      <c r="O344" s="386"/>
      <c r="P344" s="386"/>
      <c r="Q344" s="386"/>
      <c r="R344" s="386"/>
      <c r="S344" s="386"/>
      <c r="T344" s="386"/>
      <c r="U344" s="386"/>
      <c r="V344" s="386"/>
      <c r="W344" s="386"/>
      <c r="X344" s="386"/>
      <c r="Y344" s="386"/>
      <c r="Z344" s="386"/>
    </row>
    <row r="345" spans="1:26" ht="13.5" customHeight="1" x14ac:dyDescent="0.25">
      <c r="A345" s="386"/>
      <c r="B345" s="386"/>
      <c r="C345" s="386"/>
      <c r="D345" s="386"/>
      <c r="E345" s="386"/>
      <c r="F345" s="387"/>
      <c r="G345" s="386"/>
      <c r="H345" s="386"/>
      <c r="I345" s="386"/>
      <c r="J345" s="386"/>
      <c r="K345" s="386"/>
      <c r="L345" s="386"/>
      <c r="M345" s="386"/>
      <c r="N345" s="386"/>
      <c r="O345" s="386"/>
      <c r="P345" s="386"/>
      <c r="Q345" s="386"/>
      <c r="R345" s="386"/>
      <c r="S345" s="386"/>
      <c r="T345" s="386"/>
      <c r="U345" s="386"/>
      <c r="V345" s="386"/>
      <c r="W345" s="386"/>
      <c r="X345" s="386"/>
      <c r="Y345" s="386"/>
      <c r="Z345" s="386"/>
    </row>
    <row r="346" spans="1:26" ht="13.5" customHeight="1" x14ac:dyDescent="0.25">
      <c r="A346" s="386"/>
      <c r="B346" s="386"/>
      <c r="C346" s="386"/>
      <c r="D346" s="386"/>
      <c r="E346" s="386"/>
      <c r="F346" s="387"/>
      <c r="G346" s="386"/>
      <c r="H346" s="386"/>
      <c r="I346" s="386"/>
      <c r="J346" s="386"/>
      <c r="K346" s="386"/>
      <c r="L346" s="386"/>
      <c r="M346" s="386"/>
      <c r="N346" s="386"/>
      <c r="O346" s="386"/>
      <c r="P346" s="386"/>
      <c r="Q346" s="386"/>
      <c r="R346" s="386"/>
      <c r="S346" s="386"/>
      <c r="T346" s="386"/>
      <c r="U346" s="386"/>
      <c r="V346" s="386"/>
      <c r="W346" s="386"/>
      <c r="X346" s="386"/>
      <c r="Y346" s="386"/>
      <c r="Z346" s="386"/>
    </row>
    <row r="347" spans="1:26" ht="13.5" customHeight="1" x14ac:dyDescent="0.25">
      <c r="A347" s="386"/>
      <c r="B347" s="386"/>
      <c r="C347" s="386"/>
      <c r="D347" s="386"/>
      <c r="E347" s="386"/>
      <c r="F347" s="387"/>
      <c r="G347" s="386"/>
      <c r="H347" s="386"/>
      <c r="I347" s="386"/>
      <c r="J347" s="386"/>
      <c r="K347" s="386"/>
      <c r="L347" s="386"/>
      <c r="M347" s="386"/>
      <c r="N347" s="386"/>
      <c r="O347" s="386"/>
      <c r="P347" s="386"/>
      <c r="Q347" s="386"/>
      <c r="R347" s="386"/>
      <c r="S347" s="386"/>
      <c r="T347" s="386"/>
      <c r="U347" s="386"/>
      <c r="V347" s="386"/>
      <c r="W347" s="386"/>
      <c r="X347" s="386"/>
      <c r="Y347" s="386"/>
      <c r="Z347" s="386"/>
    </row>
    <row r="348" spans="1:26" ht="13.5" customHeight="1" x14ac:dyDescent="0.25">
      <c r="A348" s="386"/>
      <c r="B348" s="386"/>
      <c r="C348" s="386"/>
      <c r="D348" s="386"/>
      <c r="E348" s="386"/>
      <c r="F348" s="387"/>
      <c r="G348" s="386"/>
      <c r="H348" s="386"/>
      <c r="I348" s="386"/>
      <c r="J348" s="386"/>
      <c r="K348" s="386"/>
      <c r="L348" s="386"/>
      <c r="M348" s="386"/>
      <c r="N348" s="386"/>
      <c r="O348" s="386"/>
      <c r="P348" s="386"/>
      <c r="Q348" s="386"/>
      <c r="R348" s="386"/>
      <c r="S348" s="386"/>
      <c r="T348" s="386"/>
      <c r="U348" s="386"/>
      <c r="V348" s="386"/>
      <c r="W348" s="386"/>
      <c r="X348" s="386"/>
      <c r="Y348" s="386"/>
      <c r="Z348" s="386"/>
    </row>
    <row r="349" spans="1:26" ht="13.5" customHeight="1" x14ac:dyDescent="0.25">
      <c r="A349" s="386"/>
      <c r="B349" s="386"/>
      <c r="C349" s="386"/>
      <c r="D349" s="386"/>
      <c r="E349" s="386"/>
      <c r="F349" s="387"/>
      <c r="G349" s="386"/>
      <c r="H349" s="386"/>
      <c r="I349" s="386"/>
      <c r="J349" s="386"/>
      <c r="K349" s="386"/>
      <c r="L349" s="386"/>
      <c r="M349" s="386"/>
      <c r="N349" s="386"/>
      <c r="O349" s="386"/>
      <c r="P349" s="386"/>
      <c r="Q349" s="386"/>
      <c r="R349" s="386"/>
      <c r="S349" s="386"/>
      <c r="T349" s="386"/>
      <c r="U349" s="386"/>
      <c r="V349" s="386"/>
      <c r="W349" s="386"/>
      <c r="X349" s="386"/>
      <c r="Y349" s="386"/>
      <c r="Z349" s="386"/>
    </row>
    <row r="350" spans="1:26" ht="13.5" customHeight="1" x14ac:dyDescent="0.25">
      <c r="A350" s="386"/>
      <c r="B350" s="386"/>
      <c r="C350" s="386"/>
      <c r="D350" s="386"/>
      <c r="E350" s="386"/>
      <c r="F350" s="387"/>
      <c r="G350" s="386"/>
      <c r="H350" s="386"/>
      <c r="I350" s="386"/>
      <c r="J350" s="386"/>
      <c r="K350" s="386"/>
      <c r="L350" s="386"/>
      <c r="M350" s="386"/>
      <c r="N350" s="386"/>
      <c r="O350" s="386"/>
      <c r="P350" s="386"/>
      <c r="Q350" s="386"/>
      <c r="R350" s="386"/>
      <c r="S350" s="386"/>
      <c r="T350" s="386"/>
      <c r="U350" s="386"/>
      <c r="V350" s="386"/>
      <c r="W350" s="386"/>
      <c r="X350" s="386"/>
      <c r="Y350" s="386"/>
      <c r="Z350" s="386"/>
    </row>
    <row r="351" spans="1:26" ht="13.5" customHeight="1" x14ac:dyDescent="0.25">
      <c r="A351" s="386"/>
      <c r="B351" s="386"/>
      <c r="C351" s="386"/>
      <c r="D351" s="386"/>
      <c r="E351" s="386"/>
      <c r="F351" s="387"/>
      <c r="G351" s="386"/>
      <c r="H351" s="386"/>
      <c r="I351" s="386"/>
      <c r="J351" s="386"/>
      <c r="K351" s="386"/>
      <c r="L351" s="386"/>
      <c r="M351" s="386"/>
      <c r="N351" s="386"/>
      <c r="O351" s="386"/>
      <c r="P351" s="386"/>
      <c r="Q351" s="386"/>
      <c r="R351" s="386"/>
      <c r="S351" s="386"/>
      <c r="T351" s="386"/>
      <c r="U351" s="386"/>
      <c r="V351" s="386"/>
      <c r="W351" s="386"/>
      <c r="X351" s="386"/>
      <c r="Y351" s="386"/>
      <c r="Z351" s="386"/>
    </row>
    <row r="352" spans="1:26" ht="13.5" customHeight="1" x14ac:dyDescent="0.25">
      <c r="A352" s="386"/>
      <c r="B352" s="386"/>
      <c r="C352" s="386"/>
      <c r="D352" s="386"/>
      <c r="E352" s="386"/>
      <c r="F352" s="387"/>
      <c r="G352" s="386"/>
      <c r="H352" s="386"/>
      <c r="I352" s="386"/>
      <c r="J352" s="386"/>
      <c r="K352" s="386"/>
      <c r="L352" s="386"/>
      <c r="M352" s="386"/>
      <c r="N352" s="386"/>
      <c r="O352" s="386"/>
      <c r="P352" s="386"/>
      <c r="Q352" s="386"/>
      <c r="R352" s="386"/>
      <c r="S352" s="386"/>
      <c r="T352" s="386"/>
      <c r="U352" s="386"/>
      <c r="V352" s="386"/>
      <c r="W352" s="386"/>
      <c r="X352" s="386"/>
      <c r="Y352" s="386"/>
      <c r="Z352" s="386"/>
    </row>
    <row r="353" spans="1:26" ht="13.5" customHeight="1" x14ac:dyDescent="0.25">
      <c r="A353" s="386"/>
      <c r="B353" s="386"/>
      <c r="C353" s="386"/>
      <c r="D353" s="386"/>
      <c r="E353" s="386"/>
      <c r="F353" s="387"/>
      <c r="G353" s="386"/>
      <c r="H353" s="386"/>
      <c r="I353" s="386"/>
      <c r="J353" s="386"/>
      <c r="K353" s="386"/>
      <c r="L353" s="386"/>
      <c r="M353" s="386"/>
      <c r="N353" s="386"/>
      <c r="O353" s="386"/>
      <c r="P353" s="386"/>
      <c r="Q353" s="386"/>
      <c r="R353" s="386"/>
      <c r="S353" s="386"/>
      <c r="T353" s="386"/>
      <c r="U353" s="386"/>
      <c r="V353" s="386"/>
      <c r="W353" s="386"/>
      <c r="X353" s="386"/>
      <c r="Y353" s="386"/>
      <c r="Z353" s="386"/>
    </row>
    <row r="354" spans="1:26" ht="13.5" customHeight="1" x14ac:dyDescent="0.25">
      <c r="A354" s="386"/>
      <c r="B354" s="386"/>
      <c r="C354" s="386"/>
      <c r="D354" s="386"/>
      <c r="E354" s="386"/>
      <c r="F354" s="387"/>
      <c r="G354" s="386"/>
      <c r="H354" s="386"/>
      <c r="I354" s="386"/>
      <c r="J354" s="386"/>
      <c r="K354" s="386"/>
      <c r="L354" s="386"/>
      <c r="M354" s="386"/>
      <c r="N354" s="386"/>
      <c r="O354" s="386"/>
      <c r="P354" s="386"/>
      <c r="Q354" s="386"/>
      <c r="R354" s="386"/>
      <c r="S354" s="386"/>
      <c r="T354" s="386"/>
      <c r="U354" s="386"/>
      <c r="V354" s="386"/>
      <c r="W354" s="386"/>
      <c r="X354" s="386"/>
      <c r="Y354" s="386"/>
      <c r="Z354" s="386"/>
    </row>
    <row r="355" spans="1:26" ht="13.5" customHeight="1" x14ac:dyDescent="0.25">
      <c r="A355" s="386"/>
      <c r="B355" s="386"/>
      <c r="C355" s="386"/>
      <c r="D355" s="386"/>
      <c r="E355" s="386"/>
      <c r="F355" s="387"/>
      <c r="G355" s="386"/>
      <c r="H355" s="386"/>
      <c r="I355" s="386"/>
      <c r="J355" s="386"/>
      <c r="K355" s="386"/>
      <c r="L355" s="386"/>
      <c r="M355" s="386"/>
      <c r="N355" s="386"/>
      <c r="O355" s="386"/>
      <c r="P355" s="386"/>
      <c r="Q355" s="386"/>
      <c r="R355" s="386"/>
      <c r="S355" s="386"/>
      <c r="T355" s="386"/>
      <c r="U355" s="386"/>
      <c r="V355" s="386"/>
      <c r="W355" s="386"/>
      <c r="X355" s="386"/>
      <c r="Y355" s="386"/>
      <c r="Z355" s="386"/>
    </row>
    <row r="356" spans="1:26" ht="13.5" customHeight="1" x14ac:dyDescent="0.25">
      <c r="A356" s="386"/>
      <c r="B356" s="386"/>
      <c r="C356" s="386"/>
      <c r="D356" s="386"/>
      <c r="E356" s="386"/>
      <c r="F356" s="387"/>
      <c r="G356" s="386"/>
      <c r="H356" s="386"/>
      <c r="I356" s="386"/>
      <c r="J356" s="386"/>
      <c r="K356" s="386"/>
      <c r="L356" s="386"/>
      <c r="M356" s="386"/>
      <c r="N356" s="386"/>
      <c r="O356" s="386"/>
      <c r="P356" s="386"/>
      <c r="Q356" s="386"/>
      <c r="R356" s="386"/>
      <c r="S356" s="386"/>
      <c r="T356" s="386"/>
      <c r="U356" s="386"/>
      <c r="V356" s="386"/>
      <c r="W356" s="386"/>
      <c r="X356" s="386"/>
      <c r="Y356" s="386"/>
      <c r="Z356" s="386"/>
    </row>
    <row r="357" spans="1:26" ht="13.5" customHeight="1" x14ac:dyDescent="0.25">
      <c r="A357" s="386"/>
      <c r="B357" s="386"/>
      <c r="C357" s="386"/>
      <c r="D357" s="386"/>
      <c r="E357" s="386"/>
      <c r="F357" s="387"/>
      <c r="G357" s="386"/>
      <c r="H357" s="386"/>
      <c r="I357" s="386"/>
      <c r="J357" s="386"/>
      <c r="K357" s="386"/>
      <c r="L357" s="386"/>
      <c r="M357" s="386"/>
      <c r="N357" s="386"/>
      <c r="O357" s="386"/>
      <c r="P357" s="386"/>
      <c r="Q357" s="386"/>
      <c r="R357" s="386"/>
      <c r="S357" s="386"/>
      <c r="T357" s="386"/>
      <c r="U357" s="386"/>
      <c r="V357" s="386"/>
      <c r="W357" s="386"/>
      <c r="X357" s="386"/>
      <c r="Y357" s="386"/>
      <c r="Z357" s="386"/>
    </row>
    <row r="358" spans="1:26" ht="13.5" customHeight="1" x14ac:dyDescent="0.25">
      <c r="A358" s="386"/>
      <c r="B358" s="386"/>
      <c r="C358" s="386"/>
      <c r="D358" s="386"/>
      <c r="E358" s="386"/>
      <c r="F358" s="387"/>
      <c r="G358" s="386"/>
      <c r="H358" s="386"/>
      <c r="I358" s="386"/>
      <c r="J358" s="386"/>
      <c r="K358" s="386"/>
      <c r="L358" s="386"/>
      <c r="M358" s="386"/>
      <c r="N358" s="386"/>
      <c r="O358" s="386"/>
      <c r="P358" s="386"/>
      <c r="Q358" s="386"/>
      <c r="R358" s="386"/>
      <c r="S358" s="386"/>
      <c r="T358" s="386"/>
      <c r="U358" s="386"/>
      <c r="V358" s="386"/>
      <c r="W358" s="386"/>
      <c r="X358" s="386"/>
      <c r="Y358" s="386"/>
      <c r="Z358" s="386"/>
    </row>
    <row r="359" spans="1:26" ht="13.5" customHeight="1" x14ac:dyDescent="0.25">
      <c r="A359" s="386"/>
      <c r="B359" s="386"/>
      <c r="C359" s="386"/>
      <c r="D359" s="386"/>
      <c r="E359" s="386"/>
      <c r="F359" s="387"/>
      <c r="G359" s="386"/>
      <c r="H359" s="386"/>
      <c r="I359" s="386"/>
      <c r="J359" s="386"/>
      <c r="K359" s="386"/>
      <c r="L359" s="386"/>
      <c r="M359" s="386"/>
      <c r="N359" s="386"/>
      <c r="O359" s="386"/>
      <c r="P359" s="386"/>
      <c r="Q359" s="386"/>
      <c r="R359" s="386"/>
      <c r="S359" s="386"/>
      <c r="T359" s="386"/>
      <c r="U359" s="386"/>
      <c r="V359" s="386"/>
      <c r="W359" s="386"/>
      <c r="X359" s="386"/>
      <c r="Y359" s="386"/>
      <c r="Z359" s="386"/>
    </row>
    <row r="360" spans="1:26" ht="13.5" customHeight="1" x14ac:dyDescent="0.25">
      <c r="A360" s="386"/>
      <c r="B360" s="386"/>
      <c r="C360" s="386"/>
      <c r="D360" s="386"/>
      <c r="E360" s="386"/>
      <c r="F360" s="387"/>
      <c r="G360" s="386"/>
      <c r="H360" s="386"/>
      <c r="I360" s="386"/>
      <c r="J360" s="386"/>
      <c r="K360" s="386"/>
      <c r="L360" s="386"/>
      <c r="M360" s="386"/>
      <c r="N360" s="386"/>
      <c r="O360" s="386"/>
      <c r="P360" s="386"/>
      <c r="Q360" s="386"/>
      <c r="R360" s="386"/>
      <c r="S360" s="386"/>
      <c r="T360" s="386"/>
      <c r="U360" s="386"/>
      <c r="V360" s="386"/>
      <c r="W360" s="386"/>
      <c r="X360" s="386"/>
      <c r="Y360" s="386"/>
      <c r="Z360" s="386"/>
    </row>
    <row r="361" spans="1:26" ht="13.5" customHeight="1" x14ac:dyDescent="0.25">
      <c r="A361" s="386"/>
      <c r="B361" s="386"/>
      <c r="C361" s="386"/>
      <c r="D361" s="386"/>
      <c r="E361" s="386"/>
      <c r="F361" s="387"/>
      <c r="G361" s="386"/>
      <c r="H361" s="386"/>
      <c r="I361" s="386"/>
      <c r="J361" s="386"/>
      <c r="K361" s="386"/>
      <c r="L361" s="386"/>
      <c r="M361" s="386"/>
      <c r="N361" s="386"/>
      <c r="O361" s="386"/>
      <c r="P361" s="386"/>
      <c r="Q361" s="386"/>
      <c r="R361" s="386"/>
      <c r="S361" s="386"/>
      <c r="T361" s="386"/>
      <c r="U361" s="386"/>
      <c r="V361" s="386"/>
      <c r="W361" s="386"/>
      <c r="X361" s="386"/>
      <c r="Y361" s="386"/>
      <c r="Z361" s="386"/>
    </row>
    <row r="362" spans="1:26" ht="13.5" customHeight="1" x14ac:dyDescent="0.25">
      <c r="A362" s="386"/>
      <c r="B362" s="386"/>
      <c r="C362" s="386"/>
      <c r="D362" s="386"/>
      <c r="E362" s="386"/>
      <c r="F362" s="387"/>
      <c r="G362" s="386"/>
      <c r="H362" s="386"/>
      <c r="I362" s="386"/>
      <c r="J362" s="386"/>
      <c r="K362" s="386"/>
      <c r="L362" s="386"/>
      <c r="M362" s="386"/>
      <c r="N362" s="386"/>
      <c r="O362" s="386"/>
      <c r="P362" s="386"/>
      <c r="Q362" s="386"/>
      <c r="R362" s="386"/>
      <c r="S362" s="386"/>
      <c r="T362" s="386"/>
      <c r="U362" s="386"/>
      <c r="V362" s="386"/>
      <c r="W362" s="386"/>
      <c r="X362" s="386"/>
      <c r="Y362" s="386"/>
      <c r="Z362" s="386"/>
    </row>
    <row r="363" spans="1:26" ht="13.5" customHeight="1" x14ac:dyDescent="0.25">
      <c r="A363" s="386"/>
      <c r="B363" s="386"/>
      <c r="C363" s="386"/>
      <c r="D363" s="386"/>
      <c r="E363" s="386"/>
      <c r="F363" s="387"/>
      <c r="G363" s="386"/>
      <c r="H363" s="386"/>
      <c r="I363" s="386"/>
      <c r="J363" s="386"/>
      <c r="K363" s="386"/>
      <c r="L363" s="386"/>
      <c r="M363" s="386"/>
      <c r="N363" s="386"/>
      <c r="O363" s="386"/>
      <c r="P363" s="386"/>
      <c r="Q363" s="386"/>
      <c r="R363" s="386"/>
      <c r="S363" s="386"/>
      <c r="T363" s="386"/>
      <c r="U363" s="386"/>
      <c r="V363" s="386"/>
      <c r="W363" s="386"/>
      <c r="X363" s="386"/>
      <c r="Y363" s="386"/>
      <c r="Z363" s="386"/>
    </row>
    <row r="364" spans="1:26" ht="13.5" customHeight="1" x14ac:dyDescent="0.25">
      <c r="A364" s="386"/>
      <c r="B364" s="386"/>
      <c r="C364" s="386"/>
      <c r="D364" s="386"/>
      <c r="E364" s="386"/>
      <c r="F364" s="387"/>
      <c r="G364" s="386"/>
      <c r="H364" s="386"/>
      <c r="I364" s="386"/>
      <c r="J364" s="386"/>
      <c r="K364" s="386"/>
      <c r="L364" s="386"/>
      <c r="M364" s="386"/>
      <c r="N364" s="386"/>
      <c r="O364" s="386"/>
      <c r="P364" s="386"/>
      <c r="Q364" s="386"/>
      <c r="R364" s="386"/>
      <c r="S364" s="386"/>
      <c r="T364" s="386"/>
      <c r="U364" s="386"/>
      <c r="V364" s="386"/>
      <c r="W364" s="386"/>
      <c r="X364" s="386"/>
      <c r="Y364" s="386"/>
      <c r="Z364" s="386"/>
    </row>
    <row r="365" spans="1:26" ht="13.5" customHeight="1" x14ac:dyDescent="0.25">
      <c r="A365" s="386"/>
      <c r="B365" s="386"/>
      <c r="C365" s="386"/>
      <c r="D365" s="386"/>
      <c r="E365" s="386"/>
      <c r="F365" s="387"/>
      <c r="G365" s="386"/>
      <c r="H365" s="386"/>
      <c r="I365" s="386"/>
      <c r="J365" s="386"/>
      <c r="K365" s="386"/>
      <c r="L365" s="386"/>
      <c r="M365" s="386"/>
      <c r="N365" s="386"/>
      <c r="O365" s="386"/>
      <c r="P365" s="386"/>
      <c r="Q365" s="386"/>
      <c r="R365" s="386"/>
      <c r="S365" s="386"/>
      <c r="T365" s="386"/>
      <c r="U365" s="386"/>
      <c r="V365" s="386"/>
      <c r="W365" s="386"/>
      <c r="X365" s="386"/>
      <c r="Y365" s="386"/>
      <c r="Z365" s="386"/>
    </row>
    <row r="366" spans="1:26" ht="13.5" customHeight="1" x14ac:dyDescent="0.25">
      <c r="A366" s="386"/>
      <c r="B366" s="386"/>
      <c r="C366" s="386"/>
      <c r="D366" s="386"/>
      <c r="E366" s="386"/>
      <c r="F366" s="387"/>
      <c r="G366" s="386"/>
      <c r="H366" s="386"/>
      <c r="I366" s="386"/>
      <c r="J366" s="386"/>
      <c r="K366" s="386"/>
      <c r="L366" s="386"/>
      <c r="M366" s="386"/>
      <c r="N366" s="386"/>
      <c r="O366" s="386"/>
      <c r="P366" s="386"/>
      <c r="Q366" s="386"/>
      <c r="R366" s="386"/>
      <c r="S366" s="386"/>
      <c r="T366" s="386"/>
      <c r="U366" s="386"/>
      <c r="V366" s="386"/>
      <c r="W366" s="386"/>
      <c r="X366" s="386"/>
      <c r="Y366" s="386"/>
      <c r="Z366" s="386"/>
    </row>
    <row r="367" spans="1:26" ht="13.5" customHeight="1" x14ac:dyDescent="0.25">
      <c r="A367" s="386"/>
      <c r="B367" s="386"/>
      <c r="C367" s="386"/>
      <c r="D367" s="386"/>
      <c r="E367" s="386"/>
      <c r="F367" s="387"/>
      <c r="G367" s="386"/>
      <c r="H367" s="386"/>
      <c r="I367" s="386"/>
      <c r="J367" s="386"/>
      <c r="K367" s="386"/>
      <c r="L367" s="386"/>
      <c r="M367" s="386"/>
      <c r="N367" s="386"/>
      <c r="O367" s="386"/>
      <c r="P367" s="386"/>
      <c r="Q367" s="386"/>
      <c r="R367" s="386"/>
      <c r="S367" s="386"/>
      <c r="T367" s="386"/>
      <c r="U367" s="386"/>
      <c r="V367" s="386"/>
      <c r="W367" s="386"/>
      <c r="X367" s="386"/>
      <c r="Y367" s="386"/>
      <c r="Z367" s="386"/>
    </row>
    <row r="368" spans="1:26" ht="13.5" customHeight="1" x14ac:dyDescent="0.25">
      <c r="A368" s="386"/>
      <c r="B368" s="386"/>
      <c r="C368" s="386"/>
      <c r="D368" s="386"/>
      <c r="E368" s="386"/>
      <c r="F368" s="387"/>
      <c r="G368" s="386"/>
      <c r="H368" s="386"/>
      <c r="I368" s="386"/>
      <c r="J368" s="386"/>
      <c r="K368" s="386"/>
      <c r="L368" s="386"/>
      <c r="M368" s="386"/>
      <c r="N368" s="386"/>
      <c r="O368" s="386"/>
      <c r="P368" s="386"/>
      <c r="Q368" s="386"/>
      <c r="R368" s="386"/>
      <c r="S368" s="386"/>
      <c r="T368" s="386"/>
      <c r="U368" s="386"/>
      <c r="V368" s="386"/>
      <c r="W368" s="386"/>
      <c r="X368" s="386"/>
      <c r="Y368" s="386"/>
      <c r="Z368" s="386"/>
    </row>
    <row r="369" spans="1:26" ht="13.5" customHeight="1" x14ac:dyDescent="0.25">
      <c r="A369" s="386"/>
      <c r="B369" s="386"/>
      <c r="C369" s="386"/>
      <c r="D369" s="386"/>
      <c r="E369" s="386"/>
      <c r="F369" s="387"/>
      <c r="G369" s="386"/>
      <c r="H369" s="386"/>
      <c r="I369" s="386"/>
      <c r="J369" s="386"/>
      <c r="K369" s="386"/>
      <c r="L369" s="386"/>
      <c r="M369" s="386"/>
      <c r="N369" s="386"/>
      <c r="O369" s="386"/>
      <c r="P369" s="386"/>
      <c r="Q369" s="386"/>
      <c r="R369" s="386"/>
      <c r="S369" s="386"/>
      <c r="T369" s="386"/>
      <c r="U369" s="386"/>
      <c r="V369" s="386"/>
      <c r="W369" s="386"/>
      <c r="X369" s="386"/>
      <c r="Y369" s="386"/>
      <c r="Z369" s="386"/>
    </row>
    <row r="370" spans="1:26" ht="13.5" customHeight="1" x14ac:dyDescent="0.25">
      <c r="A370" s="386"/>
      <c r="B370" s="386"/>
      <c r="C370" s="386"/>
      <c r="D370" s="386"/>
      <c r="E370" s="386"/>
      <c r="F370" s="387"/>
      <c r="G370" s="386"/>
      <c r="H370" s="386"/>
      <c r="I370" s="386"/>
      <c r="J370" s="386"/>
      <c r="K370" s="386"/>
      <c r="L370" s="386"/>
      <c r="M370" s="386"/>
      <c r="N370" s="386"/>
      <c r="O370" s="386"/>
      <c r="P370" s="386"/>
      <c r="Q370" s="386"/>
      <c r="R370" s="386"/>
      <c r="S370" s="386"/>
      <c r="T370" s="386"/>
      <c r="U370" s="386"/>
      <c r="V370" s="386"/>
      <c r="W370" s="386"/>
      <c r="X370" s="386"/>
      <c r="Y370" s="386"/>
      <c r="Z370" s="386"/>
    </row>
    <row r="371" spans="1:26" ht="13.5" customHeight="1" x14ac:dyDescent="0.25">
      <c r="A371" s="386"/>
      <c r="B371" s="386"/>
      <c r="C371" s="386"/>
      <c r="D371" s="386"/>
      <c r="E371" s="386"/>
      <c r="F371" s="387"/>
      <c r="G371" s="386"/>
      <c r="H371" s="386"/>
      <c r="I371" s="386"/>
      <c r="J371" s="386"/>
      <c r="K371" s="386"/>
      <c r="L371" s="386"/>
      <c r="M371" s="386"/>
      <c r="N371" s="386"/>
      <c r="O371" s="386"/>
      <c r="P371" s="386"/>
      <c r="Q371" s="386"/>
      <c r="R371" s="386"/>
      <c r="S371" s="386"/>
      <c r="T371" s="386"/>
      <c r="U371" s="386"/>
      <c r="V371" s="386"/>
      <c r="W371" s="386"/>
      <c r="X371" s="386"/>
      <c r="Y371" s="386"/>
      <c r="Z371" s="386"/>
    </row>
    <row r="372" spans="1:26" ht="13.5" customHeight="1" x14ac:dyDescent="0.25">
      <c r="A372" s="386"/>
      <c r="B372" s="386"/>
      <c r="C372" s="386"/>
      <c r="D372" s="386"/>
      <c r="E372" s="386"/>
      <c r="F372" s="387"/>
      <c r="G372" s="386"/>
      <c r="H372" s="386"/>
      <c r="I372" s="386"/>
      <c r="J372" s="386"/>
      <c r="K372" s="386"/>
      <c r="L372" s="386"/>
      <c r="M372" s="386"/>
      <c r="N372" s="386"/>
      <c r="O372" s="386"/>
      <c r="P372" s="386"/>
      <c r="Q372" s="386"/>
      <c r="R372" s="386"/>
      <c r="S372" s="386"/>
      <c r="T372" s="386"/>
      <c r="U372" s="386"/>
      <c r="V372" s="386"/>
      <c r="W372" s="386"/>
      <c r="X372" s="386"/>
      <c r="Y372" s="386"/>
      <c r="Z372" s="386"/>
    </row>
    <row r="373" spans="1:26" ht="13.5" customHeight="1" x14ac:dyDescent="0.25">
      <c r="A373" s="386"/>
      <c r="B373" s="386"/>
      <c r="C373" s="386"/>
      <c r="D373" s="386"/>
      <c r="E373" s="386"/>
      <c r="F373" s="387"/>
      <c r="G373" s="386"/>
      <c r="H373" s="386"/>
      <c r="I373" s="386"/>
      <c r="J373" s="386"/>
      <c r="K373" s="386"/>
      <c r="L373" s="386"/>
      <c r="M373" s="386"/>
      <c r="N373" s="386"/>
      <c r="O373" s="386"/>
      <c r="P373" s="386"/>
      <c r="Q373" s="386"/>
      <c r="R373" s="386"/>
      <c r="S373" s="386"/>
      <c r="T373" s="386"/>
      <c r="U373" s="386"/>
      <c r="V373" s="386"/>
      <c r="W373" s="386"/>
      <c r="X373" s="386"/>
      <c r="Y373" s="386"/>
      <c r="Z373" s="386"/>
    </row>
    <row r="374" spans="1:26" ht="13.5" customHeight="1" x14ac:dyDescent="0.25">
      <c r="A374" s="386"/>
      <c r="B374" s="386"/>
      <c r="C374" s="386"/>
      <c r="D374" s="386"/>
      <c r="E374" s="386"/>
      <c r="F374" s="387"/>
      <c r="G374" s="386"/>
      <c r="H374" s="386"/>
      <c r="I374" s="386"/>
      <c r="J374" s="386"/>
      <c r="K374" s="386"/>
      <c r="L374" s="386"/>
      <c r="M374" s="386"/>
      <c r="N374" s="386"/>
      <c r="O374" s="386"/>
      <c r="P374" s="386"/>
      <c r="Q374" s="386"/>
      <c r="R374" s="386"/>
      <c r="S374" s="386"/>
      <c r="T374" s="386"/>
      <c r="U374" s="386"/>
      <c r="V374" s="386"/>
      <c r="W374" s="386"/>
      <c r="X374" s="386"/>
      <c r="Y374" s="386"/>
      <c r="Z374" s="386"/>
    </row>
    <row r="375" spans="1:26" ht="13.5" customHeight="1" x14ac:dyDescent="0.25">
      <c r="A375" s="386"/>
      <c r="B375" s="386"/>
      <c r="C375" s="386"/>
      <c r="D375" s="386"/>
      <c r="E375" s="386"/>
      <c r="F375" s="387"/>
      <c r="G375" s="386"/>
      <c r="H375" s="386"/>
      <c r="I375" s="386"/>
      <c r="J375" s="386"/>
      <c r="K375" s="386"/>
      <c r="L375" s="386"/>
      <c r="M375" s="386"/>
      <c r="N375" s="386"/>
      <c r="O375" s="386"/>
      <c r="P375" s="386"/>
      <c r="Q375" s="386"/>
      <c r="R375" s="386"/>
      <c r="S375" s="386"/>
      <c r="T375" s="386"/>
      <c r="U375" s="386"/>
      <c r="V375" s="386"/>
      <c r="W375" s="386"/>
      <c r="X375" s="386"/>
      <c r="Y375" s="386"/>
      <c r="Z375" s="386"/>
    </row>
    <row r="376" spans="1:26" ht="13.5" customHeight="1" x14ac:dyDescent="0.25">
      <c r="A376" s="386"/>
      <c r="B376" s="386"/>
      <c r="C376" s="386"/>
      <c r="D376" s="386"/>
      <c r="E376" s="386"/>
      <c r="F376" s="387"/>
      <c r="G376" s="386"/>
      <c r="H376" s="386"/>
      <c r="I376" s="386"/>
      <c r="J376" s="386"/>
      <c r="K376" s="386"/>
      <c r="L376" s="386"/>
      <c r="M376" s="386"/>
      <c r="N376" s="386"/>
      <c r="O376" s="386"/>
      <c r="P376" s="386"/>
      <c r="Q376" s="386"/>
      <c r="R376" s="386"/>
      <c r="S376" s="386"/>
      <c r="T376" s="386"/>
      <c r="U376" s="386"/>
      <c r="V376" s="386"/>
      <c r="W376" s="386"/>
      <c r="X376" s="386"/>
      <c r="Y376" s="386"/>
      <c r="Z376" s="386"/>
    </row>
    <row r="377" spans="1:26" ht="13.5" customHeight="1" x14ac:dyDescent="0.25">
      <c r="A377" s="386"/>
      <c r="B377" s="386"/>
      <c r="C377" s="386"/>
      <c r="D377" s="386"/>
      <c r="E377" s="386"/>
      <c r="F377" s="387"/>
      <c r="G377" s="386"/>
      <c r="H377" s="386"/>
      <c r="I377" s="386"/>
      <c r="J377" s="386"/>
      <c r="K377" s="386"/>
      <c r="L377" s="386"/>
      <c r="M377" s="386"/>
      <c r="N377" s="386"/>
      <c r="O377" s="386"/>
      <c r="P377" s="386"/>
      <c r="Q377" s="386"/>
      <c r="R377" s="386"/>
      <c r="S377" s="386"/>
      <c r="T377" s="386"/>
      <c r="U377" s="386"/>
      <c r="V377" s="386"/>
      <c r="W377" s="386"/>
      <c r="X377" s="386"/>
      <c r="Y377" s="386"/>
      <c r="Z377" s="386"/>
    </row>
    <row r="378" spans="1:26" ht="13.5" customHeight="1" x14ac:dyDescent="0.25">
      <c r="A378" s="386"/>
      <c r="B378" s="386"/>
      <c r="C378" s="386"/>
      <c r="D378" s="386"/>
      <c r="E378" s="386"/>
      <c r="F378" s="387"/>
      <c r="G378" s="386"/>
      <c r="H378" s="386"/>
      <c r="I378" s="386"/>
      <c r="J378" s="386"/>
      <c r="K378" s="386"/>
      <c r="L378" s="386"/>
      <c r="M378" s="386"/>
      <c r="N378" s="386"/>
      <c r="O378" s="386"/>
      <c r="P378" s="386"/>
      <c r="Q378" s="386"/>
      <c r="R378" s="386"/>
      <c r="S378" s="386"/>
      <c r="T378" s="386"/>
      <c r="U378" s="386"/>
      <c r="V378" s="386"/>
      <c r="W378" s="386"/>
      <c r="X378" s="386"/>
      <c r="Y378" s="386"/>
      <c r="Z378" s="386"/>
    </row>
    <row r="379" spans="1:26" ht="13.5" customHeight="1" x14ac:dyDescent="0.25">
      <c r="A379" s="386"/>
      <c r="B379" s="386"/>
      <c r="C379" s="386"/>
      <c r="D379" s="386"/>
      <c r="E379" s="386"/>
      <c r="F379" s="387"/>
      <c r="G379" s="386"/>
      <c r="H379" s="386"/>
      <c r="I379" s="386"/>
      <c r="J379" s="386"/>
      <c r="K379" s="386"/>
      <c r="L379" s="386"/>
      <c r="M379" s="386"/>
      <c r="N379" s="386"/>
      <c r="O379" s="386"/>
      <c r="P379" s="386"/>
      <c r="Q379" s="386"/>
      <c r="R379" s="386"/>
      <c r="S379" s="386"/>
      <c r="T379" s="386"/>
      <c r="U379" s="386"/>
      <c r="V379" s="386"/>
      <c r="W379" s="386"/>
      <c r="X379" s="386"/>
      <c r="Y379" s="386"/>
      <c r="Z379" s="386"/>
    </row>
    <row r="380" spans="1:26" ht="13.5" customHeight="1" x14ac:dyDescent="0.25">
      <c r="A380" s="386"/>
      <c r="B380" s="386"/>
      <c r="C380" s="386"/>
      <c r="D380" s="386"/>
      <c r="E380" s="386"/>
      <c r="F380" s="387"/>
      <c r="G380" s="386"/>
      <c r="H380" s="386"/>
      <c r="I380" s="386"/>
      <c r="J380" s="386"/>
      <c r="K380" s="386"/>
      <c r="L380" s="386"/>
      <c r="M380" s="386"/>
      <c r="N380" s="386"/>
      <c r="O380" s="386"/>
      <c r="P380" s="386"/>
      <c r="Q380" s="386"/>
      <c r="R380" s="386"/>
      <c r="S380" s="386"/>
      <c r="T380" s="386"/>
      <c r="U380" s="386"/>
      <c r="V380" s="386"/>
      <c r="W380" s="386"/>
      <c r="X380" s="386"/>
      <c r="Y380" s="386"/>
      <c r="Z380" s="386"/>
    </row>
    <row r="381" spans="1:26" ht="13.5" customHeight="1" x14ac:dyDescent="0.25">
      <c r="A381" s="386"/>
      <c r="B381" s="386"/>
      <c r="C381" s="386"/>
      <c r="D381" s="386"/>
      <c r="E381" s="386"/>
      <c r="F381" s="387"/>
      <c r="G381" s="386"/>
      <c r="H381" s="386"/>
      <c r="I381" s="386"/>
      <c r="J381" s="386"/>
      <c r="K381" s="386"/>
      <c r="L381" s="386"/>
      <c r="M381" s="386"/>
      <c r="N381" s="386"/>
      <c r="O381" s="386"/>
      <c r="P381" s="386"/>
      <c r="Q381" s="386"/>
      <c r="R381" s="386"/>
      <c r="S381" s="386"/>
      <c r="T381" s="386"/>
      <c r="U381" s="386"/>
      <c r="V381" s="386"/>
      <c r="W381" s="386"/>
      <c r="X381" s="386"/>
      <c r="Y381" s="386"/>
      <c r="Z381" s="386"/>
    </row>
    <row r="382" spans="1:26" ht="13.5" customHeight="1" x14ac:dyDescent="0.25">
      <c r="A382" s="386"/>
      <c r="B382" s="386"/>
      <c r="C382" s="386"/>
      <c r="D382" s="386"/>
      <c r="E382" s="386"/>
      <c r="F382" s="387"/>
      <c r="G382" s="386"/>
      <c r="H382" s="386"/>
      <c r="I382" s="386"/>
      <c r="J382" s="386"/>
      <c r="K382" s="386"/>
      <c r="L382" s="386"/>
      <c r="M382" s="386"/>
      <c r="N382" s="386"/>
      <c r="O382" s="386"/>
      <c r="P382" s="386"/>
      <c r="Q382" s="386"/>
      <c r="R382" s="386"/>
      <c r="S382" s="386"/>
      <c r="T382" s="386"/>
      <c r="U382" s="386"/>
      <c r="V382" s="386"/>
      <c r="W382" s="386"/>
      <c r="X382" s="386"/>
      <c r="Y382" s="386"/>
      <c r="Z382" s="386"/>
    </row>
    <row r="383" spans="1:26" ht="13.5" customHeight="1" x14ac:dyDescent="0.25">
      <c r="A383" s="386"/>
      <c r="B383" s="386"/>
      <c r="C383" s="386"/>
      <c r="D383" s="386"/>
      <c r="E383" s="386"/>
      <c r="F383" s="387"/>
      <c r="G383" s="386"/>
      <c r="H383" s="386"/>
      <c r="I383" s="386"/>
      <c r="J383" s="386"/>
      <c r="K383" s="386"/>
      <c r="L383" s="386"/>
      <c r="M383" s="386"/>
      <c r="N383" s="386"/>
      <c r="O383" s="386"/>
      <c r="P383" s="386"/>
      <c r="Q383" s="386"/>
      <c r="R383" s="386"/>
      <c r="S383" s="386"/>
      <c r="T383" s="386"/>
      <c r="U383" s="386"/>
      <c r="V383" s="386"/>
      <c r="W383" s="386"/>
      <c r="X383" s="386"/>
      <c r="Y383" s="386"/>
      <c r="Z383" s="386"/>
    </row>
    <row r="384" spans="1:26" ht="13.5" customHeight="1" x14ac:dyDescent="0.25">
      <c r="A384" s="386"/>
      <c r="B384" s="386"/>
      <c r="C384" s="386"/>
      <c r="D384" s="386"/>
      <c r="E384" s="386"/>
      <c r="F384" s="387"/>
      <c r="G384" s="386"/>
      <c r="H384" s="386"/>
      <c r="I384" s="386"/>
      <c r="J384" s="386"/>
      <c r="K384" s="386"/>
      <c r="L384" s="386"/>
      <c r="M384" s="386"/>
      <c r="N384" s="386"/>
      <c r="O384" s="386"/>
      <c r="P384" s="386"/>
      <c r="Q384" s="386"/>
      <c r="R384" s="386"/>
      <c r="S384" s="386"/>
      <c r="T384" s="386"/>
      <c r="U384" s="386"/>
      <c r="V384" s="386"/>
      <c r="W384" s="386"/>
      <c r="X384" s="386"/>
      <c r="Y384" s="386"/>
      <c r="Z384" s="386"/>
    </row>
    <row r="385" spans="1:26" ht="13.5" customHeight="1" x14ac:dyDescent="0.25">
      <c r="A385" s="386"/>
      <c r="B385" s="386"/>
      <c r="C385" s="386"/>
      <c r="D385" s="386"/>
      <c r="E385" s="386"/>
      <c r="F385" s="387"/>
      <c r="G385" s="386"/>
      <c r="H385" s="386"/>
      <c r="I385" s="386"/>
      <c r="J385" s="386"/>
      <c r="K385" s="386"/>
      <c r="L385" s="386"/>
      <c r="M385" s="386"/>
      <c r="N385" s="386"/>
      <c r="O385" s="386"/>
      <c r="P385" s="386"/>
      <c r="Q385" s="386"/>
      <c r="R385" s="386"/>
      <c r="S385" s="386"/>
      <c r="T385" s="386"/>
      <c r="U385" s="386"/>
      <c r="V385" s="386"/>
      <c r="W385" s="386"/>
      <c r="X385" s="386"/>
      <c r="Y385" s="386"/>
      <c r="Z385" s="386"/>
    </row>
    <row r="386" spans="1:26" ht="13.5" customHeight="1" x14ac:dyDescent="0.25">
      <c r="A386" s="386"/>
      <c r="B386" s="386"/>
      <c r="C386" s="386"/>
      <c r="D386" s="386"/>
      <c r="E386" s="386"/>
      <c r="F386" s="387"/>
      <c r="G386" s="386"/>
      <c r="H386" s="386"/>
      <c r="I386" s="386"/>
      <c r="J386" s="386"/>
      <c r="K386" s="386"/>
      <c r="L386" s="386"/>
      <c r="M386" s="386"/>
      <c r="N386" s="386"/>
      <c r="O386" s="386"/>
      <c r="P386" s="386"/>
      <c r="Q386" s="386"/>
      <c r="R386" s="386"/>
      <c r="S386" s="386"/>
      <c r="T386" s="386"/>
      <c r="U386" s="386"/>
      <c r="V386" s="386"/>
      <c r="W386" s="386"/>
      <c r="X386" s="386"/>
      <c r="Y386" s="386"/>
      <c r="Z386" s="386"/>
    </row>
    <row r="387" spans="1:26" ht="13.5" customHeight="1" x14ac:dyDescent="0.25">
      <c r="A387" s="386"/>
      <c r="B387" s="386"/>
      <c r="C387" s="386"/>
      <c r="D387" s="386"/>
      <c r="E387" s="386"/>
      <c r="F387" s="387"/>
      <c r="G387" s="386"/>
      <c r="H387" s="386"/>
      <c r="I387" s="386"/>
      <c r="J387" s="386"/>
      <c r="K387" s="386"/>
      <c r="L387" s="386"/>
      <c r="M387" s="386"/>
      <c r="N387" s="386"/>
      <c r="O387" s="386"/>
      <c r="P387" s="386"/>
      <c r="Q387" s="386"/>
      <c r="R387" s="386"/>
      <c r="S387" s="386"/>
      <c r="T387" s="386"/>
      <c r="U387" s="386"/>
      <c r="V387" s="386"/>
      <c r="W387" s="386"/>
      <c r="X387" s="386"/>
      <c r="Y387" s="386"/>
      <c r="Z387" s="386"/>
    </row>
    <row r="388" spans="1:26" ht="13.5" customHeight="1" x14ac:dyDescent="0.25">
      <c r="A388" s="386"/>
      <c r="B388" s="386"/>
      <c r="C388" s="386"/>
      <c r="D388" s="386"/>
      <c r="E388" s="386"/>
      <c r="F388" s="387"/>
      <c r="G388" s="386"/>
      <c r="H388" s="386"/>
      <c r="I388" s="386"/>
      <c r="J388" s="386"/>
      <c r="K388" s="386"/>
      <c r="L388" s="386"/>
      <c r="M388" s="386"/>
      <c r="N388" s="386"/>
      <c r="O388" s="386"/>
      <c r="P388" s="386"/>
      <c r="Q388" s="386"/>
      <c r="R388" s="386"/>
      <c r="S388" s="386"/>
      <c r="T388" s="386"/>
      <c r="U388" s="386"/>
      <c r="V388" s="386"/>
      <c r="W388" s="386"/>
      <c r="X388" s="386"/>
      <c r="Y388" s="386"/>
      <c r="Z388" s="386"/>
    </row>
    <row r="389" spans="1:26" ht="13.5" customHeight="1" x14ac:dyDescent="0.25">
      <c r="A389" s="386"/>
      <c r="B389" s="386"/>
      <c r="C389" s="386"/>
      <c r="D389" s="386"/>
      <c r="E389" s="386"/>
      <c r="F389" s="387"/>
      <c r="G389" s="386"/>
      <c r="H389" s="386"/>
      <c r="I389" s="386"/>
      <c r="J389" s="386"/>
      <c r="K389" s="386"/>
      <c r="L389" s="386"/>
      <c r="M389" s="386"/>
      <c r="N389" s="386"/>
      <c r="O389" s="386"/>
      <c r="P389" s="386"/>
      <c r="Q389" s="386"/>
      <c r="R389" s="386"/>
      <c r="S389" s="386"/>
      <c r="T389" s="386"/>
      <c r="U389" s="386"/>
      <c r="V389" s="386"/>
      <c r="W389" s="386"/>
      <c r="X389" s="386"/>
      <c r="Y389" s="386"/>
      <c r="Z389" s="386"/>
    </row>
    <row r="390" spans="1:26" ht="13.5" customHeight="1" x14ac:dyDescent="0.25">
      <c r="A390" s="386"/>
      <c r="B390" s="386"/>
      <c r="C390" s="386"/>
      <c r="D390" s="386"/>
      <c r="E390" s="386"/>
      <c r="F390" s="387"/>
      <c r="G390" s="386"/>
      <c r="H390" s="386"/>
      <c r="I390" s="386"/>
      <c r="J390" s="386"/>
      <c r="K390" s="386"/>
      <c r="L390" s="386"/>
      <c r="M390" s="386"/>
      <c r="N390" s="386"/>
      <c r="O390" s="386"/>
      <c r="P390" s="386"/>
      <c r="Q390" s="386"/>
      <c r="R390" s="386"/>
      <c r="S390" s="386"/>
      <c r="T390" s="386"/>
      <c r="U390" s="386"/>
      <c r="V390" s="386"/>
      <c r="W390" s="386"/>
      <c r="X390" s="386"/>
      <c r="Y390" s="386"/>
      <c r="Z390" s="386"/>
    </row>
    <row r="391" spans="1:26" ht="13.5" customHeight="1" x14ac:dyDescent="0.25">
      <c r="A391" s="386"/>
      <c r="B391" s="386"/>
      <c r="C391" s="386"/>
      <c r="D391" s="386"/>
      <c r="E391" s="386"/>
      <c r="F391" s="387"/>
      <c r="G391" s="386"/>
      <c r="H391" s="386"/>
      <c r="I391" s="386"/>
      <c r="J391" s="386"/>
      <c r="K391" s="386"/>
      <c r="L391" s="386"/>
      <c r="M391" s="386"/>
      <c r="N391" s="386"/>
      <c r="O391" s="386"/>
      <c r="P391" s="386"/>
      <c r="Q391" s="386"/>
      <c r="R391" s="386"/>
      <c r="S391" s="386"/>
      <c r="T391" s="386"/>
      <c r="U391" s="386"/>
      <c r="V391" s="386"/>
      <c r="W391" s="386"/>
      <c r="X391" s="386"/>
      <c r="Y391" s="386"/>
      <c r="Z391" s="386"/>
    </row>
    <row r="392" spans="1:26" ht="13.5" customHeight="1" x14ac:dyDescent="0.25">
      <c r="A392" s="386"/>
      <c r="B392" s="386"/>
      <c r="C392" s="386"/>
      <c r="D392" s="386"/>
      <c r="E392" s="386"/>
      <c r="F392" s="387"/>
      <c r="G392" s="386"/>
      <c r="H392" s="386"/>
      <c r="I392" s="386"/>
      <c r="J392" s="386"/>
      <c r="K392" s="386"/>
      <c r="L392" s="386"/>
      <c r="M392" s="386"/>
      <c r="N392" s="386"/>
      <c r="O392" s="386"/>
      <c r="P392" s="386"/>
      <c r="Q392" s="386"/>
      <c r="R392" s="386"/>
      <c r="S392" s="386"/>
      <c r="T392" s="386"/>
      <c r="U392" s="386"/>
      <c r="V392" s="386"/>
      <c r="W392" s="386"/>
      <c r="X392" s="386"/>
      <c r="Y392" s="386"/>
      <c r="Z392" s="386"/>
    </row>
    <row r="393" spans="1:26" ht="13.5" customHeight="1" x14ac:dyDescent="0.25">
      <c r="A393" s="386"/>
      <c r="B393" s="386"/>
      <c r="C393" s="386"/>
      <c r="D393" s="386"/>
      <c r="E393" s="386"/>
      <c r="F393" s="387"/>
      <c r="G393" s="386"/>
      <c r="H393" s="386"/>
      <c r="I393" s="386"/>
      <c r="J393" s="386"/>
      <c r="K393" s="386"/>
      <c r="L393" s="386"/>
      <c r="M393" s="386"/>
      <c r="N393" s="386"/>
      <c r="O393" s="386"/>
      <c r="P393" s="386"/>
      <c r="Q393" s="386"/>
      <c r="R393" s="386"/>
      <c r="S393" s="386"/>
      <c r="T393" s="386"/>
      <c r="U393" s="386"/>
      <c r="V393" s="386"/>
      <c r="W393" s="386"/>
      <c r="X393" s="386"/>
      <c r="Y393" s="386"/>
      <c r="Z393" s="386"/>
    </row>
    <row r="394" spans="1:26" ht="13.5" customHeight="1" x14ac:dyDescent="0.25">
      <c r="A394" s="386"/>
      <c r="B394" s="386"/>
      <c r="C394" s="386"/>
      <c r="D394" s="386"/>
      <c r="E394" s="386"/>
      <c r="F394" s="387"/>
      <c r="G394" s="386"/>
      <c r="H394" s="386"/>
      <c r="I394" s="386"/>
      <c r="J394" s="386"/>
      <c r="K394" s="386"/>
      <c r="L394" s="386"/>
      <c r="M394" s="386"/>
      <c r="N394" s="386"/>
      <c r="O394" s="386"/>
      <c r="P394" s="386"/>
      <c r="Q394" s="386"/>
      <c r="R394" s="386"/>
      <c r="S394" s="386"/>
      <c r="T394" s="386"/>
      <c r="U394" s="386"/>
      <c r="V394" s="386"/>
      <c r="W394" s="386"/>
      <c r="X394" s="386"/>
      <c r="Y394" s="386"/>
      <c r="Z394" s="386"/>
    </row>
    <row r="395" spans="1:26" ht="13.5" customHeight="1" x14ac:dyDescent="0.25">
      <c r="A395" s="386"/>
      <c r="B395" s="386"/>
      <c r="C395" s="386"/>
      <c r="D395" s="386"/>
      <c r="E395" s="386"/>
      <c r="F395" s="387"/>
      <c r="G395" s="386"/>
      <c r="H395" s="386"/>
      <c r="I395" s="386"/>
      <c r="J395" s="386"/>
      <c r="K395" s="386"/>
      <c r="L395" s="386"/>
      <c r="M395" s="386"/>
      <c r="N395" s="386"/>
      <c r="O395" s="386"/>
      <c r="P395" s="386"/>
      <c r="Q395" s="386"/>
      <c r="R395" s="386"/>
      <c r="S395" s="386"/>
      <c r="T395" s="386"/>
      <c r="U395" s="386"/>
      <c r="V395" s="386"/>
      <c r="W395" s="386"/>
      <c r="X395" s="386"/>
      <c r="Y395" s="386"/>
      <c r="Z395" s="386"/>
    </row>
    <row r="396" spans="1:26" ht="13.5" customHeight="1" x14ac:dyDescent="0.25">
      <c r="A396" s="386"/>
      <c r="B396" s="386"/>
      <c r="C396" s="386"/>
      <c r="D396" s="386"/>
      <c r="E396" s="386"/>
      <c r="F396" s="387"/>
      <c r="G396" s="386"/>
      <c r="H396" s="386"/>
      <c r="I396" s="386"/>
      <c r="J396" s="386"/>
      <c r="K396" s="386"/>
      <c r="L396" s="386"/>
      <c r="M396" s="386"/>
      <c r="N396" s="386"/>
      <c r="O396" s="386"/>
      <c r="P396" s="386"/>
      <c r="Q396" s="386"/>
      <c r="R396" s="386"/>
      <c r="S396" s="386"/>
      <c r="T396" s="386"/>
      <c r="U396" s="386"/>
      <c r="V396" s="386"/>
      <c r="W396" s="386"/>
      <c r="X396" s="386"/>
      <c r="Y396" s="386"/>
      <c r="Z396" s="386"/>
    </row>
    <row r="397" spans="1:26" ht="13.5" customHeight="1" x14ac:dyDescent="0.25">
      <c r="A397" s="386"/>
      <c r="B397" s="386"/>
      <c r="C397" s="386"/>
      <c r="D397" s="386"/>
      <c r="E397" s="386"/>
      <c r="F397" s="387"/>
      <c r="G397" s="386"/>
      <c r="H397" s="386"/>
      <c r="I397" s="386"/>
      <c r="J397" s="386"/>
      <c r="K397" s="386"/>
      <c r="L397" s="386"/>
      <c r="M397" s="386"/>
      <c r="N397" s="386"/>
      <c r="O397" s="386"/>
      <c r="P397" s="386"/>
      <c r="Q397" s="386"/>
      <c r="R397" s="386"/>
      <c r="S397" s="386"/>
      <c r="T397" s="386"/>
      <c r="U397" s="386"/>
      <c r="V397" s="386"/>
      <c r="W397" s="386"/>
      <c r="X397" s="386"/>
      <c r="Y397" s="386"/>
      <c r="Z397" s="386"/>
    </row>
    <row r="398" spans="1:26" ht="13.5" customHeight="1" x14ac:dyDescent="0.25">
      <c r="A398" s="386"/>
      <c r="B398" s="386"/>
      <c r="C398" s="386"/>
      <c r="D398" s="386"/>
      <c r="E398" s="386"/>
      <c r="F398" s="387"/>
      <c r="G398" s="386"/>
      <c r="H398" s="386"/>
      <c r="I398" s="386"/>
      <c r="J398" s="386"/>
      <c r="K398" s="386"/>
      <c r="L398" s="386"/>
      <c r="M398" s="386"/>
      <c r="N398" s="386"/>
      <c r="O398" s="386"/>
      <c r="P398" s="386"/>
      <c r="Q398" s="386"/>
      <c r="R398" s="386"/>
      <c r="S398" s="386"/>
      <c r="T398" s="386"/>
      <c r="U398" s="386"/>
      <c r="V398" s="386"/>
      <c r="W398" s="386"/>
      <c r="X398" s="386"/>
      <c r="Y398" s="386"/>
      <c r="Z398" s="386"/>
    </row>
    <row r="399" spans="1:26" ht="13.5" customHeight="1" x14ac:dyDescent="0.25">
      <c r="A399" s="386"/>
      <c r="B399" s="386"/>
      <c r="C399" s="386"/>
      <c r="D399" s="386"/>
      <c r="E399" s="386"/>
      <c r="F399" s="387"/>
      <c r="G399" s="386"/>
      <c r="H399" s="386"/>
      <c r="I399" s="386"/>
      <c r="J399" s="386"/>
      <c r="K399" s="386"/>
      <c r="L399" s="386"/>
      <c r="M399" s="386"/>
      <c r="N399" s="386"/>
      <c r="O399" s="386"/>
      <c r="P399" s="386"/>
      <c r="Q399" s="386"/>
      <c r="R399" s="386"/>
      <c r="S399" s="386"/>
      <c r="T399" s="386"/>
      <c r="U399" s="386"/>
      <c r="V399" s="386"/>
      <c r="W399" s="386"/>
      <c r="X399" s="386"/>
      <c r="Y399" s="386"/>
      <c r="Z399" s="386"/>
    </row>
    <row r="400" spans="1:26" ht="13.5" customHeight="1" x14ac:dyDescent="0.25">
      <c r="A400" s="386"/>
      <c r="B400" s="386"/>
      <c r="C400" s="386"/>
      <c r="D400" s="386"/>
      <c r="E400" s="386"/>
      <c r="F400" s="387"/>
      <c r="G400" s="386"/>
      <c r="H400" s="386"/>
      <c r="I400" s="386"/>
      <c r="J400" s="386"/>
      <c r="K400" s="386"/>
      <c r="L400" s="386"/>
      <c r="M400" s="386"/>
      <c r="N400" s="386"/>
      <c r="O400" s="386"/>
      <c r="P400" s="386"/>
      <c r="Q400" s="386"/>
      <c r="R400" s="386"/>
      <c r="S400" s="386"/>
      <c r="T400" s="386"/>
      <c r="U400" s="386"/>
      <c r="V400" s="386"/>
      <c r="W400" s="386"/>
      <c r="X400" s="386"/>
      <c r="Y400" s="386"/>
      <c r="Z400" s="386"/>
    </row>
    <row r="401" spans="1:26" ht="13.5" customHeight="1" x14ac:dyDescent="0.25">
      <c r="A401" s="386"/>
      <c r="B401" s="386"/>
      <c r="C401" s="386"/>
      <c r="D401" s="386"/>
      <c r="E401" s="386"/>
      <c r="F401" s="387"/>
      <c r="G401" s="386"/>
      <c r="H401" s="386"/>
      <c r="I401" s="386"/>
      <c r="J401" s="386"/>
      <c r="K401" s="386"/>
      <c r="L401" s="386"/>
      <c r="M401" s="386"/>
      <c r="N401" s="386"/>
      <c r="O401" s="386"/>
      <c r="P401" s="386"/>
      <c r="Q401" s="386"/>
      <c r="R401" s="386"/>
      <c r="S401" s="386"/>
      <c r="T401" s="386"/>
      <c r="U401" s="386"/>
      <c r="V401" s="386"/>
      <c r="W401" s="386"/>
      <c r="X401" s="386"/>
      <c r="Y401" s="386"/>
      <c r="Z401" s="386"/>
    </row>
    <row r="402" spans="1:26" ht="13.5" customHeight="1" x14ac:dyDescent="0.25">
      <c r="A402" s="386"/>
      <c r="B402" s="386"/>
      <c r="C402" s="386"/>
      <c r="D402" s="386"/>
      <c r="E402" s="386"/>
      <c r="F402" s="387"/>
      <c r="G402" s="386"/>
      <c r="H402" s="386"/>
      <c r="I402" s="386"/>
      <c r="J402" s="386"/>
      <c r="K402" s="386"/>
      <c r="L402" s="386"/>
      <c r="M402" s="386"/>
      <c r="N402" s="386"/>
      <c r="O402" s="386"/>
      <c r="P402" s="386"/>
      <c r="Q402" s="386"/>
      <c r="R402" s="386"/>
      <c r="S402" s="386"/>
      <c r="T402" s="386"/>
      <c r="U402" s="386"/>
      <c r="V402" s="386"/>
      <c r="W402" s="386"/>
      <c r="X402" s="386"/>
      <c r="Y402" s="386"/>
      <c r="Z402" s="386"/>
    </row>
    <row r="403" spans="1:26" ht="13.5" customHeight="1" x14ac:dyDescent="0.25">
      <c r="A403" s="386"/>
      <c r="B403" s="386"/>
      <c r="C403" s="386"/>
      <c r="D403" s="386"/>
      <c r="E403" s="386"/>
      <c r="F403" s="387"/>
      <c r="G403" s="386"/>
      <c r="H403" s="386"/>
      <c r="I403" s="386"/>
      <c r="J403" s="386"/>
      <c r="K403" s="386"/>
      <c r="L403" s="386"/>
      <c r="M403" s="386"/>
      <c r="N403" s="386"/>
      <c r="O403" s="386"/>
      <c r="P403" s="386"/>
      <c r="Q403" s="386"/>
      <c r="R403" s="386"/>
      <c r="S403" s="386"/>
      <c r="T403" s="386"/>
      <c r="U403" s="386"/>
      <c r="V403" s="386"/>
      <c r="W403" s="386"/>
      <c r="X403" s="386"/>
      <c r="Y403" s="386"/>
      <c r="Z403" s="386"/>
    </row>
    <row r="404" spans="1:26" ht="13.5" customHeight="1" x14ac:dyDescent="0.25">
      <c r="A404" s="386"/>
      <c r="B404" s="386"/>
      <c r="C404" s="386"/>
      <c r="D404" s="386"/>
      <c r="E404" s="386"/>
      <c r="F404" s="387"/>
      <c r="G404" s="386"/>
      <c r="H404" s="386"/>
      <c r="I404" s="386"/>
      <c r="J404" s="386"/>
      <c r="K404" s="386"/>
      <c r="L404" s="386"/>
      <c r="M404" s="386"/>
      <c r="N404" s="386"/>
      <c r="O404" s="386"/>
      <c r="P404" s="386"/>
      <c r="Q404" s="386"/>
      <c r="R404" s="386"/>
      <c r="S404" s="386"/>
      <c r="T404" s="386"/>
      <c r="U404" s="386"/>
      <c r="V404" s="386"/>
      <c r="W404" s="386"/>
      <c r="X404" s="386"/>
      <c r="Y404" s="386"/>
      <c r="Z404" s="386"/>
    </row>
    <row r="405" spans="1:26" ht="13.5" customHeight="1" x14ac:dyDescent="0.25">
      <c r="A405" s="386"/>
      <c r="B405" s="386"/>
      <c r="C405" s="386"/>
      <c r="D405" s="386"/>
      <c r="E405" s="386"/>
      <c r="F405" s="387"/>
      <c r="G405" s="386"/>
      <c r="H405" s="386"/>
      <c r="I405" s="386"/>
      <c r="J405" s="386"/>
      <c r="K405" s="386"/>
      <c r="L405" s="386"/>
      <c r="M405" s="386"/>
      <c r="N405" s="386"/>
      <c r="O405" s="386"/>
      <c r="P405" s="386"/>
      <c r="Q405" s="386"/>
      <c r="R405" s="386"/>
      <c r="S405" s="386"/>
      <c r="T405" s="386"/>
      <c r="U405" s="386"/>
      <c r="V405" s="386"/>
      <c r="W405" s="386"/>
      <c r="X405" s="386"/>
      <c r="Y405" s="386"/>
      <c r="Z405" s="386"/>
    </row>
    <row r="406" spans="1:26" ht="13.5" customHeight="1" x14ac:dyDescent="0.25">
      <c r="A406" s="386"/>
      <c r="B406" s="386"/>
      <c r="C406" s="386"/>
      <c r="D406" s="386"/>
      <c r="E406" s="386"/>
      <c r="F406" s="387"/>
      <c r="G406" s="386"/>
      <c r="H406" s="386"/>
      <c r="I406" s="386"/>
      <c r="J406" s="386"/>
      <c r="K406" s="386"/>
      <c r="L406" s="386"/>
      <c r="M406" s="386"/>
      <c r="N406" s="386"/>
      <c r="O406" s="386"/>
      <c r="P406" s="386"/>
      <c r="Q406" s="386"/>
      <c r="R406" s="386"/>
      <c r="S406" s="386"/>
      <c r="T406" s="386"/>
      <c r="U406" s="386"/>
      <c r="V406" s="386"/>
      <c r="W406" s="386"/>
      <c r="X406" s="386"/>
      <c r="Y406" s="386"/>
      <c r="Z406" s="386"/>
    </row>
    <row r="407" spans="1:26" ht="13.5" customHeight="1" x14ac:dyDescent="0.25">
      <c r="A407" s="386"/>
      <c r="B407" s="386"/>
      <c r="C407" s="386"/>
      <c r="D407" s="386"/>
      <c r="E407" s="386"/>
      <c r="F407" s="387"/>
      <c r="G407" s="386"/>
      <c r="H407" s="386"/>
      <c r="I407" s="386"/>
      <c r="J407" s="386"/>
      <c r="K407" s="386"/>
      <c r="L407" s="386"/>
      <c r="M407" s="386"/>
      <c r="N407" s="386"/>
      <c r="O407" s="386"/>
      <c r="P407" s="386"/>
      <c r="Q407" s="386"/>
      <c r="R407" s="386"/>
      <c r="S407" s="386"/>
      <c r="T407" s="386"/>
      <c r="U407" s="386"/>
      <c r="V407" s="386"/>
      <c r="W407" s="386"/>
      <c r="X407" s="386"/>
      <c r="Y407" s="386"/>
      <c r="Z407" s="386"/>
    </row>
    <row r="408" spans="1:26" ht="13.5" customHeight="1" x14ac:dyDescent="0.25">
      <c r="A408" s="386"/>
      <c r="B408" s="386"/>
      <c r="C408" s="386"/>
      <c r="D408" s="386"/>
      <c r="E408" s="386"/>
      <c r="F408" s="387"/>
      <c r="G408" s="386"/>
      <c r="H408" s="386"/>
      <c r="I408" s="386"/>
      <c r="J408" s="386"/>
      <c r="K408" s="386"/>
      <c r="L408" s="386"/>
      <c r="M408" s="386"/>
      <c r="N408" s="386"/>
      <c r="O408" s="386"/>
      <c r="P408" s="386"/>
      <c r="Q408" s="386"/>
      <c r="R408" s="386"/>
      <c r="S408" s="386"/>
      <c r="T408" s="386"/>
      <c r="U408" s="386"/>
      <c r="V408" s="386"/>
      <c r="W408" s="386"/>
      <c r="X408" s="386"/>
      <c r="Y408" s="386"/>
      <c r="Z408" s="386"/>
    </row>
    <row r="409" spans="1:26" ht="13.5" customHeight="1" x14ac:dyDescent="0.25">
      <c r="A409" s="386"/>
      <c r="B409" s="386"/>
      <c r="C409" s="386"/>
      <c r="D409" s="386"/>
      <c r="E409" s="386"/>
      <c r="F409" s="387"/>
      <c r="G409" s="386"/>
      <c r="H409" s="386"/>
      <c r="I409" s="386"/>
      <c r="J409" s="386"/>
      <c r="K409" s="386"/>
      <c r="L409" s="386"/>
      <c r="M409" s="386"/>
      <c r="N409" s="386"/>
      <c r="O409" s="386"/>
      <c r="P409" s="386"/>
      <c r="Q409" s="386"/>
      <c r="R409" s="386"/>
      <c r="S409" s="386"/>
      <c r="T409" s="386"/>
      <c r="U409" s="386"/>
      <c r="V409" s="386"/>
      <c r="W409" s="386"/>
      <c r="X409" s="386"/>
      <c r="Y409" s="386"/>
      <c r="Z409" s="386"/>
    </row>
    <row r="410" spans="1:26" ht="13.5" customHeight="1" x14ac:dyDescent="0.25">
      <c r="A410" s="386"/>
      <c r="B410" s="386"/>
      <c r="C410" s="386"/>
      <c r="D410" s="386"/>
      <c r="E410" s="386"/>
      <c r="F410" s="387"/>
      <c r="G410" s="386"/>
      <c r="H410" s="386"/>
      <c r="I410" s="386"/>
      <c r="J410" s="386"/>
      <c r="K410" s="386"/>
      <c r="L410" s="386"/>
      <c r="M410" s="386"/>
      <c r="N410" s="386"/>
      <c r="O410" s="386"/>
      <c r="P410" s="386"/>
      <c r="Q410" s="386"/>
      <c r="R410" s="386"/>
      <c r="S410" s="386"/>
      <c r="T410" s="386"/>
      <c r="U410" s="386"/>
      <c r="V410" s="386"/>
      <c r="W410" s="386"/>
      <c r="X410" s="386"/>
      <c r="Y410" s="386"/>
      <c r="Z410" s="386"/>
    </row>
    <row r="411" spans="1:26" ht="13.5" customHeight="1" x14ac:dyDescent="0.25">
      <c r="A411" s="386"/>
      <c r="B411" s="386"/>
      <c r="C411" s="386"/>
      <c r="D411" s="386"/>
      <c r="E411" s="386"/>
      <c r="F411" s="387"/>
      <c r="G411" s="386"/>
      <c r="H411" s="386"/>
      <c r="I411" s="386"/>
      <c r="J411" s="386"/>
      <c r="K411" s="386"/>
      <c r="L411" s="386"/>
      <c r="M411" s="386"/>
      <c r="N411" s="386"/>
      <c r="O411" s="386"/>
      <c r="P411" s="386"/>
      <c r="Q411" s="386"/>
      <c r="R411" s="386"/>
      <c r="S411" s="386"/>
      <c r="T411" s="386"/>
      <c r="U411" s="386"/>
      <c r="V411" s="386"/>
      <c r="W411" s="386"/>
      <c r="X411" s="386"/>
      <c r="Y411" s="386"/>
      <c r="Z411" s="386"/>
    </row>
    <row r="412" spans="1:26" ht="13.5" customHeight="1" x14ac:dyDescent="0.25">
      <c r="A412" s="386"/>
      <c r="B412" s="386"/>
      <c r="C412" s="386"/>
      <c r="D412" s="386"/>
      <c r="E412" s="386"/>
      <c r="F412" s="387"/>
      <c r="G412" s="386"/>
      <c r="H412" s="386"/>
      <c r="I412" s="386"/>
      <c r="J412" s="386"/>
      <c r="K412" s="386"/>
      <c r="L412" s="386"/>
      <c r="M412" s="386"/>
      <c r="N412" s="386"/>
      <c r="O412" s="386"/>
      <c r="P412" s="386"/>
      <c r="Q412" s="386"/>
      <c r="R412" s="386"/>
      <c r="S412" s="386"/>
      <c r="T412" s="386"/>
      <c r="U412" s="386"/>
      <c r="V412" s="386"/>
      <c r="W412" s="386"/>
      <c r="X412" s="386"/>
      <c r="Y412" s="386"/>
      <c r="Z412" s="386"/>
    </row>
    <row r="413" spans="1:26" ht="13.5" customHeight="1" x14ac:dyDescent="0.25">
      <c r="A413" s="386"/>
      <c r="B413" s="386"/>
      <c r="C413" s="386"/>
      <c r="D413" s="386"/>
      <c r="E413" s="386"/>
      <c r="F413" s="387"/>
      <c r="G413" s="386"/>
      <c r="H413" s="386"/>
      <c r="I413" s="386"/>
      <c r="J413" s="386"/>
      <c r="K413" s="386"/>
      <c r="L413" s="386"/>
      <c r="M413" s="386"/>
      <c r="N413" s="386"/>
      <c r="O413" s="386"/>
      <c r="P413" s="386"/>
      <c r="Q413" s="386"/>
      <c r="R413" s="386"/>
      <c r="S413" s="386"/>
      <c r="T413" s="386"/>
      <c r="U413" s="386"/>
      <c r="V413" s="386"/>
      <c r="W413" s="386"/>
      <c r="X413" s="386"/>
      <c r="Y413" s="386"/>
      <c r="Z413" s="386"/>
    </row>
    <row r="414" spans="1:26" ht="13.5" customHeight="1" x14ac:dyDescent="0.25">
      <c r="A414" s="386"/>
      <c r="B414" s="386"/>
      <c r="C414" s="386"/>
      <c r="D414" s="386"/>
      <c r="E414" s="386"/>
      <c r="F414" s="387"/>
      <c r="G414" s="386"/>
      <c r="H414" s="386"/>
      <c r="I414" s="386"/>
      <c r="J414" s="386"/>
      <c r="K414" s="386"/>
      <c r="L414" s="386"/>
      <c r="M414" s="386"/>
      <c r="N414" s="386"/>
      <c r="O414" s="386"/>
      <c r="P414" s="386"/>
      <c r="Q414" s="386"/>
      <c r="R414" s="386"/>
      <c r="S414" s="386"/>
      <c r="T414" s="386"/>
      <c r="U414" s="386"/>
      <c r="V414" s="386"/>
      <c r="W414" s="386"/>
      <c r="X414" s="386"/>
      <c r="Y414" s="386"/>
      <c r="Z414" s="386"/>
    </row>
    <row r="415" spans="1:26" ht="13.5" customHeight="1" x14ac:dyDescent="0.25">
      <c r="A415" s="386"/>
      <c r="B415" s="386"/>
      <c r="C415" s="386"/>
      <c r="D415" s="386"/>
      <c r="E415" s="386"/>
      <c r="F415" s="387"/>
      <c r="G415" s="386"/>
      <c r="H415" s="386"/>
      <c r="I415" s="386"/>
      <c r="J415" s="386"/>
      <c r="K415" s="386"/>
      <c r="L415" s="386"/>
      <c r="M415" s="386"/>
      <c r="N415" s="386"/>
      <c r="O415" s="386"/>
      <c r="P415" s="386"/>
      <c r="Q415" s="386"/>
      <c r="R415" s="386"/>
      <c r="S415" s="386"/>
      <c r="T415" s="386"/>
      <c r="U415" s="386"/>
      <c r="V415" s="386"/>
      <c r="W415" s="386"/>
      <c r="X415" s="386"/>
      <c r="Y415" s="386"/>
      <c r="Z415" s="386"/>
    </row>
    <row r="416" spans="1:26" ht="13.5" customHeight="1" x14ac:dyDescent="0.25">
      <c r="A416" s="386"/>
      <c r="B416" s="386"/>
      <c r="C416" s="386"/>
      <c r="D416" s="386"/>
      <c r="E416" s="386"/>
      <c r="F416" s="387"/>
      <c r="G416" s="386"/>
      <c r="H416" s="386"/>
      <c r="I416" s="386"/>
      <c r="J416" s="386"/>
      <c r="K416" s="386"/>
      <c r="L416" s="386"/>
      <c r="M416" s="386"/>
      <c r="N416" s="386"/>
      <c r="O416" s="386"/>
      <c r="P416" s="386"/>
      <c r="Q416" s="386"/>
      <c r="R416" s="386"/>
      <c r="S416" s="386"/>
      <c r="T416" s="386"/>
      <c r="U416" s="386"/>
      <c r="V416" s="386"/>
      <c r="W416" s="386"/>
      <c r="X416" s="386"/>
      <c r="Y416" s="386"/>
      <c r="Z416" s="386"/>
    </row>
    <row r="417" spans="1:26" ht="13.5" customHeight="1" x14ac:dyDescent="0.25">
      <c r="A417" s="386"/>
      <c r="B417" s="386"/>
      <c r="C417" s="386"/>
      <c r="D417" s="386"/>
      <c r="E417" s="386"/>
      <c r="F417" s="387"/>
      <c r="G417" s="386"/>
      <c r="H417" s="386"/>
      <c r="I417" s="386"/>
      <c r="J417" s="386"/>
      <c r="K417" s="386"/>
      <c r="L417" s="386"/>
      <c r="M417" s="386"/>
      <c r="N417" s="386"/>
      <c r="O417" s="386"/>
      <c r="P417" s="386"/>
      <c r="Q417" s="386"/>
      <c r="R417" s="386"/>
      <c r="S417" s="386"/>
      <c r="T417" s="386"/>
      <c r="U417" s="386"/>
      <c r="V417" s="386"/>
      <c r="W417" s="386"/>
      <c r="X417" s="386"/>
      <c r="Y417" s="386"/>
      <c r="Z417" s="386"/>
    </row>
    <row r="418" spans="1:26" ht="13.5" customHeight="1" x14ac:dyDescent="0.25">
      <c r="A418" s="386"/>
      <c r="B418" s="386"/>
      <c r="C418" s="386"/>
      <c r="D418" s="386"/>
      <c r="E418" s="386"/>
      <c r="F418" s="387"/>
      <c r="G418" s="386"/>
      <c r="H418" s="386"/>
      <c r="I418" s="386"/>
      <c r="J418" s="386"/>
      <c r="K418" s="386"/>
      <c r="L418" s="386"/>
      <c r="M418" s="386"/>
      <c r="N418" s="386"/>
      <c r="O418" s="386"/>
      <c r="P418" s="386"/>
      <c r="Q418" s="386"/>
      <c r="R418" s="386"/>
      <c r="S418" s="386"/>
      <c r="T418" s="386"/>
      <c r="U418" s="386"/>
      <c r="V418" s="386"/>
      <c r="W418" s="386"/>
      <c r="X418" s="386"/>
      <c r="Y418" s="386"/>
      <c r="Z418" s="386"/>
    </row>
    <row r="419" spans="1:26" ht="13.5" customHeight="1" x14ac:dyDescent="0.25">
      <c r="A419" s="386"/>
      <c r="B419" s="386"/>
      <c r="C419" s="386"/>
      <c r="D419" s="386"/>
      <c r="E419" s="386"/>
      <c r="F419" s="387"/>
      <c r="G419" s="386"/>
      <c r="H419" s="386"/>
      <c r="I419" s="386"/>
      <c r="J419" s="386"/>
      <c r="K419" s="386"/>
      <c r="L419" s="386"/>
      <c r="M419" s="386"/>
      <c r="N419" s="386"/>
      <c r="O419" s="386"/>
      <c r="P419" s="386"/>
      <c r="Q419" s="386"/>
      <c r="R419" s="386"/>
      <c r="S419" s="386"/>
      <c r="T419" s="386"/>
      <c r="U419" s="386"/>
      <c r="V419" s="386"/>
      <c r="W419" s="386"/>
      <c r="X419" s="386"/>
      <c r="Y419" s="386"/>
      <c r="Z419" s="386"/>
    </row>
    <row r="420" spans="1:26" ht="13.5" customHeight="1" x14ac:dyDescent="0.25">
      <c r="A420" s="386"/>
      <c r="B420" s="386"/>
      <c r="C420" s="386"/>
      <c r="D420" s="386"/>
      <c r="E420" s="386"/>
      <c r="F420" s="387"/>
      <c r="G420" s="386"/>
      <c r="H420" s="386"/>
      <c r="I420" s="386"/>
      <c r="J420" s="386"/>
      <c r="K420" s="386"/>
      <c r="L420" s="386"/>
      <c r="M420" s="386"/>
      <c r="N420" s="386"/>
      <c r="O420" s="386"/>
      <c r="P420" s="386"/>
      <c r="Q420" s="386"/>
      <c r="R420" s="386"/>
      <c r="S420" s="386"/>
      <c r="T420" s="386"/>
      <c r="U420" s="386"/>
      <c r="V420" s="386"/>
      <c r="W420" s="386"/>
      <c r="X420" s="386"/>
      <c r="Y420" s="386"/>
      <c r="Z420" s="386"/>
    </row>
    <row r="421" spans="1:26" ht="13.5" customHeight="1" x14ac:dyDescent="0.25">
      <c r="A421" s="386"/>
      <c r="B421" s="386"/>
      <c r="C421" s="386"/>
      <c r="D421" s="386"/>
      <c r="E421" s="386"/>
      <c r="F421" s="387"/>
      <c r="G421" s="386"/>
      <c r="H421" s="386"/>
      <c r="I421" s="386"/>
      <c r="J421" s="386"/>
      <c r="K421" s="386"/>
      <c r="L421" s="386"/>
      <c r="M421" s="386"/>
      <c r="N421" s="386"/>
      <c r="O421" s="386"/>
      <c r="P421" s="386"/>
      <c r="Q421" s="386"/>
      <c r="R421" s="386"/>
      <c r="S421" s="386"/>
      <c r="T421" s="386"/>
      <c r="U421" s="386"/>
      <c r="V421" s="386"/>
      <c r="W421" s="386"/>
      <c r="X421" s="386"/>
      <c r="Y421" s="386"/>
      <c r="Z421" s="386"/>
    </row>
    <row r="422" spans="1:26" ht="13.5" customHeight="1" x14ac:dyDescent="0.25">
      <c r="A422" s="386"/>
      <c r="B422" s="386"/>
      <c r="C422" s="386"/>
      <c r="D422" s="386"/>
      <c r="E422" s="386"/>
      <c r="F422" s="387"/>
      <c r="G422" s="386"/>
      <c r="H422" s="386"/>
      <c r="I422" s="386"/>
      <c r="J422" s="386"/>
      <c r="K422" s="386"/>
      <c r="L422" s="386"/>
      <c r="M422" s="386"/>
      <c r="N422" s="386"/>
      <c r="O422" s="386"/>
      <c r="P422" s="386"/>
      <c r="Q422" s="386"/>
      <c r="R422" s="386"/>
      <c r="S422" s="386"/>
      <c r="T422" s="386"/>
      <c r="U422" s="386"/>
      <c r="V422" s="386"/>
      <c r="W422" s="386"/>
      <c r="X422" s="386"/>
      <c r="Y422" s="386"/>
      <c r="Z422" s="386"/>
    </row>
    <row r="423" spans="1:26" ht="13.5" customHeight="1" x14ac:dyDescent="0.25">
      <c r="A423" s="386"/>
      <c r="B423" s="386"/>
      <c r="C423" s="386"/>
      <c r="D423" s="386"/>
      <c r="E423" s="386"/>
      <c r="F423" s="387"/>
      <c r="G423" s="386"/>
      <c r="H423" s="386"/>
      <c r="I423" s="386"/>
      <c r="J423" s="386"/>
      <c r="K423" s="386"/>
      <c r="L423" s="386"/>
      <c r="M423" s="386"/>
      <c r="N423" s="386"/>
      <c r="O423" s="386"/>
      <c r="P423" s="386"/>
      <c r="Q423" s="386"/>
      <c r="R423" s="386"/>
      <c r="S423" s="386"/>
      <c r="T423" s="386"/>
      <c r="U423" s="386"/>
      <c r="V423" s="386"/>
      <c r="W423" s="386"/>
      <c r="X423" s="386"/>
      <c r="Y423" s="386"/>
      <c r="Z423" s="386"/>
    </row>
    <row r="424" spans="1:26" ht="13.5" customHeight="1" x14ac:dyDescent="0.25">
      <c r="A424" s="386"/>
      <c r="B424" s="386"/>
      <c r="C424" s="386"/>
      <c r="D424" s="386"/>
      <c r="E424" s="386"/>
      <c r="F424" s="387"/>
      <c r="G424" s="386"/>
      <c r="H424" s="386"/>
      <c r="I424" s="386"/>
      <c r="J424" s="386"/>
      <c r="K424" s="386"/>
      <c r="L424" s="386"/>
      <c r="M424" s="386"/>
      <c r="N424" s="386"/>
      <c r="O424" s="386"/>
      <c r="P424" s="386"/>
      <c r="Q424" s="386"/>
      <c r="R424" s="386"/>
      <c r="S424" s="386"/>
      <c r="T424" s="386"/>
      <c r="U424" s="386"/>
      <c r="V424" s="386"/>
      <c r="W424" s="386"/>
      <c r="X424" s="386"/>
      <c r="Y424" s="386"/>
      <c r="Z424" s="386"/>
    </row>
    <row r="425" spans="1:26" ht="13.5" customHeight="1" x14ac:dyDescent="0.25">
      <c r="A425" s="386"/>
      <c r="B425" s="386"/>
      <c r="C425" s="386"/>
      <c r="D425" s="386"/>
      <c r="E425" s="386"/>
      <c r="F425" s="387"/>
      <c r="G425" s="386"/>
      <c r="H425" s="386"/>
      <c r="I425" s="386"/>
      <c r="J425" s="386"/>
      <c r="K425" s="386"/>
      <c r="L425" s="386"/>
      <c r="M425" s="386"/>
      <c r="N425" s="386"/>
      <c r="O425" s="386"/>
      <c r="P425" s="386"/>
      <c r="Q425" s="386"/>
      <c r="R425" s="386"/>
      <c r="S425" s="386"/>
      <c r="T425" s="386"/>
      <c r="U425" s="386"/>
      <c r="V425" s="386"/>
      <c r="W425" s="386"/>
      <c r="X425" s="386"/>
      <c r="Y425" s="386"/>
      <c r="Z425" s="386"/>
    </row>
    <row r="426" spans="1:26" ht="13.5" customHeight="1" x14ac:dyDescent="0.25">
      <c r="A426" s="386"/>
      <c r="B426" s="386"/>
      <c r="C426" s="386"/>
      <c r="D426" s="386"/>
      <c r="E426" s="386"/>
      <c r="F426" s="387"/>
      <c r="G426" s="386"/>
      <c r="H426" s="386"/>
      <c r="I426" s="386"/>
      <c r="J426" s="386"/>
      <c r="K426" s="386"/>
      <c r="L426" s="386"/>
      <c r="M426" s="386"/>
      <c r="N426" s="386"/>
      <c r="O426" s="386"/>
      <c r="P426" s="386"/>
      <c r="Q426" s="386"/>
      <c r="R426" s="386"/>
      <c r="S426" s="386"/>
      <c r="T426" s="386"/>
      <c r="U426" s="386"/>
      <c r="V426" s="386"/>
      <c r="W426" s="386"/>
      <c r="X426" s="386"/>
      <c r="Y426" s="386"/>
      <c r="Z426" s="386"/>
    </row>
    <row r="427" spans="1:26" ht="15.75" customHeight="1" x14ac:dyDescent="0.25"/>
    <row r="428" spans="1:26" ht="15.75" customHeight="1" x14ac:dyDescent="0.25"/>
    <row r="429" spans="1:26" ht="15.75" customHeight="1" x14ac:dyDescent="0.25"/>
    <row r="430" spans="1:26" ht="15.75" customHeight="1" x14ac:dyDescent="0.25"/>
    <row r="431" spans="1:26" ht="15.75" customHeight="1" x14ac:dyDescent="0.25"/>
    <row r="432" spans="1:26"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sheetData>
  <mergeCells count="114">
    <mergeCell ref="B5:N5"/>
    <mergeCell ref="B6:C6"/>
    <mergeCell ref="D6:N6"/>
    <mergeCell ref="B9:C9"/>
    <mergeCell ref="B8:C8"/>
    <mergeCell ref="B7:C7"/>
    <mergeCell ref="B1:N4"/>
    <mergeCell ref="C21:E21"/>
    <mergeCell ref="E22:F22"/>
    <mergeCell ref="D23:E23"/>
    <mergeCell ref="D24:G24"/>
    <mergeCell ref="C27:E27"/>
    <mergeCell ref="C29:H29"/>
    <mergeCell ref="B11:N11"/>
    <mergeCell ref="C13:E13"/>
    <mergeCell ref="C14:M17"/>
    <mergeCell ref="C62:K62"/>
    <mergeCell ref="C64:E64"/>
    <mergeCell ref="C66:E66"/>
    <mergeCell ref="C67:H67"/>
    <mergeCell ref="D69:I69"/>
    <mergeCell ref="C72:H72"/>
    <mergeCell ref="D31:I31"/>
    <mergeCell ref="C40:H40"/>
    <mergeCell ref="D41:I41"/>
    <mergeCell ref="C51:H51"/>
    <mergeCell ref="C52:H52"/>
    <mergeCell ref="C54:H54"/>
    <mergeCell ref="C88:H88"/>
    <mergeCell ref="C90:H90"/>
    <mergeCell ref="C94:K94"/>
    <mergeCell ref="C95:K95"/>
    <mergeCell ref="C99:E99"/>
    <mergeCell ref="C100:H100"/>
    <mergeCell ref="C74:H74"/>
    <mergeCell ref="C78:K78"/>
    <mergeCell ref="C79:K79"/>
    <mergeCell ref="C81:E81"/>
    <mergeCell ref="C82:H82"/>
    <mergeCell ref="D84:I84"/>
    <mergeCell ref="C118:H118"/>
    <mergeCell ref="C121:E121"/>
    <mergeCell ref="C122:H122"/>
    <mergeCell ref="D124:I124"/>
    <mergeCell ref="C127:H127"/>
    <mergeCell ref="C129:H129"/>
    <mergeCell ref="D102:I102"/>
    <mergeCell ref="C106:H106"/>
    <mergeCell ref="C109:E109"/>
    <mergeCell ref="C111:E111"/>
    <mergeCell ref="C113:H113"/>
    <mergeCell ref="D115:E115"/>
    <mergeCell ref="C147:K147"/>
    <mergeCell ref="C148:K148"/>
    <mergeCell ref="C150:H150"/>
    <mergeCell ref="D152:I152"/>
    <mergeCell ref="C155:H155"/>
    <mergeCell ref="C157:H157"/>
    <mergeCell ref="C133:K133"/>
    <mergeCell ref="C134:K134"/>
    <mergeCell ref="C136:H136"/>
    <mergeCell ref="D138:I138"/>
    <mergeCell ref="C141:H141"/>
    <mergeCell ref="C143:H143"/>
    <mergeCell ref="C177:H177"/>
    <mergeCell ref="C179:I179"/>
    <mergeCell ref="D181:I181"/>
    <mergeCell ref="C185:H185"/>
    <mergeCell ref="C186:H186"/>
    <mergeCell ref="C188:E188"/>
    <mergeCell ref="C161:K161"/>
    <mergeCell ref="C162:K162"/>
    <mergeCell ref="C166:E166"/>
    <mergeCell ref="C167:M169"/>
    <mergeCell ref="C171:I171"/>
    <mergeCell ref="D173:I173"/>
    <mergeCell ref="D195:I195"/>
    <mergeCell ref="D196:E196"/>
    <mergeCell ref="D197:E197"/>
    <mergeCell ref="D198:E198"/>
    <mergeCell ref="D201:E201"/>
    <mergeCell ref="C202:H202"/>
    <mergeCell ref="C189:I189"/>
    <mergeCell ref="D190:E190"/>
    <mergeCell ref="D191:I191"/>
    <mergeCell ref="D192:E192"/>
    <mergeCell ref="D193:E193"/>
    <mergeCell ref="C194:H194"/>
    <mergeCell ref="D210:E210"/>
    <mergeCell ref="C211:H211"/>
    <mergeCell ref="C213:I213"/>
    <mergeCell ref="D214:E214"/>
    <mergeCell ref="D215:I215"/>
    <mergeCell ref="D216:E216"/>
    <mergeCell ref="D203:I203"/>
    <mergeCell ref="D204:E204"/>
    <mergeCell ref="D205:E205"/>
    <mergeCell ref="D206:E206"/>
    <mergeCell ref="C208:H208"/>
    <mergeCell ref="D209:I209"/>
    <mergeCell ref="E236:F236"/>
    <mergeCell ref="G237:I237"/>
    <mergeCell ref="C223:H223"/>
    <mergeCell ref="C224:H224"/>
    <mergeCell ref="C226:H226"/>
    <mergeCell ref="C228:G228"/>
    <mergeCell ref="C229:M232"/>
    <mergeCell ref="E235:F235"/>
    <mergeCell ref="D217:E217"/>
    <mergeCell ref="D218:E218"/>
    <mergeCell ref="D219:E219"/>
    <mergeCell ref="C220:H220"/>
    <mergeCell ref="D221:I221"/>
    <mergeCell ref="D222:E222"/>
  </mergeCells>
  <printOptions horizontalCentered="1"/>
  <pageMargins left="0.51181102362204722" right="0.39370078740157483" top="0.74803149606299213" bottom="0.39370078740157483" header="0" footer="0"/>
  <pageSetup scale="41" fitToHeight="0" orientation="portrait" r:id="rId1"/>
  <rowBreaks count="2" manualBreakCount="2">
    <brk id="96" min="1" max="13" man="1"/>
    <brk id="212" min="1" max="1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Y954"/>
  <sheetViews>
    <sheetView workbookViewId="0"/>
  </sheetViews>
  <sheetFormatPr defaultColWidth="14.42578125" defaultRowHeight="15" customHeight="1" x14ac:dyDescent="0.25"/>
  <cols>
    <col min="1" max="1" width="6.7109375" style="388" customWidth="1"/>
    <col min="2" max="3" width="8.7109375" style="388" customWidth="1"/>
    <col min="4" max="4" width="23.85546875" style="388" customWidth="1"/>
    <col min="5" max="5" width="76.5703125" style="388" customWidth="1"/>
    <col min="6" max="6" width="17.28515625" style="388" customWidth="1"/>
    <col min="7" max="7" width="19.42578125" style="388" customWidth="1"/>
    <col min="8" max="8" width="24.7109375" style="388" customWidth="1"/>
    <col min="9" max="9" width="17.28515625" style="388" customWidth="1"/>
    <col min="10" max="10" width="6.5703125" style="388" customWidth="1"/>
    <col min="11" max="11" width="11.28515625" style="388" bestFit="1" customWidth="1"/>
    <col min="12" max="25" width="8" style="388" customWidth="1"/>
    <col min="26" max="16384" width="14.42578125" style="388"/>
  </cols>
  <sheetData>
    <row r="1" spans="1:25" ht="15" customHeight="1" x14ac:dyDescent="0.25">
      <c r="A1" s="397"/>
      <c r="B1" s="1087" t="s">
        <v>1594</v>
      </c>
      <c r="C1" s="1088"/>
      <c r="D1" s="1088"/>
      <c r="E1" s="1088"/>
      <c r="F1" s="1088"/>
      <c r="G1" s="1088"/>
      <c r="H1" s="1088"/>
      <c r="I1" s="1088"/>
      <c r="J1" s="1089"/>
      <c r="K1" s="692"/>
      <c r="L1" s="692"/>
      <c r="M1" s="692"/>
      <c r="N1" s="692"/>
      <c r="O1" s="397"/>
      <c r="P1" s="397"/>
      <c r="Q1" s="397"/>
      <c r="R1" s="397"/>
      <c r="S1" s="397"/>
      <c r="T1" s="397"/>
      <c r="U1" s="397"/>
      <c r="V1" s="397"/>
      <c r="W1" s="397"/>
      <c r="X1" s="397"/>
      <c r="Y1" s="397"/>
    </row>
    <row r="2" spans="1:25" ht="15" customHeight="1" x14ac:dyDescent="0.25">
      <c r="A2" s="397"/>
      <c r="B2" s="1090"/>
      <c r="C2" s="1091"/>
      <c r="D2" s="1091"/>
      <c r="E2" s="1091"/>
      <c r="F2" s="1091"/>
      <c r="G2" s="1091"/>
      <c r="H2" s="1091"/>
      <c r="I2" s="1091"/>
      <c r="J2" s="1092"/>
      <c r="K2" s="692"/>
      <c r="L2" s="692"/>
      <c r="M2" s="692"/>
      <c r="N2" s="692"/>
      <c r="O2" s="397"/>
      <c r="P2" s="397"/>
      <c r="Q2" s="397"/>
      <c r="R2" s="397"/>
      <c r="S2" s="397"/>
      <c r="T2" s="397"/>
      <c r="U2" s="397"/>
      <c r="V2" s="397"/>
      <c r="W2" s="397"/>
      <c r="X2" s="397"/>
      <c r="Y2" s="397"/>
    </row>
    <row r="3" spans="1:25" ht="15" customHeight="1" x14ac:dyDescent="0.25">
      <c r="A3" s="397"/>
      <c r="B3" s="1090"/>
      <c r="C3" s="1091"/>
      <c r="D3" s="1091"/>
      <c r="E3" s="1091"/>
      <c r="F3" s="1091"/>
      <c r="G3" s="1091"/>
      <c r="H3" s="1091"/>
      <c r="I3" s="1091"/>
      <c r="J3" s="1092"/>
      <c r="K3" s="692"/>
      <c r="L3" s="692"/>
      <c r="M3" s="692"/>
      <c r="N3" s="692"/>
      <c r="O3" s="397"/>
      <c r="P3" s="397"/>
      <c r="Q3" s="397"/>
      <c r="R3" s="397"/>
      <c r="S3" s="397"/>
      <c r="T3" s="397"/>
      <c r="U3" s="397"/>
      <c r="V3" s="397"/>
      <c r="W3" s="397"/>
      <c r="X3" s="397"/>
      <c r="Y3" s="397"/>
    </row>
    <row r="4" spans="1:25" ht="24.75" customHeight="1" thickBot="1" x14ac:dyDescent="0.3">
      <c r="A4" s="397"/>
      <c r="B4" s="1127"/>
      <c r="C4" s="1128"/>
      <c r="D4" s="1128"/>
      <c r="E4" s="1128"/>
      <c r="F4" s="1128"/>
      <c r="G4" s="1128"/>
      <c r="H4" s="1128"/>
      <c r="I4" s="1128"/>
      <c r="J4" s="1129"/>
      <c r="K4" s="692"/>
      <c r="L4" s="692"/>
      <c r="M4" s="692"/>
      <c r="N4" s="692"/>
      <c r="O4" s="397"/>
      <c r="P4" s="397"/>
      <c r="Q4" s="397"/>
      <c r="R4" s="397"/>
      <c r="S4" s="397"/>
      <c r="T4" s="397"/>
      <c r="U4" s="397"/>
      <c r="V4" s="397"/>
      <c r="W4" s="397"/>
      <c r="X4" s="397"/>
      <c r="Y4" s="397"/>
    </row>
    <row r="5" spans="1:25" ht="4.9000000000000004" customHeight="1" thickBot="1" x14ac:dyDescent="0.3">
      <c r="A5" s="397"/>
      <c r="B5" s="1102"/>
      <c r="C5" s="1103"/>
      <c r="D5" s="1103"/>
      <c r="E5" s="1103"/>
      <c r="F5" s="1103"/>
      <c r="G5" s="1103"/>
      <c r="H5" s="1103"/>
      <c r="I5" s="1103"/>
      <c r="J5" s="1104"/>
      <c r="K5" s="693"/>
      <c r="L5" s="693"/>
      <c r="M5" s="693"/>
      <c r="N5" s="693"/>
      <c r="O5" s="397"/>
      <c r="P5" s="397"/>
      <c r="Q5" s="397"/>
      <c r="R5" s="397"/>
      <c r="S5" s="397"/>
      <c r="T5" s="397"/>
      <c r="U5" s="397"/>
      <c r="V5" s="397"/>
      <c r="W5" s="397"/>
      <c r="X5" s="397"/>
      <c r="Y5" s="397"/>
    </row>
    <row r="6" spans="1:25" ht="15.75" x14ac:dyDescent="0.25">
      <c r="A6" s="397"/>
      <c r="B6" s="1358" t="s">
        <v>749</v>
      </c>
      <c r="C6" s="1359"/>
      <c r="D6" s="1360" t="s">
        <v>5889</v>
      </c>
      <c r="E6" s="1359"/>
      <c r="F6" s="1359"/>
      <c r="G6" s="1359"/>
      <c r="H6" s="1359"/>
      <c r="I6" s="1359"/>
      <c r="J6" s="1361"/>
      <c r="K6" s="397"/>
      <c r="L6" s="397"/>
      <c r="M6" s="397"/>
      <c r="N6" s="397"/>
      <c r="O6" s="397"/>
      <c r="P6" s="397"/>
      <c r="Q6" s="397"/>
      <c r="R6" s="397"/>
      <c r="S6" s="397"/>
      <c r="T6" s="397"/>
      <c r="U6" s="397"/>
      <c r="V6" s="397"/>
      <c r="W6" s="397"/>
      <c r="X6" s="397"/>
      <c r="Y6" s="397"/>
    </row>
    <row r="7" spans="1:25" ht="15.75" x14ac:dyDescent="0.25">
      <c r="A7" s="397"/>
      <c r="B7" s="1352" t="s">
        <v>900</v>
      </c>
      <c r="C7" s="1353"/>
      <c r="D7" s="461"/>
      <c r="E7" s="462"/>
      <c r="F7" s="462"/>
      <c r="G7" s="462"/>
      <c r="H7" s="462"/>
      <c r="I7" s="462"/>
      <c r="J7" s="463"/>
      <c r="K7" s="400"/>
      <c r="L7" s="397"/>
      <c r="M7" s="397"/>
      <c r="N7" s="397"/>
      <c r="O7" s="397"/>
      <c r="P7" s="397"/>
      <c r="Q7" s="397"/>
      <c r="R7" s="397"/>
      <c r="S7" s="397"/>
      <c r="T7" s="397"/>
      <c r="U7" s="397"/>
      <c r="V7" s="397"/>
      <c r="W7" s="397"/>
      <c r="X7" s="397"/>
      <c r="Y7" s="397"/>
    </row>
    <row r="8" spans="1:25" ht="15.75" x14ac:dyDescent="0.25">
      <c r="A8" s="397"/>
      <c r="B8" s="1352" t="s">
        <v>750</v>
      </c>
      <c r="C8" s="1353"/>
      <c r="D8" s="462" t="str">
        <f>'CP001 - Adm Local'!D7</f>
        <v>JANEIRO/2026</v>
      </c>
      <c r="E8" s="462"/>
      <c r="F8" s="462"/>
      <c r="G8" s="462"/>
      <c r="H8" s="462"/>
      <c r="I8" s="462"/>
      <c r="J8" s="463"/>
      <c r="K8" s="464"/>
      <c r="L8" s="397"/>
      <c r="M8" s="397"/>
      <c r="N8" s="397"/>
      <c r="O8" s="397"/>
      <c r="P8" s="397"/>
      <c r="Q8" s="397"/>
      <c r="R8" s="397"/>
      <c r="S8" s="397"/>
      <c r="T8" s="397"/>
      <c r="U8" s="397"/>
      <c r="V8" s="397"/>
      <c r="W8" s="397"/>
      <c r="X8" s="397"/>
      <c r="Y8" s="397"/>
    </row>
    <row r="9" spans="1:25" ht="15.75" x14ac:dyDescent="0.25">
      <c r="A9" s="397"/>
      <c r="B9" s="1352" t="s">
        <v>751</v>
      </c>
      <c r="C9" s="1353"/>
      <c r="D9" s="465" t="str">
        <f>'CP001 - Adm Local'!D8</f>
        <v>SEM DESONERAÇÃO</v>
      </c>
      <c r="E9" s="462"/>
      <c r="F9" s="462"/>
      <c r="G9" s="462"/>
      <c r="H9" s="462"/>
      <c r="I9" s="462"/>
      <c r="J9" s="463"/>
      <c r="K9" s="464"/>
      <c r="L9" s="397"/>
      <c r="M9" s="397"/>
      <c r="N9" s="397"/>
      <c r="O9" s="397"/>
      <c r="P9" s="397"/>
      <c r="Q9" s="397"/>
      <c r="R9" s="397"/>
      <c r="S9" s="397"/>
      <c r="T9" s="397"/>
      <c r="U9" s="397"/>
      <c r="V9" s="397"/>
      <c r="W9" s="397"/>
      <c r="X9" s="397"/>
      <c r="Y9" s="397"/>
    </row>
    <row r="10" spans="1:25" ht="15.75" x14ac:dyDescent="0.25">
      <c r="A10" s="397"/>
      <c r="B10" s="1352" t="s">
        <v>752</v>
      </c>
      <c r="C10" s="1353"/>
      <c r="D10" s="462" t="str">
        <f>'CP001 - Adm Local'!D9</f>
        <v>PE</v>
      </c>
      <c r="E10" s="462"/>
      <c r="F10" s="462"/>
      <c r="G10" s="462"/>
      <c r="H10" s="462"/>
      <c r="I10" s="462"/>
      <c r="J10" s="463"/>
      <c r="K10" s="464"/>
      <c r="L10" s="397"/>
      <c r="M10" s="397"/>
      <c r="N10" s="397"/>
      <c r="O10" s="397"/>
      <c r="P10" s="397"/>
      <c r="Q10" s="397"/>
      <c r="R10" s="397"/>
      <c r="S10" s="397"/>
      <c r="T10" s="397"/>
      <c r="U10" s="397"/>
      <c r="V10" s="397"/>
      <c r="W10" s="397"/>
      <c r="X10" s="397"/>
      <c r="Y10" s="397"/>
    </row>
    <row r="11" spans="1:25" ht="9.75" customHeight="1" thickBot="1" x14ac:dyDescent="0.3">
      <c r="A11" s="397"/>
      <c r="B11" s="466"/>
      <c r="C11" s="467"/>
      <c r="D11" s="468"/>
      <c r="E11" s="468"/>
      <c r="F11" s="469"/>
      <c r="G11" s="468"/>
      <c r="H11" s="468"/>
      <c r="I11" s="468"/>
      <c r="J11" s="470"/>
      <c r="K11" s="397"/>
      <c r="L11" s="397"/>
      <c r="M11" s="397"/>
      <c r="N11" s="397"/>
      <c r="O11" s="397"/>
      <c r="P11" s="397"/>
      <c r="Q11" s="397"/>
      <c r="R11" s="397"/>
      <c r="S11" s="397"/>
      <c r="T11" s="397"/>
      <c r="U11" s="397"/>
      <c r="V11" s="397"/>
      <c r="W11" s="397"/>
      <c r="X11" s="397"/>
      <c r="Y11" s="397"/>
    </row>
    <row r="12" spans="1:25" ht="19.5" customHeight="1" thickBot="1" x14ac:dyDescent="0.3">
      <c r="A12" s="397"/>
      <c r="B12" s="1354" t="s">
        <v>901</v>
      </c>
      <c r="C12" s="1355"/>
      <c r="D12" s="1355"/>
      <c r="E12" s="1355"/>
      <c r="F12" s="1355"/>
      <c r="G12" s="1355"/>
      <c r="H12" s="1355"/>
      <c r="I12" s="1355"/>
      <c r="J12" s="1356"/>
      <c r="K12" s="397"/>
      <c r="L12" s="397"/>
      <c r="M12" s="397"/>
      <c r="N12" s="397"/>
      <c r="O12" s="397"/>
      <c r="P12" s="397"/>
      <c r="Q12" s="397"/>
      <c r="R12" s="397"/>
      <c r="S12" s="397"/>
      <c r="T12" s="397"/>
      <c r="U12" s="397"/>
      <c r="V12" s="397"/>
      <c r="W12" s="397"/>
      <c r="X12" s="397"/>
      <c r="Y12" s="397"/>
    </row>
    <row r="13" spans="1:25" ht="19.5" customHeight="1" x14ac:dyDescent="0.25">
      <c r="A13" s="397"/>
      <c r="B13" s="398"/>
      <c r="C13" s="400"/>
      <c r="D13" s="400"/>
      <c r="E13" s="400"/>
      <c r="F13" s="435"/>
      <c r="G13" s="400"/>
      <c r="H13" s="400"/>
      <c r="I13" s="400"/>
      <c r="J13" s="401"/>
      <c r="K13" s="397"/>
      <c r="L13" s="397"/>
      <c r="M13" s="397"/>
      <c r="N13" s="397"/>
      <c r="O13" s="397"/>
      <c r="P13" s="397"/>
      <c r="Q13" s="397"/>
      <c r="R13" s="397"/>
      <c r="S13" s="397"/>
      <c r="T13" s="397"/>
      <c r="U13" s="397"/>
      <c r="V13" s="397"/>
      <c r="W13" s="397"/>
      <c r="X13" s="397"/>
      <c r="Y13" s="397"/>
    </row>
    <row r="14" spans="1:25" ht="19.5" customHeight="1" x14ac:dyDescent="0.25">
      <c r="A14" s="471"/>
      <c r="B14" s="472"/>
      <c r="C14" s="473"/>
      <c r="D14" s="1320"/>
      <c r="E14" s="1321"/>
      <c r="F14" s="1321"/>
      <c r="G14" s="1321"/>
      <c r="H14" s="1321"/>
      <c r="I14" s="1321"/>
      <c r="J14" s="474"/>
      <c r="K14" s="471"/>
      <c r="L14" s="471"/>
      <c r="M14" s="471"/>
      <c r="N14" s="471"/>
      <c r="O14" s="471"/>
      <c r="P14" s="471"/>
      <c r="Q14" s="471"/>
      <c r="R14" s="471"/>
      <c r="S14" s="471"/>
      <c r="T14" s="471"/>
      <c r="U14" s="471"/>
      <c r="V14" s="471"/>
      <c r="W14" s="471"/>
      <c r="X14" s="471"/>
      <c r="Y14" s="471"/>
    </row>
    <row r="15" spans="1:25" ht="19.5" customHeight="1" x14ac:dyDescent="0.25">
      <c r="A15" s="397"/>
      <c r="B15" s="398"/>
      <c r="C15" s="399" t="s">
        <v>902</v>
      </c>
      <c r="D15" s="400"/>
      <c r="E15" s="400"/>
      <c r="F15" s="435"/>
      <c r="G15" s="400"/>
      <c r="H15" s="400"/>
      <c r="I15" s="400"/>
      <c r="J15" s="401"/>
      <c r="K15" s="397"/>
      <c r="L15" s="397"/>
      <c r="M15" s="397"/>
      <c r="N15" s="397"/>
      <c r="O15" s="397"/>
      <c r="P15" s="397"/>
      <c r="Q15" s="397"/>
      <c r="R15" s="397"/>
      <c r="S15" s="397"/>
      <c r="T15" s="397"/>
      <c r="U15" s="397"/>
      <c r="V15" s="397"/>
      <c r="W15" s="397"/>
      <c r="X15" s="397"/>
      <c r="Y15" s="397"/>
    </row>
    <row r="16" spans="1:25" ht="50.25" x14ac:dyDescent="0.25">
      <c r="A16" s="475"/>
      <c r="B16" s="476"/>
      <c r="C16" s="477" t="s">
        <v>1</v>
      </c>
      <c r="D16" s="477" t="s">
        <v>2</v>
      </c>
      <c r="E16" s="477" t="s">
        <v>152</v>
      </c>
      <c r="F16" s="477" t="s">
        <v>239</v>
      </c>
      <c r="G16" s="478" t="s">
        <v>6</v>
      </c>
      <c r="H16" s="479" t="s">
        <v>903</v>
      </c>
      <c r="I16" s="479" t="s">
        <v>904</v>
      </c>
      <c r="J16" s="480"/>
      <c r="K16" s="475"/>
      <c r="L16" s="475"/>
      <c r="M16" s="475"/>
      <c r="N16" s="475"/>
      <c r="O16" s="475"/>
      <c r="P16" s="475"/>
      <c r="Q16" s="475"/>
      <c r="R16" s="475"/>
      <c r="S16" s="475"/>
      <c r="T16" s="475"/>
      <c r="U16" s="475"/>
      <c r="V16" s="475"/>
      <c r="W16" s="475"/>
      <c r="X16" s="475"/>
      <c r="Y16" s="475"/>
    </row>
    <row r="17" spans="1:25" ht="19.5" customHeight="1" x14ac:dyDescent="0.25">
      <c r="A17" s="471"/>
      <c r="B17" s="472"/>
      <c r="C17" s="481"/>
      <c r="D17" s="481"/>
      <c r="E17" s="482" t="s">
        <v>905</v>
      </c>
      <c r="F17" s="481" t="s">
        <v>906</v>
      </c>
      <c r="G17" s="483"/>
      <c r="H17" s="484"/>
      <c r="I17" s="484"/>
      <c r="J17" s="474"/>
      <c r="K17" s="471"/>
      <c r="L17" s="471"/>
      <c r="M17" s="471"/>
      <c r="N17" s="471"/>
      <c r="O17" s="471"/>
      <c r="P17" s="471"/>
      <c r="Q17" s="471"/>
      <c r="R17" s="471"/>
      <c r="S17" s="471"/>
      <c r="T17" s="471"/>
      <c r="U17" s="471"/>
      <c r="V17" s="471"/>
      <c r="W17" s="471"/>
      <c r="X17" s="471"/>
      <c r="Y17" s="471"/>
    </row>
    <row r="18" spans="1:25" ht="30" x14ac:dyDescent="0.25">
      <c r="A18" s="471"/>
      <c r="B18" s="472"/>
      <c r="C18" s="481"/>
      <c r="D18" s="485">
        <v>4011212</v>
      </c>
      <c r="E18" s="486" t="s">
        <v>907</v>
      </c>
      <c r="F18" s="485" t="s">
        <v>124</v>
      </c>
      <c r="G18" s="487">
        <v>43144.800000000003</v>
      </c>
      <c r="H18" s="883">
        <v>2430.2399999999998</v>
      </c>
      <c r="I18" s="488">
        <f t="shared" ref="I18:I24" si="0">G18/(H18*182.49)</f>
        <v>9.7283732342748244E-2</v>
      </c>
      <c r="J18" s="474"/>
      <c r="K18" s="400"/>
      <c r="L18" s="471"/>
      <c r="M18" s="471"/>
      <c r="N18" s="471"/>
      <c r="O18" s="471"/>
      <c r="P18" s="471"/>
      <c r="Q18" s="471"/>
      <c r="R18" s="471"/>
      <c r="S18" s="471"/>
      <c r="T18" s="471"/>
      <c r="U18" s="471"/>
      <c r="V18" s="471"/>
      <c r="W18" s="471"/>
      <c r="X18" s="471"/>
      <c r="Y18" s="471"/>
    </row>
    <row r="19" spans="1:25" ht="30" x14ac:dyDescent="0.25">
      <c r="A19" s="471"/>
      <c r="B19" s="472"/>
      <c r="C19" s="481"/>
      <c r="D19" s="485">
        <v>4011463</v>
      </c>
      <c r="E19" s="486" t="s">
        <v>908</v>
      </c>
      <c r="F19" s="485" t="s">
        <v>122</v>
      </c>
      <c r="G19" s="487">
        <v>5177.38</v>
      </c>
      <c r="H19" s="883">
        <v>99.6</v>
      </c>
      <c r="I19" s="488">
        <f t="shared" si="0"/>
        <v>0.28484698836994093</v>
      </c>
      <c r="J19" s="474"/>
      <c r="K19" s="400"/>
      <c r="L19" s="471"/>
      <c r="M19" s="471"/>
      <c r="N19" s="471"/>
      <c r="O19" s="471"/>
      <c r="P19" s="471"/>
      <c r="Q19" s="471"/>
      <c r="R19" s="471"/>
      <c r="S19" s="471"/>
      <c r="T19" s="471"/>
      <c r="U19" s="471"/>
      <c r="V19" s="471"/>
      <c r="W19" s="471"/>
      <c r="X19" s="471"/>
      <c r="Y19" s="471"/>
    </row>
    <row r="20" spans="1:25" ht="15.75" x14ac:dyDescent="0.25">
      <c r="A20" s="471"/>
      <c r="B20" s="472"/>
      <c r="C20" s="481"/>
      <c r="D20" s="485">
        <v>4011351</v>
      </c>
      <c r="E20" s="486" t="s">
        <v>119</v>
      </c>
      <c r="F20" s="485" t="s">
        <v>47</v>
      </c>
      <c r="G20" s="487">
        <v>2354.4</v>
      </c>
      <c r="H20" s="883">
        <v>1125</v>
      </c>
      <c r="I20" s="488">
        <f t="shared" si="0"/>
        <v>1.1468025645240836E-2</v>
      </c>
      <c r="J20" s="474"/>
      <c r="K20" s="400"/>
      <c r="L20" s="471"/>
      <c r="M20" s="471"/>
      <c r="N20" s="471"/>
      <c r="O20" s="471"/>
      <c r="P20" s="471"/>
      <c r="Q20" s="471"/>
      <c r="R20" s="471"/>
      <c r="S20" s="471"/>
      <c r="T20" s="471"/>
      <c r="U20" s="471"/>
      <c r="V20" s="471"/>
      <c r="W20" s="471"/>
      <c r="X20" s="471"/>
      <c r="Y20" s="471"/>
    </row>
    <row r="21" spans="1:25" ht="15.75" x14ac:dyDescent="0.25">
      <c r="A21" s="471"/>
      <c r="B21" s="472"/>
      <c r="C21" s="481"/>
      <c r="D21" s="485">
        <v>4011353</v>
      </c>
      <c r="E21" s="486" t="s">
        <v>120</v>
      </c>
      <c r="F21" s="485" t="s">
        <v>47</v>
      </c>
      <c r="G21" s="487">
        <v>81580.800000000003</v>
      </c>
      <c r="H21" s="883">
        <v>1500</v>
      </c>
      <c r="I21" s="488">
        <f t="shared" si="0"/>
        <v>0.2980283851169927</v>
      </c>
      <c r="J21" s="474"/>
      <c r="K21" s="400"/>
      <c r="L21" s="471"/>
      <c r="M21" s="471"/>
      <c r="N21" s="471"/>
      <c r="O21" s="471"/>
      <c r="P21" s="471"/>
      <c r="Q21" s="471"/>
      <c r="R21" s="471"/>
      <c r="S21" s="471"/>
      <c r="T21" s="471"/>
      <c r="U21" s="471"/>
      <c r="V21" s="471"/>
      <c r="W21" s="471"/>
      <c r="X21" s="471"/>
      <c r="Y21" s="471"/>
    </row>
    <row r="22" spans="1:25" ht="30" x14ac:dyDescent="0.25">
      <c r="A22" s="471"/>
      <c r="B22" s="472"/>
      <c r="C22" s="481"/>
      <c r="D22" s="485">
        <v>4011372</v>
      </c>
      <c r="E22" s="486" t="s">
        <v>123</v>
      </c>
      <c r="F22" s="485" t="s">
        <v>124</v>
      </c>
      <c r="G22" s="487">
        <v>40790.400000000001</v>
      </c>
      <c r="H22" s="883">
        <v>283.02</v>
      </c>
      <c r="I22" s="488">
        <f t="shared" si="0"/>
        <v>0.78977206147178491</v>
      </c>
      <c r="J22" s="474"/>
      <c r="K22" s="400"/>
      <c r="L22" s="471"/>
      <c r="M22" s="471"/>
      <c r="N22" s="471"/>
      <c r="O22" s="471"/>
      <c r="P22" s="471"/>
      <c r="Q22" s="471"/>
      <c r="R22" s="471"/>
      <c r="S22" s="471"/>
      <c r="T22" s="471"/>
      <c r="U22" s="471"/>
      <c r="V22" s="471"/>
      <c r="W22" s="471"/>
      <c r="X22" s="471"/>
      <c r="Y22" s="471"/>
    </row>
    <row r="23" spans="1:25" ht="30" x14ac:dyDescent="0.25">
      <c r="A23" s="471"/>
      <c r="B23" s="472"/>
      <c r="C23" s="481"/>
      <c r="D23" s="485" t="s">
        <v>909</v>
      </c>
      <c r="E23" s="486" t="s">
        <v>126</v>
      </c>
      <c r="F23" s="485" t="s">
        <v>47</v>
      </c>
      <c r="G23" s="487">
        <v>7765.82</v>
      </c>
      <c r="H23" s="883">
        <v>1</v>
      </c>
      <c r="I23" s="488">
        <f>G23/(H23*182.49)</f>
        <v>42.554770124390373</v>
      </c>
      <c r="J23" s="474"/>
      <c r="K23" s="400"/>
      <c r="L23" s="471"/>
      <c r="M23" s="471"/>
      <c r="N23" s="471"/>
      <c r="O23" s="471"/>
      <c r="P23" s="471"/>
      <c r="Q23" s="471"/>
      <c r="R23" s="471"/>
      <c r="S23" s="471"/>
      <c r="T23" s="471"/>
      <c r="U23" s="471"/>
      <c r="V23" s="471"/>
      <c r="W23" s="471"/>
      <c r="X23" s="471"/>
      <c r="Y23" s="471"/>
    </row>
    <row r="24" spans="1:25" ht="15.75" x14ac:dyDescent="0.25">
      <c r="A24" s="471"/>
      <c r="B24" s="472"/>
      <c r="C24" s="489"/>
      <c r="D24" s="485">
        <v>5502978</v>
      </c>
      <c r="E24" s="486" t="s">
        <v>129</v>
      </c>
      <c r="F24" s="485" t="s">
        <v>38</v>
      </c>
      <c r="G24" s="487">
        <v>1553.1</v>
      </c>
      <c r="H24" s="883">
        <v>168.2</v>
      </c>
      <c r="I24" s="488">
        <f t="shared" si="0"/>
        <v>5.0598117245718804E-2</v>
      </c>
      <c r="J24" s="474"/>
      <c r="K24" s="400"/>
      <c r="L24" s="471"/>
      <c r="M24" s="471"/>
      <c r="N24" s="471"/>
      <c r="O24" s="471"/>
      <c r="P24" s="471"/>
      <c r="Q24" s="471"/>
      <c r="R24" s="471"/>
      <c r="S24" s="471"/>
      <c r="T24" s="471"/>
      <c r="U24" s="471"/>
      <c r="V24" s="471"/>
      <c r="W24" s="471"/>
      <c r="X24" s="471"/>
      <c r="Y24" s="471"/>
    </row>
    <row r="25" spans="1:25" ht="19.5" customHeight="1" x14ac:dyDescent="0.25">
      <c r="A25" s="397"/>
      <c r="B25" s="398"/>
      <c r="C25" s="1357" t="s">
        <v>910</v>
      </c>
      <c r="D25" s="1317"/>
      <c r="E25" s="1317"/>
      <c r="F25" s="1317"/>
      <c r="G25" s="1317"/>
      <c r="H25" s="1317"/>
      <c r="I25" s="490">
        <f>SUM(I18:I24)</f>
        <v>44.086767434582804</v>
      </c>
      <c r="J25" s="401"/>
      <c r="K25" s="397"/>
      <c r="L25" s="397"/>
      <c r="M25" s="397"/>
      <c r="N25" s="397"/>
      <c r="O25" s="397"/>
      <c r="P25" s="397"/>
      <c r="Q25" s="397"/>
      <c r="R25" s="397"/>
      <c r="S25" s="397"/>
      <c r="T25" s="397"/>
      <c r="U25" s="397"/>
      <c r="V25" s="397"/>
      <c r="W25" s="397"/>
      <c r="X25" s="397"/>
      <c r="Y25" s="397"/>
    </row>
    <row r="26" spans="1:25" ht="19.5" customHeight="1" x14ac:dyDescent="0.25">
      <c r="A26" s="397"/>
      <c r="B26" s="398"/>
      <c r="C26" s="475"/>
      <c r="D26" s="475"/>
      <c r="E26" s="400"/>
      <c r="F26" s="475"/>
      <c r="G26" s="491"/>
      <c r="H26" s="492"/>
      <c r="I26" s="492"/>
      <c r="J26" s="401"/>
      <c r="K26" s="397"/>
      <c r="L26" s="397"/>
      <c r="M26" s="397"/>
      <c r="N26" s="397"/>
      <c r="O26" s="397"/>
      <c r="P26" s="397"/>
      <c r="Q26" s="397"/>
      <c r="R26" s="397"/>
      <c r="S26" s="397"/>
      <c r="T26" s="397"/>
      <c r="U26" s="397"/>
      <c r="V26" s="397"/>
      <c r="W26" s="397"/>
      <c r="X26" s="397"/>
      <c r="Y26" s="397"/>
    </row>
    <row r="27" spans="1:25" ht="19.5" customHeight="1" thickBot="1" x14ac:dyDescent="0.3">
      <c r="A27" s="397"/>
      <c r="B27" s="398"/>
      <c r="C27" s="475"/>
      <c r="D27" s="475"/>
      <c r="E27" s="400"/>
      <c r="F27" s="475"/>
      <c r="G27" s="491"/>
      <c r="H27" s="492"/>
      <c r="I27" s="492"/>
      <c r="J27" s="401"/>
      <c r="K27" s="397"/>
      <c r="L27" s="397"/>
      <c r="M27" s="397"/>
      <c r="N27" s="397"/>
      <c r="O27" s="397"/>
      <c r="P27" s="397"/>
      <c r="Q27" s="397"/>
      <c r="R27" s="397"/>
      <c r="S27" s="397"/>
      <c r="T27" s="397"/>
      <c r="U27" s="397"/>
      <c r="V27" s="397"/>
      <c r="W27" s="397"/>
      <c r="X27" s="397"/>
      <c r="Y27" s="397"/>
    </row>
    <row r="28" spans="1:25" ht="19.5" customHeight="1" thickBot="1" x14ac:dyDescent="0.3">
      <c r="A28" s="397"/>
      <c r="B28" s="1348" t="s">
        <v>911</v>
      </c>
      <c r="C28" s="1337"/>
      <c r="D28" s="1337"/>
      <c r="E28" s="1337"/>
      <c r="F28" s="1337"/>
      <c r="G28" s="1337"/>
      <c r="H28" s="1337"/>
      <c r="I28" s="1337"/>
      <c r="J28" s="1349"/>
      <c r="K28" s="397"/>
      <c r="L28" s="397"/>
      <c r="M28" s="397"/>
      <c r="N28" s="397"/>
      <c r="O28" s="397"/>
      <c r="P28" s="397"/>
      <c r="Q28" s="397"/>
      <c r="R28" s="397"/>
      <c r="S28" s="397"/>
      <c r="T28" s="397"/>
      <c r="U28" s="397"/>
      <c r="V28" s="397"/>
      <c r="W28" s="397"/>
      <c r="X28" s="397"/>
      <c r="Y28" s="397"/>
    </row>
    <row r="29" spans="1:25" ht="19.5" customHeight="1" x14ac:dyDescent="0.25">
      <c r="A29" s="397"/>
      <c r="B29" s="398"/>
      <c r="C29" s="1350"/>
      <c r="D29" s="1321"/>
      <c r="E29" s="1321"/>
      <c r="F29" s="1321"/>
      <c r="G29" s="1321"/>
      <c r="H29" s="1321"/>
      <c r="I29" s="493"/>
      <c r="J29" s="401"/>
      <c r="K29" s="397"/>
      <c r="L29" s="397"/>
      <c r="M29" s="397"/>
      <c r="N29" s="397"/>
      <c r="O29" s="397"/>
      <c r="P29" s="397"/>
      <c r="Q29" s="397"/>
      <c r="R29" s="397"/>
      <c r="S29" s="397"/>
      <c r="T29" s="397"/>
      <c r="U29" s="397"/>
      <c r="V29" s="397"/>
      <c r="W29" s="397"/>
      <c r="X29" s="397"/>
      <c r="Y29" s="397"/>
    </row>
    <row r="30" spans="1:25" ht="15" customHeight="1" x14ac:dyDescent="0.25">
      <c r="A30" s="397"/>
      <c r="B30" s="398"/>
      <c r="C30" s="439"/>
      <c r="D30" s="439"/>
      <c r="E30" s="439"/>
      <c r="F30" s="439"/>
      <c r="G30" s="439"/>
      <c r="H30" s="439"/>
      <c r="I30" s="439"/>
      <c r="J30" s="494"/>
      <c r="K30" s="397"/>
      <c r="L30" s="397"/>
      <c r="M30" s="397"/>
      <c r="N30" s="397"/>
      <c r="O30" s="397"/>
      <c r="P30" s="397"/>
      <c r="Q30" s="397"/>
      <c r="R30" s="397"/>
      <c r="S30" s="397"/>
      <c r="T30" s="397"/>
      <c r="U30" s="397"/>
      <c r="V30" s="397"/>
      <c r="W30" s="397"/>
      <c r="X30" s="397"/>
      <c r="Y30" s="397"/>
    </row>
    <row r="31" spans="1:25" ht="19.5" customHeight="1" x14ac:dyDescent="0.25">
      <c r="A31" s="397"/>
      <c r="B31" s="398"/>
      <c r="C31" s="399" t="s">
        <v>912</v>
      </c>
      <c r="D31" s="400"/>
      <c r="E31" s="400"/>
      <c r="F31" s="435"/>
      <c r="G31" s="400"/>
      <c r="H31" s="400"/>
      <c r="I31" s="400"/>
      <c r="J31" s="401"/>
      <c r="K31" s="397"/>
      <c r="L31" s="397"/>
      <c r="M31" s="397"/>
      <c r="N31" s="397"/>
      <c r="O31" s="397"/>
      <c r="P31" s="397"/>
      <c r="Q31" s="397"/>
      <c r="R31" s="397"/>
      <c r="S31" s="397"/>
      <c r="T31" s="397"/>
      <c r="U31" s="397"/>
      <c r="V31" s="397"/>
      <c r="W31" s="397"/>
      <c r="X31" s="397"/>
      <c r="Y31" s="397"/>
    </row>
    <row r="32" spans="1:25" ht="34.5" x14ac:dyDescent="0.25">
      <c r="A32" s="475"/>
      <c r="B32" s="476"/>
      <c r="C32" s="477" t="s">
        <v>1</v>
      </c>
      <c r="D32" s="477" t="s">
        <v>2</v>
      </c>
      <c r="E32" s="477" t="s">
        <v>152</v>
      </c>
      <c r="F32" s="477" t="s">
        <v>239</v>
      </c>
      <c r="G32" s="495" t="s">
        <v>913</v>
      </c>
      <c r="H32" s="479" t="s">
        <v>914</v>
      </c>
      <c r="I32" s="479" t="s">
        <v>915</v>
      </c>
      <c r="J32" s="480"/>
      <c r="K32" s="475"/>
      <c r="L32" s="475"/>
      <c r="M32" s="475"/>
      <c r="N32" s="475"/>
      <c r="O32" s="475"/>
      <c r="P32" s="475"/>
      <c r="Q32" s="475"/>
      <c r="R32" s="475"/>
      <c r="S32" s="475"/>
      <c r="T32" s="475"/>
      <c r="U32" s="475"/>
      <c r="V32" s="475"/>
      <c r="W32" s="475"/>
      <c r="X32" s="475"/>
      <c r="Y32" s="475"/>
    </row>
    <row r="33" spans="1:25" ht="19.5" customHeight="1" x14ac:dyDescent="0.25">
      <c r="A33" s="471"/>
      <c r="B33" s="472"/>
      <c r="C33" s="481"/>
      <c r="D33" s="481"/>
      <c r="E33" s="482" t="s">
        <v>916</v>
      </c>
      <c r="F33" s="481" t="s">
        <v>906</v>
      </c>
      <c r="G33" s="483"/>
      <c r="H33" s="484"/>
      <c r="I33" s="484"/>
      <c r="J33" s="474"/>
      <c r="K33" s="471"/>
      <c r="L33" s="471"/>
      <c r="M33" s="471"/>
      <c r="N33" s="471"/>
      <c r="O33" s="471"/>
      <c r="P33" s="471"/>
      <c r="Q33" s="471"/>
      <c r="R33" s="471"/>
      <c r="S33" s="471"/>
      <c r="T33" s="471"/>
      <c r="U33" s="471"/>
      <c r="V33" s="471"/>
      <c r="W33" s="471"/>
      <c r="X33" s="471"/>
      <c r="Y33" s="471"/>
    </row>
    <row r="34" spans="1:25" ht="30" x14ac:dyDescent="0.25">
      <c r="A34" s="471"/>
      <c r="B34" s="472"/>
      <c r="C34" s="481"/>
      <c r="D34" s="485">
        <v>1207725</v>
      </c>
      <c r="E34" s="496" t="s">
        <v>917</v>
      </c>
      <c r="F34" s="485" t="s">
        <v>918</v>
      </c>
      <c r="G34" s="487">
        <v>960</v>
      </c>
      <c r="H34" s="488">
        <v>1100</v>
      </c>
      <c r="I34" s="488">
        <f>G34/H34</f>
        <v>0.87272727272727268</v>
      </c>
      <c r="J34" s="474"/>
      <c r="K34" s="471"/>
      <c r="L34" s="471"/>
      <c r="M34" s="471"/>
      <c r="N34" s="471"/>
      <c r="O34" s="471"/>
      <c r="P34" s="471"/>
      <c r="Q34" s="471"/>
      <c r="R34" s="471"/>
      <c r="S34" s="471"/>
      <c r="T34" s="471"/>
      <c r="U34" s="471"/>
      <c r="V34" s="471"/>
      <c r="W34" s="471"/>
      <c r="X34" s="471"/>
      <c r="Y34" s="471"/>
    </row>
    <row r="35" spans="1:25" ht="30" x14ac:dyDescent="0.25">
      <c r="A35" s="471"/>
      <c r="B35" s="472"/>
      <c r="C35" s="489"/>
      <c r="D35" s="485">
        <v>1106057</v>
      </c>
      <c r="E35" s="496" t="s">
        <v>55</v>
      </c>
      <c r="F35" s="497" t="s">
        <v>38</v>
      </c>
      <c r="G35" s="487">
        <v>48</v>
      </c>
      <c r="H35" s="488">
        <v>1700</v>
      </c>
      <c r="I35" s="488">
        <f t="shared" ref="I35:I39" si="1">G35/H35</f>
        <v>2.823529411764706E-2</v>
      </c>
      <c r="J35" s="474"/>
      <c r="K35" s="471"/>
      <c r="L35" s="471"/>
      <c r="M35" s="471"/>
      <c r="N35" s="471"/>
      <c r="O35" s="471"/>
      <c r="P35" s="471"/>
      <c r="Q35" s="471"/>
      <c r="R35" s="471"/>
      <c r="S35" s="471"/>
      <c r="T35" s="471"/>
      <c r="U35" s="471"/>
      <c r="V35" s="471"/>
      <c r="W35" s="471"/>
      <c r="X35" s="471"/>
      <c r="Y35" s="471"/>
    </row>
    <row r="36" spans="1:25" ht="30" x14ac:dyDescent="0.25">
      <c r="A36" s="471"/>
      <c r="B36" s="472"/>
      <c r="C36" s="489"/>
      <c r="D36" s="485">
        <v>1207723</v>
      </c>
      <c r="E36" s="496" t="s">
        <v>56</v>
      </c>
      <c r="F36" s="497" t="s">
        <v>38</v>
      </c>
      <c r="G36" s="487">
        <v>1920</v>
      </c>
      <c r="H36" s="488">
        <v>1700</v>
      </c>
      <c r="I36" s="488">
        <f t="shared" si="1"/>
        <v>1.1294117647058823</v>
      </c>
      <c r="J36" s="474"/>
      <c r="K36" s="471"/>
      <c r="L36" s="471"/>
      <c r="M36" s="471"/>
      <c r="N36" s="471"/>
      <c r="O36" s="471"/>
      <c r="P36" s="471"/>
      <c r="Q36" s="471"/>
      <c r="R36" s="471"/>
      <c r="S36" s="471"/>
      <c r="T36" s="471"/>
      <c r="U36" s="471"/>
      <c r="V36" s="471"/>
      <c r="W36" s="471"/>
      <c r="X36" s="471"/>
      <c r="Y36" s="471"/>
    </row>
    <row r="37" spans="1:25" ht="30" x14ac:dyDescent="0.25">
      <c r="A37" s="471"/>
      <c r="B37" s="472"/>
      <c r="C37" s="489"/>
      <c r="D37" s="485">
        <v>1106280</v>
      </c>
      <c r="E37" s="496" t="s">
        <v>57</v>
      </c>
      <c r="F37" s="497" t="s">
        <v>38</v>
      </c>
      <c r="G37" s="487">
        <v>320</v>
      </c>
      <c r="H37" s="488">
        <v>1100</v>
      </c>
      <c r="I37" s="488">
        <f t="shared" si="1"/>
        <v>0.29090909090909089</v>
      </c>
      <c r="J37" s="474"/>
      <c r="K37" s="471"/>
      <c r="L37" s="471"/>
      <c r="M37" s="471"/>
      <c r="N37" s="471"/>
      <c r="O37" s="471"/>
      <c r="P37" s="471"/>
      <c r="Q37" s="471"/>
      <c r="R37" s="471"/>
      <c r="S37" s="471"/>
      <c r="T37" s="471"/>
      <c r="U37" s="471"/>
      <c r="V37" s="471"/>
      <c r="W37" s="471"/>
      <c r="X37" s="471"/>
      <c r="Y37" s="471"/>
    </row>
    <row r="38" spans="1:25" ht="30" x14ac:dyDescent="0.25">
      <c r="A38" s="471"/>
      <c r="B38" s="472"/>
      <c r="C38" s="489"/>
      <c r="D38" s="485">
        <v>1108118</v>
      </c>
      <c r="E38" s="498" t="s">
        <v>60</v>
      </c>
      <c r="F38" s="499" t="s">
        <v>38</v>
      </c>
      <c r="G38" s="487">
        <v>96</v>
      </c>
      <c r="H38" s="488">
        <v>1700</v>
      </c>
      <c r="I38" s="488">
        <f t="shared" si="1"/>
        <v>5.647058823529412E-2</v>
      </c>
      <c r="J38" s="474"/>
      <c r="K38" s="471"/>
      <c r="L38" s="471"/>
      <c r="M38" s="471"/>
      <c r="N38" s="471"/>
      <c r="O38" s="471"/>
      <c r="P38" s="471"/>
      <c r="Q38" s="471"/>
      <c r="R38" s="471"/>
      <c r="S38" s="471"/>
      <c r="T38" s="471"/>
      <c r="U38" s="471"/>
      <c r="V38" s="471"/>
      <c r="W38" s="471"/>
      <c r="X38" s="471"/>
      <c r="Y38" s="471"/>
    </row>
    <row r="39" spans="1:25" ht="30" x14ac:dyDescent="0.25">
      <c r="A39" s="471"/>
      <c r="B39" s="472"/>
      <c r="C39" s="489"/>
      <c r="D39" s="485">
        <v>1106165</v>
      </c>
      <c r="E39" s="498" t="s">
        <v>61</v>
      </c>
      <c r="F39" s="499" t="s">
        <v>38</v>
      </c>
      <c r="G39" s="487">
        <v>960</v>
      </c>
      <c r="H39" s="488">
        <v>1700</v>
      </c>
      <c r="I39" s="488">
        <f t="shared" si="1"/>
        <v>0.56470588235294117</v>
      </c>
      <c r="J39" s="474"/>
      <c r="K39" s="471"/>
      <c r="L39" s="471"/>
      <c r="M39" s="471"/>
      <c r="N39" s="471"/>
      <c r="O39" s="471"/>
      <c r="P39" s="471"/>
      <c r="Q39" s="471"/>
      <c r="R39" s="471"/>
      <c r="S39" s="471"/>
      <c r="T39" s="471"/>
      <c r="U39" s="471"/>
      <c r="V39" s="471"/>
      <c r="W39" s="471"/>
      <c r="X39" s="471"/>
      <c r="Y39" s="471"/>
    </row>
    <row r="40" spans="1:25" ht="19.5" customHeight="1" x14ac:dyDescent="0.25">
      <c r="A40" s="471"/>
      <c r="B40" s="472"/>
      <c r="C40" s="1351" t="s">
        <v>919</v>
      </c>
      <c r="D40" s="1317"/>
      <c r="E40" s="1317"/>
      <c r="F40" s="1317"/>
      <c r="G40" s="1317"/>
      <c r="H40" s="1318"/>
      <c r="I40" s="484">
        <f>SUM(I34:I39)</f>
        <v>2.9424598930481283</v>
      </c>
      <c r="J40" s="474"/>
      <c r="K40" s="471"/>
      <c r="L40" s="471"/>
      <c r="M40" s="471"/>
      <c r="N40" s="471"/>
      <c r="O40" s="471"/>
      <c r="P40" s="471"/>
      <c r="Q40" s="471"/>
      <c r="R40" s="471"/>
      <c r="S40" s="471"/>
      <c r="T40" s="471"/>
      <c r="U40" s="471"/>
      <c r="V40" s="471"/>
      <c r="W40" s="471"/>
      <c r="X40" s="471"/>
      <c r="Y40" s="471"/>
    </row>
    <row r="41" spans="1:25" ht="15" customHeight="1" x14ac:dyDescent="0.25">
      <c r="A41" s="397"/>
      <c r="B41" s="398"/>
      <c r="C41" s="439"/>
      <c r="D41" s="439"/>
      <c r="E41" s="439"/>
      <c r="F41" s="439"/>
      <c r="G41" s="439"/>
      <c r="H41" s="439"/>
      <c r="I41" s="439"/>
      <c r="J41" s="494"/>
      <c r="K41" s="397"/>
      <c r="L41" s="397"/>
      <c r="M41" s="397"/>
      <c r="N41" s="397"/>
      <c r="O41" s="397"/>
      <c r="P41" s="397"/>
      <c r="Q41" s="397"/>
      <c r="R41" s="397"/>
      <c r="S41" s="397"/>
      <c r="T41" s="397"/>
      <c r="U41" s="397"/>
      <c r="V41" s="397"/>
      <c r="W41" s="397"/>
      <c r="X41" s="397"/>
      <c r="Y41" s="397"/>
    </row>
    <row r="42" spans="1:25" ht="15" customHeight="1" x14ac:dyDescent="0.25">
      <c r="A42" s="397"/>
      <c r="B42" s="398"/>
      <c r="C42" s="399" t="s">
        <v>920</v>
      </c>
      <c r="D42" s="400"/>
      <c r="E42" s="400"/>
      <c r="F42" s="435"/>
      <c r="G42" s="400"/>
      <c r="H42" s="400"/>
      <c r="I42" s="400"/>
      <c r="J42" s="494"/>
      <c r="K42" s="397"/>
      <c r="L42" s="397"/>
      <c r="M42" s="397"/>
      <c r="N42" s="397"/>
      <c r="O42" s="397"/>
      <c r="P42" s="397"/>
      <c r="Q42" s="397"/>
      <c r="R42" s="397"/>
      <c r="S42" s="397"/>
      <c r="T42" s="397"/>
      <c r="U42" s="397"/>
      <c r="V42" s="397"/>
      <c r="W42" s="397"/>
      <c r="X42" s="397"/>
      <c r="Y42" s="397"/>
    </row>
    <row r="43" spans="1:25" ht="34.5" x14ac:dyDescent="0.25">
      <c r="A43" s="397"/>
      <c r="B43" s="398"/>
      <c r="C43" s="477" t="s">
        <v>1</v>
      </c>
      <c r="D43" s="477" t="s">
        <v>2</v>
      </c>
      <c r="E43" s="477" t="s">
        <v>152</v>
      </c>
      <c r="F43" s="477" t="s">
        <v>239</v>
      </c>
      <c r="G43" s="495" t="s">
        <v>913</v>
      </c>
      <c r="H43" s="479" t="s">
        <v>914</v>
      </c>
      <c r="I43" s="479" t="s">
        <v>915</v>
      </c>
      <c r="J43" s="494"/>
      <c r="K43" s="397"/>
      <c r="L43" s="397"/>
      <c r="M43" s="397"/>
      <c r="N43" s="397"/>
      <c r="O43" s="397"/>
      <c r="P43" s="397"/>
      <c r="Q43" s="397"/>
      <c r="R43" s="397"/>
      <c r="S43" s="397"/>
      <c r="T43" s="397"/>
      <c r="U43" s="397"/>
      <c r="V43" s="397"/>
      <c r="W43" s="397"/>
      <c r="X43" s="397"/>
      <c r="Y43" s="397"/>
    </row>
    <row r="44" spans="1:25" ht="15" customHeight="1" x14ac:dyDescent="0.25">
      <c r="A44" s="397"/>
      <c r="B44" s="398"/>
      <c r="C44" s="481"/>
      <c r="D44" s="481"/>
      <c r="E44" s="482" t="s">
        <v>920</v>
      </c>
      <c r="F44" s="481" t="s">
        <v>906</v>
      </c>
      <c r="G44" s="483"/>
      <c r="H44" s="484"/>
      <c r="I44" s="484"/>
      <c r="J44" s="494"/>
      <c r="K44" s="397"/>
      <c r="L44" s="397"/>
      <c r="M44" s="397"/>
      <c r="N44" s="397"/>
      <c r="O44" s="397"/>
      <c r="P44" s="397"/>
      <c r="Q44" s="397"/>
      <c r="R44" s="397"/>
      <c r="S44" s="397"/>
      <c r="T44" s="397"/>
      <c r="U44" s="397"/>
      <c r="V44" s="397"/>
      <c r="W44" s="397"/>
      <c r="X44" s="397"/>
      <c r="Y44" s="397"/>
    </row>
    <row r="45" spans="1:25" ht="15" customHeight="1" x14ac:dyDescent="0.25">
      <c r="A45" s="397"/>
      <c r="B45" s="398"/>
      <c r="C45" s="481"/>
      <c r="D45" s="485">
        <v>4011463</v>
      </c>
      <c r="E45" s="486" t="s">
        <v>908</v>
      </c>
      <c r="F45" s="485" t="s">
        <v>122</v>
      </c>
      <c r="G45" s="487">
        <v>5177.38</v>
      </c>
      <c r="H45" s="488">
        <v>9000</v>
      </c>
      <c r="I45" s="488">
        <f>G45/H45</f>
        <v>0.57526444444444447</v>
      </c>
      <c r="J45" s="494"/>
      <c r="K45" s="397"/>
      <c r="L45" s="397"/>
      <c r="M45" s="397"/>
      <c r="N45" s="397"/>
      <c r="O45" s="397"/>
      <c r="P45" s="397"/>
      <c r="Q45" s="397"/>
      <c r="R45" s="397"/>
      <c r="S45" s="397"/>
      <c r="T45" s="397"/>
      <c r="U45" s="397"/>
      <c r="V45" s="397"/>
      <c r="W45" s="397"/>
      <c r="X45" s="397"/>
      <c r="Y45" s="397"/>
    </row>
    <row r="46" spans="1:25" ht="15" customHeight="1" x14ac:dyDescent="0.25">
      <c r="A46" s="397"/>
      <c r="B46" s="398"/>
      <c r="C46" s="481"/>
      <c r="D46" s="485">
        <v>4011351</v>
      </c>
      <c r="E46" s="486" t="s">
        <v>119</v>
      </c>
      <c r="F46" s="485" t="s">
        <v>47</v>
      </c>
      <c r="G46" s="487">
        <v>2354.4</v>
      </c>
      <c r="H46" s="488">
        <v>1610000</v>
      </c>
      <c r="I46" s="488">
        <f>G46/H46</f>
        <v>1.4623602484472051E-3</v>
      </c>
      <c r="J46" s="494"/>
      <c r="K46" s="397"/>
      <c r="L46" s="397"/>
      <c r="M46" s="397"/>
      <c r="N46" s="397"/>
      <c r="O46" s="397"/>
      <c r="P46" s="397"/>
      <c r="Q46" s="397"/>
      <c r="R46" s="397"/>
      <c r="S46" s="397"/>
      <c r="T46" s="397"/>
      <c r="U46" s="397"/>
      <c r="V46" s="397"/>
      <c r="W46" s="397"/>
      <c r="X46" s="397"/>
      <c r="Y46" s="397"/>
    </row>
    <row r="47" spans="1:25" ht="15" customHeight="1" x14ac:dyDescent="0.25">
      <c r="A47" s="397"/>
      <c r="B47" s="398"/>
      <c r="C47" s="489"/>
      <c r="D47" s="485">
        <v>4011353</v>
      </c>
      <c r="E47" s="486" t="s">
        <v>120</v>
      </c>
      <c r="F47" s="485" t="s">
        <v>47</v>
      </c>
      <c r="G47" s="487">
        <v>81580.800000000003</v>
      </c>
      <c r="H47" s="500">
        <v>3610000</v>
      </c>
      <c r="I47" s="488">
        <f t="shared" ref="I47:I48" si="2">G47/H47</f>
        <v>2.2598559556786704E-2</v>
      </c>
      <c r="J47" s="494"/>
      <c r="K47" s="397"/>
      <c r="L47" s="397"/>
      <c r="M47" s="397"/>
      <c r="N47" s="397"/>
      <c r="O47" s="397"/>
      <c r="P47" s="397"/>
      <c r="Q47" s="397"/>
      <c r="R47" s="397"/>
      <c r="S47" s="397"/>
      <c r="T47" s="397"/>
      <c r="U47" s="397"/>
      <c r="V47" s="397"/>
      <c r="W47" s="397"/>
      <c r="X47" s="397"/>
      <c r="Y47" s="397"/>
    </row>
    <row r="48" spans="1:25" ht="15" customHeight="1" x14ac:dyDescent="0.25">
      <c r="A48" s="397"/>
      <c r="B48" s="398"/>
      <c r="C48" s="489"/>
      <c r="D48" s="485">
        <v>4011372</v>
      </c>
      <c r="E48" s="486" t="s">
        <v>123</v>
      </c>
      <c r="F48" s="485" t="s">
        <v>124</v>
      </c>
      <c r="G48" s="487">
        <v>40790.400000000001</v>
      </c>
      <c r="H48" s="500">
        <v>123000</v>
      </c>
      <c r="I48" s="488">
        <f t="shared" si="2"/>
        <v>0.33162926829268297</v>
      </c>
      <c r="J48" s="494"/>
      <c r="K48" s="397"/>
      <c r="L48" s="397"/>
      <c r="M48" s="397"/>
      <c r="N48" s="397"/>
      <c r="O48" s="397"/>
      <c r="P48" s="397"/>
      <c r="Q48" s="397"/>
      <c r="R48" s="397"/>
      <c r="S48" s="397"/>
      <c r="T48" s="397"/>
      <c r="U48" s="397"/>
      <c r="V48" s="397"/>
      <c r="W48" s="397"/>
      <c r="X48" s="397"/>
      <c r="Y48" s="397"/>
    </row>
    <row r="49" spans="1:25" ht="15" customHeight="1" x14ac:dyDescent="0.25">
      <c r="A49" s="397"/>
      <c r="B49" s="398"/>
      <c r="C49" s="1351" t="s">
        <v>921</v>
      </c>
      <c r="D49" s="1317"/>
      <c r="E49" s="1317"/>
      <c r="F49" s="1317"/>
      <c r="G49" s="1317"/>
      <c r="H49" s="1318"/>
      <c r="I49" s="484">
        <f>SUM(I45:I48)</f>
        <v>0.93095463254236144</v>
      </c>
      <c r="J49" s="494"/>
      <c r="K49" s="397"/>
      <c r="L49" s="397"/>
      <c r="M49" s="397"/>
      <c r="N49" s="397"/>
      <c r="O49" s="397"/>
      <c r="P49" s="397"/>
      <c r="Q49" s="397"/>
      <c r="R49" s="397"/>
      <c r="S49" s="397"/>
      <c r="T49" s="397"/>
      <c r="U49" s="397"/>
      <c r="V49" s="397"/>
      <c r="W49" s="397"/>
      <c r="X49" s="397"/>
      <c r="Y49" s="397"/>
    </row>
    <row r="50" spans="1:25" ht="15" customHeight="1" x14ac:dyDescent="0.25">
      <c r="A50" s="397"/>
      <c r="B50" s="398"/>
      <c r="C50" s="439"/>
      <c r="D50" s="439"/>
      <c r="E50" s="439"/>
      <c r="F50" s="439"/>
      <c r="G50" s="439"/>
      <c r="H50" s="439"/>
      <c r="I50" s="439"/>
      <c r="J50" s="494"/>
      <c r="K50" s="397"/>
      <c r="L50" s="397"/>
      <c r="M50" s="397"/>
      <c r="N50" s="397"/>
      <c r="O50" s="397"/>
      <c r="P50" s="397"/>
      <c r="Q50" s="397"/>
      <c r="R50" s="397"/>
      <c r="S50" s="397"/>
      <c r="T50" s="397"/>
      <c r="U50" s="397"/>
      <c r="V50" s="397"/>
      <c r="W50" s="397"/>
      <c r="X50" s="397"/>
      <c r="Y50" s="397"/>
    </row>
    <row r="51" spans="1:25" ht="15" customHeight="1" x14ac:dyDescent="0.25">
      <c r="A51" s="397"/>
      <c r="B51" s="398"/>
      <c r="C51" s="399" t="s">
        <v>922</v>
      </c>
      <c r="D51" s="400"/>
      <c r="E51" s="400"/>
      <c r="F51" s="435"/>
      <c r="G51" s="400"/>
      <c r="H51" s="400"/>
      <c r="I51" s="400"/>
      <c r="J51" s="494"/>
      <c r="K51" s="397"/>
      <c r="L51" s="397"/>
      <c r="M51" s="397"/>
      <c r="N51" s="397"/>
      <c r="O51" s="397"/>
      <c r="P51" s="397"/>
      <c r="Q51" s="397"/>
      <c r="R51" s="397"/>
      <c r="S51" s="397"/>
      <c r="T51" s="397"/>
      <c r="U51" s="397"/>
      <c r="V51" s="397"/>
      <c r="W51" s="397"/>
      <c r="X51" s="397"/>
      <c r="Y51" s="397"/>
    </row>
    <row r="52" spans="1:25" ht="34.5" x14ac:dyDescent="0.25">
      <c r="A52" s="397"/>
      <c r="B52" s="398"/>
      <c r="C52" s="477" t="s">
        <v>1</v>
      </c>
      <c r="D52" s="477" t="s">
        <v>2</v>
      </c>
      <c r="E52" s="477" t="s">
        <v>152</v>
      </c>
      <c r="F52" s="477" t="s">
        <v>239</v>
      </c>
      <c r="G52" s="495" t="s">
        <v>913</v>
      </c>
      <c r="H52" s="479" t="s">
        <v>914</v>
      </c>
      <c r="I52" s="479" t="s">
        <v>915</v>
      </c>
      <c r="J52" s="494"/>
      <c r="K52" s="397"/>
      <c r="L52" s="397"/>
      <c r="M52" s="397"/>
      <c r="N52" s="397"/>
      <c r="O52" s="397"/>
      <c r="P52" s="397"/>
      <c r="Q52" s="397"/>
      <c r="R52" s="397"/>
      <c r="S52" s="397"/>
      <c r="T52" s="397"/>
      <c r="U52" s="397"/>
      <c r="V52" s="397"/>
      <c r="W52" s="397"/>
      <c r="X52" s="397"/>
      <c r="Y52" s="397"/>
    </row>
    <row r="53" spans="1:25" ht="15" customHeight="1" x14ac:dyDescent="0.25">
      <c r="A53" s="397"/>
      <c r="B53" s="398"/>
      <c r="C53" s="481"/>
      <c r="D53" s="481"/>
      <c r="E53" s="482" t="s">
        <v>923</v>
      </c>
      <c r="F53" s="481" t="s">
        <v>906</v>
      </c>
      <c r="G53" s="483"/>
      <c r="H53" s="484"/>
      <c r="I53" s="484"/>
      <c r="J53" s="494"/>
      <c r="K53" s="397"/>
      <c r="L53" s="397"/>
      <c r="M53" s="397"/>
      <c r="N53" s="397"/>
      <c r="O53" s="397"/>
      <c r="P53" s="397"/>
      <c r="Q53" s="397"/>
      <c r="R53" s="397"/>
      <c r="S53" s="397"/>
      <c r="T53" s="397"/>
      <c r="U53" s="397"/>
      <c r="V53" s="397"/>
      <c r="W53" s="397"/>
      <c r="X53" s="397"/>
      <c r="Y53" s="397"/>
    </row>
    <row r="54" spans="1:25" ht="45" x14ac:dyDescent="0.25">
      <c r="A54" s="397"/>
      <c r="B54" s="398"/>
      <c r="C54" s="481"/>
      <c r="D54" s="485">
        <v>4011484</v>
      </c>
      <c r="E54" s="486" t="s">
        <v>113</v>
      </c>
      <c r="F54" s="485" t="s">
        <v>114</v>
      </c>
      <c r="G54" s="487">
        <v>8158.08</v>
      </c>
      <c r="H54" s="488">
        <v>11800</v>
      </c>
      <c r="I54" s="488">
        <f>G54/(H54*182.49)</f>
        <v>3.7884964209787208E-3</v>
      </c>
      <c r="J54" s="494"/>
      <c r="K54" s="397"/>
      <c r="L54" s="397"/>
      <c r="M54" s="397"/>
      <c r="N54" s="397"/>
      <c r="O54" s="397"/>
      <c r="P54" s="397"/>
      <c r="Q54" s="397"/>
      <c r="R54" s="397"/>
      <c r="S54" s="397"/>
      <c r="T54" s="397"/>
      <c r="U54" s="397"/>
      <c r="V54" s="397"/>
      <c r="W54" s="397"/>
      <c r="X54" s="397"/>
      <c r="Y54" s="397"/>
    </row>
    <row r="55" spans="1:25" ht="30" x14ac:dyDescent="0.25">
      <c r="A55" s="397"/>
      <c r="B55" s="398"/>
      <c r="C55" s="481"/>
      <c r="D55" s="485">
        <v>4011276</v>
      </c>
      <c r="E55" s="486" t="s">
        <v>115</v>
      </c>
      <c r="F55" s="485" t="s">
        <v>114</v>
      </c>
      <c r="G55" s="487">
        <v>423.79</v>
      </c>
      <c r="H55" s="488">
        <v>21900</v>
      </c>
      <c r="I55" s="488">
        <f>G55/(H55*182.49)</f>
        <v>1.0603946272404744E-4</v>
      </c>
      <c r="J55" s="494"/>
      <c r="K55" s="397"/>
      <c r="L55" s="397"/>
      <c r="M55" s="397"/>
      <c r="N55" s="397"/>
      <c r="O55" s="397"/>
      <c r="P55" s="397"/>
      <c r="Q55" s="397"/>
      <c r="R55" s="397"/>
      <c r="S55" s="397"/>
      <c r="T55" s="397"/>
      <c r="U55" s="397"/>
      <c r="V55" s="397"/>
      <c r="W55" s="397"/>
      <c r="X55" s="397"/>
      <c r="Y55" s="397"/>
    </row>
    <row r="56" spans="1:25" ht="15.75" x14ac:dyDescent="0.25">
      <c r="A56" s="397"/>
      <c r="B56" s="398"/>
      <c r="C56" s="489"/>
      <c r="D56" s="485">
        <v>5502978</v>
      </c>
      <c r="E56" s="486" t="s">
        <v>129</v>
      </c>
      <c r="F56" s="485" t="s">
        <v>38</v>
      </c>
      <c r="G56" s="487">
        <v>1553.1</v>
      </c>
      <c r="H56" s="500">
        <v>169000</v>
      </c>
      <c r="I56" s="488">
        <f>G56/(H56*182.49)</f>
        <v>5.035859953094617E-5</v>
      </c>
      <c r="J56" s="494"/>
      <c r="K56" s="397"/>
      <c r="L56" s="397"/>
      <c r="M56" s="397"/>
      <c r="N56" s="397"/>
      <c r="O56" s="397"/>
      <c r="P56" s="397"/>
      <c r="Q56" s="397"/>
      <c r="R56" s="397"/>
      <c r="S56" s="397"/>
      <c r="T56" s="397"/>
      <c r="U56" s="397"/>
      <c r="V56" s="397"/>
      <c r="W56" s="397"/>
      <c r="X56" s="397"/>
      <c r="Y56" s="397"/>
    </row>
    <row r="57" spans="1:25" ht="15" customHeight="1" x14ac:dyDescent="0.25">
      <c r="A57" s="397"/>
      <c r="B57" s="398"/>
      <c r="C57" s="1351" t="s">
        <v>924</v>
      </c>
      <c r="D57" s="1317"/>
      <c r="E57" s="1317"/>
      <c r="F57" s="1317"/>
      <c r="G57" s="1317"/>
      <c r="H57" s="1318"/>
      <c r="I57" s="484">
        <f>SUM(I54:I56)</f>
        <v>3.9448944832337143E-3</v>
      </c>
      <c r="J57" s="494"/>
      <c r="K57" s="397"/>
      <c r="L57" s="397"/>
      <c r="M57" s="397"/>
      <c r="N57" s="397"/>
      <c r="O57" s="397"/>
      <c r="P57" s="397"/>
      <c r="Q57" s="397"/>
      <c r="R57" s="397"/>
      <c r="S57" s="397"/>
      <c r="T57" s="397"/>
      <c r="U57" s="397"/>
      <c r="V57" s="397"/>
      <c r="W57" s="397"/>
      <c r="X57" s="397"/>
      <c r="Y57" s="397"/>
    </row>
    <row r="58" spans="1:25" ht="15" customHeight="1" x14ac:dyDescent="0.25">
      <c r="A58" s="397"/>
      <c r="B58" s="398"/>
      <c r="C58" s="439"/>
      <c r="D58" s="439"/>
      <c r="E58" s="439"/>
      <c r="F58" s="439"/>
      <c r="G58" s="439"/>
      <c r="H58" s="439"/>
      <c r="I58" s="439"/>
      <c r="J58" s="494"/>
      <c r="K58" s="397"/>
      <c r="L58" s="397"/>
      <c r="M58" s="397"/>
      <c r="N58" s="397"/>
      <c r="O58" s="397"/>
      <c r="P58" s="397"/>
      <c r="Q58" s="397"/>
      <c r="R58" s="397"/>
      <c r="S58" s="397"/>
      <c r="T58" s="397"/>
      <c r="U58" s="397"/>
      <c r="V58" s="397"/>
      <c r="W58" s="397"/>
      <c r="X58" s="397"/>
      <c r="Y58" s="397"/>
    </row>
    <row r="59" spans="1:25" ht="15" customHeight="1" x14ac:dyDescent="0.25">
      <c r="A59" s="397"/>
      <c r="B59" s="398"/>
      <c r="C59" s="439"/>
      <c r="D59" s="439"/>
      <c r="E59" s="439"/>
      <c r="F59" s="439"/>
      <c r="G59" s="439"/>
      <c r="H59" s="439"/>
      <c r="I59" s="439"/>
      <c r="J59" s="494"/>
      <c r="K59" s="397"/>
      <c r="L59" s="397"/>
      <c r="M59" s="397"/>
      <c r="N59" s="397"/>
      <c r="O59" s="397"/>
      <c r="P59" s="397"/>
      <c r="Q59" s="397"/>
      <c r="R59" s="397"/>
      <c r="S59" s="397"/>
      <c r="T59" s="397"/>
      <c r="U59" s="397"/>
      <c r="V59" s="397"/>
      <c r="W59" s="397"/>
      <c r="X59" s="397"/>
      <c r="Y59" s="397"/>
    </row>
    <row r="60" spans="1:25" ht="15" customHeight="1" thickBot="1" x14ac:dyDescent="0.3">
      <c r="A60" s="397"/>
      <c r="B60" s="501"/>
      <c r="C60" s="502"/>
      <c r="D60" s="502"/>
      <c r="E60" s="502"/>
      <c r="F60" s="503"/>
      <c r="G60" s="502"/>
      <c r="H60" s="502"/>
      <c r="I60" s="502"/>
      <c r="J60" s="504"/>
      <c r="K60" s="397"/>
      <c r="L60" s="397"/>
      <c r="M60" s="397"/>
      <c r="N60" s="397"/>
      <c r="O60" s="397"/>
      <c r="P60" s="397"/>
      <c r="Q60" s="397"/>
      <c r="R60" s="397"/>
      <c r="S60" s="397"/>
      <c r="T60" s="397"/>
      <c r="U60" s="397"/>
      <c r="V60" s="397"/>
      <c r="W60" s="397"/>
      <c r="X60" s="397"/>
      <c r="Y60" s="397"/>
    </row>
    <row r="61" spans="1:25" ht="15.75" customHeight="1" x14ac:dyDescent="0.25">
      <c r="A61" s="397"/>
      <c r="B61" s="397"/>
      <c r="C61" s="397"/>
      <c r="D61" s="397"/>
      <c r="E61" s="397"/>
      <c r="F61" s="505"/>
      <c r="G61" s="397"/>
      <c r="H61" s="397"/>
      <c r="I61" s="397"/>
      <c r="J61" s="397"/>
      <c r="K61" s="397"/>
      <c r="L61" s="397"/>
      <c r="M61" s="397"/>
      <c r="N61" s="397"/>
      <c r="O61" s="397"/>
      <c r="P61" s="397"/>
      <c r="Q61" s="397"/>
      <c r="R61" s="397"/>
      <c r="S61" s="397"/>
      <c r="T61" s="397"/>
      <c r="U61" s="397"/>
      <c r="V61" s="397"/>
      <c r="W61" s="397"/>
      <c r="X61" s="397"/>
      <c r="Y61" s="397"/>
    </row>
    <row r="62" spans="1:25" ht="15.75" customHeight="1" x14ac:dyDescent="0.25">
      <c r="A62" s="397"/>
      <c r="B62" s="397"/>
      <c r="C62" s="397"/>
      <c r="D62" s="397"/>
      <c r="E62" s="397"/>
      <c r="F62" s="505"/>
      <c r="G62" s="397"/>
      <c r="H62" s="397"/>
      <c r="I62" s="397"/>
      <c r="J62" s="397"/>
      <c r="K62" s="397"/>
      <c r="L62" s="397"/>
      <c r="M62" s="397"/>
      <c r="N62" s="397"/>
      <c r="O62" s="397"/>
      <c r="P62" s="397"/>
      <c r="Q62" s="397"/>
      <c r="R62" s="397"/>
      <c r="S62" s="397"/>
      <c r="T62" s="397"/>
      <c r="U62" s="397"/>
      <c r="V62" s="397"/>
      <c r="W62" s="397"/>
      <c r="X62" s="397"/>
      <c r="Y62" s="397"/>
    </row>
    <row r="63" spans="1:25" ht="15.75" customHeight="1" x14ac:dyDescent="0.25">
      <c r="A63" s="397"/>
      <c r="B63" s="397"/>
      <c r="C63" s="397"/>
      <c r="D63" s="397"/>
      <c r="E63" s="397"/>
      <c r="F63" s="505"/>
      <c r="G63" s="397"/>
      <c r="H63" s="397"/>
      <c r="I63" s="397"/>
      <c r="J63" s="397"/>
      <c r="K63" s="397"/>
      <c r="L63" s="397"/>
      <c r="M63" s="397"/>
      <c r="N63" s="397"/>
      <c r="O63" s="397"/>
      <c r="P63" s="397"/>
      <c r="Q63" s="397"/>
      <c r="R63" s="397"/>
      <c r="S63" s="397"/>
      <c r="T63" s="397"/>
      <c r="U63" s="397"/>
      <c r="V63" s="397"/>
      <c r="W63" s="397"/>
      <c r="X63" s="397"/>
      <c r="Y63" s="397"/>
    </row>
    <row r="64" spans="1:25" ht="15.75" customHeight="1" x14ac:dyDescent="0.25">
      <c r="A64" s="397"/>
      <c r="B64" s="397"/>
      <c r="C64" s="397"/>
      <c r="D64" s="397"/>
      <c r="E64" s="397"/>
      <c r="F64" s="505"/>
      <c r="G64" s="397"/>
      <c r="H64" s="397"/>
      <c r="I64" s="455"/>
      <c r="J64" s="397"/>
      <c r="K64" s="397"/>
      <c r="L64" s="397"/>
      <c r="M64" s="397"/>
      <c r="N64" s="397"/>
      <c r="O64" s="397"/>
      <c r="P64" s="397"/>
      <c r="Q64" s="397"/>
      <c r="R64" s="397"/>
      <c r="S64" s="397"/>
      <c r="T64" s="397"/>
      <c r="U64" s="397"/>
      <c r="V64" s="397"/>
      <c r="W64" s="397"/>
      <c r="X64" s="397"/>
      <c r="Y64" s="397"/>
    </row>
    <row r="65" spans="1:25" ht="15.75" customHeight="1" x14ac:dyDescent="0.25">
      <c r="A65" s="397"/>
      <c r="B65" s="397"/>
      <c r="C65" s="397"/>
      <c r="D65" s="397"/>
      <c r="E65" s="397"/>
      <c r="F65" s="505"/>
      <c r="G65" s="397"/>
      <c r="H65" s="397"/>
      <c r="I65" s="455"/>
      <c r="J65" s="397"/>
      <c r="K65" s="397"/>
      <c r="L65" s="397"/>
      <c r="M65" s="397"/>
      <c r="N65" s="397"/>
      <c r="O65" s="397"/>
      <c r="P65" s="397"/>
      <c r="Q65" s="397"/>
      <c r="R65" s="397"/>
      <c r="S65" s="397"/>
      <c r="T65" s="397"/>
      <c r="U65" s="397"/>
      <c r="V65" s="397"/>
      <c r="W65" s="397"/>
      <c r="X65" s="397"/>
      <c r="Y65" s="397"/>
    </row>
    <row r="66" spans="1:25" ht="15.75" customHeight="1" x14ac:dyDescent="0.25">
      <c r="A66" s="397"/>
      <c r="B66" s="397"/>
      <c r="C66" s="397"/>
      <c r="D66" s="397"/>
      <c r="E66" s="397"/>
      <c r="F66" s="505"/>
      <c r="G66" s="397"/>
      <c r="H66" s="397"/>
      <c r="I66" s="506"/>
      <c r="J66" s="397"/>
      <c r="K66" s="397"/>
      <c r="L66" s="397"/>
      <c r="M66" s="397"/>
      <c r="N66" s="397"/>
      <c r="O66" s="397"/>
      <c r="P66" s="397"/>
      <c r="Q66" s="397"/>
      <c r="R66" s="397"/>
      <c r="S66" s="397"/>
      <c r="T66" s="397"/>
      <c r="U66" s="397"/>
      <c r="V66" s="397"/>
      <c r="W66" s="397"/>
      <c r="X66" s="397"/>
      <c r="Y66" s="397"/>
    </row>
    <row r="67" spans="1:25" ht="15.75" customHeight="1" x14ac:dyDescent="0.25">
      <c r="A67" s="397"/>
      <c r="B67" s="397"/>
      <c r="C67" s="397"/>
      <c r="D67" s="397"/>
      <c r="E67" s="397"/>
      <c r="F67" s="505"/>
      <c r="G67" s="397"/>
      <c r="H67" s="397"/>
      <c r="I67" s="397"/>
      <c r="J67" s="397"/>
      <c r="K67" s="397"/>
      <c r="L67" s="397"/>
      <c r="M67" s="397"/>
      <c r="N67" s="397"/>
      <c r="O67" s="397"/>
      <c r="P67" s="397"/>
      <c r="Q67" s="397"/>
      <c r="R67" s="397"/>
      <c r="S67" s="397"/>
      <c r="T67" s="397"/>
      <c r="U67" s="397"/>
      <c r="V67" s="397"/>
      <c r="W67" s="397"/>
      <c r="X67" s="397"/>
      <c r="Y67" s="397"/>
    </row>
    <row r="68" spans="1:25" ht="15.75" customHeight="1" x14ac:dyDescent="0.25">
      <c r="A68" s="397"/>
      <c r="B68" s="397"/>
      <c r="C68" s="397"/>
      <c r="D68" s="397"/>
      <c r="E68" s="397"/>
      <c r="F68" s="505"/>
      <c r="G68" s="397"/>
      <c r="H68" s="397"/>
      <c r="I68" s="397"/>
      <c r="J68" s="397"/>
      <c r="K68" s="397"/>
      <c r="L68" s="397"/>
      <c r="M68" s="397"/>
      <c r="N68" s="397"/>
      <c r="O68" s="397"/>
      <c r="P68" s="397"/>
      <c r="Q68" s="397"/>
      <c r="R68" s="397"/>
      <c r="S68" s="397"/>
      <c r="T68" s="397"/>
      <c r="U68" s="397"/>
      <c r="V68" s="397"/>
      <c r="W68" s="397"/>
      <c r="X68" s="397"/>
      <c r="Y68" s="397"/>
    </row>
    <row r="69" spans="1:25" ht="15.75" customHeight="1" x14ac:dyDescent="0.25">
      <c r="A69" s="397"/>
      <c r="B69" s="397"/>
      <c r="C69" s="397"/>
      <c r="D69" s="397"/>
      <c r="E69" s="397"/>
      <c r="F69" s="505"/>
      <c r="G69" s="397"/>
      <c r="H69" s="397"/>
      <c r="I69" s="397"/>
      <c r="J69" s="397"/>
      <c r="K69" s="397"/>
      <c r="L69" s="397"/>
      <c r="M69" s="397"/>
      <c r="N69" s="397"/>
      <c r="O69" s="397"/>
      <c r="P69" s="397"/>
      <c r="Q69" s="397"/>
      <c r="R69" s="397"/>
      <c r="S69" s="397"/>
      <c r="T69" s="397"/>
      <c r="U69" s="397"/>
      <c r="V69" s="397"/>
      <c r="W69" s="397"/>
      <c r="X69" s="397"/>
      <c r="Y69" s="397"/>
    </row>
    <row r="70" spans="1:25" ht="15.75" customHeight="1" x14ac:dyDescent="0.25">
      <c r="A70" s="397"/>
      <c r="B70" s="397"/>
      <c r="C70" s="397"/>
      <c r="D70" s="397"/>
      <c r="E70" s="397"/>
      <c r="F70" s="505"/>
      <c r="G70" s="397"/>
      <c r="H70" s="397"/>
      <c r="I70" s="397"/>
      <c r="J70" s="397"/>
      <c r="K70" s="397"/>
      <c r="L70" s="397"/>
      <c r="M70" s="397"/>
      <c r="N70" s="397"/>
      <c r="O70" s="397"/>
      <c r="P70" s="397"/>
      <c r="Q70" s="397"/>
      <c r="R70" s="397"/>
      <c r="S70" s="397"/>
      <c r="T70" s="397"/>
      <c r="U70" s="397"/>
      <c r="V70" s="397"/>
      <c r="W70" s="397"/>
      <c r="X70" s="397"/>
      <c r="Y70" s="397"/>
    </row>
    <row r="71" spans="1:25" ht="15.75" customHeight="1" x14ac:dyDescent="0.25">
      <c r="A71" s="397"/>
      <c r="B71" s="397"/>
      <c r="C71" s="397"/>
      <c r="D71" s="397"/>
      <c r="E71" s="397"/>
      <c r="F71" s="505"/>
      <c r="G71" s="397"/>
      <c r="H71" s="397"/>
      <c r="I71" s="397"/>
      <c r="J71" s="397"/>
      <c r="K71" s="397"/>
      <c r="L71" s="397"/>
      <c r="M71" s="397"/>
      <c r="N71" s="397"/>
      <c r="O71" s="397"/>
      <c r="P71" s="397"/>
      <c r="Q71" s="397"/>
      <c r="R71" s="397"/>
      <c r="S71" s="397"/>
      <c r="T71" s="397"/>
      <c r="U71" s="397"/>
      <c r="V71" s="397"/>
      <c r="W71" s="397"/>
      <c r="X71" s="397"/>
      <c r="Y71" s="397"/>
    </row>
    <row r="72" spans="1:25" ht="15.75" customHeight="1" x14ac:dyDescent="0.25">
      <c r="A72" s="397"/>
      <c r="B72" s="397"/>
      <c r="C72" s="397"/>
      <c r="D72" s="397"/>
      <c r="E72" s="397"/>
      <c r="F72" s="505"/>
      <c r="G72" s="397"/>
      <c r="H72" s="397"/>
      <c r="I72" s="397"/>
      <c r="J72" s="397"/>
      <c r="K72" s="397"/>
      <c r="L72" s="397"/>
      <c r="M72" s="397"/>
      <c r="N72" s="397"/>
      <c r="O72" s="397"/>
      <c r="P72" s="397"/>
      <c r="Q72" s="397"/>
      <c r="R72" s="397"/>
      <c r="S72" s="397"/>
      <c r="T72" s="397"/>
      <c r="U72" s="397"/>
      <c r="V72" s="397"/>
      <c r="W72" s="397"/>
      <c r="X72" s="397"/>
      <c r="Y72" s="397"/>
    </row>
    <row r="73" spans="1:25" ht="15.75" customHeight="1" x14ac:dyDescent="0.25">
      <c r="A73" s="397"/>
      <c r="B73" s="397"/>
      <c r="C73" s="397"/>
      <c r="D73" s="397"/>
      <c r="E73" s="397"/>
      <c r="F73" s="505"/>
      <c r="G73" s="397"/>
      <c r="H73" s="397"/>
      <c r="I73" s="397"/>
      <c r="J73" s="397"/>
      <c r="K73" s="397"/>
      <c r="L73" s="397"/>
      <c r="M73" s="397"/>
      <c r="N73" s="397"/>
      <c r="O73" s="397"/>
      <c r="P73" s="397"/>
      <c r="Q73" s="397"/>
      <c r="R73" s="397"/>
      <c r="S73" s="397"/>
      <c r="T73" s="397"/>
      <c r="U73" s="397"/>
      <c r="V73" s="397"/>
      <c r="W73" s="397"/>
      <c r="X73" s="397"/>
      <c r="Y73" s="397"/>
    </row>
    <row r="74" spans="1:25" ht="15.75" customHeight="1" x14ac:dyDescent="0.25">
      <c r="A74" s="397"/>
      <c r="B74" s="397"/>
      <c r="C74" s="397"/>
      <c r="D74" s="397"/>
      <c r="E74" s="397"/>
      <c r="F74" s="505"/>
      <c r="G74" s="397"/>
      <c r="H74" s="397"/>
      <c r="I74" s="397"/>
      <c r="J74" s="397"/>
      <c r="K74" s="397"/>
      <c r="L74" s="397"/>
      <c r="M74" s="397"/>
      <c r="N74" s="397"/>
      <c r="O74" s="397"/>
      <c r="P74" s="397"/>
      <c r="Q74" s="397"/>
      <c r="R74" s="397"/>
      <c r="S74" s="397"/>
      <c r="T74" s="397"/>
      <c r="U74" s="397"/>
      <c r="V74" s="397"/>
      <c r="W74" s="397"/>
      <c r="X74" s="397"/>
      <c r="Y74" s="397"/>
    </row>
    <row r="75" spans="1:25" ht="15.75" customHeight="1" x14ac:dyDescent="0.25">
      <c r="A75" s="397"/>
      <c r="B75" s="397"/>
      <c r="C75" s="397"/>
      <c r="D75" s="397"/>
      <c r="E75" s="397"/>
      <c r="F75" s="505"/>
      <c r="G75" s="397"/>
      <c r="H75" s="397"/>
      <c r="I75" s="397"/>
      <c r="J75" s="397"/>
      <c r="K75" s="397"/>
      <c r="L75" s="397"/>
      <c r="M75" s="397"/>
      <c r="N75" s="397"/>
      <c r="O75" s="397"/>
      <c r="P75" s="397"/>
      <c r="Q75" s="397"/>
      <c r="R75" s="397"/>
      <c r="S75" s="397"/>
      <c r="T75" s="397"/>
      <c r="U75" s="397"/>
      <c r="V75" s="397"/>
      <c r="W75" s="397"/>
      <c r="X75" s="397"/>
      <c r="Y75" s="397"/>
    </row>
    <row r="76" spans="1:25" ht="15.75" customHeight="1" x14ac:dyDescent="0.25">
      <c r="A76" s="397"/>
      <c r="B76" s="397"/>
      <c r="C76" s="397"/>
      <c r="D76" s="397"/>
      <c r="E76" s="397"/>
      <c r="F76" s="505"/>
      <c r="G76" s="397"/>
      <c r="H76" s="397"/>
      <c r="I76" s="397"/>
      <c r="J76" s="397"/>
      <c r="K76" s="397"/>
      <c r="L76" s="397"/>
      <c r="M76" s="397"/>
      <c r="N76" s="397"/>
      <c r="O76" s="397"/>
      <c r="P76" s="397"/>
      <c r="Q76" s="397"/>
      <c r="R76" s="397"/>
      <c r="S76" s="397"/>
      <c r="T76" s="397"/>
      <c r="U76" s="397"/>
      <c r="V76" s="397"/>
      <c r="W76" s="397"/>
      <c r="X76" s="397"/>
      <c r="Y76" s="397"/>
    </row>
    <row r="77" spans="1:25" ht="15.75" customHeight="1" x14ac:dyDescent="0.25">
      <c r="A77" s="397"/>
      <c r="B77" s="397"/>
      <c r="C77" s="397"/>
      <c r="D77" s="397"/>
      <c r="E77" s="397"/>
      <c r="F77" s="505"/>
      <c r="G77" s="397"/>
      <c r="H77" s="397"/>
      <c r="I77" s="397"/>
      <c r="J77" s="397"/>
      <c r="K77" s="397"/>
      <c r="L77" s="397"/>
      <c r="M77" s="397"/>
      <c r="N77" s="397"/>
      <c r="O77" s="397"/>
      <c r="P77" s="397"/>
      <c r="Q77" s="397"/>
      <c r="R77" s="397"/>
      <c r="S77" s="397"/>
      <c r="T77" s="397"/>
      <c r="U77" s="397"/>
      <c r="V77" s="397"/>
      <c r="W77" s="397"/>
      <c r="X77" s="397"/>
      <c r="Y77" s="397"/>
    </row>
    <row r="78" spans="1:25" ht="15.75" customHeight="1" x14ac:dyDescent="0.25">
      <c r="A78" s="397"/>
      <c r="B78" s="397"/>
      <c r="C78" s="397"/>
      <c r="D78" s="397"/>
      <c r="E78" s="397"/>
      <c r="F78" s="505"/>
      <c r="G78" s="397"/>
      <c r="H78" s="397"/>
      <c r="I78" s="397"/>
      <c r="J78" s="397"/>
      <c r="K78" s="397"/>
      <c r="L78" s="397"/>
      <c r="M78" s="397"/>
      <c r="N78" s="397"/>
      <c r="O78" s="397"/>
      <c r="P78" s="397"/>
      <c r="Q78" s="397"/>
      <c r="R78" s="397"/>
      <c r="S78" s="397"/>
      <c r="T78" s="397"/>
      <c r="U78" s="397"/>
      <c r="V78" s="397"/>
      <c r="W78" s="397"/>
      <c r="X78" s="397"/>
      <c r="Y78" s="397"/>
    </row>
    <row r="79" spans="1:25" ht="15.75" customHeight="1" x14ac:dyDescent="0.25">
      <c r="A79" s="397"/>
      <c r="B79" s="397"/>
      <c r="C79" s="397"/>
      <c r="D79" s="397"/>
      <c r="E79" s="397"/>
      <c r="F79" s="505"/>
      <c r="G79" s="397"/>
      <c r="H79" s="397"/>
      <c r="I79" s="397"/>
      <c r="J79" s="397"/>
      <c r="K79" s="397"/>
      <c r="L79" s="397"/>
      <c r="M79" s="397"/>
      <c r="N79" s="397"/>
      <c r="O79" s="397"/>
      <c r="P79" s="397"/>
      <c r="Q79" s="397"/>
      <c r="R79" s="397"/>
      <c r="S79" s="397"/>
      <c r="T79" s="397"/>
      <c r="U79" s="397"/>
      <c r="V79" s="397"/>
      <c r="W79" s="397"/>
      <c r="X79" s="397"/>
      <c r="Y79" s="397"/>
    </row>
    <row r="80" spans="1:25" ht="15.75" customHeight="1" x14ac:dyDescent="0.25">
      <c r="A80" s="397"/>
      <c r="B80" s="397"/>
      <c r="C80" s="397"/>
      <c r="D80" s="397"/>
      <c r="E80" s="397"/>
      <c r="F80" s="505"/>
      <c r="G80" s="397"/>
      <c r="H80" s="397"/>
      <c r="I80" s="397"/>
      <c r="J80" s="397"/>
      <c r="K80" s="397"/>
      <c r="L80" s="397"/>
      <c r="M80" s="397"/>
      <c r="N80" s="397"/>
      <c r="O80" s="397"/>
      <c r="P80" s="397"/>
      <c r="Q80" s="397"/>
      <c r="R80" s="397"/>
      <c r="S80" s="397"/>
      <c r="T80" s="397"/>
      <c r="U80" s="397"/>
      <c r="V80" s="397"/>
      <c r="W80" s="397"/>
      <c r="X80" s="397"/>
      <c r="Y80" s="397"/>
    </row>
    <row r="81" spans="1:25" ht="15.75" customHeight="1" x14ac:dyDescent="0.25">
      <c r="A81" s="397"/>
      <c r="B81" s="397"/>
      <c r="C81" s="397"/>
      <c r="D81" s="397"/>
      <c r="E81" s="397"/>
      <c r="F81" s="505"/>
      <c r="G81" s="397"/>
      <c r="H81" s="397"/>
      <c r="I81" s="397"/>
      <c r="J81" s="397"/>
      <c r="K81" s="397"/>
      <c r="L81" s="397"/>
      <c r="M81" s="397"/>
      <c r="N81" s="397"/>
      <c r="O81" s="397"/>
      <c r="P81" s="397"/>
      <c r="Q81" s="397"/>
      <c r="R81" s="397"/>
      <c r="S81" s="397"/>
      <c r="T81" s="397"/>
      <c r="U81" s="397"/>
      <c r="V81" s="397"/>
      <c r="W81" s="397"/>
      <c r="X81" s="397"/>
      <c r="Y81" s="397"/>
    </row>
    <row r="82" spans="1:25" ht="15.75" customHeight="1" x14ac:dyDescent="0.25">
      <c r="A82" s="397"/>
      <c r="B82" s="397"/>
      <c r="C82" s="397"/>
      <c r="D82" s="397"/>
      <c r="E82" s="397"/>
      <c r="F82" s="505"/>
      <c r="G82" s="397"/>
      <c r="H82" s="397"/>
      <c r="I82" s="397"/>
      <c r="J82" s="397"/>
      <c r="K82" s="397"/>
      <c r="L82" s="397"/>
      <c r="M82" s="397"/>
      <c r="N82" s="397"/>
      <c r="O82" s="397"/>
      <c r="P82" s="397"/>
      <c r="Q82" s="397"/>
      <c r="R82" s="397"/>
      <c r="S82" s="397"/>
      <c r="T82" s="397"/>
      <c r="U82" s="397"/>
      <c r="V82" s="397"/>
      <c r="W82" s="397"/>
      <c r="X82" s="397"/>
      <c r="Y82" s="397"/>
    </row>
    <row r="83" spans="1:25" ht="15.75" customHeight="1" x14ac:dyDescent="0.25">
      <c r="A83" s="397"/>
      <c r="B83" s="397"/>
      <c r="C83" s="397"/>
      <c r="D83" s="397"/>
      <c r="E83" s="397"/>
      <c r="F83" s="505"/>
      <c r="G83" s="397"/>
      <c r="H83" s="397"/>
      <c r="I83" s="397"/>
      <c r="J83" s="397"/>
      <c r="K83" s="397"/>
      <c r="L83" s="397"/>
      <c r="M83" s="397"/>
      <c r="N83" s="397"/>
      <c r="O83" s="397"/>
      <c r="P83" s="397"/>
      <c r="Q83" s="397"/>
      <c r="R83" s="397"/>
      <c r="S83" s="397"/>
      <c r="T83" s="397"/>
      <c r="U83" s="397"/>
      <c r="V83" s="397"/>
      <c r="W83" s="397"/>
      <c r="X83" s="397"/>
      <c r="Y83" s="397"/>
    </row>
    <row r="84" spans="1:25" ht="15.75" customHeight="1" x14ac:dyDescent="0.25">
      <c r="A84" s="397"/>
      <c r="B84" s="397"/>
      <c r="C84" s="397"/>
      <c r="D84" s="397"/>
      <c r="E84" s="397"/>
      <c r="F84" s="505"/>
      <c r="G84" s="397"/>
      <c r="H84" s="397"/>
      <c r="I84" s="397"/>
      <c r="J84" s="397"/>
      <c r="K84" s="397"/>
      <c r="L84" s="397"/>
      <c r="M84" s="397"/>
      <c r="N84" s="397"/>
      <c r="O84" s="397"/>
      <c r="P84" s="397"/>
      <c r="Q84" s="397"/>
      <c r="R84" s="397"/>
      <c r="S84" s="397"/>
      <c r="T84" s="397"/>
      <c r="U84" s="397"/>
      <c r="V84" s="397"/>
      <c r="W84" s="397"/>
      <c r="X84" s="397"/>
      <c r="Y84" s="397"/>
    </row>
    <row r="85" spans="1:25" ht="15.75" customHeight="1" x14ac:dyDescent="0.25">
      <c r="A85" s="397"/>
      <c r="B85" s="397"/>
      <c r="C85" s="397"/>
      <c r="D85" s="397"/>
      <c r="E85" s="397"/>
      <c r="F85" s="505"/>
      <c r="G85" s="397"/>
      <c r="H85" s="397"/>
      <c r="I85" s="397"/>
      <c r="J85" s="397"/>
      <c r="K85" s="397"/>
      <c r="L85" s="397"/>
      <c r="M85" s="397"/>
      <c r="N85" s="397"/>
      <c r="O85" s="397"/>
      <c r="P85" s="397"/>
      <c r="Q85" s="397"/>
      <c r="R85" s="397"/>
      <c r="S85" s="397"/>
      <c r="T85" s="397"/>
      <c r="U85" s="397"/>
      <c r="V85" s="397"/>
      <c r="W85" s="397"/>
      <c r="X85" s="397"/>
      <c r="Y85" s="397"/>
    </row>
    <row r="86" spans="1:25" ht="15.75" customHeight="1" x14ac:dyDescent="0.25">
      <c r="A86" s="397"/>
      <c r="B86" s="397"/>
      <c r="C86" s="397"/>
      <c r="D86" s="397"/>
      <c r="E86" s="397"/>
      <c r="F86" s="505"/>
      <c r="G86" s="397"/>
      <c r="H86" s="397"/>
      <c r="I86" s="397"/>
      <c r="J86" s="397"/>
      <c r="K86" s="397"/>
      <c r="L86" s="397"/>
      <c r="M86" s="397"/>
      <c r="N86" s="397"/>
      <c r="O86" s="397"/>
      <c r="P86" s="397"/>
      <c r="Q86" s="397"/>
      <c r="R86" s="397"/>
      <c r="S86" s="397"/>
      <c r="T86" s="397"/>
      <c r="U86" s="397"/>
      <c r="V86" s="397"/>
      <c r="W86" s="397"/>
      <c r="X86" s="397"/>
      <c r="Y86" s="397"/>
    </row>
    <row r="87" spans="1:25" ht="15.75" customHeight="1" x14ac:dyDescent="0.25">
      <c r="A87" s="397"/>
      <c r="B87" s="397"/>
      <c r="C87" s="397"/>
      <c r="D87" s="397"/>
      <c r="E87" s="397"/>
      <c r="F87" s="505"/>
      <c r="G87" s="397"/>
      <c r="H87" s="397"/>
      <c r="I87" s="397"/>
      <c r="J87" s="397"/>
      <c r="K87" s="397"/>
      <c r="L87" s="397"/>
      <c r="M87" s="397"/>
      <c r="N87" s="397"/>
      <c r="O87" s="397"/>
      <c r="P87" s="397"/>
      <c r="Q87" s="397"/>
      <c r="R87" s="397"/>
      <c r="S87" s="397"/>
      <c r="T87" s="397"/>
      <c r="U87" s="397"/>
      <c r="V87" s="397"/>
      <c r="W87" s="397"/>
      <c r="X87" s="397"/>
      <c r="Y87" s="397"/>
    </row>
    <row r="88" spans="1:25" ht="15.75" customHeight="1" x14ac:dyDescent="0.25">
      <c r="A88" s="397"/>
      <c r="B88" s="397"/>
      <c r="C88" s="397"/>
      <c r="D88" s="397"/>
      <c r="E88" s="397"/>
      <c r="F88" s="505"/>
      <c r="G88" s="397"/>
      <c r="H88" s="397"/>
      <c r="I88" s="397"/>
      <c r="J88" s="397"/>
      <c r="K88" s="397"/>
      <c r="L88" s="397"/>
      <c r="M88" s="397"/>
      <c r="N88" s="397"/>
      <c r="O88" s="397"/>
      <c r="P88" s="397"/>
      <c r="Q88" s="397"/>
      <c r="R88" s="397"/>
      <c r="S88" s="397"/>
      <c r="T88" s="397"/>
      <c r="U88" s="397"/>
      <c r="V88" s="397"/>
      <c r="W88" s="397"/>
      <c r="X88" s="397"/>
      <c r="Y88" s="397"/>
    </row>
    <row r="89" spans="1:25" ht="15.75" customHeight="1" x14ac:dyDescent="0.25">
      <c r="A89" s="397"/>
      <c r="B89" s="397"/>
      <c r="C89" s="397"/>
      <c r="D89" s="397"/>
      <c r="E89" s="397"/>
      <c r="F89" s="505"/>
      <c r="G89" s="397"/>
      <c r="H89" s="397"/>
      <c r="I89" s="397"/>
      <c r="J89" s="397"/>
      <c r="K89" s="397"/>
      <c r="L89" s="397"/>
      <c r="M89" s="397"/>
      <c r="N89" s="397"/>
      <c r="O89" s="397"/>
      <c r="P89" s="397"/>
      <c r="Q89" s="397"/>
      <c r="R89" s="397"/>
      <c r="S89" s="397"/>
      <c r="T89" s="397"/>
      <c r="U89" s="397"/>
      <c r="V89" s="397"/>
      <c r="W89" s="397"/>
      <c r="X89" s="397"/>
      <c r="Y89" s="397"/>
    </row>
    <row r="90" spans="1:25" ht="15.75" customHeight="1" x14ac:dyDescent="0.25">
      <c r="A90" s="397"/>
      <c r="B90" s="397"/>
      <c r="C90" s="397"/>
      <c r="D90" s="397"/>
      <c r="E90" s="397"/>
      <c r="F90" s="505"/>
      <c r="G90" s="397"/>
      <c r="H90" s="397"/>
      <c r="I90" s="397"/>
      <c r="J90" s="397"/>
      <c r="K90" s="397"/>
      <c r="L90" s="397"/>
      <c r="M90" s="397"/>
      <c r="N90" s="397"/>
      <c r="O90" s="397"/>
      <c r="P90" s="397"/>
      <c r="Q90" s="397"/>
      <c r="R90" s="397"/>
      <c r="S90" s="397"/>
      <c r="T90" s="397"/>
      <c r="U90" s="397"/>
      <c r="V90" s="397"/>
      <c r="W90" s="397"/>
      <c r="X90" s="397"/>
      <c r="Y90" s="397"/>
    </row>
    <row r="91" spans="1:25" ht="15.75" customHeight="1" x14ac:dyDescent="0.25">
      <c r="A91" s="397"/>
      <c r="B91" s="397"/>
      <c r="C91" s="397"/>
      <c r="D91" s="397"/>
      <c r="E91" s="397"/>
      <c r="F91" s="505"/>
      <c r="G91" s="397"/>
      <c r="H91" s="397"/>
      <c r="I91" s="397"/>
      <c r="J91" s="397"/>
      <c r="K91" s="397"/>
      <c r="L91" s="397"/>
      <c r="M91" s="397"/>
      <c r="N91" s="397"/>
      <c r="O91" s="397"/>
      <c r="P91" s="397"/>
      <c r="Q91" s="397"/>
      <c r="R91" s="397"/>
      <c r="S91" s="397"/>
      <c r="T91" s="397"/>
      <c r="U91" s="397"/>
      <c r="V91" s="397"/>
      <c r="W91" s="397"/>
      <c r="X91" s="397"/>
      <c r="Y91" s="397"/>
    </row>
    <row r="92" spans="1:25" ht="15.75" customHeight="1" x14ac:dyDescent="0.25">
      <c r="A92" s="397"/>
      <c r="B92" s="397"/>
      <c r="C92" s="397"/>
      <c r="D92" s="397"/>
      <c r="E92" s="397"/>
      <c r="F92" s="505"/>
      <c r="G92" s="397"/>
      <c r="H92" s="397"/>
      <c r="I92" s="397"/>
      <c r="J92" s="397"/>
      <c r="K92" s="397"/>
      <c r="L92" s="397"/>
      <c r="M92" s="397"/>
      <c r="N92" s="397"/>
      <c r="O92" s="397"/>
      <c r="P92" s="397"/>
      <c r="Q92" s="397"/>
      <c r="R92" s="397"/>
      <c r="S92" s="397"/>
      <c r="T92" s="397"/>
      <c r="U92" s="397"/>
      <c r="V92" s="397"/>
      <c r="W92" s="397"/>
      <c r="X92" s="397"/>
      <c r="Y92" s="397"/>
    </row>
    <row r="93" spans="1:25" ht="15.75" customHeight="1" x14ac:dyDescent="0.25">
      <c r="A93" s="397"/>
      <c r="B93" s="397"/>
      <c r="C93" s="397"/>
      <c r="D93" s="397"/>
      <c r="E93" s="397"/>
      <c r="F93" s="505"/>
      <c r="G93" s="397"/>
      <c r="H93" s="397"/>
      <c r="I93" s="397"/>
      <c r="J93" s="397"/>
      <c r="K93" s="397"/>
      <c r="L93" s="397"/>
      <c r="M93" s="397"/>
      <c r="N93" s="397"/>
      <c r="O93" s="397"/>
      <c r="P93" s="397"/>
      <c r="Q93" s="397"/>
      <c r="R93" s="397"/>
      <c r="S93" s="397"/>
      <c r="T93" s="397"/>
      <c r="U93" s="397"/>
      <c r="V93" s="397"/>
      <c r="W93" s="397"/>
      <c r="X93" s="397"/>
      <c r="Y93" s="397"/>
    </row>
    <row r="94" spans="1:25" ht="15.75" customHeight="1" x14ac:dyDescent="0.25">
      <c r="A94" s="397"/>
      <c r="B94" s="397"/>
      <c r="C94" s="397"/>
      <c r="D94" s="397"/>
      <c r="E94" s="397"/>
      <c r="F94" s="505"/>
      <c r="G94" s="397"/>
      <c r="H94" s="397"/>
      <c r="I94" s="397"/>
      <c r="J94" s="397"/>
      <c r="K94" s="397"/>
      <c r="L94" s="397"/>
      <c r="M94" s="397"/>
      <c r="N94" s="397"/>
      <c r="O94" s="397"/>
      <c r="P94" s="397"/>
      <c r="Q94" s="397"/>
      <c r="R94" s="397"/>
      <c r="S94" s="397"/>
      <c r="T94" s="397"/>
      <c r="U94" s="397"/>
      <c r="V94" s="397"/>
      <c r="W94" s="397"/>
      <c r="X94" s="397"/>
      <c r="Y94" s="397"/>
    </row>
    <row r="95" spans="1:25" ht="15.75" customHeight="1" x14ac:dyDescent="0.25">
      <c r="A95" s="397"/>
      <c r="B95" s="397"/>
      <c r="C95" s="397"/>
      <c r="D95" s="397"/>
      <c r="E95" s="397"/>
      <c r="F95" s="505"/>
      <c r="G95" s="397"/>
      <c r="H95" s="397"/>
      <c r="I95" s="397"/>
      <c r="J95" s="397"/>
      <c r="K95" s="397"/>
      <c r="L95" s="397"/>
      <c r="M95" s="397"/>
      <c r="N95" s="397"/>
      <c r="O95" s="397"/>
      <c r="P95" s="397"/>
      <c r="Q95" s="397"/>
      <c r="R95" s="397"/>
      <c r="S95" s="397"/>
      <c r="T95" s="397"/>
      <c r="U95" s="397"/>
      <c r="V95" s="397"/>
      <c r="W95" s="397"/>
      <c r="X95" s="397"/>
      <c r="Y95" s="397"/>
    </row>
    <row r="96" spans="1:25" ht="15.75" customHeight="1" x14ac:dyDescent="0.25">
      <c r="A96" s="397"/>
      <c r="B96" s="397"/>
      <c r="C96" s="397"/>
      <c r="D96" s="397"/>
      <c r="E96" s="397"/>
      <c r="F96" s="505"/>
      <c r="G96" s="397"/>
      <c r="H96" s="397"/>
      <c r="I96" s="397"/>
      <c r="J96" s="397"/>
      <c r="K96" s="397"/>
      <c r="L96" s="397"/>
      <c r="M96" s="397"/>
      <c r="N96" s="397"/>
      <c r="O96" s="397"/>
      <c r="P96" s="397"/>
      <c r="Q96" s="397"/>
      <c r="R96" s="397"/>
      <c r="S96" s="397"/>
      <c r="T96" s="397"/>
      <c r="U96" s="397"/>
      <c r="V96" s="397"/>
      <c r="W96" s="397"/>
      <c r="X96" s="397"/>
      <c r="Y96" s="397"/>
    </row>
    <row r="97" spans="1:25" ht="15.75" customHeight="1" x14ac:dyDescent="0.25">
      <c r="A97" s="397"/>
      <c r="B97" s="397"/>
      <c r="C97" s="397"/>
      <c r="D97" s="397"/>
      <c r="E97" s="397"/>
      <c r="F97" s="505"/>
      <c r="G97" s="397"/>
      <c r="H97" s="397"/>
      <c r="I97" s="397"/>
      <c r="J97" s="397"/>
      <c r="K97" s="397"/>
      <c r="L97" s="397"/>
      <c r="M97" s="397"/>
      <c r="N97" s="397"/>
      <c r="O97" s="397"/>
      <c r="P97" s="397"/>
      <c r="Q97" s="397"/>
      <c r="R97" s="397"/>
      <c r="S97" s="397"/>
      <c r="T97" s="397"/>
      <c r="U97" s="397"/>
      <c r="V97" s="397"/>
      <c r="W97" s="397"/>
      <c r="X97" s="397"/>
      <c r="Y97" s="397"/>
    </row>
    <row r="98" spans="1:25" ht="15.75" customHeight="1" x14ac:dyDescent="0.25">
      <c r="A98" s="397"/>
      <c r="B98" s="397"/>
      <c r="C98" s="397"/>
      <c r="D98" s="397"/>
      <c r="E98" s="397"/>
      <c r="F98" s="505"/>
      <c r="G98" s="397"/>
      <c r="H98" s="397"/>
      <c r="I98" s="397"/>
      <c r="J98" s="397"/>
      <c r="K98" s="397"/>
      <c r="L98" s="397"/>
      <c r="M98" s="397"/>
      <c r="N98" s="397"/>
      <c r="O98" s="397"/>
      <c r="P98" s="397"/>
      <c r="Q98" s="397"/>
      <c r="R98" s="397"/>
      <c r="S98" s="397"/>
      <c r="T98" s="397"/>
      <c r="U98" s="397"/>
      <c r="V98" s="397"/>
      <c r="W98" s="397"/>
      <c r="X98" s="397"/>
      <c r="Y98" s="397"/>
    </row>
    <row r="99" spans="1:25" ht="15.75" customHeight="1" x14ac:dyDescent="0.25">
      <c r="A99" s="397"/>
      <c r="B99" s="397"/>
      <c r="C99" s="397"/>
      <c r="D99" s="397"/>
      <c r="E99" s="397"/>
      <c r="F99" s="505"/>
      <c r="G99" s="397"/>
      <c r="H99" s="397"/>
      <c r="I99" s="397"/>
      <c r="J99" s="397"/>
      <c r="K99" s="397"/>
      <c r="L99" s="397"/>
      <c r="M99" s="397"/>
      <c r="N99" s="397"/>
      <c r="O99" s="397"/>
      <c r="P99" s="397"/>
      <c r="Q99" s="397"/>
      <c r="R99" s="397"/>
      <c r="S99" s="397"/>
      <c r="T99" s="397"/>
      <c r="U99" s="397"/>
      <c r="V99" s="397"/>
      <c r="W99" s="397"/>
      <c r="X99" s="397"/>
      <c r="Y99" s="397"/>
    </row>
    <row r="100" spans="1:25" ht="15.75" customHeight="1" x14ac:dyDescent="0.25">
      <c r="A100" s="397"/>
      <c r="B100" s="397"/>
      <c r="C100" s="397"/>
      <c r="D100" s="397"/>
      <c r="E100" s="397"/>
      <c r="F100" s="505"/>
      <c r="G100" s="397"/>
      <c r="H100" s="397"/>
      <c r="I100" s="397"/>
      <c r="J100" s="397"/>
      <c r="K100" s="397"/>
      <c r="L100" s="397"/>
      <c r="M100" s="397"/>
      <c r="N100" s="397"/>
      <c r="O100" s="397"/>
      <c r="P100" s="397"/>
      <c r="Q100" s="397"/>
      <c r="R100" s="397"/>
      <c r="S100" s="397"/>
      <c r="T100" s="397"/>
      <c r="U100" s="397"/>
      <c r="V100" s="397"/>
      <c r="W100" s="397"/>
      <c r="X100" s="397"/>
      <c r="Y100" s="397"/>
    </row>
    <row r="101" spans="1:25" ht="15.75" customHeight="1" x14ac:dyDescent="0.25">
      <c r="A101" s="397"/>
      <c r="B101" s="397"/>
      <c r="C101" s="397"/>
      <c r="D101" s="397"/>
      <c r="E101" s="397"/>
      <c r="F101" s="505"/>
      <c r="G101" s="397"/>
      <c r="H101" s="397"/>
      <c r="I101" s="397"/>
      <c r="J101" s="397"/>
      <c r="K101" s="397"/>
      <c r="L101" s="397"/>
      <c r="M101" s="397"/>
      <c r="N101" s="397"/>
      <c r="O101" s="397"/>
      <c r="P101" s="397"/>
      <c r="Q101" s="397"/>
      <c r="R101" s="397"/>
      <c r="S101" s="397"/>
      <c r="T101" s="397"/>
      <c r="U101" s="397"/>
      <c r="V101" s="397"/>
      <c r="W101" s="397"/>
      <c r="X101" s="397"/>
      <c r="Y101" s="397"/>
    </row>
    <row r="102" spans="1:25" ht="15.75" customHeight="1" x14ac:dyDescent="0.25">
      <c r="A102" s="397"/>
      <c r="B102" s="397"/>
      <c r="C102" s="397"/>
      <c r="D102" s="397"/>
      <c r="E102" s="397"/>
      <c r="F102" s="505"/>
      <c r="G102" s="397"/>
      <c r="H102" s="397"/>
      <c r="I102" s="397"/>
      <c r="J102" s="397"/>
      <c r="K102" s="397"/>
      <c r="L102" s="397"/>
      <c r="M102" s="397"/>
      <c r="N102" s="397"/>
      <c r="O102" s="397"/>
      <c r="P102" s="397"/>
      <c r="Q102" s="397"/>
      <c r="R102" s="397"/>
      <c r="S102" s="397"/>
      <c r="T102" s="397"/>
      <c r="U102" s="397"/>
      <c r="V102" s="397"/>
      <c r="W102" s="397"/>
      <c r="X102" s="397"/>
      <c r="Y102" s="397"/>
    </row>
    <row r="103" spans="1:25" ht="15.75" customHeight="1" x14ac:dyDescent="0.25">
      <c r="A103" s="397"/>
      <c r="B103" s="397"/>
      <c r="C103" s="397"/>
      <c r="D103" s="397"/>
      <c r="E103" s="397"/>
      <c r="F103" s="505"/>
      <c r="G103" s="397"/>
      <c r="H103" s="397"/>
      <c r="I103" s="397"/>
      <c r="J103" s="397"/>
      <c r="K103" s="397"/>
      <c r="L103" s="397"/>
      <c r="M103" s="397"/>
      <c r="N103" s="397"/>
      <c r="O103" s="397"/>
      <c r="P103" s="397"/>
      <c r="Q103" s="397"/>
      <c r="R103" s="397"/>
      <c r="S103" s="397"/>
      <c r="T103" s="397"/>
      <c r="U103" s="397"/>
      <c r="V103" s="397"/>
      <c r="W103" s="397"/>
      <c r="X103" s="397"/>
      <c r="Y103" s="397"/>
    </row>
    <row r="104" spans="1:25" ht="15.75" customHeight="1" x14ac:dyDescent="0.25">
      <c r="A104" s="397"/>
      <c r="B104" s="397"/>
      <c r="C104" s="397"/>
      <c r="D104" s="397"/>
      <c r="E104" s="397"/>
      <c r="F104" s="505"/>
      <c r="G104" s="397"/>
      <c r="H104" s="397"/>
      <c r="I104" s="397"/>
      <c r="J104" s="397"/>
      <c r="K104" s="397"/>
      <c r="L104" s="397"/>
      <c r="M104" s="397"/>
      <c r="N104" s="397"/>
      <c r="O104" s="397"/>
      <c r="P104" s="397"/>
      <c r="Q104" s="397"/>
      <c r="R104" s="397"/>
      <c r="S104" s="397"/>
      <c r="T104" s="397"/>
      <c r="U104" s="397"/>
      <c r="V104" s="397"/>
      <c r="W104" s="397"/>
      <c r="X104" s="397"/>
      <c r="Y104" s="397"/>
    </row>
    <row r="105" spans="1:25" ht="15.75" customHeight="1" x14ac:dyDescent="0.25">
      <c r="A105" s="397"/>
      <c r="B105" s="397"/>
      <c r="C105" s="397"/>
      <c r="D105" s="397"/>
      <c r="E105" s="397"/>
      <c r="F105" s="505"/>
      <c r="G105" s="397"/>
      <c r="H105" s="397"/>
      <c r="I105" s="397"/>
      <c r="J105" s="397"/>
      <c r="K105" s="397"/>
      <c r="L105" s="397"/>
      <c r="M105" s="397"/>
      <c r="N105" s="397"/>
      <c r="O105" s="397"/>
      <c r="P105" s="397"/>
      <c r="Q105" s="397"/>
      <c r="R105" s="397"/>
      <c r="S105" s="397"/>
      <c r="T105" s="397"/>
      <c r="U105" s="397"/>
      <c r="V105" s="397"/>
      <c r="W105" s="397"/>
      <c r="X105" s="397"/>
      <c r="Y105" s="397"/>
    </row>
    <row r="106" spans="1:25" ht="15.75" customHeight="1" x14ac:dyDescent="0.25">
      <c r="A106" s="397"/>
      <c r="B106" s="397"/>
      <c r="C106" s="397"/>
      <c r="D106" s="397"/>
      <c r="E106" s="397"/>
      <c r="F106" s="505"/>
      <c r="G106" s="397"/>
      <c r="H106" s="397"/>
      <c r="I106" s="397"/>
      <c r="J106" s="397"/>
      <c r="K106" s="397"/>
      <c r="L106" s="397"/>
      <c r="M106" s="397"/>
      <c r="N106" s="397"/>
      <c r="O106" s="397"/>
      <c r="P106" s="397"/>
      <c r="Q106" s="397"/>
      <c r="R106" s="397"/>
      <c r="S106" s="397"/>
      <c r="T106" s="397"/>
      <c r="U106" s="397"/>
      <c r="V106" s="397"/>
      <c r="W106" s="397"/>
      <c r="X106" s="397"/>
      <c r="Y106" s="397"/>
    </row>
    <row r="107" spans="1:25" ht="15.75" customHeight="1" x14ac:dyDescent="0.25">
      <c r="A107" s="397"/>
      <c r="B107" s="397"/>
      <c r="C107" s="397"/>
      <c r="D107" s="397"/>
      <c r="E107" s="397"/>
      <c r="F107" s="505"/>
      <c r="G107" s="397"/>
      <c r="H107" s="397"/>
      <c r="I107" s="397"/>
      <c r="J107" s="397"/>
      <c r="K107" s="397"/>
      <c r="L107" s="397"/>
      <c r="M107" s="397"/>
      <c r="N107" s="397"/>
      <c r="O107" s="397"/>
      <c r="P107" s="397"/>
      <c r="Q107" s="397"/>
      <c r="R107" s="397"/>
      <c r="S107" s="397"/>
      <c r="T107" s="397"/>
      <c r="U107" s="397"/>
      <c r="V107" s="397"/>
      <c r="W107" s="397"/>
      <c r="X107" s="397"/>
      <c r="Y107" s="397"/>
    </row>
    <row r="108" spans="1:25" ht="15.75" customHeight="1" x14ac:dyDescent="0.25">
      <c r="A108" s="397"/>
      <c r="B108" s="397"/>
      <c r="C108" s="397"/>
      <c r="D108" s="397"/>
      <c r="E108" s="397"/>
      <c r="F108" s="505"/>
      <c r="G108" s="397"/>
      <c r="H108" s="397"/>
      <c r="I108" s="397"/>
      <c r="J108" s="397"/>
      <c r="K108" s="397"/>
      <c r="L108" s="397"/>
      <c r="M108" s="397"/>
      <c r="N108" s="397"/>
      <c r="O108" s="397"/>
      <c r="P108" s="397"/>
      <c r="Q108" s="397"/>
      <c r="R108" s="397"/>
      <c r="S108" s="397"/>
      <c r="T108" s="397"/>
      <c r="U108" s="397"/>
      <c r="V108" s="397"/>
      <c r="W108" s="397"/>
      <c r="X108" s="397"/>
      <c r="Y108" s="397"/>
    </row>
    <row r="109" spans="1:25" ht="15.75" customHeight="1" x14ac:dyDescent="0.25">
      <c r="A109" s="397"/>
      <c r="B109" s="397"/>
      <c r="C109" s="397"/>
      <c r="D109" s="397"/>
      <c r="E109" s="397"/>
      <c r="F109" s="505"/>
      <c r="G109" s="397"/>
      <c r="H109" s="397"/>
      <c r="I109" s="397"/>
      <c r="J109" s="397"/>
      <c r="K109" s="397"/>
      <c r="L109" s="397"/>
      <c r="M109" s="397"/>
      <c r="N109" s="397"/>
      <c r="O109" s="397"/>
      <c r="P109" s="397"/>
      <c r="Q109" s="397"/>
      <c r="R109" s="397"/>
      <c r="S109" s="397"/>
      <c r="T109" s="397"/>
      <c r="U109" s="397"/>
      <c r="V109" s="397"/>
      <c r="W109" s="397"/>
      <c r="X109" s="397"/>
      <c r="Y109" s="397"/>
    </row>
    <row r="110" spans="1:25" ht="15.75" customHeight="1" x14ac:dyDescent="0.25">
      <c r="A110" s="397"/>
      <c r="B110" s="397"/>
      <c r="C110" s="397"/>
      <c r="D110" s="397"/>
      <c r="E110" s="397"/>
      <c r="F110" s="505"/>
      <c r="G110" s="397"/>
      <c r="H110" s="397"/>
      <c r="I110" s="397"/>
      <c r="J110" s="397"/>
      <c r="K110" s="397"/>
      <c r="L110" s="397"/>
      <c r="M110" s="397"/>
      <c r="N110" s="397"/>
      <c r="O110" s="397"/>
      <c r="P110" s="397"/>
      <c r="Q110" s="397"/>
      <c r="R110" s="397"/>
      <c r="S110" s="397"/>
      <c r="T110" s="397"/>
      <c r="U110" s="397"/>
      <c r="V110" s="397"/>
      <c r="W110" s="397"/>
      <c r="X110" s="397"/>
      <c r="Y110" s="397"/>
    </row>
    <row r="111" spans="1:25" ht="15.75" customHeight="1" x14ac:dyDescent="0.25">
      <c r="A111" s="397"/>
      <c r="B111" s="397"/>
      <c r="C111" s="397"/>
      <c r="D111" s="397"/>
      <c r="E111" s="397"/>
      <c r="F111" s="505"/>
      <c r="G111" s="397"/>
      <c r="H111" s="397"/>
      <c r="I111" s="397"/>
      <c r="J111" s="397"/>
      <c r="K111" s="397"/>
      <c r="L111" s="397"/>
      <c r="M111" s="397"/>
      <c r="N111" s="397"/>
      <c r="O111" s="397"/>
      <c r="P111" s="397"/>
      <c r="Q111" s="397"/>
      <c r="R111" s="397"/>
      <c r="S111" s="397"/>
      <c r="T111" s="397"/>
      <c r="U111" s="397"/>
      <c r="V111" s="397"/>
      <c r="W111" s="397"/>
      <c r="X111" s="397"/>
      <c r="Y111" s="397"/>
    </row>
    <row r="112" spans="1:25" ht="15.75" customHeight="1" x14ac:dyDescent="0.25">
      <c r="A112" s="397"/>
      <c r="B112" s="397"/>
      <c r="C112" s="397"/>
      <c r="D112" s="397"/>
      <c r="E112" s="397"/>
      <c r="F112" s="505"/>
      <c r="G112" s="397"/>
      <c r="H112" s="397"/>
      <c r="I112" s="397"/>
      <c r="J112" s="397"/>
      <c r="K112" s="397"/>
      <c r="L112" s="397"/>
      <c r="M112" s="397"/>
      <c r="N112" s="397"/>
      <c r="O112" s="397"/>
      <c r="P112" s="397"/>
      <c r="Q112" s="397"/>
      <c r="R112" s="397"/>
      <c r="S112" s="397"/>
      <c r="T112" s="397"/>
      <c r="U112" s="397"/>
      <c r="V112" s="397"/>
      <c r="W112" s="397"/>
      <c r="X112" s="397"/>
      <c r="Y112" s="397"/>
    </row>
    <row r="113" spans="1:25" ht="15.75" customHeight="1" x14ac:dyDescent="0.25">
      <c r="A113" s="397"/>
      <c r="B113" s="397"/>
      <c r="C113" s="397"/>
      <c r="D113" s="397"/>
      <c r="E113" s="397"/>
      <c r="F113" s="505"/>
      <c r="G113" s="397"/>
      <c r="H113" s="397"/>
      <c r="I113" s="397"/>
      <c r="J113" s="397"/>
      <c r="K113" s="397"/>
      <c r="L113" s="397"/>
      <c r="M113" s="397"/>
      <c r="N113" s="397"/>
      <c r="O113" s="397"/>
      <c r="P113" s="397"/>
      <c r="Q113" s="397"/>
      <c r="R113" s="397"/>
      <c r="S113" s="397"/>
      <c r="T113" s="397"/>
      <c r="U113" s="397"/>
      <c r="V113" s="397"/>
      <c r="W113" s="397"/>
      <c r="X113" s="397"/>
      <c r="Y113" s="397"/>
    </row>
    <row r="114" spans="1:25" ht="15.75" customHeight="1" x14ac:dyDescent="0.25">
      <c r="A114" s="397"/>
      <c r="B114" s="397"/>
      <c r="C114" s="397"/>
      <c r="D114" s="397"/>
      <c r="E114" s="397"/>
      <c r="F114" s="505"/>
      <c r="G114" s="397"/>
      <c r="H114" s="397"/>
      <c r="I114" s="397"/>
      <c r="J114" s="397"/>
      <c r="K114" s="397"/>
      <c r="L114" s="397"/>
      <c r="M114" s="397"/>
      <c r="N114" s="397"/>
      <c r="O114" s="397"/>
      <c r="P114" s="397"/>
      <c r="Q114" s="397"/>
      <c r="R114" s="397"/>
      <c r="S114" s="397"/>
      <c r="T114" s="397"/>
      <c r="U114" s="397"/>
      <c r="V114" s="397"/>
      <c r="W114" s="397"/>
      <c r="X114" s="397"/>
      <c r="Y114" s="397"/>
    </row>
    <row r="115" spans="1:25" ht="15.75" customHeight="1" x14ac:dyDescent="0.25">
      <c r="A115" s="397"/>
      <c r="B115" s="397"/>
      <c r="C115" s="397"/>
      <c r="D115" s="397"/>
      <c r="E115" s="397"/>
      <c r="F115" s="505"/>
      <c r="G115" s="397"/>
      <c r="H115" s="397"/>
      <c r="I115" s="397"/>
      <c r="J115" s="397"/>
      <c r="K115" s="397"/>
      <c r="L115" s="397"/>
      <c r="M115" s="397"/>
      <c r="N115" s="397"/>
      <c r="O115" s="397"/>
      <c r="P115" s="397"/>
      <c r="Q115" s="397"/>
      <c r="R115" s="397"/>
      <c r="S115" s="397"/>
      <c r="T115" s="397"/>
      <c r="U115" s="397"/>
      <c r="V115" s="397"/>
      <c r="W115" s="397"/>
      <c r="X115" s="397"/>
      <c r="Y115" s="397"/>
    </row>
    <row r="116" spans="1:25" ht="15.75" customHeight="1" x14ac:dyDescent="0.25">
      <c r="A116" s="397"/>
      <c r="B116" s="397"/>
      <c r="C116" s="397"/>
      <c r="D116" s="397"/>
      <c r="E116" s="397"/>
      <c r="F116" s="505"/>
      <c r="G116" s="397"/>
      <c r="H116" s="397"/>
      <c r="I116" s="397"/>
      <c r="J116" s="397"/>
      <c r="K116" s="397"/>
      <c r="L116" s="397"/>
      <c r="M116" s="397"/>
      <c r="N116" s="397"/>
      <c r="O116" s="397"/>
      <c r="P116" s="397"/>
      <c r="Q116" s="397"/>
      <c r="R116" s="397"/>
      <c r="S116" s="397"/>
      <c r="T116" s="397"/>
      <c r="U116" s="397"/>
      <c r="V116" s="397"/>
      <c r="W116" s="397"/>
      <c r="X116" s="397"/>
      <c r="Y116" s="397"/>
    </row>
    <row r="117" spans="1:25" ht="15.75" customHeight="1" x14ac:dyDescent="0.25">
      <c r="A117" s="397"/>
      <c r="B117" s="397"/>
      <c r="C117" s="397"/>
      <c r="D117" s="397"/>
      <c r="E117" s="397"/>
      <c r="F117" s="505"/>
      <c r="G117" s="397"/>
      <c r="H117" s="397"/>
      <c r="I117" s="397"/>
      <c r="J117" s="397"/>
      <c r="K117" s="397"/>
      <c r="L117" s="397"/>
      <c r="M117" s="397"/>
      <c r="N117" s="397"/>
      <c r="O117" s="397"/>
      <c r="P117" s="397"/>
      <c r="Q117" s="397"/>
      <c r="R117" s="397"/>
      <c r="S117" s="397"/>
      <c r="T117" s="397"/>
      <c r="U117" s="397"/>
      <c r="V117" s="397"/>
      <c r="W117" s="397"/>
      <c r="X117" s="397"/>
      <c r="Y117" s="397"/>
    </row>
    <row r="118" spans="1:25" ht="15.75" customHeight="1" x14ac:dyDescent="0.25">
      <c r="A118" s="397"/>
      <c r="B118" s="397"/>
      <c r="C118" s="397"/>
      <c r="D118" s="397"/>
      <c r="E118" s="397"/>
      <c r="F118" s="505"/>
      <c r="G118" s="397"/>
      <c r="H118" s="397"/>
      <c r="I118" s="397"/>
      <c r="J118" s="397"/>
      <c r="K118" s="397"/>
      <c r="L118" s="397"/>
      <c r="M118" s="397"/>
      <c r="N118" s="397"/>
      <c r="O118" s="397"/>
      <c r="P118" s="397"/>
      <c r="Q118" s="397"/>
      <c r="R118" s="397"/>
      <c r="S118" s="397"/>
      <c r="T118" s="397"/>
      <c r="U118" s="397"/>
      <c r="V118" s="397"/>
      <c r="W118" s="397"/>
      <c r="X118" s="397"/>
      <c r="Y118" s="397"/>
    </row>
    <row r="119" spans="1:25" ht="15.75" customHeight="1" x14ac:dyDescent="0.25">
      <c r="A119" s="397"/>
      <c r="B119" s="397"/>
      <c r="C119" s="397"/>
      <c r="D119" s="397"/>
      <c r="E119" s="397"/>
      <c r="F119" s="505"/>
      <c r="G119" s="397"/>
      <c r="H119" s="397"/>
      <c r="I119" s="397"/>
      <c r="J119" s="397"/>
      <c r="K119" s="397"/>
      <c r="L119" s="397"/>
      <c r="M119" s="397"/>
      <c r="N119" s="397"/>
      <c r="O119" s="397"/>
      <c r="P119" s="397"/>
      <c r="Q119" s="397"/>
      <c r="R119" s="397"/>
      <c r="S119" s="397"/>
      <c r="T119" s="397"/>
      <c r="U119" s="397"/>
      <c r="V119" s="397"/>
      <c r="W119" s="397"/>
      <c r="X119" s="397"/>
      <c r="Y119" s="397"/>
    </row>
    <row r="120" spans="1:25" ht="15.75" customHeight="1" x14ac:dyDescent="0.25">
      <c r="A120" s="397"/>
      <c r="B120" s="397"/>
      <c r="C120" s="397"/>
      <c r="D120" s="397"/>
      <c r="E120" s="397"/>
      <c r="F120" s="505"/>
      <c r="G120" s="397"/>
      <c r="H120" s="397"/>
      <c r="I120" s="397"/>
      <c r="J120" s="397"/>
      <c r="K120" s="397"/>
      <c r="L120" s="397"/>
      <c r="M120" s="397"/>
      <c r="N120" s="397"/>
      <c r="O120" s="397"/>
      <c r="P120" s="397"/>
      <c r="Q120" s="397"/>
      <c r="R120" s="397"/>
      <c r="S120" s="397"/>
      <c r="T120" s="397"/>
      <c r="U120" s="397"/>
      <c r="V120" s="397"/>
      <c r="W120" s="397"/>
      <c r="X120" s="397"/>
      <c r="Y120" s="397"/>
    </row>
    <row r="121" spans="1:25" ht="15.75" customHeight="1" x14ac:dyDescent="0.25">
      <c r="A121" s="397"/>
      <c r="B121" s="397"/>
      <c r="C121" s="397"/>
      <c r="D121" s="397"/>
      <c r="E121" s="397"/>
      <c r="F121" s="505"/>
      <c r="G121" s="397"/>
      <c r="H121" s="397"/>
      <c r="I121" s="397"/>
      <c r="J121" s="397"/>
      <c r="K121" s="397"/>
      <c r="L121" s="397"/>
      <c r="M121" s="397"/>
      <c r="N121" s="397"/>
      <c r="O121" s="397"/>
      <c r="P121" s="397"/>
      <c r="Q121" s="397"/>
      <c r="R121" s="397"/>
      <c r="S121" s="397"/>
      <c r="T121" s="397"/>
      <c r="U121" s="397"/>
      <c r="V121" s="397"/>
      <c r="W121" s="397"/>
      <c r="X121" s="397"/>
      <c r="Y121" s="397"/>
    </row>
    <row r="122" spans="1:25" ht="15.75" customHeight="1" x14ac:dyDescent="0.25">
      <c r="A122" s="397"/>
      <c r="B122" s="397"/>
      <c r="C122" s="397"/>
      <c r="D122" s="397"/>
      <c r="E122" s="397"/>
      <c r="F122" s="505"/>
      <c r="G122" s="397"/>
      <c r="H122" s="397"/>
      <c r="I122" s="397"/>
      <c r="J122" s="397"/>
      <c r="K122" s="397"/>
      <c r="L122" s="397"/>
      <c r="M122" s="397"/>
      <c r="N122" s="397"/>
      <c r="O122" s="397"/>
      <c r="P122" s="397"/>
      <c r="Q122" s="397"/>
      <c r="R122" s="397"/>
      <c r="S122" s="397"/>
      <c r="T122" s="397"/>
      <c r="U122" s="397"/>
      <c r="V122" s="397"/>
      <c r="W122" s="397"/>
      <c r="X122" s="397"/>
      <c r="Y122" s="397"/>
    </row>
    <row r="123" spans="1:25" ht="15.75" customHeight="1" x14ac:dyDescent="0.25">
      <c r="A123" s="397"/>
      <c r="B123" s="397"/>
      <c r="C123" s="397"/>
      <c r="D123" s="397"/>
      <c r="E123" s="397"/>
      <c r="F123" s="505"/>
      <c r="G123" s="397"/>
      <c r="H123" s="397"/>
      <c r="I123" s="397"/>
      <c r="J123" s="397"/>
      <c r="K123" s="397"/>
      <c r="L123" s="397"/>
      <c r="M123" s="397"/>
      <c r="N123" s="397"/>
      <c r="O123" s="397"/>
      <c r="P123" s="397"/>
      <c r="Q123" s="397"/>
      <c r="R123" s="397"/>
      <c r="S123" s="397"/>
      <c r="T123" s="397"/>
      <c r="U123" s="397"/>
      <c r="V123" s="397"/>
      <c r="W123" s="397"/>
      <c r="X123" s="397"/>
      <c r="Y123" s="397"/>
    </row>
    <row r="124" spans="1:25" ht="15.75" customHeight="1" x14ac:dyDescent="0.25">
      <c r="A124" s="397"/>
      <c r="B124" s="397"/>
      <c r="C124" s="397"/>
      <c r="D124" s="397"/>
      <c r="E124" s="397"/>
      <c r="F124" s="505"/>
      <c r="G124" s="397"/>
      <c r="H124" s="397"/>
      <c r="I124" s="397"/>
      <c r="J124" s="397"/>
      <c r="K124" s="397"/>
      <c r="L124" s="397"/>
      <c r="M124" s="397"/>
      <c r="N124" s="397"/>
      <c r="O124" s="397"/>
      <c r="P124" s="397"/>
      <c r="Q124" s="397"/>
      <c r="R124" s="397"/>
      <c r="S124" s="397"/>
      <c r="T124" s="397"/>
      <c r="U124" s="397"/>
      <c r="V124" s="397"/>
      <c r="W124" s="397"/>
      <c r="X124" s="397"/>
      <c r="Y124" s="397"/>
    </row>
    <row r="125" spans="1:25" ht="15.75" customHeight="1" x14ac:dyDescent="0.25">
      <c r="A125" s="397"/>
      <c r="B125" s="397"/>
      <c r="C125" s="397"/>
      <c r="D125" s="397"/>
      <c r="E125" s="397"/>
      <c r="F125" s="505"/>
      <c r="G125" s="397"/>
      <c r="H125" s="397"/>
      <c r="I125" s="397"/>
      <c r="J125" s="397"/>
      <c r="K125" s="397"/>
      <c r="L125" s="397"/>
      <c r="M125" s="397"/>
      <c r="N125" s="397"/>
      <c r="O125" s="397"/>
      <c r="P125" s="397"/>
      <c r="Q125" s="397"/>
      <c r="R125" s="397"/>
      <c r="S125" s="397"/>
      <c r="T125" s="397"/>
      <c r="U125" s="397"/>
      <c r="V125" s="397"/>
      <c r="W125" s="397"/>
      <c r="X125" s="397"/>
      <c r="Y125" s="397"/>
    </row>
    <row r="126" spans="1:25" ht="15.75" customHeight="1" x14ac:dyDescent="0.25">
      <c r="A126" s="397"/>
      <c r="B126" s="397"/>
      <c r="C126" s="397"/>
      <c r="D126" s="397"/>
      <c r="E126" s="397"/>
      <c r="F126" s="505"/>
      <c r="G126" s="397"/>
      <c r="H126" s="397"/>
      <c r="I126" s="397"/>
      <c r="J126" s="397"/>
      <c r="K126" s="397"/>
      <c r="L126" s="397"/>
      <c r="M126" s="397"/>
      <c r="N126" s="397"/>
      <c r="O126" s="397"/>
      <c r="P126" s="397"/>
      <c r="Q126" s="397"/>
      <c r="R126" s="397"/>
      <c r="S126" s="397"/>
      <c r="T126" s="397"/>
      <c r="U126" s="397"/>
      <c r="V126" s="397"/>
      <c r="W126" s="397"/>
      <c r="X126" s="397"/>
      <c r="Y126" s="397"/>
    </row>
    <row r="127" spans="1:25" ht="15.75" customHeight="1" x14ac:dyDescent="0.25">
      <c r="A127" s="397"/>
      <c r="B127" s="397"/>
      <c r="C127" s="397"/>
      <c r="D127" s="397"/>
      <c r="E127" s="397"/>
      <c r="F127" s="505"/>
      <c r="G127" s="397"/>
      <c r="H127" s="397"/>
      <c r="I127" s="397"/>
      <c r="J127" s="397"/>
      <c r="K127" s="397"/>
      <c r="L127" s="397"/>
      <c r="M127" s="397"/>
      <c r="N127" s="397"/>
      <c r="O127" s="397"/>
      <c r="P127" s="397"/>
      <c r="Q127" s="397"/>
      <c r="R127" s="397"/>
      <c r="S127" s="397"/>
      <c r="T127" s="397"/>
      <c r="U127" s="397"/>
      <c r="V127" s="397"/>
      <c r="W127" s="397"/>
      <c r="X127" s="397"/>
      <c r="Y127" s="397"/>
    </row>
    <row r="128" spans="1:25" ht="15.75" customHeight="1" x14ac:dyDescent="0.25">
      <c r="A128" s="397"/>
      <c r="B128" s="397"/>
      <c r="C128" s="397"/>
      <c r="D128" s="397"/>
      <c r="E128" s="397"/>
      <c r="F128" s="505"/>
      <c r="G128" s="397"/>
      <c r="H128" s="397"/>
      <c r="I128" s="397"/>
      <c r="J128" s="397"/>
      <c r="K128" s="397"/>
      <c r="L128" s="397"/>
      <c r="M128" s="397"/>
      <c r="N128" s="397"/>
      <c r="O128" s="397"/>
      <c r="P128" s="397"/>
      <c r="Q128" s="397"/>
      <c r="R128" s="397"/>
      <c r="S128" s="397"/>
      <c r="T128" s="397"/>
      <c r="U128" s="397"/>
      <c r="V128" s="397"/>
      <c r="W128" s="397"/>
      <c r="X128" s="397"/>
      <c r="Y128" s="397"/>
    </row>
    <row r="129" spans="1:25" ht="15.75" customHeight="1" x14ac:dyDescent="0.25">
      <c r="A129" s="397"/>
      <c r="B129" s="397"/>
      <c r="C129" s="397"/>
      <c r="D129" s="397"/>
      <c r="E129" s="397"/>
      <c r="F129" s="505"/>
      <c r="G129" s="397"/>
      <c r="H129" s="397"/>
      <c r="I129" s="397"/>
      <c r="J129" s="397"/>
      <c r="K129" s="397"/>
      <c r="L129" s="397"/>
      <c r="M129" s="397"/>
      <c r="N129" s="397"/>
      <c r="O129" s="397"/>
      <c r="P129" s="397"/>
      <c r="Q129" s="397"/>
      <c r="R129" s="397"/>
      <c r="S129" s="397"/>
      <c r="T129" s="397"/>
      <c r="U129" s="397"/>
      <c r="V129" s="397"/>
      <c r="W129" s="397"/>
      <c r="X129" s="397"/>
      <c r="Y129" s="397"/>
    </row>
    <row r="130" spans="1:25" ht="15.75" customHeight="1" x14ac:dyDescent="0.25">
      <c r="A130" s="397"/>
      <c r="B130" s="397"/>
      <c r="C130" s="397"/>
      <c r="D130" s="397"/>
      <c r="E130" s="397"/>
      <c r="F130" s="505"/>
      <c r="G130" s="397"/>
      <c r="H130" s="397"/>
      <c r="I130" s="397"/>
      <c r="J130" s="397"/>
      <c r="K130" s="397"/>
      <c r="L130" s="397"/>
      <c r="M130" s="397"/>
      <c r="N130" s="397"/>
      <c r="O130" s="397"/>
      <c r="P130" s="397"/>
      <c r="Q130" s="397"/>
      <c r="R130" s="397"/>
      <c r="S130" s="397"/>
      <c r="T130" s="397"/>
      <c r="U130" s="397"/>
      <c r="V130" s="397"/>
      <c r="W130" s="397"/>
      <c r="X130" s="397"/>
      <c r="Y130" s="397"/>
    </row>
    <row r="131" spans="1:25" ht="15.75" customHeight="1" x14ac:dyDescent="0.25">
      <c r="A131" s="397"/>
      <c r="B131" s="397"/>
      <c r="C131" s="397"/>
      <c r="D131" s="397"/>
      <c r="E131" s="397"/>
      <c r="F131" s="505"/>
      <c r="G131" s="397"/>
      <c r="H131" s="397"/>
      <c r="I131" s="397"/>
      <c r="J131" s="397"/>
      <c r="K131" s="397"/>
      <c r="L131" s="397"/>
      <c r="M131" s="397"/>
      <c r="N131" s="397"/>
      <c r="O131" s="397"/>
      <c r="P131" s="397"/>
      <c r="Q131" s="397"/>
      <c r="R131" s="397"/>
      <c r="S131" s="397"/>
      <c r="T131" s="397"/>
      <c r="U131" s="397"/>
      <c r="V131" s="397"/>
      <c r="W131" s="397"/>
      <c r="X131" s="397"/>
      <c r="Y131" s="397"/>
    </row>
    <row r="132" spans="1:25" ht="15.75" customHeight="1" x14ac:dyDescent="0.25">
      <c r="A132" s="397"/>
      <c r="B132" s="397"/>
      <c r="C132" s="397"/>
      <c r="D132" s="397"/>
      <c r="E132" s="397"/>
      <c r="F132" s="505"/>
      <c r="G132" s="397"/>
      <c r="H132" s="397"/>
      <c r="I132" s="397"/>
      <c r="J132" s="397"/>
      <c r="K132" s="397"/>
      <c r="L132" s="397"/>
      <c r="M132" s="397"/>
      <c r="N132" s="397"/>
      <c r="O132" s="397"/>
      <c r="P132" s="397"/>
      <c r="Q132" s="397"/>
      <c r="R132" s="397"/>
      <c r="S132" s="397"/>
      <c r="T132" s="397"/>
      <c r="U132" s="397"/>
      <c r="V132" s="397"/>
      <c r="W132" s="397"/>
      <c r="X132" s="397"/>
      <c r="Y132" s="397"/>
    </row>
    <row r="133" spans="1:25" ht="15.75" customHeight="1" x14ac:dyDescent="0.25">
      <c r="A133" s="397"/>
      <c r="B133" s="397"/>
      <c r="C133" s="397"/>
      <c r="D133" s="397"/>
      <c r="E133" s="397"/>
      <c r="F133" s="505"/>
      <c r="G133" s="397"/>
      <c r="H133" s="397"/>
      <c r="I133" s="397"/>
      <c r="J133" s="397"/>
      <c r="K133" s="397"/>
      <c r="L133" s="397"/>
      <c r="M133" s="397"/>
      <c r="N133" s="397"/>
      <c r="O133" s="397"/>
      <c r="P133" s="397"/>
      <c r="Q133" s="397"/>
      <c r="R133" s="397"/>
      <c r="S133" s="397"/>
      <c r="T133" s="397"/>
      <c r="U133" s="397"/>
      <c r="V133" s="397"/>
      <c r="W133" s="397"/>
      <c r="X133" s="397"/>
      <c r="Y133" s="397"/>
    </row>
    <row r="134" spans="1:25" ht="15.75" customHeight="1" x14ac:dyDescent="0.25">
      <c r="A134" s="397"/>
      <c r="B134" s="397"/>
      <c r="C134" s="397"/>
      <c r="D134" s="397"/>
      <c r="E134" s="397"/>
      <c r="F134" s="505"/>
      <c r="G134" s="397"/>
      <c r="H134" s="397"/>
      <c r="I134" s="397"/>
      <c r="J134" s="397"/>
      <c r="K134" s="397"/>
      <c r="L134" s="397"/>
      <c r="M134" s="397"/>
      <c r="N134" s="397"/>
      <c r="O134" s="397"/>
      <c r="P134" s="397"/>
      <c r="Q134" s="397"/>
      <c r="R134" s="397"/>
      <c r="S134" s="397"/>
      <c r="T134" s="397"/>
      <c r="U134" s="397"/>
      <c r="V134" s="397"/>
      <c r="W134" s="397"/>
      <c r="X134" s="397"/>
      <c r="Y134" s="397"/>
    </row>
    <row r="135" spans="1:25" ht="15.75" customHeight="1" x14ac:dyDescent="0.25">
      <c r="A135" s="397"/>
      <c r="B135" s="397"/>
      <c r="C135" s="397"/>
      <c r="D135" s="397"/>
      <c r="E135" s="397"/>
      <c r="F135" s="505"/>
      <c r="G135" s="397"/>
      <c r="H135" s="397"/>
      <c r="I135" s="397"/>
      <c r="J135" s="397"/>
      <c r="K135" s="397"/>
      <c r="L135" s="397"/>
      <c r="M135" s="397"/>
      <c r="N135" s="397"/>
      <c r="O135" s="397"/>
      <c r="P135" s="397"/>
      <c r="Q135" s="397"/>
      <c r="R135" s="397"/>
      <c r="S135" s="397"/>
      <c r="T135" s="397"/>
      <c r="U135" s="397"/>
      <c r="V135" s="397"/>
      <c r="W135" s="397"/>
      <c r="X135" s="397"/>
      <c r="Y135" s="397"/>
    </row>
    <row r="136" spans="1:25" ht="15.75" customHeight="1" x14ac:dyDescent="0.25">
      <c r="A136" s="397"/>
      <c r="B136" s="397"/>
      <c r="C136" s="397"/>
      <c r="D136" s="397"/>
      <c r="E136" s="397"/>
      <c r="F136" s="505"/>
      <c r="G136" s="397"/>
      <c r="H136" s="397"/>
      <c r="I136" s="397"/>
      <c r="J136" s="397"/>
      <c r="K136" s="397"/>
      <c r="L136" s="397"/>
      <c r="M136" s="397"/>
      <c r="N136" s="397"/>
      <c r="O136" s="397"/>
      <c r="P136" s="397"/>
      <c r="Q136" s="397"/>
      <c r="R136" s="397"/>
      <c r="S136" s="397"/>
      <c r="T136" s="397"/>
      <c r="U136" s="397"/>
      <c r="V136" s="397"/>
      <c r="W136" s="397"/>
      <c r="X136" s="397"/>
      <c r="Y136" s="397"/>
    </row>
    <row r="137" spans="1:25" ht="15.75" customHeight="1" x14ac:dyDescent="0.25">
      <c r="A137" s="397"/>
      <c r="B137" s="397"/>
      <c r="C137" s="397"/>
      <c r="D137" s="397"/>
      <c r="E137" s="397"/>
      <c r="F137" s="505"/>
      <c r="G137" s="397"/>
      <c r="H137" s="397"/>
      <c r="I137" s="397"/>
      <c r="J137" s="397"/>
      <c r="K137" s="397"/>
      <c r="L137" s="397"/>
      <c r="M137" s="397"/>
      <c r="N137" s="397"/>
      <c r="O137" s="397"/>
      <c r="P137" s="397"/>
      <c r="Q137" s="397"/>
      <c r="R137" s="397"/>
      <c r="S137" s="397"/>
      <c r="T137" s="397"/>
      <c r="U137" s="397"/>
      <c r="V137" s="397"/>
      <c r="W137" s="397"/>
      <c r="X137" s="397"/>
      <c r="Y137" s="397"/>
    </row>
    <row r="138" spans="1:25" ht="15.75" customHeight="1" x14ac:dyDescent="0.25">
      <c r="A138" s="397"/>
      <c r="B138" s="397"/>
      <c r="C138" s="397"/>
      <c r="D138" s="397"/>
      <c r="E138" s="397"/>
      <c r="F138" s="505"/>
      <c r="G138" s="397"/>
      <c r="H138" s="397"/>
      <c r="I138" s="397"/>
      <c r="J138" s="397"/>
      <c r="K138" s="397"/>
      <c r="L138" s="397"/>
      <c r="M138" s="397"/>
      <c r="N138" s="397"/>
      <c r="O138" s="397"/>
      <c r="P138" s="397"/>
      <c r="Q138" s="397"/>
      <c r="R138" s="397"/>
      <c r="S138" s="397"/>
      <c r="T138" s="397"/>
      <c r="U138" s="397"/>
      <c r="V138" s="397"/>
      <c r="W138" s="397"/>
      <c r="X138" s="397"/>
      <c r="Y138" s="397"/>
    </row>
    <row r="139" spans="1:25" ht="15.75" customHeight="1" x14ac:dyDescent="0.25">
      <c r="A139" s="397"/>
      <c r="B139" s="397"/>
      <c r="C139" s="397"/>
      <c r="D139" s="397"/>
      <c r="E139" s="397"/>
      <c r="F139" s="505"/>
      <c r="G139" s="397"/>
      <c r="H139" s="397"/>
      <c r="I139" s="397"/>
      <c r="J139" s="397"/>
      <c r="K139" s="397"/>
      <c r="L139" s="397"/>
      <c r="M139" s="397"/>
      <c r="N139" s="397"/>
      <c r="O139" s="397"/>
      <c r="P139" s="397"/>
      <c r="Q139" s="397"/>
      <c r="R139" s="397"/>
      <c r="S139" s="397"/>
      <c r="T139" s="397"/>
      <c r="U139" s="397"/>
      <c r="V139" s="397"/>
      <c r="W139" s="397"/>
      <c r="X139" s="397"/>
      <c r="Y139" s="397"/>
    </row>
    <row r="140" spans="1:25" ht="15.75" customHeight="1" x14ac:dyDescent="0.25">
      <c r="A140" s="397"/>
      <c r="B140" s="397"/>
      <c r="C140" s="397"/>
      <c r="D140" s="397"/>
      <c r="E140" s="397"/>
      <c r="F140" s="505"/>
      <c r="G140" s="397"/>
      <c r="H140" s="397"/>
      <c r="I140" s="397"/>
      <c r="J140" s="397"/>
      <c r="K140" s="397"/>
      <c r="L140" s="397"/>
      <c r="M140" s="397"/>
      <c r="N140" s="397"/>
      <c r="O140" s="397"/>
      <c r="P140" s="397"/>
      <c r="Q140" s="397"/>
      <c r="R140" s="397"/>
      <c r="S140" s="397"/>
      <c r="T140" s="397"/>
      <c r="U140" s="397"/>
      <c r="V140" s="397"/>
      <c r="W140" s="397"/>
      <c r="X140" s="397"/>
      <c r="Y140" s="397"/>
    </row>
    <row r="141" spans="1:25" ht="15.75" customHeight="1" x14ac:dyDescent="0.25">
      <c r="A141" s="397"/>
      <c r="B141" s="397"/>
      <c r="C141" s="397"/>
      <c r="D141" s="397"/>
      <c r="E141" s="397"/>
      <c r="F141" s="505"/>
      <c r="G141" s="397"/>
      <c r="H141" s="397"/>
      <c r="I141" s="397"/>
      <c r="J141" s="397"/>
      <c r="K141" s="397"/>
      <c r="L141" s="397"/>
      <c r="M141" s="397"/>
      <c r="N141" s="397"/>
      <c r="O141" s="397"/>
      <c r="P141" s="397"/>
      <c r="Q141" s="397"/>
      <c r="R141" s="397"/>
      <c r="S141" s="397"/>
      <c r="T141" s="397"/>
      <c r="U141" s="397"/>
      <c r="V141" s="397"/>
      <c r="W141" s="397"/>
      <c r="X141" s="397"/>
      <c r="Y141" s="397"/>
    </row>
    <row r="142" spans="1:25" ht="15.75" customHeight="1" x14ac:dyDescent="0.25">
      <c r="A142" s="397"/>
      <c r="B142" s="397"/>
      <c r="C142" s="397"/>
      <c r="D142" s="397"/>
      <c r="E142" s="397"/>
      <c r="F142" s="505"/>
      <c r="G142" s="397"/>
      <c r="H142" s="397"/>
      <c r="I142" s="397"/>
      <c r="J142" s="397"/>
      <c r="K142" s="397"/>
      <c r="L142" s="397"/>
      <c r="M142" s="397"/>
      <c r="N142" s="397"/>
      <c r="O142" s="397"/>
      <c r="P142" s="397"/>
      <c r="Q142" s="397"/>
      <c r="R142" s="397"/>
      <c r="S142" s="397"/>
      <c r="T142" s="397"/>
      <c r="U142" s="397"/>
      <c r="V142" s="397"/>
      <c r="W142" s="397"/>
      <c r="X142" s="397"/>
      <c r="Y142" s="397"/>
    </row>
    <row r="143" spans="1:25" ht="15.75" customHeight="1" x14ac:dyDescent="0.25">
      <c r="A143" s="397"/>
      <c r="B143" s="397"/>
      <c r="C143" s="397"/>
      <c r="D143" s="397"/>
      <c r="E143" s="397"/>
      <c r="F143" s="505"/>
      <c r="G143" s="397"/>
      <c r="H143" s="397"/>
      <c r="I143" s="397"/>
      <c r="J143" s="397"/>
      <c r="K143" s="397"/>
      <c r="L143" s="397"/>
      <c r="M143" s="397"/>
      <c r="N143" s="397"/>
      <c r="O143" s="397"/>
      <c r="P143" s="397"/>
      <c r="Q143" s="397"/>
      <c r="R143" s="397"/>
      <c r="S143" s="397"/>
      <c r="T143" s="397"/>
      <c r="U143" s="397"/>
      <c r="V143" s="397"/>
      <c r="W143" s="397"/>
      <c r="X143" s="397"/>
      <c r="Y143" s="397"/>
    </row>
    <row r="144" spans="1:25" ht="15.75" customHeight="1" x14ac:dyDescent="0.25">
      <c r="A144" s="397"/>
      <c r="B144" s="397"/>
      <c r="C144" s="397"/>
      <c r="D144" s="397"/>
      <c r="E144" s="397"/>
      <c r="F144" s="505"/>
      <c r="G144" s="397"/>
      <c r="H144" s="397"/>
      <c r="I144" s="397"/>
      <c r="J144" s="397"/>
      <c r="K144" s="397"/>
      <c r="L144" s="397"/>
      <c r="M144" s="397"/>
      <c r="N144" s="397"/>
      <c r="O144" s="397"/>
      <c r="P144" s="397"/>
      <c r="Q144" s="397"/>
      <c r="R144" s="397"/>
      <c r="S144" s="397"/>
      <c r="T144" s="397"/>
      <c r="U144" s="397"/>
      <c r="V144" s="397"/>
      <c r="W144" s="397"/>
      <c r="X144" s="397"/>
      <c r="Y144" s="397"/>
    </row>
    <row r="145" spans="1:25" ht="15.75" customHeight="1" x14ac:dyDescent="0.25">
      <c r="A145" s="397"/>
      <c r="B145" s="397"/>
      <c r="C145" s="397"/>
      <c r="D145" s="397"/>
      <c r="E145" s="397"/>
      <c r="F145" s="505"/>
      <c r="G145" s="397"/>
      <c r="H145" s="397"/>
      <c r="I145" s="397"/>
      <c r="J145" s="397"/>
      <c r="K145" s="397"/>
      <c r="L145" s="397"/>
      <c r="M145" s="397"/>
      <c r="N145" s="397"/>
      <c r="O145" s="397"/>
      <c r="P145" s="397"/>
      <c r="Q145" s="397"/>
      <c r="R145" s="397"/>
      <c r="S145" s="397"/>
      <c r="T145" s="397"/>
      <c r="U145" s="397"/>
      <c r="V145" s="397"/>
      <c r="W145" s="397"/>
      <c r="X145" s="397"/>
      <c r="Y145" s="397"/>
    </row>
    <row r="146" spans="1:25" ht="15.75" customHeight="1" x14ac:dyDescent="0.25">
      <c r="A146" s="397"/>
      <c r="B146" s="397"/>
      <c r="C146" s="397"/>
      <c r="D146" s="397"/>
      <c r="E146" s="397"/>
      <c r="F146" s="505"/>
      <c r="G146" s="397"/>
      <c r="H146" s="397"/>
      <c r="I146" s="397"/>
      <c r="J146" s="397"/>
      <c r="K146" s="397"/>
      <c r="L146" s="397"/>
      <c r="M146" s="397"/>
      <c r="N146" s="397"/>
      <c r="O146" s="397"/>
      <c r="P146" s="397"/>
      <c r="Q146" s="397"/>
      <c r="R146" s="397"/>
      <c r="S146" s="397"/>
      <c r="T146" s="397"/>
      <c r="U146" s="397"/>
      <c r="V146" s="397"/>
      <c r="W146" s="397"/>
      <c r="X146" s="397"/>
      <c r="Y146" s="397"/>
    </row>
    <row r="147" spans="1:25" ht="15.75" customHeight="1" x14ac:dyDescent="0.25">
      <c r="A147" s="397"/>
      <c r="B147" s="397"/>
      <c r="C147" s="397"/>
      <c r="D147" s="397"/>
      <c r="E147" s="397"/>
      <c r="F147" s="505"/>
      <c r="G147" s="397"/>
      <c r="H147" s="397"/>
      <c r="I147" s="397"/>
      <c r="J147" s="397"/>
      <c r="K147" s="397"/>
      <c r="L147" s="397"/>
      <c r="M147" s="397"/>
      <c r="N147" s="397"/>
      <c r="O147" s="397"/>
      <c r="P147" s="397"/>
      <c r="Q147" s="397"/>
      <c r="R147" s="397"/>
      <c r="S147" s="397"/>
      <c r="T147" s="397"/>
      <c r="U147" s="397"/>
      <c r="V147" s="397"/>
      <c r="W147" s="397"/>
      <c r="X147" s="397"/>
      <c r="Y147" s="397"/>
    </row>
    <row r="148" spans="1:25" ht="15.75" customHeight="1" x14ac:dyDescent="0.25">
      <c r="A148" s="397"/>
      <c r="B148" s="397"/>
      <c r="C148" s="397"/>
      <c r="D148" s="397"/>
      <c r="E148" s="397"/>
      <c r="F148" s="505"/>
      <c r="G148" s="397"/>
      <c r="H148" s="397"/>
      <c r="I148" s="397"/>
      <c r="J148" s="397"/>
      <c r="K148" s="397"/>
      <c r="L148" s="397"/>
      <c r="M148" s="397"/>
      <c r="N148" s="397"/>
      <c r="O148" s="397"/>
      <c r="P148" s="397"/>
      <c r="Q148" s="397"/>
      <c r="R148" s="397"/>
      <c r="S148" s="397"/>
      <c r="T148" s="397"/>
      <c r="U148" s="397"/>
      <c r="V148" s="397"/>
      <c r="W148" s="397"/>
      <c r="X148" s="397"/>
      <c r="Y148" s="397"/>
    </row>
    <row r="149" spans="1:25" ht="15.75" customHeight="1" x14ac:dyDescent="0.25">
      <c r="A149" s="397"/>
      <c r="B149" s="397"/>
      <c r="C149" s="397"/>
      <c r="D149" s="397"/>
      <c r="E149" s="397"/>
      <c r="F149" s="505"/>
      <c r="G149" s="397"/>
      <c r="H149" s="397"/>
      <c r="I149" s="397"/>
      <c r="J149" s="397"/>
      <c r="K149" s="397"/>
      <c r="L149" s="397"/>
      <c r="M149" s="397"/>
      <c r="N149" s="397"/>
      <c r="O149" s="397"/>
      <c r="P149" s="397"/>
      <c r="Q149" s="397"/>
      <c r="R149" s="397"/>
      <c r="S149" s="397"/>
      <c r="T149" s="397"/>
      <c r="U149" s="397"/>
      <c r="V149" s="397"/>
      <c r="W149" s="397"/>
      <c r="X149" s="397"/>
      <c r="Y149" s="397"/>
    </row>
    <row r="150" spans="1:25" ht="15.75" customHeight="1" x14ac:dyDescent="0.25">
      <c r="A150" s="397"/>
      <c r="B150" s="397"/>
      <c r="C150" s="397"/>
      <c r="D150" s="397"/>
      <c r="E150" s="397"/>
      <c r="F150" s="505"/>
      <c r="G150" s="397"/>
      <c r="H150" s="397"/>
      <c r="I150" s="397"/>
      <c r="J150" s="397"/>
      <c r="K150" s="397"/>
      <c r="L150" s="397"/>
      <c r="M150" s="397"/>
      <c r="N150" s="397"/>
      <c r="O150" s="397"/>
      <c r="P150" s="397"/>
      <c r="Q150" s="397"/>
      <c r="R150" s="397"/>
      <c r="S150" s="397"/>
      <c r="T150" s="397"/>
      <c r="U150" s="397"/>
      <c r="V150" s="397"/>
      <c r="W150" s="397"/>
      <c r="X150" s="397"/>
      <c r="Y150" s="397"/>
    </row>
    <row r="151" spans="1:25" ht="15.75" customHeight="1" x14ac:dyDescent="0.25">
      <c r="A151" s="397"/>
      <c r="B151" s="397"/>
      <c r="C151" s="397"/>
      <c r="D151" s="397"/>
      <c r="E151" s="397"/>
      <c r="F151" s="505"/>
      <c r="G151" s="397"/>
      <c r="H151" s="397"/>
      <c r="I151" s="397"/>
      <c r="J151" s="397"/>
      <c r="K151" s="397"/>
      <c r="L151" s="397"/>
      <c r="M151" s="397"/>
      <c r="N151" s="397"/>
      <c r="O151" s="397"/>
      <c r="P151" s="397"/>
      <c r="Q151" s="397"/>
      <c r="R151" s="397"/>
      <c r="S151" s="397"/>
      <c r="T151" s="397"/>
      <c r="U151" s="397"/>
      <c r="V151" s="397"/>
      <c r="W151" s="397"/>
      <c r="X151" s="397"/>
      <c r="Y151" s="397"/>
    </row>
    <row r="152" spans="1:25" ht="15.75" customHeight="1" x14ac:dyDescent="0.25">
      <c r="A152" s="397"/>
      <c r="B152" s="397"/>
      <c r="C152" s="397"/>
      <c r="D152" s="397"/>
      <c r="E152" s="397"/>
      <c r="F152" s="505"/>
      <c r="G152" s="397"/>
      <c r="H152" s="397"/>
      <c r="I152" s="397"/>
      <c r="J152" s="397"/>
      <c r="K152" s="397"/>
      <c r="L152" s="397"/>
      <c r="M152" s="397"/>
      <c r="N152" s="397"/>
      <c r="O152" s="397"/>
      <c r="P152" s="397"/>
      <c r="Q152" s="397"/>
      <c r="R152" s="397"/>
      <c r="S152" s="397"/>
      <c r="T152" s="397"/>
      <c r="U152" s="397"/>
      <c r="V152" s="397"/>
      <c r="W152" s="397"/>
      <c r="X152" s="397"/>
      <c r="Y152" s="397"/>
    </row>
    <row r="153" spans="1:25" ht="15.75" customHeight="1" x14ac:dyDescent="0.25">
      <c r="A153" s="397"/>
      <c r="B153" s="397"/>
      <c r="C153" s="397"/>
      <c r="D153" s="397"/>
      <c r="E153" s="397"/>
      <c r="F153" s="505"/>
      <c r="G153" s="397"/>
      <c r="H153" s="397"/>
      <c r="I153" s="397"/>
      <c r="J153" s="397"/>
      <c r="K153" s="397"/>
      <c r="L153" s="397"/>
      <c r="M153" s="397"/>
      <c r="N153" s="397"/>
      <c r="O153" s="397"/>
      <c r="P153" s="397"/>
      <c r="Q153" s="397"/>
      <c r="R153" s="397"/>
      <c r="S153" s="397"/>
      <c r="T153" s="397"/>
      <c r="U153" s="397"/>
      <c r="V153" s="397"/>
      <c r="W153" s="397"/>
      <c r="X153" s="397"/>
      <c r="Y153" s="397"/>
    </row>
    <row r="154" spans="1:25" ht="15.75" customHeight="1" x14ac:dyDescent="0.25">
      <c r="A154" s="397"/>
      <c r="B154" s="397"/>
      <c r="C154" s="397"/>
      <c r="D154" s="397"/>
      <c r="E154" s="397"/>
      <c r="F154" s="505"/>
      <c r="G154" s="397"/>
      <c r="H154" s="397"/>
      <c r="I154" s="397"/>
      <c r="J154" s="397"/>
      <c r="K154" s="397"/>
      <c r="L154" s="397"/>
      <c r="M154" s="397"/>
      <c r="N154" s="397"/>
      <c r="O154" s="397"/>
      <c r="P154" s="397"/>
      <c r="Q154" s="397"/>
      <c r="R154" s="397"/>
      <c r="S154" s="397"/>
      <c r="T154" s="397"/>
      <c r="U154" s="397"/>
      <c r="V154" s="397"/>
      <c r="W154" s="397"/>
      <c r="X154" s="397"/>
      <c r="Y154" s="397"/>
    </row>
    <row r="155" spans="1:25" ht="15.75" customHeight="1" x14ac:dyDescent="0.25">
      <c r="A155" s="397"/>
      <c r="B155" s="397"/>
      <c r="C155" s="397"/>
      <c r="D155" s="397"/>
      <c r="E155" s="397"/>
      <c r="F155" s="505"/>
      <c r="G155" s="397"/>
      <c r="H155" s="397"/>
      <c r="I155" s="397"/>
      <c r="J155" s="397"/>
      <c r="K155" s="397"/>
      <c r="L155" s="397"/>
      <c r="M155" s="397"/>
      <c r="N155" s="397"/>
      <c r="O155" s="397"/>
      <c r="P155" s="397"/>
      <c r="Q155" s="397"/>
      <c r="R155" s="397"/>
      <c r="S155" s="397"/>
      <c r="T155" s="397"/>
      <c r="U155" s="397"/>
      <c r="V155" s="397"/>
      <c r="W155" s="397"/>
      <c r="X155" s="397"/>
      <c r="Y155" s="397"/>
    </row>
    <row r="156" spans="1:25" ht="15.75" customHeight="1" x14ac:dyDescent="0.25">
      <c r="A156" s="397"/>
      <c r="B156" s="397"/>
      <c r="C156" s="397"/>
      <c r="D156" s="397"/>
      <c r="E156" s="397"/>
      <c r="F156" s="505"/>
      <c r="G156" s="397"/>
      <c r="H156" s="397"/>
      <c r="I156" s="397"/>
      <c r="J156" s="397"/>
      <c r="K156" s="397"/>
      <c r="L156" s="397"/>
      <c r="M156" s="397"/>
      <c r="N156" s="397"/>
      <c r="O156" s="397"/>
      <c r="P156" s="397"/>
      <c r="Q156" s="397"/>
      <c r="R156" s="397"/>
      <c r="S156" s="397"/>
      <c r="T156" s="397"/>
      <c r="U156" s="397"/>
      <c r="V156" s="397"/>
      <c r="W156" s="397"/>
      <c r="X156" s="397"/>
      <c r="Y156" s="397"/>
    </row>
    <row r="157" spans="1:25" ht="15.75" customHeight="1" x14ac:dyDescent="0.25">
      <c r="A157" s="397"/>
      <c r="B157" s="397"/>
      <c r="C157" s="397"/>
      <c r="D157" s="397"/>
      <c r="E157" s="397"/>
      <c r="F157" s="505"/>
      <c r="G157" s="397"/>
      <c r="H157" s="397"/>
      <c r="I157" s="397"/>
      <c r="J157" s="397"/>
      <c r="K157" s="397"/>
      <c r="L157" s="397"/>
      <c r="M157" s="397"/>
      <c r="N157" s="397"/>
      <c r="O157" s="397"/>
      <c r="P157" s="397"/>
      <c r="Q157" s="397"/>
      <c r="R157" s="397"/>
      <c r="S157" s="397"/>
      <c r="T157" s="397"/>
      <c r="U157" s="397"/>
      <c r="V157" s="397"/>
      <c r="W157" s="397"/>
      <c r="X157" s="397"/>
      <c r="Y157" s="397"/>
    </row>
    <row r="158" spans="1:25" ht="15.75" customHeight="1" x14ac:dyDescent="0.25">
      <c r="A158" s="397"/>
      <c r="B158" s="397"/>
      <c r="C158" s="397"/>
      <c r="D158" s="397"/>
      <c r="E158" s="397"/>
      <c r="F158" s="505"/>
      <c r="G158" s="397"/>
      <c r="H158" s="397"/>
      <c r="I158" s="397"/>
      <c r="J158" s="397"/>
      <c r="K158" s="397"/>
      <c r="L158" s="397"/>
      <c r="M158" s="397"/>
      <c r="N158" s="397"/>
      <c r="O158" s="397"/>
      <c r="P158" s="397"/>
      <c r="Q158" s="397"/>
      <c r="R158" s="397"/>
      <c r="S158" s="397"/>
      <c r="T158" s="397"/>
      <c r="U158" s="397"/>
      <c r="V158" s="397"/>
      <c r="W158" s="397"/>
      <c r="X158" s="397"/>
      <c r="Y158" s="397"/>
    </row>
    <row r="159" spans="1:25" ht="15.75" customHeight="1" x14ac:dyDescent="0.25">
      <c r="A159" s="397"/>
      <c r="B159" s="397"/>
      <c r="C159" s="397"/>
      <c r="D159" s="397"/>
      <c r="E159" s="397"/>
      <c r="F159" s="505"/>
      <c r="G159" s="397"/>
      <c r="H159" s="397"/>
      <c r="I159" s="397"/>
      <c r="J159" s="397"/>
      <c r="K159" s="397"/>
      <c r="L159" s="397"/>
      <c r="M159" s="397"/>
      <c r="N159" s="397"/>
      <c r="O159" s="397"/>
      <c r="P159" s="397"/>
      <c r="Q159" s="397"/>
      <c r="R159" s="397"/>
      <c r="S159" s="397"/>
      <c r="T159" s="397"/>
      <c r="U159" s="397"/>
      <c r="V159" s="397"/>
      <c r="W159" s="397"/>
      <c r="X159" s="397"/>
      <c r="Y159" s="397"/>
    </row>
    <row r="160" spans="1:25" ht="15.75" customHeight="1" x14ac:dyDescent="0.25">
      <c r="A160" s="397"/>
      <c r="B160" s="397"/>
      <c r="C160" s="397"/>
      <c r="D160" s="397"/>
      <c r="E160" s="397"/>
      <c r="F160" s="505"/>
      <c r="G160" s="397"/>
      <c r="H160" s="397"/>
      <c r="I160" s="397"/>
      <c r="J160" s="397"/>
      <c r="K160" s="397"/>
      <c r="L160" s="397"/>
      <c r="M160" s="397"/>
      <c r="N160" s="397"/>
      <c r="O160" s="397"/>
      <c r="P160" s="397"/>
      <c r="Q160" s="397"/>
      <c r="R160" s="397"/>
      <c r="S160" s="397"/>
      <c r="T160" s="397"/>
      <c r="U160" s="397"/>
      <c r="V160" s="397"/>
      <c r="W160" s="397"/>
      <c r="X160" s="397"/>
      <c r="Y160" s="397"/>
    </row>
    <row r="161" spans="1:25" ht="15.75" customHeight="1" x14ac:dyDescent="0.25">
      <c r="A161" s="397"/>
      <c r="B161" s="397"/>
      <c r="C161" s="397"/>
      <c r="D161" s="397"/>
      <c r="E161" s="397"/>
      <c r="F161" s="505"/>
      <c r="G161" s="397"/>
      <c r="H161" s="397"/>
      <c r="I161" s="397"/>
      <c r="J161" s="397"/>
      <c r="K161" s="397"/>
      <c r="L161" s="397"/>
      <c r="M161" s="397"/>
      <c r="N161" s="397"/>
      <c r="O161" s="397"/>
      <c r="P161" s="397"/>
      <c r="Q161" s="397"/>
      <c r="R161" s="397"/>
      <c r="S161" s="397"/>
      <c r="T161" s="397"/>
      <c r="U161" s="397"/>
      <c r="V161" s="397"/>
      <c r="W161" s="397"/>
      <c r="X161" s="397"/>
      <c r="Y161" s="397"/>
    </row>
    <row r="162" spans="1:25" ht="15.75" customHeight="1" x14ac:dyDescent="0.25">
      <c r="A162" s="397"/>
      <c r="B162" s="397"/>
      <c r="C162" s="397"/>
      <c r="D162" s="397"/>
      <c r="E162" s="397"/>
      <c r="F162" s="505"/>
      <c r="G162" s="397"/>
      <c r="H162" s="397"/>
      <c r="I162" s="397"/>
      <c r="J162" s="397"/>
      <c r="K162" s="397"/>
      <c r="L162" s="397"/>
      <c r="M162" s="397"/>
      <c r="N162" s="397"/>
      <c r="O162" s="397"/>
      <c r="P162" s="397"/>
      <c r="Q162" s="397"/>
      <c r="R162" s="397"/>
      <c r="S162" s="397"/>
      <c r="T162" s="397"/>
      <c r="U162" s="397"/>
      <c r="V162" s="397"/>
      <c r="W162" s="397"/>
      <c r="X162" s="397"/>
      <c r="Y162" s="397"/>
    </row>
    <row r="163" spans="1:25" ht="15.75" customHeight="1" x14ac:dyDescent="0.25">
      <c r="A163" s="397"/>
      <c r="B163" s="397"/>
      <c r="C163" s="397"/>
      <c r="D163" s="397"/>
      <c r="E163" s="397"/>
      <c r="F163" s="505"/>
      <c r="G163" s="397"/>
      <c r="H163" s="397"/>
      <c r="I163" s="397"/>
      <c r="J163" s="397"/>
      <c r="K163" s="397"/>
      <c r="L163" s="397"/>
      <c r="M163" s="397"/>
      <c r="N163" s="397"/>
      <c r="O163" s="397"/>
      <c r="P163" s="397"/>
      <c r="Q163" s="397"/>
      <c r="R163" s="397"/>
      <c r="S163" s="397"/>
      <c r="T163" s="397"/>
      <c r="U163" s="397"/>
      <c r="V163" s="397"/>
      <c r="W163" s="397"/>
      <c r="X163" s="397"/>
      <c r="Y163" s="397"/>
    </row>
    <row r="164" spans="1:25" ht="15.75" customHeight="1" x14ac:dyDescent="0.25">
      <c r="A164" s="397"/>
      <c r="B164" s="397"/>
      <c r="C164" s="397"/>
      <c r="D164" s="397"/>
      <c r="E164" s="397"/>
      <c r="F164" s="505"/>
      <c r="G164" s="397"/>
      <c r="H164" s="397"/>
      <c r="I164" s="397"/>
      <c r="J164" s="397"/>
      <c r="K164" s="397"/>
      <c r="L164" s="397"/>
      <c r="M164" s="397"/>
      <c r="N164" s="397"/>
      <c r="O164" s="397"/>
      <c r="P164" s="397"/>
      <c r="Q164" s="397"/>
      <c r="R164" s="397"/>
      <c r="S164" s="397"/>
      <c r="T164" s="397"/>
      <c r="U164" s="397"/>
      <c r="V164" s="397"/>
      <c r="W164" s="397"/>
      <c r="X164" s="397"/>
      <c r="Y164" s="397"/>
    </row>
    <row r="165" spans="1:25" ht="15.75" customHeight="1" x14ac:dyDescent="0.25">
      <c r="A165" s="397"/>
      <c r="B165" s="397"/>
      <c r="C165" s="397"/>
      <c r="D165" s="397"/>
      <c r="E165" s="397"/>
      <c r="F165" s="505"/>
      <c r="G165" s="397"/>
      <c r="H165" s="397"/>
      <c r="I165" s="397"/>
      <c r="J165" s="397"/>
      <c r="K165" s="397"/>
      <c r="L165" s="397"/>
      <c r="M165" s="397"/>
      <c r="N165" s="397"/>
      <c r="O165" s="397"/>
      <c r="P165" s="397"/>
      <c r="Q165" s="397"/>
      <c r="R165" s="397"/>
      <c r="S165" s="397"/>
      <c r="T165" s="397"/>
      <c r="U165" s="397"/>
      <c r="V165" s="397"/>
      <c r="W165" s="397"/>
      <c r="X165" s="397"/>
      <c r="Y165" s="397"/>
    </row>
    <row r="166" spans="1:25" ht="15.75" customHeight="1" x14ac:dyDescent="0.25">
      <c r="A166" s="397"/>
      <c r="B166" s="397"/>
      <c r="C166" s="397"/>
      <c r="D166" s="397"/>
      <c r="E166" s="397"/>
      <c r="F166" s="505"/>
      <c r="G166" s="397"/>
      <c r="H166" s="397"/>
      <c r="I166" s="397"/>
      <c r="J166" s="397"/>
      <c r="K166" s="397"/>
      <c r="L166" s="397"/>
      <c r="M166" s="397"/>
      <c r="N166" s="397"/>
      <c r="O166" s="397"/>
      <c r="P166" s="397"/>
      <c r="Q166" s="397"/>
      <c r="R166" s="397"/>
      <c r="S166" s="397"/>
      <c r="T166" s="397"/>
      <c r="U166" s="397"/>
      <c r="V166" s="397"/>
      <c r="W166" s="397"/>
      <c r="X166" s="397"/>
      <c r="Y166" s="397"/>
    </row>
    <row r="167" spans="1:25" ht="15.75" customHeight="1" x14ac:dyDescent="0.25">
      <c r="A167" s="397"/>
      <c r="B167" s="397"/>
      <c r="C167" s="397"/>
      <c r="D167" s="397"/>
      <c r="E167" s="397"/>
      <c r="F167" s="505"/>
      <c r="G167" s="397"/>
      <c r="H167" s="397"/>
      <c r="I167" s="397"/>
      <c r="J167" s="397"/>
      <c r="K167" s="397"/>
      <c r="L167" s="397"/>
      <c r="M167" s="397"/>
      <c r="N167" s="397"/>
      <c r="O167" s="397"/>
      <c r="P167" s="397"/>
      <c r="Q167" s="397"/>
      <c r="R167" s="397"/>
      <c r="S167" s="397"/>
      <c r="T167" s="397"/>
      <c r="U167" s="397"/>
      <c r="V167" s="397"/>
      <c r="W167" s="397"/>
      <c r="X167" s="397"/>
      <c r="Y167" s="397"/>
    </row>
    <row r="168" spans="1:25" ht="15.75" customHeight="1" x14ac:dyDescent="0.25">
      <c r="A168" s="397"/>
      <c r="B168" s="397"/>
      <c r="C168" s="397"/>
      <c r="D168" s="397"/>
      <c r="E168" s="397"/>
      <c r="F168" s="505"/>
      <c r="G168" s="397"/>
      <c r="H168" s="397"/>
      <c r="I168" s="397"/>
      <c r="J168" s="397"/>
      <c r="K168" s="397"/>
      <c r="L168" s="397"/>
      <c r="M168" s="397"/>
      <c r="N168" s="397"/>
      <c r="O168" s="397"/>
      <c r="P168" s="397"/>
      <c r="Q168" s="397"/>
      <c r="R168" s="397"/>
      <c r="S168" s="397"/>
      <c r="T168" s="397"/>
      <c r="U168" s="397"/>
      <c r="V168" s="397"/>
      <c r="W168" s="397"/>
      <c r="X168" s="397"/>
      <c r="Y168" s="397"/>
    </row>
    <row r="169" spans="1:25" ht="15.75" customHeight="1" x14ac:dyDescent="0.25">
      <c r="A169" s="397"/>
      <c r="B169" s="397"/>
      <c r="C169" s="397"/>
      <c r="D169" s="397"/>
      <c r="E169" s="397"/>
      <c r="F169" s="505"/>
      <c r="G169" s="397"/>
      <c r="H169" s="397"/>
      <c r="I169" s="397"/>
      <c r="J169" s="397"/>
      <c r="K169" s="397"/>
      <c r="L169" s="397"/>
      <c r="M169" s="397"/>
      <c r="N169" s="397"/>
      <c r="O169" s="397"/>
      <c r="P169" s="397"/>
      <c r="Q169" s="397"/>
      <c r="R169" s="397"/>
      <c r="S169" s="397"/>
      <c r="T169" s="397"/>
      <c r="U169" s="397"/>
      <c r="V169" s="397"/>
      <c r="W169" s="397"/>
      <c r="X169" s="397"/>
      <c r="Y169" s="397"/>
    </row>
    <row r="170" spans="1:25" ht="15.75" customHeight="1" x14ac:dyDescent="0.25">
      <c r="A170" s="397"/>
      <c r="B170" s="397"/>
      <c r="C170" s="397"/>
      <c r="D170" s="397"/>
      <c r="E170" s="397"/>
      <c r="F170" s="505"/>
      <c r="G170" s="397"/>
      <c r="H170" s="397"/>
      <c r="I170" s="397"/>
      <c r="J170" s="397"/>
      <c r="K170" s="397"/>
      <c r="L170" s="397"/>
      <c r="M170" s="397"/>
      <c r="N170" s="397"/>
      <c r="O170" s="397"/>
      <c r="P170" s="397"/>
      <c r="Q170" s="397"/>
      <c r="R170" s="397"/>
      <c r="S170" s="397"/>
      <c r="T170" s="397"/>
      <c r="U170" s="397"/>
      <c r="V170" s="397"/>
      <c r="W170" s="397"/>
      <c r="X170" s="397"/>
      <c r="Y170" s="397"/>
    </row>
    <row r="171" spans="1:25" ht="15.75" customHeight="1" x14ac:dyDescent="0.25">
      <c r="A171" s="397"/>
      <c r="B171" s="397"/>
      <c r="C171" s="397"/>
      <c r="D171" s="397"/>
      <c r="E171" s="397"/>
      <c r="F171" s="505"/>
      <c r="G171" s="397"/>
      <c r="H171" s="397"/>
      <c r="I171" s="397"/>
      <c r="J171" s="397"/>
      <c r="K171" s="397"/>
      <c r="L171" s="397"/>
      <c r="M171" s="397"/>
      <c r="N171" s="397"/>
      <c r="O171" s="397"/>
      <c r="P171" s="397"/>
      <c r="Q171" s="397"/>
      <c r="R171" s="397"/>
      <c r="S171" s="397"/>
      <c r="T171" s="397"/>
      <c r="U171" s="397"/>
      <c r="V171" s="397"/>
      <c r="W171" s="397"/>
      <c r="X171" s="397"/>
      <c r="Y171" s="397"/>
    </row>
    <row r="172" spans="1:25" ht="15.75" customHeight="1" x14ac:dyDescent="0.25">
      <c r="A172" s="397"/>
      <c r="B172" s="397"/>
      <c r="C172" s="397"/>
      <c r="D172" s="397"/>
      <c r="E172" s="397"/>
      <c r="F172" s="505"/>
      <c r="G172" s="397"/>
      <c r="H172" s="397"/>
      <c r="I172" s="397"/>
      <c r="J172" s="397"/>
      <c r="K172" s="397"/>
      <c r="L172" s="397"/>
      <c r="M172" s="397"/>
      <c r="N172" s="397"/>
      <c r="O172" s="397"/>
      <c r="P172" s="397"/>
      <c r="Q172" s="397"/>
      <c r="R172" s="397"/>
      <c r="S172" s="397"/>
      <c r="T172" s="397"/>
      <c r="U172" s="397"/>
      <c r="V172" s="397"/>
      <c r="W172" s="397"/>
      <c r="X172" s="397"/>
      <c r="Y172" s="397"/>
    </row>
    <row r="173" spans="1:25" ht="15.75" customHeight="1" x14ac:dyDescent="0.25">
      <c r="A173" s="397"/>
      <c r="B173" s="397"/>
      <c r="C173" s="397"/>
      <c r="D173" s="397"/>
      <c r="E173" s="397"/>
      <c r="F173" s="505"/>
      <c r="G173" s="397"/>
      <c r="H173" s="397"/>
      <c r="I173" s="397"/>
      <c r="J173" s="397"/>
      <c r="K173" s="397"/>
      <c r="L173" s="397"/>
      <c r="M173" s="397"/>
      <c r="N173" s="397"/>
      <c r="O173" s="397"/>
      <c r="P173" s="397"/>
      <c r="Q173" s="397"/>
      <c r="R173" s="397"/>
      <c r="S173" s="397"/>
      <c r="T173" s="397"/>
      <c r="U173" s="397"/>
      <c r="V173" s="397"/>
      <c r="W173" s="397"/>
      <c r="X173" s="397"/>
      <c r="Y173" s="397"/>
    </row>
    <row r="174" spans="1:25" ht="15.75" customHeight="1" x14ac:dyDescent="0.25">
      <c r="A174" s="397"/>
      <c r="B174" s="397"/>
      <c r="C174" s="397"/>
      <c r="D174" s="397"/>
      <c r="E174" s="397"/>
      <c r="F174" s="505"/>
      <c r="G174" s="397"/>
      <c r="H174" s="397"/>
      <c r="I174" s="397"/>
      <c r="J174" s="397"/>
      <c r="K174" s="397"/>
      <c r="L174" s="397"/>
      <c r="M174" s="397"/>
      <c r="N174" s="397"/>
      <c r="O174" s="397"/>
      <c r="P174" s="397"/>
      <c r="Q174" s="397"/>
      <c r="R174" s="397"/>
      <c r="S174" s="397"/>
      <c r="T174" s="397"/>
      <c r="U174" s="397"/>
      <c r="V174" s="397"/>
      <c r="W174" s="397"/>
      <c r="X174" s="397"/>
      <c r="Y174" s="397"/>
    </row>
    <row r="175" spans="1:25" ht="15.75" customHeight="1" x14ac:dyDescent="0.25">
      <c r="A175" s="397"/>
      <c r="B175" s="397"/>
      <c r="C175" s="397"/>
      <c r="D175" s="397"/>
      <c r="E175" s="397"/>
      <c r="F175" s="505"/>
      <c r="G175" s="397"/>
      <c r="H175" s="397"/>
      <c r="I175" s="397"/>
      <c r="J175" s="397"/>
      <c r="K175" s="397"/>
      <c r="L175" s="397"/>
      <c r="M175" s="397"/>
      <c r="N175" s="397"/>
      <c r="O175" s="397"/>
      <c r="P175" s="397"/>
      <c r="Q175" s="397"/>
      <c r="R175" s="397"/>
      <c r="S175" s="397"/>
      <c r="T175" s="397"/>
      <c r="U175" s="397"/>
      <c r="V175" s="397"/>
      <c r="W175" s="397"/>
      <c r="X175" s="397"/>
      <c r="Y175" s="397"/>
    </row>
    <row r="176" spans="1:25" ht="15.75" customHeight="1" x14ac:dyDescent="0.25">
      <c r="A176" s="397"/>
      <c r="B176" s="397"/>
      <c r="C176" s="397"/>
      <c r="D176" s="397"/>
      <c r="E176" s="397"/>
      <c r="F176" s="505"/>
      <c r="G176" s="397"/>
      <c r="H176" s="397"/>
      <c r="I176" s="397"/>
      <c r="J176" s="397"/>
      <c r="K176" s="397"/>
      <c r="L176" s="397"/>
      <c r="M176" s="397"/>
      <c r="N176" s="397"/>
      <c r="O176" s="397"/>
      <c r="P176" s="397"/>
      <c r="Q176" s="397"/>
      <c r="R176" s="397"/>
      <c r="S176" s="397"/>
      <c r="T176" s="397"/>
      <c r="U176" s="397"/>
      <c r="V176" s="397"/>
      <c r="W176" s="397"/>
      <c r="X176" s="397"/>
      <c r="Y176" s="397"/>
    </row>
    <row r="177" spans="1:25" ht="15.75" customHeight="1" x14ac:dyDescent="0.25">
      <c r="A177" s="397"/>
      <c r="B177" s="397"/>
      <c r="C177" s="397"/>
      <c r="D177" s="397"/>
      <c r="E177" s="397"/>
      <c r="F177" s="505"/>
      <c r="G177" s="397"/>
      <c r="H177" s="397"/>
      <c r="I177" s="397"/>
      <c r="J177" s="397"/>
      <c r="K177" s="397"/>
      <c r="L177" s="397"/>
      <c r="M177" s="397"/>
      <c r="N177" s="397"/>
      <c r="O177" s="397"/>
      <c r="P177" s="397"/>
      <c r="Q177" s="397"/>
      <c r="R177" s="397"/>
      <c r="S177" s="397"/>
      <c r="T177" s="397"/>
      <c r="U177" s="397"/>
      <c r="V177" s="397"/>
      <c r="W177" s="397"/>
      <c r="X177" s="397"/>
      <c r="Y177" s="397"/>
    </row>
    <row r="178" spans="1:25" ht="15.75" customHeight="1" x14ac:dyDescent="0.25">
      <c r="A178" s="397"/>
      <c r="B178" s="397"/>
      <c r="C178" s="397"/>
      <c r="D178" s="397"/>
      <c r="E178" s="397"/>
      <c r="F178" s="505"/>
      <c r="G178" s="397"/>
      <c r="H178" s="397"/>
      <c r="I178" s="397"/>
      <c r="J178" s="397"/>
      <c r="K178" s="397"/>
      <c r="L178" s="397"/>
      <c r="M178" s="397"/>
      <c r="N178" s="397"/>
      <c r="O178" s="397"/>
      <c r="P178" s="397"/>
      <c r="Q178" s="397"/>
      <c r="R178" s="397"/>
      <c r="S178" s="397"/>
      <c r="T178" s="397"/>
      <c r="U178" s="397"/>
      <c r="V178" s="397"/>
      <c r="W178" s="397"/>
      <c r="X178" s="397"/>
      <c r="Y178" s="397"/>
    </row>
    <row r="179" spans="1:25" ht="15.75" customHeight="1" x14ac:dyDescent="0.25">
      <c r="A179" s="397"/>
      <c r="B179" s="397"/>
      <c r="C179" s="397"/>
      <c r="D179" s="397"/>
      <c r="E179" s="397"/>
      <c r="F179" s="505"/>
      <c r="G179" s="397"/>
      <c r="H179" s="397"/>
      <c r="I179" s="397"/>
      <c r="J179" s="397"/>
      <c r="K179" s="397"/>
      <c r="L179" s="397"/>
      <c r="M179" s="397"/>
      <c r="N179" s="397"/>
      <c r="O179" s="397"/>
      <c r="P179" s="397"/>
      <c r="Q179" s="397"/>
      <c r="R179" s="397"/>
      <c r="S179" s="397"/>
      <c r="T179" s="397"/>
      <c r="U179" s="397"/>
      <c r="V179" s="397"/>
      <c r="W179" s="397"/>
      <c r="X179" s="397"/>
      <c r="Y179" s="397"/>
    </row>
    <row r="180" spans="1:25" ht="15.75" customHeight="1" x14ac:dyDescent="0.25">
      <c r="A180" s="397"/>
      <c r="B180" s="397"/>
      <c r="C180" s="397"/>
      <c r="D180" s="397"/>
      <c r="E180" s="397"/>
      <c r="F180" s="505"/>
      <c r="G180" s="397"/>
      <c r="H180" s="397"/>
      <c r="I180" s="397"/>
      <c r="J180" s="397"/>
      <c r="K180" s="397"/>
      <c r="L180" s="397"/>
      <c r="M180" s="397"/>
      <c r="N180" s="397"/>
      <c r="O180" s="397"/>
      <c r="P180" s="397"/>
      <c r="Q180" s="397"/>
      <c r="R180" s="397"/>
      <c r="S180" s="397"/>
      <c r="T180" s="397"/>
      <c r="U180" s="397"/>
      <c r="V180" s="397"/>
      <c r="W180" s="397"/>
      <c r="X180" s="397"/>
      <c r="Y180" s="397"/>
    </row>
    <row r="181" spans="1:25" ht="15.75" customHeight="1" x14ac:dyDescent="0.25">
      <c r="A181" s="397"/>
      <c r="B181" s="397"/>
      <c r="C181" s="397"/>
      <c r="D181" s="397"/>
      <c r="E181" s="397"/>
      <c r="F181" s="505"/>
      <c r="G181" s="397"/>
      <c r="H181" s="397"/>
      <c r="I181" s="397"/>
      <c r="J181" s="397"/>
      <c r="K181" s="397"/>
      <c r="L181" s="397"/>
      <c r="M181" s="397"/>
      <c r="N181" s="397"/>
      <c r="O181" s="397"/>
      <c r="P181" s="397"/>
      <c r="Q181" s="397"/>
      <c r="R181" s="397"/>
      <c r="S181" s="397"/>
      <c r="T181" s="397"/>
      <c r="U181" s="397"/>
      <c r="V181" s="397"/>
      <c r="W181" s="397"/>
      <c r="X181" s="397"/>
      <c r="Y181" s="397"/>
    </row>
    <row r="182" spans="1:25" ht="15.75" customHeight="1" x14ac:dyDescent="0.25">
      <c r="A182" s="397"/>
      <c r="B182" s="397"/>
      <c r="C182" s="397"/>
      <c r="D182" s="397"/>
      <c r="E182" s="397"/>
      <c r="F182" s="505"/>
      <c r="G182" s="397"/>
      <c r="H182" s="397"/>
      <c r="I182" s="397"/>
      <c r="J182" s="397"/>
      <c r="K182" s="397"/>
      <c r="L182" s="397"/>
      <c r="M182" s="397"/>
      <c r="N182" s="397"/>
      <c r="O182" s="397"/>
      <c r="P182" s="397"/>
      <c r="Q182" s="397"/>
      <c r="R182" s="397"/>
      <c r="S182" s="397"/>
      <c r="T182" s="397"/>
      <c r="U182" s="397"/>
      <c r="V182" s="397"/>
      <c r="W182" s="397"/>
      <c r="X182" s="397"/>
      <c r="Y182" s="397"/>
    </row>
    <row r="183" spans="1:25" ht="15.75" customHeight="1" x14ac:dyDescent="0.25">
      <c r="A183" s="397"/>
      <c r="B183" s="397"/>
      <c r="C183" s="397"/>
      <c r="D183" s="397"/>
      <c r="E183" s="397"/>
      <c r="F183" s="505"/>
      <c r="G183" s="397"/>
      <c r="H183" s="397"/>
      <c r="I183" s="397"/>
      <c r="J183" s="397"/>
      <c r="K183" s="397"/>
      <c r="L183" s="397"/>
      <c r="M183" s="397"/>
      <c r="N183" s="397"/>
      <c r="O183" s="397"/>
      <c r="P183" s="397"/>
      <c r="Q183" s="397"/>
      <c r="R183" s="397"/>
      <c r="S183" s="397"/>
      <c r="T183" s="397"/>
      <c r="U183" s="397"/>
      <c r="V183" s="397"/>
      <c r="W183" s="397"/>
      <c r="X183" s="397"/>
      <c r="Y183" s="397"/>
    </row>
    <row r="184" spans="1:25" ht="15.75" customHeight="1" x14ac:dyDescent="0.25">
      <c r="A184" s="397"/>
      <c r="B184" s="397"/>
      <c r="C184" s="397"/>
      <c r="D184" s="397"/>
      <c r="E184" s="397"/>
      <c r="F184" s="505"/>
      <c r="G184" s="397"/>
      <c r="H184" s="397"/>
      <c r="I184" s="397"/>
      <c r="J184" s="397"/>
      <c r="K184" s="397"/>
      <c r="L184" s="397"/>
      <c r="M184" s="397"/>
      <c r="N184" s="397"/>
      <c r="O184" s="397"/>
      <c r="P184" s="397"/>
      <c r="Q184" s="397"/>
      <c r="R184" s="397"/>
      <c r="S184" s="397"/>
      <c r="T184" s="397"/>
      <c r="U184" s="397"/>
      <c r="V184" s="397"/>
      <c r="W184" s="397"/>
      <c r="X184" s="397"/>
      <c r="Y184" s="397"/>
    </row>
    <row r="185" spans="1:25" ht="15.75" customHeight="1" x14ac:dyDescent="0.25">
      <c r="A185" s="397"/>
      <c r="B185" s="397"/>
      <c r="C185" s="397"/>
      <c r="D185" s="397"/>
      <c r="E185" s="397"/>
      <c r="F185" s="505"/>
      <c r="G185" s="397"/>
      <c r="H185" s="397"/>
      <c r="I185" s="397"/>
      <c r="J185" s="397"/>
      <c r="K185" s="397"/>
      <c r="L185" s="397"/>
      <c r="M185" s="397"/>
      <c r="N185" s="397"/>
      <c r="O185" s="397"/>
      <c r="P185" s="397"/>
      <c r="Q185" s="397"/>
      <c r="R185" s="397"/>
      <c r="S185" s="397"/>
      <c r="T185" s="397"/>
      <c r="U185" s="397"/>
      <c r="V185" s="397"/>
      <c r="W185" s="397"/>
      <c r="X185" s="397"/>
      <c r="Y185" s="397"/>
    </row>
    <row r="186" spans="1:25" ht="15.75" customHeight="1" x14ac:dyDescent="0.25">
      <c r="A186" s="397"/>
      <c r="B186" s="397"/>
      <c r="C186" s="397"/>
      <c r="D186" s="397"/>
      <c r="E186" s="397"/>
      <c r="F186" s="505"/>
      <c r="G186" s="397"/>
      <c r="H186" s="397"/>
      <c r="I186" s="397"/>
      <c r="J186" s="397"/>
      <c r="K186" s="397"/>
      <c r="L186" s="397"/>
      <c r="M186" s="397"/>
      <c r="N186" s="397"/>
      <c r="O186" s="397"/>
      <c r="P186" s="397"/>
      <c r="Q186" s="397"/>
      <c r="R186" s="397"/>
      <c r="S186" s="397"/>
      <c r="T186" s="397"/>
      <c r="U186" s="397"/>
      <c r="V186" s="397"/>
      <c r="W186" s="397"/>
      <c r="X186" s="397"/>
      <c r="Y186" s="397"/>
    </row>
    <row r="187" spans="1:25" ht="15.75" customHeight="1" x14ac:dyDescent="0.25">
      <c r="A187" s="397"/>
      <c r="B187" s="397"/>
      <c r="C187" s="397"/>
      <c r="D187" s="397"/>
      <c r="E187" s="397"/>
      <c r="F187" s="505"/>
      <c r="G187" s="397"/>
      <c r="H187" s="397"/>
      <c r="I187" s="397"/>
      <c r="J187" s="397"/>
      <c r="K187" s="397"/>
      <c r="L187" s="397"/>
      <c r="M187" s="397"/>
      <c r="N187" s="397"/>
      <c r="O187" s="397"/>
      <c r="P187" s="397"/>
      <c r="Q187" s="397"/>
      <c r="R187" s="397"/>
      <c r="S187" s="397"/>
      <c r="T187" s="397"/>
      <c r="U187" s="397"/>
      <c r="V187" s="397"/>
      <c r="W187" s="397"/>
      <c r="X187" s="397"/>
      <c r="Y187" s="397"/>
    </row>
    <row r="188" spans="1:25" ht="15.75" customHeight="1" x14ac:dyDescent="0.25">
      <c r="A188" s="397"/>
      <c r="B188" s="397"/>
      <c r="C188" s="397"/>
      <c r="D188" s="397"/>
      <c r="E188" s="397"/>
      <c r="F188" s="505"/>
      <c r="G188" s="397"/>
      <c r="H188" s="397"/>
      <c r="I188" s="397"/>
      <c r="J188" s="397"/>
      <c r="K188" s="397"/>
      <c r="L188" s="397"/>
      <c r="M188" s="397"/>
      <c r="N188" s="397"/>
      <c r="O188" s="397"/>
      <c r="P188" s="397"/>
      <c r="Q188" s="397"/>
      <c r="R188" s="397"/>
      <c r="S188" s="397"/>
      <c r="T188" s="397"/>
      <c r="U188" s="397"/>
      <c r="V188" s="397"/>
      <c r="W188" s="397"/>
      <c r="X188" s="397"/>
      <c r="Y188" s="397"/>
    </row>
    <row r="189" spans="1:25" ht="15.75" customHeight="1" x14ac:dyDescent="0.25">
      <c r="A189" s="397"/>
      <c r="B189" s="397"/>
      <c r="C189" s="397"/>
      <c r="D189" s="397"/>
      <c r="E189" s="397"/>
      <c r="F189" s="505"/>
      <c r="G189" s="397"/>
      <c r="H189" s="397"/>
      <c r="I189" s="397"/>
      <c r="J189" s="397"/>
      <c r="K189" s="397"/>
      <c r="L189" s="397"/>
      <c r="M189" s="397"/>
      <c r="N189" s="397"/>
      <c r="O189" s="397"/>
      <c r="P189" s="397"/>
      <c r="Q189" s="397"/>
      <c r="R189" s="397"/>
      <c r="S189" s="397"/>
      <c r="T189" s="397"/>
      <c r="U189" s="397"/>
      <c r="V189" s="397"/>
      <c r="W189" s="397"/>
      <c r="X189" s="397"/>
      <c r="Y189" s="397"/>
    </row>
    <row r="190" spans="1:25" ht="15.75" customHeight="1" x14ac:dyDescent="0.25">
      <c r="A190" s="397"/>
      <c r="B190" s="397"/>
      <c r="C190" s="397"/>
      <c r="D190" s="397"/>
      <c r="E190" s="397"/>
      <c r="F190" s="505"/>
      <c r="G190" s="397"/>
      <c r="H190" s="397"/>
      <c r="I190" s="397"/>
      <c r="J190" s="397"/>
      <c r="K190" s="397"/>
      <c r="L190" s="397"/>
      <c r="M190" s="397"/>
      <c r="N190" s="397"/>
      <c r="O190" s="397"/>
      <c r="P190" s="397"/>
      <c r="Q190" s="397"/>
      <c r="R190" s="397"/>
      <c r="S190" s="397"/>
      <c r="T190" s="397"/>
      <c r="U190" s="397"/>
      <c r="V190" s="397"/>
      <c r="W190" s="397"/>
      <c r="X190" s="397"/>
      <c r="Y190" s="397"/>
    </row>
    <row r="191" spans="1:25" ht="15.75" customHeight="1" x14ac:dyDescent="0.25">
      <c r="A191" s="397"/>
      <c r="B191" s="397"/>
      <c r="C191" s="397"/>
      <c r="D191" s="397"/>
      <c r="E191" s="397"/>
      <c r="F191" s="505"/>
      <c r="G191" s="397"/>
      <c r="H191" s="397"/>
      <c r="I191" s="397"/>
      <c r="J191" s="397"/>
      <c r="K191" s="397"/>
      <c r="L191" s="397"/>
      <c r="M191" s="397"/>
      <c r="N191" s="397"/>
      <c r="O191" s="397"/>
      <c r="P191" s="397"/>
      <c r="Q191" s="397"/>
      <c r="R191" s="397"/>
      <c r="S191" s="397"/>
      <c r="T191" s="397"/>
      <c r="U191" s="397"/>
      <c r="V191" s="397"/>
      <c r="W191" s="397"/>
      <c r="X191" s="397"/>
      <c r="Y191" s="397"/>
    </row>
    <row r="192" spans="1:25" ht="15.75" customHeight="1" x14ac:dyDescent="0.25">
      <c r="A192" s="397"/>
      <c r="B192" s="397"/>
      <c r="C192" s="397"/>
      <c r="D192" s="397"/>
      <c r="E192" s="397"/>
      <c r="F192" s="505"/>
      <c r="G192" s="397"/>
      <c r="H192" s="397"/>
      <c r="I192" s="397"/>
      <c r="J192" s="397"/>
      <c r="K192" s="397"/>
      <c r="L192" s="397"/>
      <c r="M192" s="397"/>
      <c r="N192" s="397"/>
      <c r="O192" s="397"/>
      <c r="P192" s="397"/>
      <c r="Q192" s="397"/>
      <c r="R192" s="397"/>
      <c r="S192" s="397"/>
      <c r="T192" s="397"/>
      <c r="U192" s="397"/>
      <c r="V192" s="397"/>
      <c r="W192" s="397"/>
      <c r="X192" s="397"/>
      <c r="Y192" s="397"/>
    </row>
    <row r="193" spans="1:25" ht="15.75" customHeight="1" x14ac:dyDescent="0.25">
      <c r="A193" s="397"/>
      <c r="B193" s="397"/>
      <c r="C193" s="397"/>
      <c r="D193" s="397"/>
      <c r="E193" s="397"/>
      <c r="F193" s="505"/>
      <c r="G193" s="397"/>
      <c r="H193" s="397"/>
      <c r="I193" s="397"/>
      <c r="J193" s="397"/>
      <c r="K193" s="397"/>
      <c r="L193" s="397"/>
      <c r="M193" s="397"/>
      <c r="N193" s="397"/>
      <c r="O193" s="397"/>
      <c r="P193" s="397"/>
      <c r="Q193" s="397"/>
      <c r="R193" s="397"/>
      <c r="S193" s="397"/>
      <c r="T193" s="397"/>
      <c r="U193" s="397"/>
      <c r="V193" s="397"/>
      <c r="W193" s="397"/>
      <c r="X193" s="397"/>
      <c r="Y193" s="397"/>
    </row>
    <row r="194" spans="1:25" ht="15.75" customHeight="1" x14ac:dyDescent="0.25">
      <c r="A194" s="397"/>
      <c r="B194" s="397"/>
      <c r="C194" s="397"/>
      <c r="D194" s="397"/>
      <c r="E194" s="397"/>
      <c r="F194" s="505"/>
      <c r="G194" s="397"/>
      <c r="H194" s="397"/>
      <c r="I194" s="397"/>
      <c r="J194" s="397"/>
      <c r="K194" s="397"/>
      <c r="L194" s="397"/>
      <c r="M194" s="397"/>
      <c r="N194" s="397"/>
      <c r="O194" s="397"/>
      <c r="P194" s="397"/>
      <c r="Q194" s="397"/>
      <c r="R194" s="397"/>
      <c r="S194" s="397"/>
      <c r="T194" s="397"/>
      <c r="U194" s="397"/>
      <c r="V194" s="397"/>
      <c r="W194" s="397"/>
      <c r="X194" s="397"/>
      <c r="Y194" s="397"/>
    </row>
    <row r="195" spans="1:25" ht="15.75" customHeight="1" x14ac:dyDescent="0.25">
      <c r="A195" s="397"/>
      <c r="B195" s="397"/>
      <c r="C195" s="397"/>
      <c r="D195" s="397"/>
      <c r="E195" s="397"/>
      <c r="F195" s="505"/>
      <c r="G195" s="397"/>
      <c r="H195" s="397"/>
      <c r="I195" s="397"/>
      <c r="J195" s="397"/>
      <c r="K195" s="397"/>
      <c r="L195" s="397"/>
      <c r="M195" s="397"/>
      <c r="N195" s="397"/>
      <c r="O195" s="397"/>
      <c r="P195" s="397"/>
      <c r="Q195" s="397"/>
      <c r="R195" s="397"/>
      <c r="S195" s="397"/>
      <c r="T195" s="397"/>
      <c r="U195" s="397"/>
      <c r="V195" s="397"/>
      <c r="W195" s="397"/>
      <c r="X195" s="397"/>
      <c r="Y195" s="397"/>
    </row>
    <row r="196" spans="1:25" ht="15.75" customHeight="1" x14ac:dyDescent="0.25">
      <c r="A196" s="397"/>
      <c r="B196" s="397"/>
      <c r="C196" s="397"/>
      <c r="D196" s="397"/>
      <c r="E196" s="397"/>
      <c r="F196" s="505"/>
      <c r="G196" s="397"/>
      <c r="H196" s="397"/>
      <c r="I196" s="397"/>
      <c r="J196" s="397"/>
      <c r="K196" s="397"/>
      <c r="L196" s="397"/>
      <c r="M196" s="397"/>
      <c r="N196" s="397"/>
      <c r="O196" s="397"/>
      <c r="P196" s="397"/>
      <c r="Q196" s="397"/>
      <c r="R196" s="397"/>
      <c r="S196" s="397"/>
      <c r="T196" s="397"/>
      <c r="U196" s="397"/>
      <c r="V196" s="397"/>
      <c r="W196" s="397"/>
      <c r="X196" s="397"/>
      <c r="Y196" s="397"/>
    </row>
    <row r="197" spans="1:25" ht="15.75" customHeight="1" x14ac:dyDescent="0.25">
      <c r="A197" s="397"/>
      <c r="B197" s="397"/>
      <c r="C197" s="397"/>
      <c r="D197" s="397"/>
      <c r="E197" s="397"/>
      <c r="F197" s="505"/>
      <c r="G197" s="397"/>
      <c r="H197" s="397"/>
      <c r="I197" s="397"/>
      <c r="J197" s="397"/>
      <c r="K197" s="397"/>
      <c r="L197" s="397"/>
      <c r="M197" s="397"/>
      <c r="N197" s="397"/>
      <c r="O197" s="397"/>
      <c r="P197" s="397"/>
      <c r="Q197" s="397"/>
      <c r="R197" s="397"/>
      <c r="S197" s="397"/>
      <c r="T197" s="397"/>
      <c r="U197" s="397"/>
      <c r="V197" s="397"/>
      <c r="W197" s="397"/>
      <c r="X197" s="397"/>
      <c r="Y197" s="397"/>
    </row>
    <row r="198" spans="1:25" ht="15.75" customHeight="1" x14ac:dyDescent="0.25">
      <c r="A198" s="397"/>
      <c r="B198" s="397"/>
      <c r="C198" s="397"/>
      <c r="D198" s="397"/>
      <c r="E198" s="397"/>
      <c r="F198" s="505"/>
      <c r="G198" s="397"/>
      <c r="H198" s="397"/>
      <c r="I198" s="397"/>
      <c r="J198" s="397"/>
      <c r="K198" s="397"/>
      <c r="L198" s="397"/>
      <c r="M198" s="397"/>
      <c r="N198" s="397"/>
      <c r="O198" s="397"/>
      <c r="P198" s="397"/>
      <c r="Q198" s="397"/>
      <c r="R198" s="397"/>
      <c r="S198" s="397"/>
      <c r="T198" s="397"/>
      <c r="U198" s="397"/>
      <c r="V198" s="397"/>
      <c r="W198" s="397"/>
      <c r="X198" s="397"/>
      <c r="Y198" s="397"/>
    </row>
    <row r="199" spans="1:25" ht="15.75" customHeight="1" x14ac:dyDescent="0.25">
      <c r="A199" s="397"/>
      <c r="B199" s="397"/>
      <c r="C199" s="397"/>
      <c r="D199" s="397"/>
      <c r="E199" s="397"/>
      <c r="F199" s="505"/>
      <c r="G199" s="397"/>
      <c r="H199" s="397"/>
      <c r="I199" s="397"/>
      <c r="J199" s="397"/>
      <c r="K199" s="397"/>
      <c r="L199" s="397"/>
      <c r="M199" s="397"/>
      <c r="N199" s="397"/>
      <c r="O199" s="397"/>
      <c r="P199" s="397"/>
      <c r="Q199" s="397"/>
      <c r="R199" s="397"/>
      <c r="S199" s="397"/>
      <c r="T199" s="397"/>
      <c r="U199" s="397"/>
      <c r="V199" s="397"/>
      <c r="W199" s="397"/>
      <c r="X199" s="397"/>
      <c r="Y199" s="397"/>
    </row>
    <row r="200" spans="1:25" ht="15.75" customHeight="1" x14ac:dyDescent="0.25">
      <c r="A200" s="397"/>
      <c r="B200" s="397"/>
      <c r="C200" s="397"/>
      <c r="D200" s="397"/>
      <c r="E200" s="397"/>
      <c r="F200" s="505"/>
      <c r="G200" s="397"/>
      <c r="H200" s="397"/>
      <c r="I200" s="397"/>
      <c r="J200" s="397"/>
      <c r="K200" s="397"/>
      <c r="L200" s="397"/>
      <c r="M200" s="397"/>
      <c r="N200" s="397"/>
      <c r="O200" s="397"/>
      <c r="P200" s="397"/>
      <c r="Q200" s="397"/>
      <c r="R200" s="397"/>
      <c r="S200" s="397"/>
      <c r="T200" s="397"/>
      <c r="U200" s="397"/>
      <c r="V200" s="397"/>
      <c r="W200" s="397"/>
      <c r="X200" s="397"/>
      <c r="Y200" s="397"/>
    </row>
    <row r="201" spans="1:25" ht="15.75" customHeight="1" x14ac:dyDescent="0.25">
      <c r="A201" s="397"/>
      <c r="B201" s="397"/>
      <c r="C201" s="397"/>
      <c r="D201" s="397"/>
      <c r="E201" s="397"/>
      <c r="F201" s="505"/>
      <c r="G201" s="397"/>
      <c r="H201" s="397"/>
      <c r="I201" s="397"/>
      <c r="J201" s="397"/>
      <c r="K201" s="397"/>
      <c r="L201" s="397"/>
      <c r="M201" s="397"/>
      <c r="N201" s="397"/>
      <c r="O201" s="397"/>
      <c r="P201" s="397"/>
      <c r="Q201" s="397"/>
      <c r="R201" s="397"/>
      <c r="S201" s="397"/>
      <c r="T201" s="397"/>
      <c r="U201" s="397"/>
      <c r="V201" s="397"/>
      <c r="W201" s="397"/>
      <c r="X201" s="397"/>
      <c r="Y201" s="397"/>
    </row>
    <row r="202" spans="1:25" ht="15.75" customHeight="1" x14ac:dyDescent="0.25">
      <c r="A202" s="397"/>
      <c r="B202" s="397"/>
      <c r="C202" s="397"/>
      <c r="D202" s="397"/>
      <c r="E202" s="397"/>
      <c r="F202" s="505"/>
      <c r="G202" s="397"/>
      <c r="H202" s="397"/>
      <c r="I202" s="397"/>
      <c r="J202" s="397"/>
      <c r="K202" s="397"/>
      <c r="L202" s="397"/>
      <c r="M202" s="397"/>
      <c r="N202" s="397"/>
      <c r="O202" s="397"/>
      <c r="P202" s="397"/>
      <c r="Q202" s="397"/>
      <c r="R202" s="397"/>
      <c r="S202" s="397"/>
      <c r="T202" s="397"/>
      <c r="U202" s="397"/>
      <c r="V202" s="397"/>
      <c r="W202" s="397"/>
      <c r="X202" s="397"/>
      <c r="Y202" s="397"/>
    </row>
    <row r="203" spans="1:25" ht="15.75" customHeight="1" x14ac:dyDescent="0.25">
      <c r="A203" s="397"/>
      <c r="B203" s="397"/>
      <c r="C203" s="397"/>
      <c r="D203" s="397"/>
      <c r="E203" s="397"/>
      <c r="F203" s="505"/>
      <c r="G203" s="397"/>
      <c r="H203" s="397"/>
      <c r="I203" s="397"/>
      <c r="J203" s="397"/>
      <c r="K203" s="397"/>
      <c r="L203" s="397"/>
      <c r="M203" s="397"/>
      <c r="N203" s="397"/>
      <c r="O203" s="397"/>
      <c r="P203" s="397"/>
      <c r="Q203" s="397"/>
      <c r="R203" s="397"/>
      <c r="S203" s="397"/>
      <c r="T203" s="397"/>
      <c r="U203" s="397"/>
      <c r="V203" s="397"/>
      <c r="W203" s="397"/>
      <c r="X203" s="397"/>
      <c r="Y203" s="397"/>
    </row>
    <row r="204" spans="1:25" ht="15.75" customHeight="1" x14ac:dyDescent="0.25">
      <c r="A204" s="397"/>
      <c r="B204" s="397"/>
      <c r="C204" s="397"/>
      <c r="D204" s="397"/>
      <c r="E204" s="397"/>
      <c r="F204" s="505"/>
      <c r="G204" s="397"/>
      <c r="H204" s="397"/>
      <c r="I204" s="397"/>
      <c r="J204" s="397"/>
      <c r="K204" s="397"/>
      <c r="L204" s="397"/>
      <c r="M204" s="397"/>
      <c r="N204" s="397"/>
      <c r="O204" s="397"/>
      <c r="P204" s="397"/>
      <c r="Q204" s="397"/>
      <c r="R204" s="397"/>
      <c r="S204" s="397"/>
      <c r="T204" s="397"/>
      <c r="U204" s="397"/>
      <c r="V204" s="397"/>
      <c r="W204" s="397"/>
      <c r="X204" s="397"/>
      <c r="Y204" s="397"/>
    </row>
    <row r="205" spans="1:25" ht="15.75" customHeight="1" x14ac:dyDescent="0.25">
      <c r="A205" s="397"/>
      <c r="B205" s="397"/>
      <c r="C205" s="397"/>
      <c r="D205" s="397"/>
      <c r="E205" s="397"/>
      <c r="F205" s="505"/>
      <c r="G205" s="397"/>
      <c r="H205" s="397"/>
      <c r="I205" s="397"/>
      <c r="J205" s="397"/>
      <c r="K205" s="397"/>
      <c r="L205" s="397"/>
      <c r="M205" s="397"/>
      <c r="N205" s="397"/>
      <c r="O205" s="397"/>
      <c r="P205" s="397"/>
      <c r="Q205" s="397"/>
      <c r="R205" s="397"/>
      <c r="S205" s="397"/>
      <c r="T205" s="397"/>
      <c r="U205" s="397"/>
      <c r="V205" s="397"/>
      <c r="W205" s="397"/>
      <c r="X205" s="397"/>
      <c r="Y205" s="397"/>
    </row>
    <row r="206" spans="1:25" ht="15.75" customHeight="1" x14ac:dyDescent="0.25">
      <c r="A206" s="397"/>
      <c r="B206" s="397"/>
      <c r="C206" s="397"/>
      <c r="D206" s="397"/>
      <c r="E206" s="397"/>
      <c r="F206" s="505"/>
      <c r="G206" s="397"/>
      <c r="H206" s="397"/>
      <c r="I206" s="397"/>
      <c r="J206" s="397"/>
      <c r="K206" s="397"/>
      <c r="L206" s="397"/>
      <c r="M206" s="397"/>
      <c r="N206" s="397"/>
      <c r="O206" s="397"/>
      <c r="P206" s="397"/>
      <c r="Q206" s="397"/>
      <c r="R206" s="397"/>
      <c r="S206" s="397"/>
      <c r="T206" s="397"/>
      <c r="U206" s="397"/>
      <c r="V206" s="397"/>
      <c r="W206" s="397"/>
      <c r="X206" s="397"/>
      <c r="Y206" s="397"/>
    </row>
    <row r="207" spans="1:25" ht="15.75" customHeight="1" x14ac:dyDescent="0.25">
      <c r="A207" s="397"/>
      <c r="B207" s="397"/>
      <c r="C207" s="397"/>
      <c r="D207" s="397"/>
      <c r="E207" s="397"/>
      <c r="F207" s="505"/>
      <c r="G207" s="397"/>
      <c r="H207" s="397"/>
      <c r="I207" s="397"/>
      <c r="J207" s="397"/>
      <c r="K207" s="397"/>
      <c r="L207" s="397"/>
      <c r="M207" s="397"/>
      <c r="N207" s="397"/>
      <c r="O207" s="397"/>
      <c r="P207" s="397"/>
      <c r="Q207" s="397"/>
      <c r="R207" s="397"/>
      <c r="S207" s="397"/>
      <c r="T207" s="397"/>
      <c r="U207" s="397"/>
      <c r="V207" s="397"/>
      <c r="W207" s="397"/>
      <c r="X207" s="397"/>
      <c r="Y207" s="397"/>
    </row>
    <row r="208" spans="1:25" ht="15.75" customHeight="1" x14ac:dyDescent="0.25">
      <c r="A208" s="397"/>
      <c r="B208" s="397"/>
      <c r="C208" s="397"/>
      <c r="D208" s="397"/>
      <c r="E208" s="397"/>
      <c r="F208" s="505"/>
      <c r="G208" s="397"/>
      <c r="H208" s="397"/>
      <c r="I208" s="397"/>
      <c r="J208" s="397"/>
      <c r="K208" s="397"/>
      <c r="L208" s="397"/>
      <c r="M208" s="397"/>
      <c r="N208" s="397"/>
      <c r="O208" s="397"/>
      <c r="P208" s="397"/>
      <c r="Q208" s="397"/>
      <c r="R208" s="397"/>
      <c r="S208" s="397"/>
      <c r="T208" s="397"/>
      <c r="U208" s="397"/>
      <c r="V208" s="397"/>
      <c r="W208" s="397"/>
      <c r="X208" s="397"/>
      <c r="Y208" s="397"/>
    </row>
    <row r="209" spans="1:25" ht="15.75" customHeight="1" x14ac:dyDescent="0.25">
      <c r="A209" s="397"/>
      <c r="B209" s="397"/>
      <c r="C209" s="397"/>
      <c r="D209" s="397"/>
      <c r="E209" s="397"/>
      <c r="F209" s="505"/>
      <c r="G209" s="397"/>
      <c r="H209" s="397"/>
      <c r="I209" s="397"/>
      <c r="J209" s="397"/>
      <c r="K209" s="397"/>
      <c r="L209" s="397"/>
      <c r="M209" s="397"/>
      <c r="N209" s="397"/>
      <c r="O209" s="397"/>
      <c r="P209" s="397"/>
      <c r="Q209" s="397"/>
      <c r="R209" s="397"/>
      <c r="S209" s="397"/>
      <c r="T209" s="397"/>
      <c r="U209" s="397"/>
      <c r="V209" s="397"/>
      <c r="W209" s="397"/>
      <c r="X209" s="397"/>
      <c r="Y209" s="397"/>
    </row>
    <row r="210" spans="1:25" ht="15.75" customHeight="1" x14ac:dyDescent="0.25">
      <c r="A210" s="397"/>
      <c r="B210" s="397"/>
      <c r="C210" s="397"/>
      <c r="D210" s="397"/>
      <c r="E210" s="397"/>
      <c r="F210" s="505"/>
      <c r="G210" s="397"/>
      <c r="H210" s="397"/>
      <c r="I210" s="397"/>
      <c r="J210" s="397"/>
      <c r="K210" s="397"/>
      <c r="L210" s="397"/>
      <c r="M210" s="397"/>
      <c r="N210" s="397"/>
      <c r="O210" s="397"/>
      <c r="P210" s="397"/>
      <c r="Q210" s="397"/>
      <c r="R210" s="397"/>
      <c r="S210" s="397"/>
      <c r="T210" s="397"/>
      <c r="U210" s="397"/>
      <c r="V210" s="397"/>
      <c r="W210" s="397"/>
      <c r="X210" s="397"/>
      <c r="Y210" s="397"/>
    </row>
    <row r="211" spans="1:25" ht="15.75" customHeight="1" x14ac:dyDescent="0.25">
      <c r="A211" s="397"/>
      <c r="B211" s="397"/>
      <c r="C211" s="397"/>
      <c r="D211" s="397"/>
      <c r="E211" s="397"/>
      <c r="F211" s="505"/>
      <c r="G211" s="397"/>
      <c r="H211" s="397"/>
      <c r="I211" s="397"/>
      <c r="J211" s="397"/>
      <c r="K211" s="397"/>
      <c r="L211" s="397"/>
      <c r="M211" s="397"/>
      <c r="N211" s="397"/>
      <c r="O211" s="397"/>
      <c r="P211" s="397"/>
      <c r="Q211" s="397"/>
      <c r="R211" s="397"/>
      <c r="S211" s="397"/>
      <c r="T211" s="397"/>
      <c r="U211" s="397"/>
      <c r="V211" s="397"/>
      <c r="W211" s="397"/>
      <c r="X211" s="397"/>
      <c r="Y211" s="397"/>
    </row>
    <row r="212" spans="1:25" ht="15.75" customHeight="1" x14ac:dyDescent="0.25">
      <c r="A212" s="397"/>
      <c r="B212" s="397"/>
      <c r="C212" s="397"/>
      <c r="D212" s="397"/>
      <c r="E212" s="397"/>
      <c r="F212" s="505"/>
      <c r="G212" s="397"/>
      <c r="H212" s="397"/>
      <c r="I212" s="397"/>
      <c r="J212" s="397"/>
      <c r="K212" s="397"/>
      <c r="L212" s="397"/>
      <c r="M212" s="397"/>
      <c r="N212" s="397"/>
      <c r="O212" s="397"/>
      <c r="P212" s="397"/>
      <c r="Q212" s="397"/>
      <c r="R212" s="397"/>
      <c r="S212" s="397"/>
      <c r="T212" s="397"/>
      <c r="U212" s="397"/>
      <c r="V212" s="397"/>
      <c r="W212" s="397"/>
      <c r="X212" s="397"/>
      <c r="Y212" s="397"/>
    </row>
    <row r="213" spans="1:25" ht="15.75" customHeight="1" x14ac:dyDescent="0.25">
      <c r="A213" s="397"/>
      <c r="B213" s="397"/>
      <c r="C213" s="397"/>
      <c r="D213" s="397"/>
      <c r="E213" s="397"/>
      <c r="F213" s="505"/>
      <c r="G213" s="397"/>
      <c r="H213" s="397"/>
      <c r="I213" s="397"/>
      <c r="J213" s="397"/>
      <c r="K213" s="397"/>
      <c r="L213" s="397"/>
      <c r="M213" s="397"/>
      <c r="N213" s="397"/>
      <c r="O213" s="397"/>
      <c r="P213" s="397"/>
      <c r="Q213" s="397"/>
      <c r="R213" s="397"/>
      <c r="S213" s="397"/>
      <c r="T213" s="397"/>
      <c r="U213" s="397"/>
      <c r="V213" s="397"/>
      <c r="W213" s="397"/>
      <c r="X213" s="397"/>
      <c r="Y213" s="397"/>
    </row>
    <row r="214" spans="1:25" ht="15.75" customHeight="1" x14ac:dyDescent="0.25">
      <c r="A214" s="397"/>
      <c r="B214" s="397"/>
      <c r="C214" s="397"/>
      <c r="D214" s="397"/>
      <c r="E214" s="397"/>
      <c r="F214" s="505"/>
      <c r="G214" s="397"/>
      <c r="H214" s="397"/>
      <c r="I214" s="397"/>
      <c r="J214" s="397"/>
      <c r="K214" s="397"/>
      <c r="L214" s="397"/>
      <c r="M214" s="397"/>
      <c r="N214" s="397"/>
      <c r="O214" s="397"/>
      <c r="P214" s="397"/>
      <c r="Q214" s="397"/>
      <c r="R214" s="397"/>
      <c r="S214" s="397"/>
      <c r="T214" s="397"/>
      <c r="U214" s="397"/>
      <c r="V214" s="397"/>
      <c r="W214" s="397"/>
      <c r="X214" s="397"/>
      <c r="Y214" s="397"/>
    </row>
    <row r="215" spans="1:25" ht="15.75" customHeight="1" x14ac:dyDescent="0.25">
      <c r="A215" s="397"/>
      <c r="B215" s="397"/>
      <c r="C215" s="397"/>
      <c r="D215" s="397"/>
      <c r="E215" s="397"/>
      <c r="F215" s="505"/>
      <c r="G215" s="397"/>
      <c r="H215" s="397"/>
      <c r="I215" s="397"/>
      <c r="J215" s="397"/>
      <c r="K215" s="397"/>
      <c r="L215" s="397"/>
      <c r="M215" s="397"/>
      <c r="N215" s="397"/>
      <c r="O215" s="397"/>
      <c r="P215" s="397"/>
      <c r="Q215" s="397"/>
      <c r="R215" s="397"/>
      <c r="S215" s="397"/>
      <c r="T215" s="397"/>
      <c r="U215" s="397"/>
      <c r="V215" s="397"/>
      <c r="W215" s="397"/>
      <c r="X215" s="397"/>
      <c r="Y215" s="397"/>
    </row>
    <row r="216" spans="1:25" ht="15.75" customHeight="1" x14ac:dyDescent="0.25">
      <c r="A216" s="397"/>
      <c r="B216" s="397"/>
      <c r="C216" s="397"/>
      <c r="D216" s="397"/>
      <c r="E216" s="397"/>
      <c r="F216" s="505"/>
      <c r="G216" s="397"/>
      <c r="H216" s="397"/>
      <c r="I216" s="397"/>
      <c r="J216" s="397"/>
      <c r="K216" s="397"/>
      <c r="L216" s="397"/>
      <c r="M216" s="397"/>
      <c r="N216" s="397"/>
      <c r="O216" s="397"/>
      <c r="P216" s="397"/>
      <c r="Q216" s="397"/>
      <c r="R216" s="397"/>
      <c r="S216" s="397"/>
      <c r="T216" s="397"/>
      <c r="U216" s="397"/>
      <c r="V216" s="397"/>
      <c r="W216" s="397"/>
      <c r="X216" s="397"/>
      <c r="Y216" s="397"/>
    </row>
    <row r="217" spans="1:25" ht="15.75" customHeight="1" x14ac:dyDescent="0.25">
      <c r="A217" s="397"/>
      <c r="B217" s="397"/>
      <c r="C217" s="397"/>
      <c r="D217" s="397"/>
      <c r="E217" s="397"/>
      <c r="F217" s="505"/>
      <c r="G217" s="397"/>
      <c r="H217" s="397"/>
      <c r="I217" s="397"/>
      <c r="J217" s="397"/>
      <c r="K217" s="397"/>
      <c r="L217" s="397"/>
      <c r="M217" s="397"/>
      <c r="N217" s="397"/>
      <c r="O217" s="397"/>
      <c r="P217" s="397"/>
      <c r="Q217" s="397"/>
      <c r="R217" s="397"/>
      <c r="S217" s="397"/>
      <c r="T217" s="397"/>
      <c r="U217" s="397"/>
      <c r="V217" s="397"/>
      <c r="W217" s="397"/>
      <c r="X217" s="397"/>
      <c r="Y217" s="397"/>
    </row>
    <row r="218" spans="1:25" ht="15.75" customHeight="1" x14ac:dyDescent="0.25">
      <c r="A218" s="397"/>
      <c r="B218" s="397"/>
      <c r="C218" s="397"/>
      <c r="D218" s="397"/>
      <c r="E218" s="397"/>
      <c r="F218" s="505"/>
      <c r="G218" s="397"/>
      <c r="H218" s="397"/>
      <c r="I218" s="397"/>
      <c r="J218" s="397"/>
      <c r="K218" s="397"/>
      <c r="L218" s="397"/>
      <c r="M218" s="397"/>
      <c r="N218" s="397"/>
      <c r="O218" s="397"/>
      <c r="P218" s="397"/>
      <c r="Q218" s="397"/>
      <c r="R218" s="397"/>
      <c r="S218" s="397"/>
      <c r="T218" s="397"/>
      <c r="U218" s="397"/>
      <c r="V218" s="397"/>
      <c r="W218" s="397"/>
      <c r="X218" s="397"/>
      <c r="Y218" s="397"/>
    </row>
    <row r="219" spans="1:25" ht="15.75" customHeight="1" x14ac:dyDescent="0.25">
      <c r="A219" s="397"/>
      <c r="B219" s="397"/>
      <c r="C219" s="397"/>
      <c r="D219" s="397"/>
      <c r="E219" s="397"/>
      <c r="F219" s="505"/>
      <c r="G219" s="397"/>
      <c r="H219" s="397"/>
      <c r="I219" s="397"/>
      <c r="J219" s="397"/>
      <c r="K219" s="397"/>
      <c r="L219" s="397"/>
      <c r="M219" s="397"/>
      <c r="N219" s="397"/>
      <c r="O219" s="397"/>
      <c r="P219" s="397"/>
      <c r="Q219" s="397"/>
      <c r="R219" s="397"/>
      <c r="S219" s="397"/>
      <c r="T219" s="397"/>
      <c r="U219" s="397"/>
      <c r="V219" s="397"/>
      <c r="W219" s="397"/>
      <c r="X219" s="397"/>
      <c r="Y219" s="397"/>
    </row>
    <row r="220" spans="1:25" ht="15.75" customHeight="1" x14ac:dyDescent="0.25">
      <c r="A220" s="397"/>
      <c r="B220" s="397"/>
      <c r="C220" s="397"/>
      <c r="D220" s="397"/>
      <c r="E220" s="397"/>
      <c r="F220" s="505"/>
      <c r="G220" s="397"/>
      <c r="H220" s="397"/>
      <c r="I220" s="397"/>
      <c r="J220" s="397"/>
      <c r="K220" s="397"/>
      <c r="L220" s="397"/>
      <c r="M220" s="397"/>
      <c r="N220" s="397"/>
      <c r="O220" s="397"/>
      <c r="P220" s="397"/>
      <c r="Q220" s="397"/>
      <c r="R220" s="397"/>
      <c r="S220" s="397"/>
      <c r="T220" s="397"/>
      <c r="U220" s="397"/>
      <c r="V220" s="397"/>
      <c r="W220" s="397"/>
      <c r="X220" s="397"/>
      <c r="Y220" s="397"/>
    </row>
    <row r="221" spans="1:25" ht="15.75" customHeight="1" x14ac:dyDescent="0.25">
      <c r="A221" s="397"/>
      <c r="B221" s="397"/>
      <c r="C221" s="397"/>
      <c r="D221" s="397"/>
      <c r="E221" s="397"/>
      <c r="F221" s="505"/>
      <c r="G221" s="397"/>
      <c r="H221" s="397"/>
      <c r="I221" s="397"/>
      <c r="J221" s="397"/>
      <c r="K221" s="397"/>
      <c r="L221" s="397"/>
      <c r="M221" s="397"/>
      <c r="N221" s="397"/>
      <c r="O221" s="397"/>
      <c r="P221" s="397"/>
      <c r="Q221" s="397"/>
      <c r="R221" s="397"/>
      <c r="S221" s="397"/>
      <c r="T221" s="397"/>
      <c r="U221" s="397"/>
      <c r="V221" s="397"/>
      <c r="W221" s="397"/>
      <c r="X221" s="397"/>
      <c r="Y221" s="397"/>
    </row>
    <row r="222" spans="1:25" ht="15.75" customHeight="1" x14ac:dyDescent="0.25">
      <c r="A222" s="397"/>
      <c r="B222" s="397"/>
      <c r="C222" s="397"/>
      <c r="D222" s="397"/>
      <c r="E222" s="397"/>
      <c r="F222" s="505"/>
      <c r="G222" s="397"/>
      <c r="H222" s="397"/>
      <c r="I222" s="397"/>
      <c r="J222" s="397"/>
      <c r="K222" s="397"/>
      <c r="L222" s="397"/>
      <c r="M222" s="397"/>
      <c r="N222" s="397"/>
      <c r="O222" s="397"/>
      <c r="P222" s="397"/>
      <c r="Q222" s="397"/>
      <c r="R222" s="397"/>
      <c r="S222" s="397"/>
      <c r="T222" s="397"/>
      <c r="U222" s="397"/>
      <c r="V222" s="397"/>
      <c r="W222" s="397"/>
      <c r="X222" s="397"/>
      <c r="Y222" s="397"/>
    </row>
    <row r="223" spans="1:25" ht="15.75" customHeight="1" x14ac:dyDescent="0.25">
      <c r="A223" s="397"/>
      <c r="B223" s="397"/>
      <c r="C223" s="397"/>
      <c r="D223" s="397"/>
      <c r="E223" s="397"/>
      <c r="F223" s="505"/>
      <c r="G223" s="397"/>
      <c r="H223" s="397"/>
      <c r="I223" s="397"/>
      <c r="J223" s="397"/>
      <c r="K223" s="397"/>
      <c r="L223" s="397"/>
      <c r="M223" s="397"/>
      <c r="N223" s="397"/>
      <c r="O223" s="397"/>
      <c r="P223" s="397"/>
      <c r="Q223" s="397"/>
      <c r="R223" s="397"/>
      <c r="S223" s="397"/>
      <c r="T223" s="397"/>
      <c r="U223" s="397"/>
      <c r="V223" s="397"/>
      <c r="W223" s="397"/>
      <c r="X223" s="397"/>
      <c r="Y223" s="397"/>
    </row>
    <row r="224" spans="1:25" ht="15.75" customHeight="1" x14ac:dyDescent="0.25">
      <c r="A224" s="397"/>
      <c r="B224" s="397"/>
      <c r="C224" s="397"/>
      <c r="D224" s="397"/>
      <c r="E224" s="397"/>
      <c r="F224" s="505"/>
      <c r="G224" s="397"/>
      <c r="H224" s="397"/>
      <c r="I224" s="397"/>
      <c r="J224" s="397"/>
      <c r="K224" s="397"/>
      <c r="L224" s="397"/>
      <c r="M224" s="397"/>
      <c r="N224" s="397"/>
      <c r="O224" s="397"/>
      <c r="P224" s="397"/>
      <c r="Q224" s="397"/>
      <c r="R224" s="397"/>
      <c r="S224" s="397"/>
      <c r="T224" s="397"/>
      <c r="U224" s="397"/>
      <c r="V224" s="397"/>
      <c r="W224" s="397"/>
      <c r="X224" s="397"/>
      <c r="Y224" s="397"/>
    </row>
    <row r="225" spans="1:25" ht="15.75" customHeight="1" x14ac:dyDescent="0.25">
      <c r="A225" s="397"/>
      <c r="B225" s="397"/>
      <c r="C225" s="397"/>
      <c r="D225" s="397"/>
      <c r="E225" s="397"/>
      <c r="F225" s="505"/>
      <c r="G225" s="397"/>
      <c r="H225" s="397"/>
      <c r="I225" s="397"/>
      <c r="J225" s="397"/>
      <c r="K225" s="397"/>
      <c r="L225" s="397"/>
      <c r="M225" s="397"/>
      <c r="N225" s="397"/>
      <c r="O225" s="397"/>
      <c r="P225" s="397"/>
      <c r="Q225" s="397"/>
      <c r="R225" s="397"/>
      <c r="S225" s="397"/>
      <c r="T225" s="397"/>
      <c r="U225" s="397"/>
      <c r="V225" s="397"/>
      <c r="W225" s="397"/>
      <c r="X225" s="397"/>
      <c r="Y225" s="397"/>
    </row>
    <row r="226" spans="1:25" ht="15.75" customHeight="1" x14ac:dyDescent="0.25">
      <c r="A226" s="397"/>
      <c r="B226" s="397"/>
      <c r="C226" s="397"/>
      <c r="D226" s="397"/>
      <c r="E226" s="397"/>
      <c r="F226" s="505"/>
      <c r="G226" s="397"/>
      <c r="H226" s="397"/>
      <c r="I226" s="397"/>
      <c r="J226" s="397"/>
      <c r="K226" s="397"/>
      <c r="L226" s="397"/>
      <c r="M226" s="397"/>
      <c r="N226" s="397"/>
      <c r="O226" s="397"/>
      <c r="P226" s="397"/>
      <c r="Q226" s="397"/>
      <c r="R226" s="397"/>
      <c r="S226" s="397"/>
      <c r="T226" s="397"/>
      <c r="U226" s="397"/>
      <c r="V226" s="397"/>
      <c r="W226" s="397"/>
      <c r="X226" s="397"/>
      <c r="Y226" s="397"/>
    </row>
    <row r="227" spans="1:25" ht="15.75" customHeight="1" x14ac:dyDescent="0.25">
      <c r="A227" s="397"/>
      <c r="B227" s="397"/>
      <c r="C227" s="397"/>
      <c r="D227" s="397"/>
      <c r="E227" s="397"/>
      <c r="F227" s="505"/>
      <c r="G227" s="397"/>
      <c r="H227" s="397"/>
      <c r="I227" s="397"/>
      <c r="J227" s="397"/>
      <c r="K227" s="397"/>
      <c r="L227" s="397"/>
      <c r="M227" s="397"/>
      <c r="N227" s="397"/>
      <c r="O227" s="397"/>
      <c r="P227" s="397"/>
      <c r="Q227" s="397"/>
      <c r="R227" s="397"/>
      <c r="S227" s="397"/>
      <c r="T227" s="397"/>
      <c r="U227" s="397"/>
      <c r="V227" s="397"/>
      <c r="W227" s="397"/>
      <c r="X227" s="397"/>
      <c r="Y227" s="397"/>
    </row>
    <row r="228" spans="1:25" ht="15.75" customHeight="1" x14ac:dyDescent="0.25">
      <c r="A228" s="397"/>
      <c r="B228" s="397"/>
      <c r="C228" s="397"/>
      <c r="D228" s="397"/>
      <c r="E228" s="397"/>
      <c r="F228" s="505"/>
      <c r="G228" s="397"/>
      <c r="H228" s="397"/>
      <c r="I228" s="397"/>
      <c r="J228" s="397"/>
      <c r="K228" s="397"/>
      <c r="L228" s="397"/>
      <c r="M228" s="397"/>
      <c r="N228" s="397"/>
      <c r="O228" s="397"/>
      <c r="P228" s="397"/>
      <c r="Q228" s="397"/>
      <c r="R228" s="397"/>
      <c r="S228" s="397"/>
      <c r="T228" s="397"/>
      <c r="U228" s="397"/>
      <c r="V228" s="397"/>
      <c r="W228" s="397"/>
      <c r="X228" s="397"/>
      <c r="Y228" s="397"/>
    </row>
    <row r="229" spans="1:25" ht="15.75" customHeight="1" x14ac:dyDescent="0.25">
      <c r="A229" s="397"/>
      <c r="B229" s="397"/>
      <c r="C229" s="397"/>
      <c r="D229" s="397"/>
      <c r="E229" s="397"/>
      <c r="F229" s="505"/>
      <c r="G229" s="397"/>
      <c r="H229" s="397"/>
      <c r="I229" s="397"/>
      <c r="J229" s="397"/>
      <c r="K229" s="397"/>
      <c r="L229" s="397"/>
      <c r="M229" s="397"/>
      <c r="N229" s="397"/>
      <c r="O229" s="397"/>
      <c r="P229" s="397"/>
      <c r="Q229" s="397"/>
      <c r="R229" s="397"/>
      <c r="S229" s="397"/>
      <c r="T229" s="397"/>
      <c r="U229" s="397"/>
      <c r="V229" s="397"/>
      <c r="W229" s="397"/>
      <c r="X229" s="397"/>
      <c r="Y229" s="397"/>
    </row>
    <row r="230" spans="1:25" ht="15.75" customHeight="1" x14ac:dyDescent="0.25">
      <c r="A230" s="397"/>
      <c r="B230" s="397"/>
      <c r="C230" s="397"/>
      <c r="D230" s="397"/>
      <c r="E230" s="397"/>
      <c r="F230" s="505"/>
      <c r="G230" s="397"/>
      <c r="H230" s="397"/>
      <c r="I230" s="397"/>
      <c r="J230" s="397"/>
      <c r="K230" s="397"/>
      <c r="L230" s="397"/>
      <c r="M230" s="397"/>
      <c r="N230" s="397"/>
      <c r="O230" s="397"/>
      <c r="P230" s="397"/>
      <c r="Q230" s="397"/>
      <c r="R230" s="397"/>
      <c r="S230" s="397"/>
      <c r="T230" s="397"/>
      <c r="U230" s="397"/>
      <c r="V230" s="397"/>
      <c r="W230" s="397"/>
      <c r="X230" s="397"/>
      <c r="Y230" s="397"/>
    </row>
    <row r="231" spans="1:25" ht="15.75" customHeight="1" x14ac:dyDescent="0.25">
      <c r="A231" s="397"/>
      <c r="B231" s="397"/>
      <c r="C231" s="397"/>
      <c r="D231" s="397"/>
      <c r="E231" s="397"/>
      <c r="F231" s="505"/>
      <c r="G231" s="397"/>
      <c r="H231" s="397"/>
      <c r="I231" s="397"/>
      <c r="J231" s="397"/>
      <c r="K231" s="397"/>
      <c r="L231" s="397"/>
      <c r="M231" s="397"/>
      <c r="N231" s="397"/>
      <c r="O231" s="397"/>
      <c r="P231" s="397"/>
      <c r="Q231" s="397"/>
      <c r="R231" s="397"/>
      <c r="S231" s="397"/>
      <c r="T231" s="397"/>
      <c r="U231" s="397"/>
      <c r="V231" s="397"/>
      <c r="W231" s="397"/>
      <c r="X231" s="397"/>
      <c r="Y231" s="397"/>
    </row>
    <row r="232" spans="1:25" ht="15.75" customHeight="1" x14ac:dyDescent="0.25">
      <c r="A232" s="397"/>
      <c r="B232" s="397"/>
      <c r="C232" s="397"/>
      <c r="D232" s="397"/>
      <c r="E232" s="397"/>
      <c r="F232" s="505"/>
      <c r="G232" s="397"/>
      <c r="H232" s="397"/>
      <c r="I232" s="397"/>
      <c r="J232" s="397"/>
      <c r="K232" s="397"/>
      <c r="L232" s="397"/>
      <c r="M232" s="397"/>
      <c r="N232" s="397"/>
      <c r="O232" s="397"/>
      <c r="P232" s="397"/>
      <c r="Q232" s="397"/>
      <c r="R232" s="397"/>
      <c r="S232" s="397"/>
      <c r="T232" s="397"/>
      <c r="U232" s="397"/>
      <c r="V232" s="397"/>
      <c r="W232" s="397"/>
      <c r="X232" s="397"/>
      <c r="Y232" s="397"/>
    </row>
    <row r="233" spans="1:25" ht="15.75" customHeight="1" x14ac:dyDescent="0.25">
      <c r="A233" s="397"/>
      <c r="B233" s="397"/>
      <c r="C233" s="397"/>
      <c r="D233" s="397"/>
      <c r="E233" s="397"/>
      <c r="F233" s="505"/>
      <c r="G233" s="397"/>
      <c r="H233" s="397"/>
      <c r="I233" s="397"/>
      <c r="J233" s="397"/>
      <c r="K233" s="397"/>
      <c r="L233" s="397"/>
      <c r="M233" s="397"/>
      <c r="N233" s="397"/>
      <c r="O233" s="397"/>
      <c r="P233" s="397"/>
      <c r="Q233" s="397"/>
      <c r="R233" s="397"/>
      <c r="S233" s="397"/>
      <c r="T233" s="397"/>
      <c r="U233" s="397"/>
      <c r="V233" s="397"/>
      <c r="W233" s="397"/>
      <c r="X233" s="397"/>
      <c r="Y233" s="397"/>
    </row>
    <row r="234" spans="1:25" ht="15.75" customHeight="1" x14ac:dyDescent="0.25">
      <c r="A234" s="397"/>
      <c r="B234" s="397"/>
      <c r="C234" s="397"/>
      <c r="D234" s="397"/>
      <c r="E234" s="397"/>
      <c r="F234" s="505"/>
      <c r="G234" s="397"/>
      <c r="H234" s="397"/>
      <c r="I234" s="397"/>
      <c r="J234" s="397"/>
      <c r="K234" s="397"/>
      <c r="L234" s="397"/>
      <c r="M234" s="397"/>
      <c r="N234" s="397"/>
      <c r="O234" s="397"/>
      <c r="P234" s="397"/>
      <c r="Q234" s="397"/>
      <c r="R234" s="397"/>
      <c r="S234" s="397"/>
      <c r="T234" s="397"/>
      <c r="U234" s="397"/>
      <c r="V234" s="397"/>
      <c r="W234" s="397"/>
      <c r="X234" s="397"/>
      <c r="Y234" s="397"/>
    </row>
    <row r="235" spans="1:25" ht="15.75" customHeight="1" x14ac:dyDescent="0.25">
      <c r="A235" s="397"/>
      <c r="B235" s="397"/>
      <c r="C235" s="397"/>
      <c r="D235" s="397"/>
      <c r="E235" s="397"/>
      <c r="F235" s="505"/>
      <c r="G235" s="397"/>
      <c r="H235" s="397"/>
      <c r="I235" s="397"/>
      <c r="J235" s="397"/>
      <c r="K235" s="397"/>
      <c r="L235" s="397"/>
      <c r="M235" s="397"/>
      <c r="N235" s="397"/>
      <c r="O235" s="397"/>
      <c r="P235" s="397"/>
      <c r="Q235" s="397"/>
      <c r="R235" s="397"/>
      <c r="S235" s="397"/>
      <c r="T235" s="397"/>
      <c r="U235" s="397"/>
      <c r="V235" s="397"/>
      <c r="W235" s="397"/>
      <c r="X235" s="397"/>
      <c r="Y235" s="397"/>
    </row>
    <row r="236" spans="1:25" ht="15.75" customHeight="1" x14ac:dyDescent="0.25">
      <c r="A236" s="397"/>
      <c r="B236" s="397"/>
      <c r="C236" s="397"/>
      <c r="D236" s="397"/>
      <c r="E236" s="397"/>
      <c r="F236" s="505"/>
      <c r="G236" s="397"/>
      <c r="H236" s="397"/>
      <c r="I236" s="397"/>
      <c r="J236" s="397"/>
      <c r="K236" s="397"/>
      <c r="L236" s="397"/>
      <c r="M236" s="397"/>
      <c r="N236" s="397"/>
      <c r="O236" s="397"/>
      <c r="P236" s="397"/>
      <c r="Q236" s="397"/>
      <c r="R236" s="397"/>
      <c r="S236" s="397"/>
      <c r="T236" s="397"/>
      <c r="U236" s="397"/>
      <c r="V236" s="397"/>
      <c r="W236" s="397"/>
      <c r="X236" s="397"/>
      <c r="Y236" s="397"/>
    </row>
    <row r="237" spans="1:25" ht="15.75" customHeight="1" x14ac:dyDescent="0.25">
      <c r="A237" s="397"/>
      <c r="B237" s="397"/>
      <c r="C237" s="397"/>
      <c r="D237" s="397"/>
      <c r="E237" s="397"/>
      <c r="F237" s="505"/>
      <c r="G237" s="397"/>
      <c r="H237" s="397"/>
      <c r="I237" s="397"/>
      <c r="J237" s="397"/>
      <c r="K237" s="397"/>
      <c r="L237" s="397"/>
      <c r="M237" s="397"/>
      <c r="N237" s="397"/>
      <c r="O237" s="397"/>
      <c r="P237" s="397"/>
      <c r="Q237" s="397"/>
      <c r="R237" s="397"/>
      <c r="S237" s="397"/>
      <c r="T237" s="397"/>
      <c r="U237" s="397"/>
      <c r="V237" s="397"/>
      <c r="W237" s="397"/>
      <c r="X237" s="397"/>
      <c r="Y237" s="397"/>
    </row>
    <row r="238" spans="1:25" ht="15.75" customHeight="1" x14ac:dyDescent="0.25">
      <c r="A238" s="397"/>
      <c r="B238" s="397"/>
      <c r="C238" s="397"/>
      <c r="D238" s="397"/>
      <c r="E238" s="397"/>
      <c r="F238" s="505"/>
      <c r="G238" s="397"/>
      <c r="H238" s="397"/>
      <c r="I238" s="397"/>
      <c r="J238" s="397"/>
      <c r="K238" s="397"/>
      <c r="L238" s="397"/>
      <c r="M238" s="397"/>
      <c r="N238" s="397"/>
      <c r="O238" s="397"/>
      <c r="P238" s="397"/>
      <c r="Q238" s="397"/>
      <c r="R238" s="397"/>
      <c r="S238" s="397"/>
      <c r="T238" s="397"/>
      <c r="U238" s="397"/>
      <c r="V238" s="397"/>
      <c r="W238" s="397"/>
      <c r="X238" s="397"/>
      <c r="Y238" s="397"/>
    </row>
    <row r="239" spans="1:25" ht="15.75" customHeight="1" x14ac:dyDescent="0.25">
      <c r="A239" s="397"/>
      <c r="B239" s="397"/>
      <c r="C239" s="397"/>
      <c r="D239" s="397"/>
      <c r="E239" s="397"/>
      <c r="F239" s="505"/>
      <c r="G239" s="397"/>
      <c r="H239" s="397"/>
      <c r="I239" s="397"/>
      <c r="J239" s="397"/>
      <c r="K239" s="397"/>
      <c r="L239" s="397"/>
      <c r="M239" s="397"/>
      <c r="N239" s="397"/>
      <c r="O239" s="397"/>
      <c r="P239" s="397"/>
      <c r="Q239" s="397"/>
      <c r="R239" s="397"/>
      <c r="S239" s="397"/>
      <c r="T239" s="397"/>
      <c r="U239" s="397"/>
      <c r="V239" s="397"/>
      <c r="W239" s="397"/>
      <c r="X239" s="397"/>
      <c r="Y239" s="397"/>
    </row>
    <row r="240" spans="1:25" ht="15.75" customHeight="1" x14ac:dyDescent="0.25">
      <c r="A240" s="397"/>
      <c r="B240" s="397"/>
      <c r="C240" s="397"/>
      <c r="D240" s="397"/>
      <c r="E240" s="397"/>
      <c r="F240" s="505"/>
      <c r="G240" s="397"/>
      <c r="H240" s="397"/>
      <c r="I240" s="397"/>
      <c r="J240" s="397"/>
      <c r="K240" s="397"/>
      <c r="L240" s="397"/>
      <c r="M240" s="397"/>
      <c r="N240" s="397"/>
      <c r="O240" s="397"/>
      <c r="P240" s="397"/>
      <c r="Q240" s="397"/>
      <c r="R240" s="397"/>
      <c r="S240" s="397"/>
      <c r="T240" s="397"/>
      <c r="U240" s="397"/>
      <c r="V240" s="397"/>
      <c r="W240" s="397"/>
      <c r="X240" s="397"/>
      <c r="Y240" s="397"/>
    </row>
    <row r="241" spans="1:25" ht="15.75" customHeight="1" x14ac:dyDescent="0.25">
      <c r="A241" s="397"/>
      <c r="B241" s="397"/>
      <c r="C241" s="397"/>
      <c r="D241" s="397"/>
      <c r="E241" s="397"/>
      <c r="F241" s="505"/>
      <c r="G241" s="397"/>
      <c r="H241" s="397"/>
      <c r="I241" s="397"/>
      <c r="J241" s="397"/>
      <c r="K241" s="397"/>
      <c r="L241" s="397"/>
      <c r="M241" s="397"/>
      <c r="N241" s="397"/>
      <c r="O241" s="397"/>
      <c r="P241" s="397"/>
      <c r="Q241" s="397"/>
      <c r="R241" s="397"/>
      <c r="S241" s="397"/>
      <c r="T241" s="397"/>
      <c r="U241" s="397"/>
      <c r="V241" s="397"/>
      <c r="W241" s="397"/>
      <c r="X241" s="397"/>
      <c r="Y241" s="397"/>
    </row>
    <row r="242" spans="1:25" ht="15.75" customHeight="1" x14ac:dyDescent="0.25">
      <c r="A242" s="397"/>
      <c r="B242" s="397"/>
      <c r="C242" s="397"/>
      <c r="D242" s="397"/>
      <c r="E242" s="397"/>
      <c r="F242" s="505"/>
      <c r="G242" s="397"/>
      <c r="H242" s="397"/>
      <c r="I242" s="397"/>
      <c r="J242" s="397"/>
      <c r="K242" s="397"/>
      <c r="L242" s="397"/>
      <c r="M242" s="397"/>
      <c r="N242" s="397"/>
      <c r="O242" s="397"/>
      <c r="P242" s="397"/>
      <c r="Q242" s="397"/>
      <c r="R242" s="397"/>
      <c r="S242" s="397"/>
      <c r="T242" s="397"/>
      <c r="U242" s="397"/>
      <c r="V242" s="397"/>
      <c r="W242" s="397"/>
      <c r="X242" s="397"/>
      <c r="Y242" s="397"/>
    </row>
    <row r="243" spans="1:25" ht="15.75" customHeight="1" x14ac:dyDescent="0.25">
      <c r="A243" s="397"/>
      <c r="B243" s="397"/>
      <c r="C243" s="397"/>
      <c r="D243" s="397"/>
      <c r="E243" s="397"/>
      <c r="F243" s="505"/>
      <c r="G243" s="397"/>
      <c r="H243" s="397"/>
      <c r="I243" s="397"/>
      <c r="J243" s="397"/>
      <c r="K243" s="397"/>
      <c r="L243" s="397"/>
      <c r="M243" s="397"/>
      <c r="N243" s="397"/>
      <c r="O243" s="397"/>
      <c r="P243" s="397"/>
      <c r="Q243" s="397"/>
      <c r="R243" s="397"/>
      <c r="S243" s="397"/>
      <c r="T243" s="397"/>
      <c r="U243" s="397"/>
      <c r="V243" s="397"/>
      <c r="W243" s="397"/>
      <c r="X243" s="397"/>
      <c r="Y243" s="397"/>
    </row>
    <row r="244" spans="1:25" ht="15.75" customHeight="1" x14ac:dyDescent="0.25">
      <c r="A244" s="397"/>
      <c r="B244" s="397"/>
      <c r="C244" s="397"/>
      <c r="D244" s="397"/>
      <c r="E244" s="397"/>
      <c r="F244" s="505"/>
      <c r="G244" s="397"/>
      <c r="H244" s="397"/>
      <c r="I244" s="397"/>
      <c r="J244" s="397"/>
      <c r="K244" s="397"/>
      <c r="L244" s="397"/>
      <c r="M244" s="397"/>
      <c r="N244" s="397"/>
      <c r="O244" s="397"/>
      <c r="P244" s="397"/>
      <c r="Q244" s="397"/>
      <c r="R244" s="397"/>
      <c r="S244" s="397"/>
      <c r="T244" s="397"/>
      <c r="U244" s="397"/>
      <c r="V244" s="397"/>
      <c r="W244" s="397"/>
      <c r="X244" s="397"/>
      <c r="Y244" s="397"/>
    </row>
    <row r="245" spans="1:25" ht="15.75" customHeight="1" x14ac:dyDescent="0.25">
      <c r="A245" s="397"/>
      <c r="B245" s="397"/>
      <c r="C245" s="397"/>
      <c r="D245" s="397"/>
      <c r="E245" s="397"/>
      <c r="F245" s="505"/>
      <c r="G245" s="397"/>
      <c r="H245" s="397"/>
      <c r="I245" s="397"/>
      <c r="J245" s="397"/>
      <c r="K245" s="397"/>
      <c r="L245" s="397"/>
      <c r="M245" s="397"/>
      <c r="N245" s="397"/>
      <c r="O245" s="397"/>
      <c r="P245" s="397"/>
      <c r="Q245" s="397"/>
      <c r="R245" s="397"/>
      <c r="S245" s="397"/>
      <c r="T245" s="397"/>
      <c r="U245" s="397"/>
      <c r="V245" s="397"/>
      <c r="W245" s="397"/>
      <c r="X245" s="397"/>
      <c r="Y245" s="397"/>
    </row>
    <row r="246" spans="1:25" ht="15.75" customHeight="1" x14ac:dyDescent="0.25">
      <c r="A246" s="397"/>
      <c r="B246" s="397"/>
      <c r="C246" s="397"/>
      <c r="D246" s="397"/>
      <c r="E246" s="397"/>
      <c r="F246" s="505"/>
      <c r="G246" s="397"/>
      <c r="H246" s="397"/>
      <c r="I246" s="397"/>
      <c r="J246" s="397"/>
      <c r="K246" s="397"/>
      <c r="L246" s="397"/>
      <c r="M246" s="397"/>
      <c r="N246" s="397"/>
      <c r="O246" s="397"/>
      <c r="P246" s="397"/>
      <c r="Q246" s="397"/>
      <c r="R246" s="397"/>
      <c r="S246" s="397"/>
      <c r="T246" s="397"/>
      <c r="U246" s="397"/>
      <c r="V246" s="397"/>
      <c r="W246" s="397"/>
      <c r="X246" s="397"/>
      <c r="Y246" s="397"/>
    </row>
    <row r="247" spans="1:25" ht="15.75" customHeight="1" x14ac:dyDescent="0.25">
      <c r="A247" s="397"/>
      <c r="B247" s="397"/>
      <c r="C247" s="397"/>
      <c r="D247" s="397"/>
      <c r="E247" s="397"/>
      <c r="F247" s="505"/>
      <c r="G247" s="397"/>
      <c r="H247" s="397"/>
      <c r="I247" s="397"/>
      <c r="J247" s="397"/>
      <c r="K247" s="397"/>
      <c r="L247" s="397"/>
      <c r="M247" s="397"/>
      <c r="N247" s="397"/>
      <c r="O247" s="397"/>
      <c r="P247" s="397"/>
      <c r="Q247" s="397"/>
      <c r="R247" s="397"/>
      <c r="S247" s="397"/>
      <c r="T247" s="397"/>
      <c r="U247" s="397"/>
      <c r="V247" s="397"/>
      <c r="W247" s="397"/>
      <c r="X247" s="397"/>
      <c r="Y247" s="397"/>
    </row>
    <row r="248" spans="1:25" ht="15.75" customHeight="1" x14ac:dyDescent="0.25">
      <c r="A248" s="397"/>
      <c r="B248" s="397"/>
      <c r="C248" s="397"/>
      <c r="D248" s="397"/>
      <c r="E248" s="397"/>
      <c r="F248" s="505"/>
      <c r="G248" s="397"/>
      <c r="H248" s="397"/>
      <c r="I248" s="397"/>
      <c r="J248" s="397"/>
      <c r="K248" s="397"/>
      <c r="L248" s="397"/>
      <c r="M248" s="397"/>
      <c r="N248" s="397"/>
      <c r="O248" s="397"/>
      <c r="P248" s="397"/>
      <c r="Q248" s="397"/>
      <c r="R248" s="397"/>
      <c r="S248" s="397"/>
      <c r="T248" s="397"/>
      <c r="U248" s="397"/>
      <c r="V248" s="397"/>
      <c r="W248" s="397"/>
      <c r="X248" s="397"/>
      <c r="Y248" s="397"/>
    </row>
    <row r="249" spans="1:25" ht="15.75" customHeight="1" x14ac:dyDescent="0.25">
      <c r="A249" s="397"/>
      <c r="B249" s="397"/>
      <c r="C249" s="397"/>
      <c r="D249" s="397"/>
      <c r="E249" s="397"/>
      <c r="F249" s="505"/>
      <c r="G249" s="397"/>
      <c r="H249" s="397"/>
      <c r="I249" s="397"/>
      <c r="J249" s="397"/>
      <c r="K249" s="397"/>
      <c r="L249" s="397"/>
      <c r="M249" s="397"/>
      <c r="N249" s="397"/>
      <c r="O249" s="397"/>
      <c r="P249" s="397"/>
      <c r="Q249" s="397"/>
      <c r="R249" s="397"/>
      <c r="S249" s="397"/>
      <c r="T249" s="397"/>
      <c r="U249" s="397"/>
      <c r="V249" s="397"/>
      <c r="W249" s="397"/>
      <c r="X249" s="397"/>
      <c r="Y249" s="397"/>
    </row>
    <row r="250" spans="1:25" ht="15.75" customHeight="1" x14ac:dyDescent="0.25">
      <c r="A250" s="397"/>
      <c r="B250" s="397"/>
      <c r="C250" s="397"/>
      <c r="D250" s="397"/>
      <c r="E250" s="397"/>
      <c r="F250" s="505"/>
      <c r="G250" s="397"/>
      <c r="H250" s="397"/>
      <c r="I250" s="397"/>
      <c r="J250" s="397"/>
      <c r="K250" s="397"/>
      <c r="L250" s="397"/>
      <c r="M250" s="397"/>
      <c r="N250" s="397"/>
      <c r="O250" s="397"/>
      <c r="P250" s="397"/>
      <c r="Q250" s="397"/>
      <c r="R250" s="397"/>
      <c r="S250" s="397"/>
      <c r="T250" s="397"/>
      <c r="U250" s="397"/>
      <c r="V250" s="397"/>
      <c r="W250" s="397"/>
      <c r="X250" s="397"/>
      <c r="Y250" s="397"/>
    </row>
    <row r="251" spans="1:25" ht="15.75" customHeight="1" x14ac:dyDescent="0.25">
      <c r="A251" s="397"/>
      <c r="B251" s="397"/>
      <c r="C251" s="397"/>
      <c r="D251" s="397"/>
      <c r="E251" s="397"/>
      <c r="F251" s="505"/>
      <c r="G251" s="397"/>
      <c r="H251" s="397"/>
      <c r="I251" s="397"/>
      <c r="J251" s="397"/>
      <c r="K251" s="397"/>
      <c r="L251" s="397"/>
      <c r="M251" s="397"/>
      <c r="N251" s="397"/>
      <c r="O251" s="397"/>
      <c r="P251" s="397"/>
      <c r="Q251" s="397"/>
      <c r="R251" s="397"/>
      <c r="S251" s="397"/>
      <c r="T251" s="397"/>
      <c r="U251" s="397"/>
      <c r="V251" s="397"/>
      <c r="W251" s="397"/>
      <c r="X251" s="397"/>
      <c r="Y251" s="397"/>
    </row>
    <row r="252" spans="1:25" ht="15.75" customHeight="1" x14ac:dyDescent="0.25">
      <c r="A252" s="397"/>
      <c r="B252" s="397"/>
      <c r="C252" s="397"/>
      <c r="D252" s="397"/>
      <c r="E252" s="397"/>
      <c r="F252" s="505"/>
      <c r="G252" s="397"/>
      <c r="H252" s="397"/>
      <c r="I252" s="397"/>
      <c r="J252" s="397"/>
      <c r="K252" s="397"/>
      <c r="L252" s="397"/>
      <c r="M252" s="397"/>
      <c r="N252" s="397"/>
      <c r="O252" s="397"/>
      <c r="P252" s="397"/>
      <c r="Q252" s="397"/>
      <c r="R252" s="397"/>
      <c r="S252" s="397"/>
      <c r="T252" s="397"/>
      <c r="U252" s="397"/>
      <c r="V252" s="397"/>
      <c r="W252" s="397"/>
      <c r="X252" s="397"/>
      <c r="Y252" s="397"/>
    </row>
    <row r="253" spans="1:25" ht="15.75" customHeight="1" x14ac:dyDescent="0.25"/>
    <row r="254" spans="1:25" ht="15.75" customHeight="1" x14ac:dyDescent="0.25"/>
    <row r="255" spans="1:25" ht="15.75" customHeight="1" x14ac:dyDescent="0.25"/>
    <row r="256" spans="1:25"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sheetData>
  <mergeCells count="16">
    <mergeCell ref="C25:H25"/>
    <mergeCell ref="B5:J5"/>
    <mergeCell ref="B6:C6"/>
    <mergeCell ref="D6:J6"/>
    <mergeCell ref="B7:C7"/>
    <mergeCell ref="D14:I14"/>
    <mergeCell ref="B1:J4"/>
    <mergeCell ref="B8:C8"/>
    <mergeCell ref="B9:C9"/>
    <mergeCell ref="B10:C10"/>
    <mergeCell ref="B12:J12"/>
    <mergeCell ref="B28:J28"/>
    <mergeCell ref="C29:H29"/>
    <mergeCell ref="C40:H40"/>
    <mergeCell ref="C49:H49"/>
    <mergeCell ref="C57:H57"/>
  </mergeCells>
  <printOptions horizontalCentered="1"/>
  <pageMargins left="0.39370078740157483" right="0.39370078740157483" top="0.78740157480314965" bottom="0.39370078740157483" header="0" footer="0"/>
  <pageSetup scale="46"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816"/>
  <sheetViews>
    <sheetView workbookViewId="0"/>
  </sheetViews>
  <sheetFormatPr defaultColWidth="14.42578125" defaultRowHeight="15" customHeight="1" x14ac:dyDescent="0.25"/>
  <cols>
    <col min="1" max="1" width="6.7109375" style="388" customWidth="1"/>
    <col min="2" max="3" width="8.7109375" style="388" customWidth="1"/>
    <col min="4" max="4" width="18.28515625" style="388" customWidth="1"/>
    <col min="5" max="8" width="20.7109375" style="388" customWidth="1"/>
    <col min="9" max="9" width="18.42578125" style="388" customWidth="1"/>
    <col min="10" max="10" width="18.42578125" style="388" hidden="1" customWidth="1"/>
    <col min="11" max="11" width="20.42578125" style="388" hidden="1" customWidth="1"/>
    <col min="12" max="12" width="16.7109375" style="388" hidden="1" customWidth="1"/>
    <col min="13" max="15" width="15.7109375" style="388" customWidth="1"/>
    <col min="16" max="16" width="16.42578125" style="388" customWidth="1"/>
    <col min="17" max="17" width="22.85546875" style="388" customWidth="1"/>
    <col min="18" max="18" width="15.7109375" style="388" customWidth="1"/>
    <col min="19" max="19" width="18.7109375" style="388" customWidth="1"/>
    <col min="20" max="20" width="8.7109375" style="388" customWidth="1"/>
    <col min="21" max="21" width="6.7109375" style="388" customWidth="1"/>
    <col min="22" max="22" width="9.28515625" style="388" customWidth="1"/>
    <col min="23" max="23" width="14" style="388" bestFit="1" customWidth="1"/>
    <col min="24" max="24" width="16.42578125" style="388" customWidth="1"/>
    <col min="25" max="26" width="8" style="388" customWidth="1"/>
    <col min="27" max="16384" width="14.42578125" style="388"/>
  </cols>
  <sheetData>
    <row r="1" spans="1:26" ht="13.5" customHeight="1" thickBot="1" x14ac:dyDescent="0.3">
      <c r="A1" s="507"/>
      <c r="B1" s="507"/>
      <c r="C1" s="507"/>
      <c r="D1" s="508"/>
      <c r="E1" s="507"/>
      <c r="F1" s="507"/>
      <c r="G1" s="507"/>
      <c r="H1" s="509"/>
      <c r="I1" s="507"/>
      <c r="J1" s="507"/>
      <c r="K1" s="507"/>
      <c r="L1" s="507"/>
      <c r="M1" s="507"/>
      <c r="N1" s="507"/>
      <c r="O1" s="507"/>
      <c r="P1" s="507"/>
      <c r="Q1" s="507"/>
      <c r="R1" s="510"/>
      <c r="S1" s="507"/>
      <c r="T1" s="507"/>
      <c r="U1" s="507"/>
      <c r="V1" s="507"/>
      <c r="W1" s="507"/>
      <c r="X1" s="507"/>
      <c r="Y1" s="507"/>
      <c r="Z1" s="507"/>
    </row>
    <row r="2" spans="1:26" ht="14.45" customHeight="1" x14ac:dyDescent="0.25">
      <c r="A2" s="507"/>
      <c r="B2" s="1087" t="s">
        <v>1594</v>
      </c>
      <c r="C2" s="1088"/>
      <c r="D2" s="1088"/>
      <c r="E2" s="1088"/>
      <c r="F2" s="1088"/>
      <c r="G2" s="1088"/>
      <c r="H2" s="1088"/>
      <c r="I2" s="1088"/>
      <c r="J2" s="1088"/>
      <c r="K2" s="1088"/>
      <c r="L2" s="1088"/>
      <c r="M2" s="1088"/>
      <c r="N2" s="1088"/>
      <c r="O2" s="1088"/>
      <c r="P2" s="1088"/>
      <c r="Q2" s="1088"/>
      <c r="R2" s="1088"/>
      <c r="S2" s="1088"/>
      <c r="T2" s="1089"/>
      <c r="U2" s="507"/>
      <c r="V2" s="507"/>
      <c r="W2" s="507"/>
      <c r="X2" s="507"/>
      <c r="Y2" s="507"/>
      <c r="Z2" s="507"/>
    </row>
    <row r="3" spans="1:26" ht="14.45" customHeight="1" x14ac:dyDescent="0.25">
      <c r="A3" s="507"/>
      <c r="B3" s="1090"/>
      <c r="C3" s="1091"/>
      <c r="D3" s="1091"/>
      <c r="E3" s="1091"/>
      <c r="F3" s="1091"/>
      <c r="G3" s="1091"/>
      <c r="H3" s="1091"/>
      <c r="I3" s="1091"/>
      <c r="J3" s="1091"/>
      <c r="K3" s="1091"/>
      <c r="L3" s="1091"/>
      <c r="M3" s="1091"/>
      <c r="N3" s="1091"/>
      <c r="O3" s="1091"/>
      <c r="P3" s="1091"/>
      <c r="Q3" s="1091"/>
      <c r="R3" s="1091"/>
      <c r="S3" s="1091"/>
      <c r="T3" s="1092"/>
      <c r="U3" s="507"/>
      <c r="V3" s="507"/>
      <c r="W3" s="507"/>
      <c r="X3" s="507"/>
      <c r="Y3" s="507"/>
      <c r="Z3" s="507"/>
    </row>
    <row r="4" spans="1:26" ht="14.45" customHeight="1" x14ac:dyDescent="0.25">
      <c r="A4" s="507"/>
      <c r="B4" s="1090"/>
      <c r="C4" s="1091"/>
      <c r="D4" s="1091"/>
      <c r="E4" s="1091"/>
      <c r="F4" s="1091"/>
      <c r="G4" s="1091"/>
      <c r="H4" s="1091"/>
      <c r="I4" s="1091"/>
      <c r="J4" s="1091"/>
      <c r="K4" s="1091"/>
      <c r="L4" s="1091"/>
      <c r="M4" s="1091"/>
      <c r="N4" s="1091"/>
      <c r="O4" s="1091"/>
      <c r="P4" s="1091"/>
      <c r="Q4" s="1091"/>
      <c r="R4" s="1091"/>
      <c r="S4" s="1091"/>
      <c r="T4" s="1092"/>
      <c r="U4" s="507"/>
      <c r="V4" s="507"/>
      <c r="W4" s="507"/>
      <c r="X4" s="507"/>
      <c r="Y4" s="507"/>
      <c r="Z4" s="507"/>
    </row>
    <row r="5" spans="1:26" ht="15" customHeight="1" thickBot="1" x14ac:dyDescent="0.3">
      <c r="A5" s="507"/>
      <c r="B5" s="1127"/>
      <c r="C5" s="1128"/>
      <c r="D5" s="1128"/>
      <c r="E5" s="1128"/>
      <c r="F5" s="1128"/>
      <c r="G5" s="1128"/>
      <c r="H5" s="1128"/>
      <c r="I5" s="1128"/>
      <c r="J5" s="1128"/>
      <c r="K5" s="1128"/>
      <c r="L5" s="1128"/>
      <c r="M5" s="1128"/>
      <c r="N5" s="1128"/>
      <c r="O5" s="1128"/>
      <c r="P5" s="1128"/>
      <c r="Q5" s="1128"/>
      <c r="R5" s="1128"/>
      <c r="S5" s="1128"/>
      <c r="T5" s="1129"/>
      <c r="U5" s="507"/>
      <c r="V5" s="507"/>
      <c r="W5" s="507"/>
      <c r="X5" s="507"/>
      <c r="Y5" s="507"/>
      <c r="Z5" s="507"/>
    </row>
    <row r="6" spans="1:26" ht="9.75" customHeight="1" thickBot="1" x14ac:dyDescent="0.3">
      <c r="A6" s="507"/>
      <c r="B6" s="1084"/>
      <c r="C6" s="1085"/>
      <c r="D6" s="1085"/>
      <c r="E6" s="1085"/>
      <c r="F6" s="1085"/>
      <c r="G6" s="1085"/>
      <c r="H6" s="1085"/>
      <c r="I6" s="1085"/>
      <c r="J6" s="1085"/>
      <c r="K6" s="1085"/>
      <c r="L6" s="1085"/>
      <c r="M6" s="1085"/>
      <c r="N6" s="1085"/>
      <c r="O6" s="1085"/>
      <c r="P6" s="1085"/>
      <c r="Q6" s="1085"/>
      <c r="R6" s="1085"/>
      <c r="S6" s="1085"/>
      <c r="T6" s="1086"/>
      <c r="U6" s="507"/>
      <c r="V6" s="507"/>
      <c r="W6" s="507"/>
      <c r="X6" s="507"/>
      <c r="Y6" s="507"/>
      <c r="Z6" s="507"/>
    </row>
    <row r="7" spans="1:26" x14ac:dyDescent="0.25">
      <c r="A7" s="507"/>
      <c r="B7" s="1426" t="s">
        <v>749</v>
      </c>
      <c r="C7" s="1359"/>
      <c r="D7" s="875" t="s">
        <v>5889</v>
      </c>
      <c r="E7" s="829"/>
      <c r="F7" s="829"/>
      <c r="G7" s="829"/>
      <c r="H7" s="829"/>
      <c r="I7" s="829"/>
      <c r="J7" s="829"/>
      <c r="K7" s="829"/>
      <c r="L7" s="829"/>
      <c r="M7" s="829"/>
      <c r="N7" s="829"/>
      <c r="O7" s="829"/>
      <c r="P7" s="829"/>
      <c r="Q7" s="829"/>
      <c r="R7" s="829"/>
      <c r="S7" s="829"/>
      <c r="T7" s="830"/>
      <c r="U7" s="507"/>
      <c r="V7" s="507"/>
      <c r="W7" s="507"/>
      <c r="X7" s="507"/>
      <c r="Y7" s="507"/>
      <c r="Z7" s="507"/>
    </row>
    <row r="8" spans="1:26" ht="12.75" customHeight="1" x14ac:dyDescent="0.25">
      <c r="A8" s="507"/>
      <c r="B8" s="1428" t="s">
        <v>900</v>
      </c>
      <c r="C8" s="1353"/>
      <c r="D8" s="1429"/>
      <c r="E8" s="1353"/>
      <c r="F8" s="1353"/>
      <c r="G8" s="1353"/>
      <c r="H8" s="1353"/>
      <c r="I8" s="1353"/>
      <c r="J8" s="1353"/>
      <c r="K8" s="1353"/>
      <c r="L8" s="1353"/>
      <c r="M8" s="1353"/>
      <c r="N8" s="1353"/>
      <c r="O8" s="1353"/>
      <c r="P8" s="1353"/>
      <c r="Q8" s="1353"/>
      <c r="R8" s="1353"/>
      <c r="S8" s="1353"/>
      <c r="T8" s="1430"/>
      <c r="U8" s="507"/>
      <c r="V8" s="507"/>
      <c r="W8" s="507"/>
      <c r="X8" s="507"/>
      <c r="Y8" s="507"/>
      <c r="Z8" s="507"/>
    </row>
    <row r="9" spans="1:26" ht="12.75" customHeight="1" x14ac:dyDescent="0.25">
      <c r="A9" s="507"/>
      <c r="B9" s="1428" t="s">
        <v>750</v>
      </c>
      <c r="C9" s="1353"/>
      <c r="D9" s="511" t="str">
        <f>'CP001 - Adm Local'!D7:N7</f>
        <v>JANEIRO/2026</v>
      </c>
      <c r="E9" s="512"/>
      <c r="F9" s="512"/>
      <c r="G9" s="512"/>
      <c r="H9" s="512"/>
      <c r="I9" s="512"/>
      <c r="J9" s="512"/>
      <c r="K9" s="512"/>
      <c r="L9" s="512"/>
      <c r="M9" s="512"/>
      <c r="N9" s="512"/>
      <c r="O9" s="512"/>
      <c r="P9" s="512"/>
      <c r="Q9" s="512"/>
      <c r="R9" s="512"/>
      <c r="S9" s="512"/>
      <c r="T9" s="513"/>
      <c r="U9" s="507"/>
      <c r="V9" s="507"/>
      <c r="W9" s="507"/>
      <c r="X9" s="507"/>
      <c r="Y9" s="507"/>
      <c r="Z9" s="507"/>
    </row>
    <row r="10" spans="1:26" ht="12.75" customHeight="1" x14ac:dyDescent="0.25">
      <c r="A10" s="507"/>
      <c r="B10" s="1428" t="s">
        <v>751</v>
      </c>
      <c r="C10" s="1353"/>
      <c r="D10" s="1431" t="str">
        <f>'CP001 - Adm Local'!D8:N8</f>
        <v>SEM DESONERAÇÃO</v>
      </c>
      <c r="E10" s="1353"/>
      <c r="F10" s="1353"/>
      <c r="G10" s="1353"/>
      <c r="H10" s="1353"/>
      <c r="I10" s="1353"/>
      <c r="J10" s="1353"/>
      <c r="K10" s="1353"/>
      <c r="L10" s="1353"/>
      <c r="M10" s="1353"/>
      <c r="N10" s="1353"/>
      <c r="O10" s="1353"/>
      <c r="P10" s="1353"/>
      <c r="Q10" s="1353"/>
      <c r="R10" s="1353"/>
      <c r="S10" s="1353"/>
      <c r="T10" s="1430"/>
      <c r="U10" s="507"/>
      <c r="V10" s="507"/>
      <c r="W10" s="507"/>
      <c r="X10" s="507"/>
      <c r="Y10" s="507"/>
      <c r="Z10" s="507"/>
    </row>
    <row r="11" spans="1:26" ht="12.75" customHeight="1" x14ac:dyDescent="0.25">
      <c r="A11" s="507"/>
      <c r="B11" s="1428" t="s">
        <v>752</v>
      </c>
      <c r="C11" s="1353"/>
      <c r="D11" s="1431" t="s">
        <v>753</v>
      </c>
      <c r="E11" s="1353"/>
      <c r="F11" s="1353"/>
      <c r="G11" s="1353"/>
      <c r="H11" s="1353"/>
      <c r="I11" s="1353"/>
      <c r="J11" s="1353"/>
      <c r="K11" s="1353"/>
      <c r="L11" s="1353"/>
      <c r="M11" s="1353"/>
      <c r="N11" s="1353"/>
      <c r="O11" s="1353"/>
      <c r="P11" s="1353"/>
      <c r="Q11" s="1353"/>
      <c r="R11" s="1353"/>
      <c r="S11" s="1353"/>
      <c r="T11" s="1430"/>
      <c r="U11" s="507"/>
      <c r="V11" s="507"/>
      <c r="W11" s="507"/>
      <c r="X11" s="507"/>
      <c r="Y11" s="507"/>
      <c r="Z11" s="507"/>
    </row>
    <row r="12" spans="1:26" ht="9.75" customHeight="1" thickBot="1" x14ac:dyDescent="0.3">
      <c r="A12" s="507"/>
      <c r="B12" s="392"/>
      <c r="C12" s="393"/>
      <c r="D12" s="508"/>
      <c r="E12" s="393"/>
      <c r="F12" s="393"/>
      <c r="G12" s="393"/>
      <c r="H12" s="394"/>
      <c r="I12" s="393"/>
      <c r="J12" s="393"/>
      <c r="K12" s="393"/>
      <c r="L12" s="393"/>
      <c r="M12" s="393"/>
      <c r="N12" s="393"/>
      <c r="O12" s="393"/>
      <c r="P12" s="393"/>
      <c r="Q12" s="393"/>
      <c r="R12" s="514"/>
      <c r="S12" s="393"/>
      <c r="T12" s="395"/>
      <c r="U12" s="507"/>
      <c r="V12" s="507"/>
      <c r="W12" s="507"/>
      <c r="X12" s="507"/>
      <c r="Y12" s="507"/>
      <c r="Z12" s="507"/>
    </row>
    <row r="13" spans="1:26" ht="19.5" customHeight="1" thickBot="1" x14ac:dyDescent="0.3">
      <c r="A13" s="515"/>
      <c r="B13" s="1427" t="s">
        <v>925</v>
      </c>
      <c r="C13" s="1337"/>
      <c r="D13" s="1337"/>
      <c r="E13" s="1337"/>
      <c r="F13" s="1337"/>
      <c r="G13" s="1337"/>
      <c r="H13" s="1337"/>
      <c r="I13" s="1337"/>
      <c r="J13" s="1337"/>
      <c r="K13" s="1337"/>
      <c r="L13" s="1337"/>
      <c r="M13" s="1337"/>
      <c r="N13" s="1337"/>
      <c r="O13" s="1337"/>
      <c r="P13" s="1337"/>
      <c r="Q13" s="1337"/>
      <c r="R13" s="1337"/>
      <c r="S13" s="1337"/>
      <c r="T13" s="1349"/>
      <c r="U13" s="515"/>
      <c r="V13" s="515"/>
      <c r="W13" s="515"/>
      <c r="X13" s="515"/>
      <c r="Y13" s="515"/>
      <c r="Z13" s="515"/>
    </row>
    <row r="14" spans="1:26" ht="19.5" customHeight="1" x14ac:dyDescent="0.25">
      <c r="A14" s="507"/>
      <c r="B14" s="516"/>
      <c r="C14" s="507"/>
      <c r="D14" s="508"/>
      <c r="E14" s="507"/>
      <c r="F14" s="507"/>
      <c r="G14" s="507"/>
      <c r="H14" s="509"/>
      <c r="I14" s="507"/>
      <c r="J14" s="507"/>
      <c r="K14" s="507"/>
      <c r="L14" s="507"/>
      <c r="M14" s="507"/>
      <c r="N14" s="507"/>
      <c r="O14" s="507"/>
      <c r="P14" s="507"/>
      <c r="Q14" s="507"/>
      <c r="R14" s="510"/>
      <c r="S14" s="507"/>
      <c r="T14" s="517"/>
      <c r="U14" s="507"/>
      <c r="V14" s="507"/>
      <c r="W14" s="507"/>
      <c r="X14" s="507"/>
      <c r="Y14" s="507"/>
      <c r="Z14" s="507"/>
    </row>
    <row r="15" spans="1:26" ht="19.5" customHeight="1" x14ac:dyDescent="0.25">
      <c r="A15" s="507"/>
      <c r="B15" s="516"/>
      <c r="C15" s="1424" t="s">
        <v>926</v>
      </c>
      <c r="D15" s="1321"/>
      <c r="E15" s="1321"/>
      <c r="F15" s="518"/>
      <c r="G15" s="518"/>
      <c r="H15" s="509"/>
      <c r="I15" s="507"/>
      <c r="J15" s="507"/>
      <c r="K15" s="507"/>
      <c r="L15" s="507"/>
      <c r="M15" s="507"/>
      <c r="N15" s="507"/>
      <c r="O15" s="507"/>
      <c r="P15" s="507"/>
      <c r="Q15" s="507"/>
      <c r="R15" s="510"/>
      <c r="S15" s="507"/>
      <c r="T15" s="517"/>
      <c r="U15" s="507"/>
      <c r="V15" s="507"/>
      <c r="W15" s="507"/>
      <c r="X15" s="507"/>
      <c r="Y15" s="507"/>
      <c r="Z15" s="507"/>
    </row>
    <row r="16" spans="1:26" ht="19.5" customHeight="1" x14ac:dyDescent="0.25">
      <c r="A16" s="507"/>
      <c r="B16" s="516"/>
      <c r="C16" s="1422" t="s">
        <v>927</v>
      </c>
      <c r="D16" s="1321"/>
      <c r="E16" s="1321"/>
      <c r="F16" s="1321"/>
      <c r="G16" s="1321"/>
      <c r="H16" s="1321"/>
      <c r="I16" s="1321"/>
      <c r="J16" s="1321"/>
      <c r="K16" s="1321"/>
      <c r="L16" s="1321"/>
      <c r="M16" s="1321"/>
      <c r="N16" s="1321"/>
      <c r="O16" s="1321"/>
      <c r="P16" s="1321"/>
      <c r="Q16" s="1321"/>
      <c r="R16" s="1321"/>
      <c r="S16" s="1321"/>
      <c r="T16" s="517"/>
      <c r="U16" s="507"/>
      <c r="V16" s="507"/>
      <c r="W16" s="507"/>
      <c r="X16" s="507"/>
      <c r="Y16" s="507"/>
      <c r="Z16" s="507"/>
    </row>
    <row r="17" spans="1:26" ht="19.5" customHeight="1" x14ac:dyDescent="0.25">
      <c r="A17" s="507"/>
      <c r="B17" s="516"/>
      <c r="C17" s="1321"/>
      <c r="D17" s="1321"/>
      <c r="E17" s="1321"/>
      <c r="F17" s="1321"/>
      <c r="G17" s="1321"/>
      <c r="H17" s="1321"/>
      <c r="I17" s="1321"/>
      <c r="J17" s="1321"/>
      <c r="K17" s="1321"/>
      <c r="L17" s="1321"/>
      <c r="M17" s="1321"/>
      <c r="N17" s="1321"/>
      <c r="O17" s="1321"/>
      <c r="P17" s="1321"/>
      <c r="Q17" s="1321"/>
      <c r="R17" s="1321"/>
      <c r="S17" s="1321"/>
      <c r="T17" s="517"/>
      <c r="U17" s="507"/>
      <c r="V17" s="507"/>
      <c r="W17" s="507"/>
      <c r="X17" s="507"/>
      <c r="Y17" s="507"/>
      <c r="Z17" s="507"/>
    </row>
    <row r="18" spans="1:26" ht="19.5" customHeight="1" x14ac:dyDescent="0.25">
      <c r="A18" s="507"/>
      <c r="B18" s="516"/>
      <c r="C18" s="507"/>
      <c r="D18" s="508"/>
      <c r="E18" s="507"/>
      <c r="F18" s="507"/>
      <c r="G18" s="507"/>
      <c r="H18" s="519" t="s">
        <v>928</v>
      </c>
      <c r="I18" s="1423" t="s">
        <v>929</v>
      </c>
      <c r="J18" s="1321"/>
      <c r="K18" s="1321"/>
      <c r="L18" s="1321"/>
      <c r="M18" s="1321"/>
      <c r="N18" s="1321"/>
      <c r="O18" s="507"/>
      <c r="P18" s="507"/>
      <c r="Q18" s="507"/>
      <c r="R18" s="510"/>
      <c r="S18" s="507"/>
      <c r="T18" s="517"/>
      <c r="U18" s="507"/>
      <c r="V18" s="507"/>
      <c r="W18" s="507"/>
      <c r="X18" s="507"/>
      <c r="Y18" s="507"/>
      <c r="Z18" s="507"/>
    </row>
    <row r="19" spans="1:26" ht="19.5" customHeight="1" x14ac:dyDescent="0.25">
      <c r="A19" s="507"/>
      <c r="B19" s="516"/>
      <c r="C19" s="507"/>
      <c r="D19" s="508"/>
      <c r="E19" s="507"/>
      <c r="F19" s="507"/>
      <c r="G19" s="507"/>
      <c r="H19" s="519" t="s">
        <v>930</v>
      </c>
      <c r="I19" s="1423" t="s">
        <v>931</v>
      </c>
      <c r="J19" s="1321"/>
      <c r="K19" s="1321"/>
      <c r="L19" s="1321"/>
      <c r="M19" s="1321"/>
      <c r="N19" s="1321"/>
      <c r="O19" s="507"/>
      <c r="P19" s="507"/>
      <c r="Q19" s="507"/>
      <c r="R19" s="510"/>
      <c r="S19" s="507"/>
      <c r="T19" s="517"/>
      <c r="U19" s="507"/>
      <c r="V19" s="507"/>
      <c r="W19" s="507"/>
      <c r="X19" s="507"/>
      <c r="Y19" s="507"/>
      <c r="Z19" s="507"/>
    </row>
    <row r="20" spans="1:26" ht="19.5" customHeight="1" x14ac:dyDescent="0.25">
      <c r="A20" s="507"/>
      <c r="B20" s="516"/>
      <c r="C20" s="507"/>
      <c r="D20" s="508"/>
      <c r="E20" s="507"/>
      <c r="F20" s="507"/>
      <c r="G20" s="507"/>
      <c r="H20" s="519" t="s">
        <v>932</v>
      </c>
      <c r="I20" s="1423" t="s">
        <v>933</v>
      </c>
      <c r="J20" s="1321"/>
      <c r="K20" s="1321"/>
      <c r="L20" s="1321"/>
      <c r="M20" s="1321"/>
      <c r="N20" s="1321"/>
      <c r="O20" s="507"/>
      <c r="P20" s="507"/>
      <c r="Q20" s="507"/>
      <c r="R20" s="510"/>
      <c r="S20" s="507"/>
      <c r="T20" s="517"/>
      <c r="U20" s="507"/>
      <c r="V20" s="507"/>
      <c r="W20" s="507"/>
      <c r="X20" s="507"/>
      <c r="Y20" s="507"/>
      <c r="Z20" s="507"/>
    </row>
    <row r="21" spans="1:26" ht="19.5" customHeight="1" x14ac:dyDescent="0.25">
      <c r="A21" s="507"/>
      <c r="B21" s="516"/>
      <c r="C21" s="507"/>
      <c r="D21" s="508"/>
      <c r="E21" s="507"/>
      <c r="F21" s="507"/>
      <c r="G21" s="507"/>
      <c r="H21" s="519" t="s">
        <v>934</v>
      </c>
      <c r="I21" s="1423" t="s">
        <v>935</v>
      </c>
      <c r="J21" s="1321"/>
      <c r="K21" s="1321"/>
      <c r="L21" s="1321"/>
      <c r="M21" s="1321"/>
      <c r="N21" s="1321"/>
      <c r="O21" s="507"/>
      <c r="P21" s="507"/>
      <c r="Q21" s="507"/>
      <c r="R21" s="510"/>
      <c r="S21" s="507"/>
      <c r="T21" s="517"/>
      <c r="U21" s="507"/>
      <c r="V21" s="507"/>
      <c r="W21" s="507"/>
      <c r="X21" s="507"/>
      <c r="Y21" s="507"/>
      <c r="Z21" s="507"/>
    </row>
    <row r="22" spans="1:26" ht="19.5" customHeight="1" x14ac:dyDescent="0.25">
      <c r="A22" s="507"/>
      <c r="B22" s="516"/>
      <c r="C22" s="507"/>
      <c r="D22" s="508"/>
      <c r="E22" s="507"/>
      <c r="F22" s="507"/>
      <c r="G22" s="507"/>
      <c r="H22" s="519" t="s">
        <v>936</v>
      </c>
      <c r="I22" s="1423" t="s">
        <v>937</v>
      </c>
      <c r="J22" s="1321"/>
      <c r="K22" s="1321"/>
      <c r="L22" s="1321"/>
      <c r="M22" s="1321"/>
      <c r="N22" s="1321"/>
      <c r="O22" s="507"/>
      <c r="P22" s="507"/>
      <c r="Q22" s="507"/>
      <c r="R22" s="510"/>
      <c r="S22" s="507"/>
      <c r="T22" s="517"/>
      <c r="U22" s="507"/>
      <c r="V22" s="507"/>
      <c r="W22" s="507"/>
      <c r="X22" s="507"/>
      <c r="Y22" s="507"/>
      <c r="Z22" s="507"/>
    </row>
    <row r="23" spans="1:26" ht="19.5" customHeight="1" x14ac:dyDescent="0.25">
      <c r="A23" s="507"/>
      <c r="B23" s="516"/>
      <c r="C23" s="507"/>
      <c r="D23" s="508"/>
      <c r="E23" s="507"/>
      <c r="F23" s="507"/>
      <c r="G23" s="507"/>
      <c r="H23" s="519" t="s">
        <v>938</v>
      </c>
      <c r="I23" s="1423" t="s">
        <v>939</v>
      </c>
      <c r="J23" s="1321"/>
      <c r="K23" s="1321"/>
      <c r="L23" s="1321"/>
      <c r="M23" s="1321"/>
      <c r="N23" s="1321"/>
      <c r="O23" s="507"/>
      <c r="P23" s="507"/>
      <c r="Q23" s="507"/>
      <c r="R23" s="510"/>
      <c r="S23" s="507"/>
      <c r="T23" s="517"/>
      <c r="U23" s="507"/>
      <c r="V23" s="507"/>
      <c r="W23" s="507"/>
      <c r="X23" s="507"/>
      <c r="Y23" s="507"/>
      <c r="Z23" s="507"/>
    </row>
    <row r="24" spans="1:26" ht="19.5" customHeight="1" x14ac:dyDescent="0.25">
      <c r="A24" s="507"/>
      <c r="B24" s="516"/>
      <c r="C24" s="507"/>
      <c r="D24" s="508"/>
      <c r="E24" s="507"/>
      <c r="F24" s="507"/>
      <c r="G24" s="507"/>
      <c r="H24" s="509"/>
      <c r="I24" s="507"/>
      <c r="J24" s="507"/>
      <c r="K24" s="507"/>
      <c r="L24" s="507"/>
      <c r="M24" s="507"/>
      <c r="N24" s="507"/>
      <c r="O24" s="507"/>
      <c r="P24" s="507"/>
      <c r="Q24" s="507"/>
      <c r="R24" s="510"/>
      <c r="S24" s="507"/>
      <c r="T24" s="517"/>
      <c r="U24" s="507"/>
      <c r="V24" s="507"/>
      <c r="W24" s="507"/>
      <c r="X24" s="507"/>
      <c r="Y24" s="507"/>
      <c r="Z24" s="507"/>
    </row>
    <row r="25" spans="1:26" ht="19.5" customHeight="1" x14ac:dyDescent="0.25">
      <c r="A25" s="507"/>
      <c r="B25" s="516"/>
      <c r="C25" s="1423" t="s">
        <v>940</v>
      </c>
      <c r="D25" s="1321"/>
      <c r="E25" s="1321"/>
      <c r="F25" s="1321"/>
      <c r="G25" s="1321"/>
      <c r="H25" s="1321"/>
      <c r="I25" s="1321"/>
      <c r="J25" s="1321"/>
      <c r="K25" s="1321"/>
      <c r="L25" s="1321"/>
      <c r="M25" s="1321"/>
      <c r="N25" s="1321"/>
      <c r="O25" s="1321"/>
      <c r="P25" s="1321"/>
      <c r="Q25" s="1321"/>
      <c r="R25" s="1321"/>
      <c r="S25" s="1321"/>
      <c r="T25" s="517"/>
      <c r="U25" s="507"/>
      <c r="V25" s="507"/>
      <c r="W25" s="507"/>
      <c r="X25" s="507"/>
      <c r="Y25" s="507"/>
      <c r="Z25" s="507"/>
    </row>
    <row r="26" spans="1:26" ht="19.5" customHeight="1" x14ac:dyDescent="0.25">
      <c r="A26" s="507"/>
      <c r="B26" s="516"/>
      <c r="C26" s="1423" t="s">
        <v>941</v>
      </c>
      <c r="D26" s="1321"/>
      <c r="E26" s="1321"/>
      <c r="F26" s="1321"/>
      <c r="G26" s="1321"/>
      <c r="H26" s="1321"/>
      <c r="I26" s="1321"/>
      <c r="J26" s="1321"/>
      <c r="K26" s="1321"/>
      <c r="L26" s="1321"/>
      <c r="M26" s="1321"/>
      <c r="N26" s="1321"/>
      <c r="O26" s="1321"/>
      <c r="P26" s="1321"/>
      <c r="Q26" s="1321"/>
      <c r="R26" s="1321"/>
      <c r="S26" s="1321"/>
      <c r="T26" s="517"/>
      <c r="U26" s="507"/>
      <c r="V26" s="507"/>
      <c r="W26" s="507"/>
      <c r="X26" s="507"/>
      <c r="Y26" s="507"/>
      <c r="Z26" s="507"/>
    </row>
    <row r="27" spans="1:26" ht="19.5" customHeight="1" x14ac:dyDescent="0.25">
      <c r="A27" s="507"/>
      <c r="B27" s="516"/>
      <c r="C27" s="507"/>
      <c r="D27" s="508"/>
      <c r="E27" s="507"/>
      <c r="F27" s="507"/>
      <c r="G27" s="507"/>
      <c r="H27" s="509"/>
      <c r="I27" s="507"/>
      <c r="J27" s="507"/>
      <c r="K27" s="507"/>
      <c r="L27" s="507"/>
      <c r="M27" s="507"/>
      <c r="N27" s="507"/>
      <c r="O27" s="507"/>
      <c r="P27" s="507"/>
      <c r="Q27" s="507"/>
      <c r="R27" s="510"/>
      <c r="S27" s="507"/>
      <c r="T27" s="517"/>
      <c r="U27" s="507"/>
      <c r="V27" s="507"/>
      <c r="W27" s="507"/>
      <c r="X27" s="507"/>
      <c r="Y27" s="507"/>
      <c r="Z27" s="507"/>
    </row>
    <row r="28" spans="1:26" ht="19.5" customHeight="1" x14ac:dyDescent="0.25">
      <c r="A28" s="507"/>
      <c r="B28" s="516"/>
      <c r="C28" s="1424" t="s">
        <v>942</v>
      </c>
      <c r="D28" s="1321"/>
      <c r="E28" s="507"/>
      <c r="F28" s="507"/>
      <c r="G28" s="507"/>
      <c r="H28" s="509"/>
      <c r="I28" s="507"/>
      <c r="J28" s="507"/>
      <c r="K28" s="507"/>
      <c r="L28" s="507"/>
      <c r="M28" s="507"/>
      <c r="N28" s="507"/>
      <c r="O28" s="507"/>
      <c r="P28" s="507"/>
      <c r="Q28" s="507"/>
      <c r="R28" s="510"/>
      <c r="S28" s="507"/>
      <c r="T28" s="517"/>
      <c r="U28" s="507"/>
      <c r="V28" s="507"/>
      <c r="W28" s="507"/>
      <c r="X28" s="507"/>
      <c r="Y28" s="507"/>
      <c r="Z28" s="507"/>
    </row>
    <row r="29" spans="1:26" ht="19.5" customHeight="1" x14ac:dyDescent="0.25">
      <c r="A29" s="507"/>
      <c r="B29" s="516"/>
      <c r="C29" s="1422" t="s">
        <v>6031</v>
      </c>
      <c r="D29" s="1321"/>
      <c r="E29" s="1321"/>
      <c r="F29" s="1321"/>
      <c r="G29" s="1321"/>
      <c r="H29" s="1321"/>
      <c r="I29" s="1321"/>
      <c r="J29" s="1321"/>
      <c r="K29" s="1321"/>
      <c r="L29" s="1321"/>
      <c r="M29" s="1321"/>
      <c r="N29" s="1321"/>
      <c r="O29" s="1321"/>
      <c r="P29" s="1321"/>
      <c r="Q29" s="1321"/>
      <c r="R29" s="1321"/>
      <c r="S29" s="1321"/>
      <c r="T29" s="517"/>
      <c r="U29" s="507"/>
      <c r="V29" s="507"/>
      <c r="W29" s="507"/>
      <c r="X29" s="507"/>
      <c r="Y29" s="507"/>
      <c r="Z29" s="507"/>
    </row>
    <row r="30" spans="1:26" ht="19.5" customHeight="1" x14ac:dyDescent="0.25">
      <c r="A30" s="507"/>
      <c r="B30" s="516"/>
      <c r="C30" s="1321"/>
      <c r="D30" s="1321"/>
      <c r="E30" s="1321"/>
      <c r="F30" s="1321"/>
      <c r="G30" s="1321"/>
      <c r="H30" s="1321"/>
      <c r="I30" s="1321"/>
      <c r="J30" s="1321"/>
      <c r="K30" s="1321"/>
      <c r="L30" s="1321"/>
      <c r="M30" s="1321"/>
      <c r="N30" s="1321"/>
      <c r="O30" s="1321"/>
      <c r="P30" s="1321"/>
      <c r="Q30" s="1321"/>
      <c r="R30" s="1321"/>
      <c r="S30" s="1321"/>
      <c r="T30" s="517"/>
      <c r="U30" s="507"/>
      <c r="V30" s="507"/>
      <c r="W30" s="507"/>
      <c r="X30" s="507"/>
      <c r="Y30" s="507"/>
      <c r="Z30" s="507"/>
    </row>
    <row r="31" spans="1:26" ht="19.5" customHeight="1" x14ac:dyDescent="0.25">
      <c r="A31" s="507"/>
      <c r="B31" s="516"/>
      <c r="C31" s="1423" t="s">
        <v>943</v>
      </c>
      <c r="D31" s="1321"/>
      <c r="E31" s="1321"/>
      <c r="F31" s="1321"/>
      <c r="G31" s="1321"/>
      <c r="H31" s="1321"/>
      <c r="I31" s="1321"/>
      <c r="J31" s="1321"/>
      <c r="K31" s="1321"/>
      <c r="L31" s="1321"/>
      <c r="M31" s="1321"/>
      <c r="N31" s="1321"/>
      <c r="O31" s="1321"/>
      <c r="P31" s="1321"/>
      <c r="Q31" s="1321"/>
      <c r="R31" s="1321"/>
      <c r="S31" s="1321"/>
      <c r="T31" s="517"/>
      <c r="U31" s="507"/>
      <c r="V31" s="507"/>
      <c r="W31" s="507"/>
      <c r="X31" s="507"/>
      <c r="Y31" s="507"/>
      <c r="Z31" s="507"/>
    </row>
    <row r="32" spans="1:26" ht="19.5" customHeight="1" x14ac:dyDescent="0.25">
      <c r="A32" s="507"/>
      <c r="B32" s="516"/>
      <c r="C32" s="507"/>
      <c r="D32" s="508"/>
      <c r="E32" s="507"/>
      <c r="F32" s="507"/>
      <c r="G32" s="507"/>
      <c r="H32" s="509"/>
      <c r="I32" s="507"/>
      <c r="J32" s="507"/>
      <c r="K32" s="507"/>
      <c r="L32" s="507"/>
      <c r="M32" s="507"/>
      <c r="N32" s="507"/>
      <c r="O32" s="507"/>
      <c r="P32" s="507"/>
      <c r="Q32" s="507"/>
      <c r="R32" s="510"/>
      <c r="S32" s="507"/>
      <c r="T32" s="517"/>
      <c r="U32" s="507"/>
      <c r="V32" s="507" t="s">
        <v>944</v>
      </c>
      <c r="W32" s="507"/>
      <c r="X32" s="507"/>
      <c r="Y32" s="507"/>
      <c r="Z32" s="507"/>
    </row>
    <row r="33" spans="1:26" ht="19.5" customHeight="1" x14ac:dyDescent="0.25">
      <c r="A33" s="507"/>
      <c r="B33" s="516"/>
      <c r="C33" s="1424" t="s">
        <v>945</v>
      </c>
      <c r="D33" s="1321"/>
      <c r="E33" s="507"/>
      <c r="F33" s="507"/>
      <c r="G33" s="507"/>
      <c r="H33" s="509"/>
      <c r="I33" s="507"/>
      <c r="J33" s="507"/>
      <c r="K33" s="507"/>
      <c r="L33" s="507"/>
      <c r="M33" s="507"/>
      <c r="N33" s="507"/>
      <c r="O33" s="507"/>
      <c r="P33" s="507"/>
      <c r="Q33" s="507"/>
      <c r="R33" s="510"/>
      <c r="S33" s="507"/>
      <c r="T33" s="517"/>
      <c r="U33" s="507"/>
      <c r="V33" s="507" t="s">
        <v>946</v>
      </c>
      <c r="W33" s="520">
        <v>24.4</v>
      </c>
      <c r="X33" s="507" t="s">
        <v>947</v>
      </c>
      <c r="Y33" s="507"/>
      <c r="Z33" s="507"/>
    </row>
    <row r="34" spans="1:26" ht="19.5" customHeight="1" x14ac:dyDescent="0.25">
      <c r="A34" s="507"/>
      <c r="B34" s="516"/>
      <c r="C34" s="507"/>
      <c r="D34" s="508"/>
      <c r="E34" s="507"/>
      <c r="F34" s="507"/>
      <c r="G34" s="507"/>
      <c r="H34" s="1425" t="s">
        <v>948</v>
      </c>
      <c r="I34" s="1327"/>
      <c r="J34" s="1327"/>
      <c r="K34" s="1327"/>
      <c r="L34" s="1327"/>
      <c r="M34" s="507"/>
      <c r="N34" s="507"/>
      <c r="O34" s="507"/>
      <c r="P34" s="507"/>
      <c r="Q34" s="507"/>
      <c r="R34" s="510"/>
      <c r="S34" s="507"/>
      <c r="T34" s="517"/>
      <c r="U34" s="507"/>
      <c r="V34" s="507" t="s">
        <v>949</v>
      </c>
      <c r="W34" s="520">
        <v>64.3</v>
      </c>
      <c r="X34" s="507"/>
      <c r="Y34" s="507"/>
      <c r="Z34" s="507"/>
    </row>
    <row r="35" spans="1:26" ht="19.5" customHeight="1" x14ac:dyDescent="0.25">
      <c r="A35" s="507"/>
      <c r="B35" s="516"/>
      <c r="C35" s="507"/>
      <c r="D35" s="508"/>
      <c r="E35" s="507"/>
      <c r="F35" s="507"/>
      <c r="G35" s="507"/>
      <c r="H35" s="1420" t="s">
        <v>950</v>
      </c>
      <c r="I35" s="1317"/>
      <c r="J35" s="1317"/>
      <c r="K35" s="1318"/>
      <c r="L35" s="521">
        <v>60</v>
      </c>
      <c r="M35" s="507"/>
      <c r="N35" s="507"/>
      <c r="O35" s="507"/>
      <c r="P35" s="507"/>
      <c r="Q35" s="507"/>
      <c r="R35" s="510"/>
      <c r="S35" s="507"/>
      <c r="T35" s="517"/>
      <c r="U35" s="507"/>
      <c r="V35" s="507" t="s">
        <v>951</v>
      </c>
      <c r="W35" s="520">
        <v>83.6</v>
      </c>
      <c r="X35" s="507"/>
      <c r="Y35" s="507"/>
      <c r="Z35" s="507"/>
    </row>
    <row r="36" spans="1:26" ht="19.5" customHeight="1" x14ac:dyDescent="0.25">
      <c r="A36" s="507"/>
      <c r="B36" s="516"/>
      <c r="C36" s="507"/>
      <c r="D36" s="508"/>
      <c r="E36" s="507"/>
      <c r="F36" s="507"/>
      <c r="G36" s="507"/>
      <c r="H36" s="1420" t="s">
        <v>952</v>
      </c>
      <c r="I36" s="1317"/>
      <c r="J36" s="1317"/>
      <c r="K36" s="1318"/>
      <c r="L36" s="521">
        <v>50</v>
      </c>
      <c r="M36" s="507"/>
      <c r="N36" s="507"/>
      <c r="O36" s="507"/>
      <c r="P36" s="507"/>
      <c r="Q36" s="507"/>
      <c r="R36" s="510"/>
      <c r="S36" s="507"/>
      <c r="T36" s="517"/>
      <c r="U36" s="507"/>
      <c r="V36" s="507" t="s">
        <v>953</v>
      </c>
      <c r="W36" s="520">
        <v>86.4</v>
      </c>
      <c r="X36" s="507"/>
      <c r="Y36" s="507"/>
      <c r="Z36" s="507"/>
    </row>
    <row r="37" spans="1:26" ht="19.5" customHeight="1" x14ac:dyDescent="0.25">
      <c r="A37" s="507"/>
      <c r="B37" s="516"/>
      <c r="C37" s="507"/>
      <c r="D37" s="508"/>
      <c r="E37" s="507"/>
      <c r="F37" s="507"/>
      <c r="G37" s="507"/>
      <c r="H37" s="1420" t="s">
        <v>954</v>
      </c>
      <c r="I37" s="1317"/>
      <c r="J37" s="1317"/>
      <c r="K37" s="1318"/>
      <c r="L37" s="521">
        <v>40</v>
      </c>
      <c r="M37" s="507"/>
      <c r="N37" s="507"/>
      <c r="O37" s="507"/>
      <c r="P37" s="507"/>
      <c r="Q37" s="507"/>
      <c r="R37" s="510"/>
      <c r="S37" s="507"/>
      <c r="T37" s="517"/>
      <c r="U37" s="507"/>
      <c r="V37" s="507" t="s">
        <v>955</v>
      </c>
      <c r="W37" s="520">
        <v>310</v>
      </c>
      <c r="X37" s="507"/>
      <c r="Y37" s="507"/>
      <c r="Z37" s="507"/>
    </row>
    <row r="38" spans="1:26" ht="19.5" customHeight="1" x14ac:dyDescent="0.25">
      <c r="A38" s="507"/>
      <c r="B38" s="516"/>
      <c r="C38" s="507"/>
      <c r="D38" s="508"/>
      <c r="E38" s="507"/>
      <c r="F38" s="507"/>
      <c r="G38" s="507"/>
      <c r="H38" s="1421" t="s">
        <v>956</v>
      </c>
      <c r="I38" s="1317"/>
      <c r="J38" s="522" t="s">
        <v>957</v>
      </c>
      <c r="K38" s="523"/>
      <c r="L38" s="524">
        <f>AVERAGE(W34:W39)</f>
        <v>213.71666666666667</v>
      </c>
      <c r="M38" s="507"/>
      <c r="N38" s="507"/>
      <c r="O38" s="507"/>
      <c r="P38" s="507"/>
      <c r="Q38" s="507"/>
      <c r="R38" s="510"/>
      <c r="S38" s="507"/>
      <c r="T38" s="517"/>
      <c r="U38" s="507"/>
      <c r="V38" s="507" t="s">
        <v>958</v>
      </c>
      <c r="W38" s="520">
        <v>513</v>
      </c>
      <c r="X38" s="507"/>
      <c r="Y38" s="507"/>
      <c r="Z38" s="507"/>
    </row>
    <row r="39" spans="1:26" ht="19.5" customHeight="1" x14ac:dyDescent="0.25">
      <c r="A39" s="507"/>
      <c r="B39" s="516"/>
      <c r="C39" s="507"/>
      <c r="D39" s="508"/>
      <c r="E39" s="507"/>
      <c r="F39" s="507"/>
      <c r="G39" s="507"/>
      <c r="H39" s="509"/>
      <c r="I39" s="507"/>
      <c r="J39" s="507"/>
      <c r="K39" s="507"/>
      <c r="L39" s="507"/>
      <c r="M39" s="507"/>
      <c r="N39" s="507"/>
      <c r="O39" s="507"/>
      <c r="P39" s="507"/>
      <c r="Q39" s="507"/>
      <c r="R39" s="510"/>
      <c r="S39" s="507"/>
      <c r="T39" s="517"/>
      <c r="U39" s="507"/>
      <c r="V39" s="507" t="s">
        <v>959</v>
      </c>
      <c r="W39" s="520">
        <v>225</v>
      </c>
      <c r="X39" s="507"/>
      <c r="Y39" s="507"/>
      <c r="Z39" s="507"/>
    </row>
    <row r="40" spans="1:26" ht="19.5" customHeight="1" thickBot="1" x14ac:dyDescent="0.3">
      <c r="A40" s="507"/>
      <c r="B40" s="525"/>
      <c r="C40" s="526"/>
      <c r="D40" s="527"/>
      <c r="E40" s="526"/>
      <c r="F40" s="526"/>
      <c r="G40" s="526"/>
      <c r="H40" s="528"/>
      <c r="I40" s="526"/>
      <c r="J40" s="526"/>
      <c r="K40" s="526"/>
      <c r="L40" s="526"/>
      <c r="M40" s="526"/>
      <c r="N40" s="526"/>
      <c r="O40" s="526"/>
      <c r="P40" s="526"/>
      <c r="Q40" s="526"/>
      <c r="R40" s="529"/>
      <c r="S40" s="526"/>
      <c r="T40" s="530"/>
      <c r="U40" s="507"/>
      <c r="Z40" s="507"/>
    </row>
    <row r="41" spans="1:26" ht="19.5" customHeight="1" x14ac:dyDescent="0.25">
      <c r="A41" s="507"/>
      <c r="B41" s="516"/>
      <c r="C41" s="507"/>
      <c r="D41" s="508"/>
      <c r="E41" s="507"/>
      <c r="F41" s="507"/>
      <c r="G41" s="507"/>
      <c r="H41" s="509"/>
      <c r="I41" s="507"/>
      <c r="J41" s="507"/>
      <c r="K41" s="507"/>
      <c r="L41" s="507"/>
      <c r="M41" s="507"/>
      <c r="N41" s="507"/>
      <c r="O41" s="507"/>
      <c r="P41" s="507"/>
      <c r="Q41" s="507"/>
      <c r="R41" s="510"/>
      <c r="S41" s="507"/>
      <c r="T41" s="517"/>
      <c r="U41" s="507"/>
      <c r="Z41" s="507"/>
    </row>
    <row r="42" spans="1:26" ht="38.25" x14ac:dyDescent="0.25">
      <c r="A42" s="531"/>
      <c r="B42" s="532"/>
      <c r="C42" s="533" t="s">
        <v>1</v>
      </c>
      <c r="D42" s="533" t="s">
        <v>2</v>
      </c>
      <c r="E42" s="1416" t="s">
        <v>152</v>
      </c>
      <c r="F42" s="1317"/>
      <c r="G42" s="1317"/>
      <c r="H42" s="1318"/>
      <c r="I42" s="533" t="s">
        <v>159</v>
      </c>
      <c r="J42" s="533" t="s">
        <v>960</v>
      </c>
      <c r="K42" s="533" t="s">
        <v>961</v>
      </c>
      <c r="L42" s="533" t="s">
        <v>962</v>
      </c>
      <c r="M42" s="533" t="s">
        <v>963</v>
      </c>
      <c r="N42" s="533" t="s">
        <v>964</v>
      </c>
      <c r="O42" s="533" t="s">
        <v>965</v>
      </c>
      <c r="P42" s="533" t="s">
        <v>6</v>
      </c>
      <c r="Q42" s="533" t="s">
        <v>966</v>
      </c>
      <c r="R42" s="534" t="s">
        <v>967</v>
      </c>
      <c r="S42" s="533" t="s">
        <v>968</v>
      </c>
      <c r="T42" s="535"/>
      <c r="U42" s="531"/>
      <c r="V42" s="531"/>
      <c r="W42" s="531"/>
      <c r="X42" s="531"/>
      <c r="Y42" s="531"/>
      <c r="Z42" s="531"/>
    </row>
    <row r="43" spans="1:26" ht="22.5" customHeight="1" x14ac:dyDescent="0.25">
      <c r="A43" s="515"/>
      <c r="B43" s="536"/>
      <c r="C43" s="537">
        <v>1</v>
      </c>
      <c r="D43" s="1410" t="s">
        <v>969</v>
      </c>
      <c r="E43" s="1317"/>
      <c r="F43" s="1317"/>
      <c r="G43" s="1317"/>
      <c r="H43" s="1317"/>
      <c r="I43" s="1317"/>
      <c r="J43" s="1317"/>
      <c r="K43" s="1317"/>
      <c r="L43" s="1317"/>
      <c r="M43" s="1317"/>
      <c r="N43" s="1317"/>
      <c r="O43" s="1317"/>
      <c r="P43" s="1317"/>
      <c r="Q43" s="1317"/>
      <c r="R43" s="1317"/>
      <c r="S43" s="1318"/>
      <c r="T43" s="538"/>
      <c r="U43" s="515"/>
      <c r="V43" s="515"/>
      <c r="W43" s="515"/>
      <c r="X43" s="515"/>
      <c r="Y43" s="515"/>
      <c r="Z43" s="515"/>
    </row>
    <row r="44" spans="1:26" ht="18.75" customHeight="1" x14ac:dyDescent="0.25">
      <c r="A44" s="508"/>
      <c r="B44" s="539"/>
      <c r="C44" s="540" t="s">
        <v>8</v>
      </c>
      <c r="D44" s="540" t="s">
        <v>254</v>
      </c>
      <c r="E44" s="1403" t="s">
        <v>255</v>
      </c>
      <c r="F44" s="1404"/>
      <c r="G44" s="1404"/>
      <c r="H44" s="1405"/>
      <c r="I44" s="541" t="str">
        <f>J38</f>
        <v>RECIFE/PE</v>
      </c>
      <c r="J44" s="540" t="s">
        <v>970</v>
      </c>
      <c r="K44" s="542">
        <f t="shared" ref="K44:K53" si="0">$K$54</f>
        <v>213.71666666666667</v>
      </c>
      <c r="L44" s="542">
        <f t="shared" ref="L44:L66" si="1">$L$35</f>
        <v>60</v>
      </c>
      <c r="M44" s="540">
        <f>TRUNC(K44/L44,2)</f>
        <v>3.56</v>
      </c>
      <c r="N44" s="872">
        <v>1</v>
      </c>
      <c r="O44" s="874">
        <v>2</v>
      </c>
      <c r="P44" s="874">
        <f>VLOOKUP(D44,'Equip Mínimo'!A:H,8,0)</f>
        <v>4</v>
      </c>
      <c r="Q44" s="873" t="str">
        <f>D44</f>
        <v>E9605</v>
      </c>
      <c r="R44" s="871">
        <f>VLOOKUP(Q44,'EQUIPAMENTO SICRO'!$A:$K,10,0)</f>
        <v>284.1438</v>
      </c>
      <c r="S44" s="544">
        <f t="shared" ref="S44:S66" si="2">TRUNC(M44*N44*O44*P44*R44,2)</f>
        <v>8092.41</v>
      </c>
      <c r="T44" s="545"/>
      <c r="U44" s="508"/>
      <c r="V44" s="508"/>
      <c r="W44" s="508"/>
      <c r="X44" s="508"/>
      <c r="Y44" s="508"/>
      <c r="Z44" s="508"/>
    </row>
    <row r="45" spans="1:26" ht="19.149999999999999" customHeight="1" x14ac:dyDescent="0.25">
      <c r="A45" s="508"/>
      <c r="B45" s="539"/>
      <c r="C45" s="540" t="s">
        <v>9</v>
      </c>
      <c r="D45" s="540" t="s">
        <v>453</v>
      </c>
      <c r="E45" s="1403" t="s">
        <v>454</v>
      </c>
      <c r="F45" s="1404"/>
      <c r="G45" s="1404"/>
      <c r="H45" s="1405"/>
      <c r="I45" s="541" t="str">
        <f>$I$44</f>
        <v>RECIFE/PE</v>
      </c>
      <c r="J45" s="540" t="s">
        <v>970</v>
      </c>
      <c r="K45" s="542">
        <f t="shared" si="0"/>
        <v>213.71666666666667</v>
      </c>
      <c r="L45" s="542">
        <f t="shared" si="1"/>
        <v>60</v>
      </c>
      <c r="M45" s="540">
        <f t="shared" ref="M45:M66" si="3">TRUNC(K45/L45,2)</f>
        <v>3.56</v>
      </c>
      <c r="N45" s="872">
        <v>1</v>
      </c>
      <c r="O45" s="874">
        <v>2</v>
      </c>
      <c r="P45" s="874">
        <f>VLOOKUP(D45,'Equip Mínimo'!A:H,8,0)</f>
        <v>5</v>
      </c>
      <c r="Q45" s="873" t="str">
        <f t="shared" ref="Q45" si="4">D45</f>
        <v>E9506</v>
      </c>
      <c r="R45" s="871">
        <f>VLOOKUP(Q45,'EQUIPAMENTO SICRO'!$A:$K,10,0)</f>
        <v>202.839</v>
      </c>
      <c r="S45" s="544">
        <f t="shared" si="2"/>
        <v>7221.06</v>
      </c>
      <c r="T45" s="545"/>
      <c r="U45" s="508"/>
      <c r="V45" s="508"/>
      <c r="W45" s="508"/>
      <c r="X45" s="508"/>
      <c r="Y45" s="508"/>
      <c r="Z45" s="508"/>
    </row>
    <row r="46" spans="1:26" ht="19.149999999999999" customHeight="1" x14ac:dyDescent="0.25">
      <c r="A46" s="508"/>
      <c r="B46" s="539"/>
      <c r="C46" s="540" t="s">
        <v>817</v>
      </c>
      <c r="D46" s="540" t="s">
        <v>495</v>
      </c>
      <c r="E46" s="1403" t="s">
        <v>496</v>
      </c>
      <c r="F46" s="1404"/>
      <c r="G46" s="1404"/>
      <c r="H46" s="1405"/>
      <c r="I46" s="541" t="str">
        <f t="shared" ref="I46:I66" si="5">$I$44</f>
        <v>RECIFE/PE</v>
      </c>
      <c r="J46" s="540" t="s">
        <v>970</v>
      </c>
      <c r="K46" s="542">
        <f t="shared" si="0"/>
        <v>213.71666666666667</v>
      </c>
      <c r="L46" s="542">
        <f t="shared" si="1"/>
        <v>60</v>
      </c>
      <c r="M46" s="540">
        <f t="shared" si="3"/>
        <v>3.56</v>
      </c>
      <c r="N46" s="872">
        <v>0.77</v>
      </c>
      <c r="O46" s="874">
        <v>2</v>
      </c>
      <c r="P46" s="874">
        <f>VLOOKUP(D46,'Equip Mínimo'!A:H,8,0)</f>
        <v>1</v>
      </c>
      <c r="Q46" s="873" t="s">
        <v>974</v>
      </c>
      <c r="R46" s="871">
        <f>VLOOKUP(Q46,'EQUIPAMENTO SICRO'!$A:$K,10,0)</f>
        <v>423.36059999999998</v>
      </c>
      <c r="S46" s="544">
        <f t="shared" si="2"/>
        <v>2321.0300000000002</v>
      </c>
      <c r="T46" s="545"/>
      <c r="U46" s="508"/>
      <c r="V46" s="508"/>
      <c r="W46" s="508"/>
      <c r="X46" s="508"/>
      <c r="Y46" s="508"/>
      <c r="Z46" s="508"/>
    </row>
    <row r="47" spans="1:26" ht="19.149999999999999" customHeight="1" x14ac:dyDescent="0.25">
      <c r="A47" s="508"/>
      <c r="B47" s="539"/>
      <c r="C47" s="540" t="s">
        <v>883</v>
      </c>
      <c r="D47" s="540" t="s">
        <v>493</v>
      </c>
      <c r="E47" s="1403" t="s">
        <v>494</v>
      </c>
      <c r="F47" s="1404"/>
      <c r="G47" s="1404"/>
      <c r="H47" s="1405"/>
      <c r="I47" s="541" t="str">
        <f t="shared" si="5"/>
        <v>RECIFE/PE</v>
      </c>
      <c r="J47" s="540" t="s">
        <v>970</v>
      </c>
      <c r="K47" s="542">
        <f t="shared" si="0"/>
        <v>213.71666666666667</v>
      </c>
      <c r="L47" s="542">
        <f t="shared" si="1"/>
        <v>60</v>
      </c>
      <c r="M47" s="540">
        <f t="shared" si="3"/>
        <v>3.56</v>
      </c>
      <c r="N47" s="872">
        <v>0.57999999999999996</v>
      </c>
      <c r="O47" s="874">
        <v>2</v>
      </c>
      <c r="P47" s="874">
        <f>VLOOKUP(D47,'Equip Mínimo'!A:H,8,0)</f>
        <v>1</v>
      </c>
      <c r="Q47" s="873" t="s">
        <v>974</v>
      </c>
      <c r="R47" s="871">
        <f>VLOOKUP(Q47,'EQUIPAMENTO SICRO'!$A:$K,10,0)</f>
        <v>423.36059999999998</v>
      </c>
      <c r="S47" s="544">
        <f t="shared" si="2"/>
        <v>1748.3</v>
      </c>
      <c r="T47" s="545"/>
      <c r="U47" s="508"/>
      <c r="V47" s="508"/>
      <c r="W47" s="508"/>
      <c r="X47" s="508"/>
      <c r="Y47" s="508"/>
      <c r="Z47" s="508"/>
    </row>
    <row r="48" spans="1:26" ht="19.5" customHeight="1" x14ac:dyDescent="0.25">
      <c r="A48" s="508"/>
      <c r="B48" s="539"/>
      <c r="C48" s="540" t="s">
        <v>973</v>
      </c>
      <c r="D48" s="540" t="s">
        <v>487</v>
      </c>
      <c r="E48" s="1403" t="s">
        <v>488</v>
      </c>
      <c r="F48" s="1404"/>
      <c r="G48" s="1404"/>
      <c r="H48" s="1405"/>
      <c r="I48" s="541" t="str">
        <f t="shared" si="5"/>
        <v>RECIFE/PE</v>
      </c>
      <c r="J48" s="540" t="s">
        <v>970</v>
      </c>
      <c r="K48" s="542">
        <f t="shared" si="0"/>
        <v>213.71666666666667</v>
      </c>
      <c r="L48" s="542">
        <f t="shared" si="1"/>
        <v>60</v>
      </c>
      <c r="M48" s="540">
        <f t="shared" si="3"/>
        <v>3.56</v>
      </c>
      <c r="N48" s="872">
        <v>0.67</v>
      </c>
      <c r="O48" s="874">
        <v>2</v>
      </c>
      <c r="P48" s="874">
        <f>VLOOKUP(D48,'Equip Mínimo'!A:H,8,0)</f>
        <v>1</v>
      </c>
      <c r="Q48" s="873" t="s">
        <v>971</v>
      </c>
      <c r="R48" s="871">
        <f>VLOOKUP(Q48,'EQUIPAMENTO SICRO'!$A:$K,10,0)</f>
        <v>559.05449999999996</v>
      </c>
      <c r="S48" s="544">
        <f t="shared" si="2"/>
        <v>2666.91</v>
      </c>
      <c r="T48" s="545"/>
      <c r="U48" s="508"/>
      <c r="V48" s="508"/>
      <c r="W48" s="508"/>
      <c r="X48" s="508"/>
      <c r="Y48" s="508"/>
      <c r="Z48" s="508"/>
    </row>
    <row r="49" spans="1:26" ht="19.5" customHeight="1" x14ac:dyDescent="0.25">
      <c r="A49" s="508"/>
      <c r="B49" s="539"/>
      <c r="C49" s="540" t="s">
        <v>975</v>
      </c>
      <c r="D49" s="540" t="s">
        <v>309</v>
      </c>
      <c r="E49" s="1403" t="s">
        <v>310</v>
      </c>
      <c r="F49" s="1404"/>
      <c r="G49" s="1404"/>
      <c r="H49" s="1405"/>
      <c r="I49" s="541" t="str">
        <f t="shared" si="5"/>
        <v>RECIFE/PE</v>
      </c>
      <c r="J49" s="540" t="s">
        <v>970</v>
      </c>
      <c r="K49" s="542">
        <f t="shared" si="0"/>
        <v>213.71666666666667</v>
      </c>
      <c r="L49" s="542">
        <f t="shared" si="1"/>
        <v>60</v>
      </c>
      <c r="M49" s="540">
        <f t="shared" si="3"/>
        <v>3.56</v>
      </c>
      <c r="N49" s="872">
        <v>0.92</v>
      </c>
      <c r="O49" s="874">
        <f t="shared" ref="O49:O52" si="6">IF(D49=Q49,1,2)</f>
        <v>2</v>
      </c>
      <c r="P49" s="874">
        <f>VLOOKUP(D49,'Equip Mínimo'!A:H,8,0)</f>
        <v>1</v>
      </c>
      <c r="Q49" s="873" t="s">
        <v>974</v>
      </c>
      <c r="R49" s="871">
        <f>VLOOKUP(Q49,'EQUIPAMENTO SICRO'!$A:$K,10,0)</f>
        <v>423.36059999999998</v>
      </c>
      <c r="S49" s="544">
        <f t="shared" si="2"/>
        <v>2773.18</v>
      </c>
      <c r="T49" s="545"/>
      <c r="U49" s="508"/>
      <c r="V49" s="508"/>
      <c r="W49" s="508"/>
      <c r="X49" s="508"/>
      <c r="Y49" s="508"/>
      <c r="Z49" s="508"/>
    </row>
    <row r="50" spans="1:26" ht="19.149999999999999" customHeight="1" x14ac:dyDescent="0.25">
      <c r="A50" s="508"/>
      <c r="B50" s="539"/>
      <c r="C50" s="540" t="s">
        <v>976</v>
      </c>
      <c r="D50" s="540" t="s">
        <v>485</v>
      </c>
      <c r="E50" s="1403" t="s">
        <v>486</v>
      </c>
      <c r="F50" s="1404"/>
      <c r="G50" s="1404"/>
      <c r="H50" s="1405"/>
      <c r="I50" s="541" t="str">
        <f t="shared" si="5"/>
        <v>RECIFE/PE</v>
      </c>
      <c r="J50" s="540" t="s">
        <v>970</v>
      </c>
      <c r="K50" s="542">
        <f t="shared" si="0"/>
        <v>213.71666666666667</v>
      </c>
      <c r="L50" s="542">
        <f t="shared" si="1"/>
        <v>60</v>
      </c>
      <c r="M50" s="540">
        <f t="shared" si="3"/>
        <v>3.56</v>
      </c>
      <c r="N50" s="872">
        <v>1</v>
      </c>
      <c r="O50" s="874">
        <f t="shared" si="6"/>
        <v>1</v>
      </c>
      <c r="P50" s="874">
        <f>VLOOKUP(D50,'Equip Mínimo'!A:H,8,0)</f>
        <v>1</v>
      </c>
      <c r="Q50" s="873" t="s">
        <v>485</v>
      </c>
      <c r="R50" s="871">
        <f>VLOOKUP(Q50,'EQUIPAMENTO SICRO'!$A:$K,10,0)</f>
        <v>337.11720000000003</v>
      </c>
      <c r="S50" s="544">
        <f t="shared" si="2"/>
        <v>1200.1300000000001</v>
      </c>
      <c r="T50" s="545"/>
      <c r="U50" s="508"/>
      <c r="V50" s="508"/>
      <c r="W50" s="508"/>
      <c r="X50" s="508"/>
      <c r="Y50" s="508"/>
      <c r="Z50" s="508"/>
    </row>
    <row r="51" spans="1:26" ht="18.75" customHeight="1" x14ac:dyDescent="0.25">
      <c r="A51" s="508"/>
      <c r="B51" s="539"/>
      <c r="C51" s="540" t="s">
        <v>977</v>
      </c>
      <c r="D51" s="540" t="s">
        <v>641</v>
      </c>
      <c r="E51" s="1403" t="s">
        <v>1091</v>
      </c>
      <c r="F51" s="1404"/>
      <c r="G51" s="1404"/>
      <c r="H51" s="1405"/>
      <c r="I51" s="541" t="str">
        <f t="shared" si="5"/>
        <v>RECIFE/PE</v>
      </c>
      <c r="J51" s="540" t="s">
        <v>970</v>
      </c>
      <c r="K51" s="542">
        <f t="shared" si="0"/>
        <v>213.71666666666667</v>
      </c>
      <c r="L51" s="542">
        <f t="shared" si="1"/>
        <v>60</v>
      </c>
      <c r="M51" s="540">
        <f t="shared" si="3"/>
        <v>3.56</v>
      </c>
      <c r="N51" s="872">
        <v>1.45</v>
      </c>
      <c r="O51" s="874">
        <f t="shared" si="6"/>
        <v>2</v>
      </c>
      <c r="P51" s="874">
        <f>VLOOKUP(D51,'Equip Mínimo'!A:H,8,0)</f>
        <v>1</v>
      </c>
      <c r="Q51" s="873" t="s">
        <v>974</v>
      </c>
      <c r="R51" s="871">
        <f>VLOOKUP(Q51,'EQUIPAMENTO SICRO'!$A:$K,10,0)</f>
        <v>423.36059999999998</v>
      </c>
      <c r="S51" s="544">
        <f t="shared" si="2"/>
        <v>4370.7700000000004</v>
      </c>
      <c r="T51" s="545"/>
      <c r="U51" s="508"/>
      <c r="V51" s="508"/>
      <c r="W51" s="508"/>
      <c r="X51" s="508"/>
      <c r="Y51" s="508"/>
      <c r="Z51" s="508"/>
    </row>
    <row r="52" spans="1:26" ht="19.5" customHeight="1" x14ac:dyDescent="0.25">
      <c r="A52" s="508"/>
      <c r="B52" s="539"/>
      <c r="C52" s="540" t="s">
        <v>978</v>
      </c>
      <c r="D52" s="540" t="s">
        <v>481</v>
      </c>
      <c r="E52" s="1403" t="s">
        <v>482</v>
      </c>
      <c r="F52" s="1404"/>
      <c r="G52" s="1404"/>
      <c r="H52" s="1405"/>
      <c r="I52" s="541" t="str">
        <f t="shared" si="5"/>
        <v>RECIFE/PE</v>
      </c>
      <c r="J52" s="540" t="s">
        <v>970</v>
      </c>
      <c r="K52" s="542">
        <f t="shared" si="0"/>
        <v>213.71666666666667</v>
      </c>
      <c r="L52" s="542">
        <f t="shared" si="1"/>
        <v>60</v>
      </c>
      <c r="M52" s="540">
        <f t="shared" si="3"/>
        <v>3.56</v>
      </c>
      <c r="N52" s="872">
        <v>0.56000000000000005</v>
      </c>
      <c r="O52" s="874">
        <f t="shared" si="6"/>
        <v>2</v>
      </c>
      <c r="P52" s="874">
        <f>VLOOKUP(D52,'Equip Mínimo'!A:H,8,0)</f>
        <v>1</v>
      </c>
      <c r="Q52" s="873" t="s">
        <v>974</v>
      </c>
      <c r="R52" s="871">
        <f>VLOOKUP(Q52,'EQUIPAMENTO SICRO'!$A:$K,10,0)</f>
        <v>423.36059999999998</v>
      </c>
      <c r="S52" s="544">
        <f t="shared" si="2"/>
        <v>1688.02</v>
      </c>
      <c r="T52" s="545"/>
      <c r="U52" s="508"/>
      <c r="V52" s="508"/>
      <c r="W52" s="508"/>
      <c r="X52" s="508"/>
      <c r="Y52" s="508"/>
      <c r="Z52" s="508"/>
    </row>
    <row r="53" spans="1:26" ht="19.5" customHeight="1" x14ac:dyDescent="0.25">
      <c r="A53" s="508"/>
      <c r="B53" s="539"/>
      <c r="C53" s="540" t="s">
        <v>979</v>
      </c>
      <c r="D53" s="540" t="s">
        <v>465</v>
      </c>
      <c r="E53" s="1403" t="s">
        <v>466</v>
      </c>
      <c r="F53" s="1404"/>
      <c r="G53" s="1404"/>
      <c r="H53" s="1405"/>
      <c r="I53" s="541" t="str">
        <f t="shared" si="5"/>
        <v>RECIFE/PE</v>
      </c>
      <c r="J53" s="540" t="s">
        <v>970</v>
      </c>
      <c r="K53" s="542">
        <f t="shared" si="0"/>
        <v>213.71666666666667</v>
      </c>
      <c r="L53" s="542">
        <f t="shared" si="1"/>
        <v>60</v>
      </c>
      <c r="M53" s="540">
        <f t="shared" si="3"/>
        <v>3.56</v>
      </c>
      <c r="N53" s="872">
        <v>0.69</v>
      </c>
      <c r="O53" s="874">
        <v>2</v>
      </c>
      <c r="P53" s="874">
        <v>1</v>
      </c>
      <c r="Q53" s="873" t="s">
        <v>974</v>
      </c>
      <c r="R53" s="871">
        <f>VLOOKUP(Q53,'EQUIPAMENTO SICRO'!$A:$K,10,0)</f>
        <v>423.36059999999998</v>
      </c>
      <c r="S53" s="544">
        <f t="shared" si="2"/>
        <v>2079.88</v>
      </c>
      <c r="T53" s="545"/>
      <c r="U53" s="508"/>
      <c r="V53" s="508"/>
      <c r="W53" s="508"/>
      <c r="X53" s="508"/>
      <c r="Y53" s="508"/>
      <c r="Z53" s="508"/>
    </row>
    <row r="54" spans="1:26" ht="19.149999999999999" customHeight="1" x14ac:dyDescent="0.25">
      <c r="A54" s="508"/>
      <c r="B54" s="539"/>
      <c r="C54" s="540" t="s">
        <v>980</v>
      </c>
      <c r="D54" s="540" t="s">
        <v>359</v>
      </c>
      <c r="E54" s="1403" t="s">
        <v>360</v>
      </c>
      <c r="F54" s="1404"/>
      <c r="G54" s="1404"/>
      <c r="H54" s="1405"/>
      <c r="I54" s="541" t="str">
        <f t="shared" si="5"/>
        <v>RECIFE/PE</v>
      </c>
      <c r="J54" s="540" t="s">
        <v>970</v>
      </c>
      <c r="K54" s="542">
        <f>L38</f>
        <v>213.71666666666667</v>
      </c>
      <c r="L54" s="542">
        <f t="shared" si="1"/>
        <v>60</v>
      </c>
      <c r="M54" s="540">
        <f t="shared" si="3"/>
        <v>3.56</v>
      </c>
      <c r="N54" s="872">
        <v>1</v>
      </c>
      <c r="O54" s="874">
        <f t="shared" ref="O54:O66" si="7">IF(D54=Q54,1,2)</f>
        <v>1</v>
      </c>
      <c r="P54" s="874">
        <f>VLOOKUP(D54,'Equip Mínimo'!A:H,8,0)</f>
        <v>1</v>
      </c>
      <c r="Q54" s="873" t="s">
        <v>359</v>
      </c>
      <c r="R54" s="871">
        <f>VLOOKUP(Q54,'EQUIPAMENTO SICRO'!$A:$K,10,0)</f>
        <v>2399.4081999999999</v>
      </c>
      <c r="S54" s="544">
        <f t="shared" si="2"/>
        <v>8541.89</v>
      </c>
      <c r="T54" s="545"/>
      <c r="U54" s="508"/>
      <c r="V54" s="508"/>
      <c r="W54" s="508"/>
      <c r="X54" s="508"/>
      <c r="Y54" s="508"/>
      <c r="Z54" s="508"/>
    </row>
    <row r="55" spans="1:26" ht="19.149999999999999" customHeight="1" x14ac:dyDescent="0.25">
      <c r="A55" s="508"/>
      <c r="B55" s="539"/>
      <c r="C55" s="540" t="s">
        <v>981</v>
      </c>
      <c r="D55" s="540" t="s">
        <v>463</v>
      </c>
      <c r="E55" s="1403" t="s">
        <v>464</v>
      </c>
      <c r="F55" s="1404"/>
      <c r="G55" s="1404"/>
      <c r="H55" s="1405"/>
      <c r="I55" s="541" t="str">
        <f t="shared" si="5"/>
        <v>RECIFE/PE</v>
      </c>
      <c r="J55" s="540" t="s">
        <v>970</v>
      </c>
      <c r="K55" s="542">
        <f t="shared" ref="K55:K66" si="8">$K$54</f>
        <v>213.71666666666667</v>
      </c>
      <c r="L55" s="542">
        <f t="shared" si="1"/>
        <v>60</v>
      </c>
      <c r="M55" s="540">
        <f t="shared" si="3"/>
        <v>3.56</v>
      </c>
      <c r="N55" s="872">
        <v>0.93</v>
      </c>
      <c r="O55" s="874">
        <f t="shared" si="7"/>
        <v>2</v>
      </c>
      <c r="P55" s="874">
        <f>VLOOKUP(D55,'Equip Mínimo'!A:H,8,0)</f>
        <v>1</v>
      </c>
      <c r="Q55" s="873" t="s">
        <v>972</v>
      </c>
      <c r="R55" s="871">
        <f>VLOOKUP(Q55,'EQUIPAMENTO SICRO'!$A:$K,10,0)</f>
        <v>471.34930000000003</v>
      </c>
      <c r="S55" s="544">
        <f t="shared" si="2"/>
        <v>3121.08</v>
      </c>
      <c r="T55" s="545"/>
      <c r="U55" s="508"/>
      <c r="V55" s="508"/>
      <c r="W55" s="508"/>
      <c r="X55" s="508"/>
      <c r="Y55" s="508"/>
      <c r="Z55" s="508"/>
    </row>
    <row r="56" spans="1:26" ht="19.5" customHeight="1" x14ac:dyDescent="0.25">
      <c r="A56" s="508"/>
      <c r="B56" s="539"/>
      <c r="C56" s="540" t="s">
        <v>982</v>
      </c>
      <c r="D56" s="540" t="s">
        <v>554</v>
      </c>
      <c r="E56" s="1403" t="s">
        <v>1686</v>
      </c>
      <c r="F56" s="1404"/>
      <c r="G56" s="1404"/>
      <c r="H56" s="1405"/>
      <c r="I56" s="541" t="str">
        <f t="shared" si="5"/>
        <v>RECIFE/PE</v>
      </c>
      <c r="J56" s="540" t="s">
        <v>970</v>
      </c>
      <c r="K56" s="542">
        <f t="shared" si="8"/>
        <v>213.71666666666667</v>
      </c>
      <c r="L56" s="542">
        <f t="shared" si="1"/>
        <v>60</v>
      </c>
      <c r="M56" s="540">
        <f t="shared" si="3"/>
        <v>3.56</v>
      </c>
      <c r="N56" s="872">
        <v>1.47</v>
      </c>
      <c r="O56" s="874">
        <f t="shared" si="7"/>
        <v>2</v>
      </c>
      <c r="P56" s="874">
        <f>VLOOKUP(D56,'Equip Mínimo'!A:H,8,0)</f>
        <v>1</v>
      </c>
      <c r="Q56" s="873" t="s">
        <v>971</v>
      </c>
      <c r="R56" s="871">
        <f>VLOOKUP(Q56,'EQUIPAMENTO SICRO'!$A:$K,10,0)</f>
        <v>559.05449999999996</v>
      </c>
      <c r="S56" s="544">
        <f t="shared" si="2"/>
        <v>5851.28</v>
      </c>
      <c r="T56" s="545"/>
      <c r="U56" s="508"/>
      <c r="V56" s="508"/>
      <c r="W56" s="508"/>
      <c r="X56" s="508"/>
      <c r="Y56" s="508"/>
      <c r="Z56" s="508"/>
    </row>
    <row r="57" spans="1:26" ht="19.149999999999999" customHeight="1" x14ac:dyDescent="0.25">
      <c r="A57" s="508"/>
      <c r="B57" s="539"/>
      <c r="C57" s="540" t="s">
        <v>983</v>
      </c>
      <c r="D57" s="540" t="s">
        <v>457</v>
      </c>
      <c r="E57" s="1403" t="s">
        <v>458</v>
      </c>
      <c r="F57" s="1404"/>
      <c r="G57" s="1404"/>
      <c r="H57" s="1405"/>
      <c r="I57" s="541" t="str">
        <f t="shared" si="5"/>
        <v>RECIFE/PE</v>
      </c>
      <c r="J57" s="540" t="s">
        <v>970</v>
      </c>
      <c r="K57" s="542">
        <f t="shared" si="8"/>
        <v>213.71666666666667</v>
      </c>
      <c r="L57" s="542">
        <f t="shared" si="1"/>
        <v>60</v>
      </c>
      <c r="M57" s="540">
        <f t="shared" si="3"/>
        <v>3.56</v>
      </c>
      <c r="N57" s="872">
        <v>1</v>
      </c>
      <c r="O57" s="874">
        <f t="shared" si="7"/>
        <v>1</v>
      </c>
      <c r="P57" s="874">
        <f>VLOOKUP(D57,'Equip Mínimo'!A:H,8,0)</f>
        <v>1</v>
      </c>
      <c r="Q57" s="873" t="s">
        <v>457</v>
      </c>
      <c r="R57" s="871">
        <f>VLOOKUP(Q57,'EQUIPAMENTO SICRO'!$A:$K,10,0)</f>
        <v>362.2722</v>
      </c>
      <c r="S57" s="544">
        <f t="shared" si="2"/>
        <v>1289.68</v>
      </c>
      <c r="T57" s="545"/>
      <c r="U57" s="508"/>
      <c r="V57" s="508"/>
      <c r="W57" s="508"/>
      <c r="X57" s="508"/>
      <c r="Y57" s="508"/>
      <c r="Z57" s="508"/>
    </row>
    <row r="58" spans="1:26" ht="19.149999999999999" customHeight="1" x14ac:dyDescent="0.25">
      <c r="A58" s="508"/>
      <c r="B58" s="539"/>
      <c r="C58" s="540" t="s">
        <v>984</v>
      </c>
      <c r="D58" s="540" t="s">
        <v>487</v>
      </c>
      <c r="E58" s="1403" t="s">
        <v>488</v>
      </c>
      <c r="F58" s="1404"/>
      <c r="G58" s="1404"/>
      <c r="H58" s="1405"/>
      <c r="I58" s="541" t="str">
        <f t="shared" si="5"/>
        <v>RECIFE/PE</v>
      </c>
      <c r="J58" s="540" t="s">
        <v>970</v>
      </c>
      <c r="K58" s="542">
        <f t="shared" si="8"/>
        <v>213.71666666666667</v>
      </c>
      <c r="L58" s="542">
        <f t="shared" si="1"/>
        <v>60</v>
      </c>
      <c r="M58" s="540">
        <f t="shared" si="3"/>
        <v>3.56</v>
      </c>
      <c r="N58" s="872">
        <v>0.67</v>
      </c>
      <c r="O58" s="874">
        <f t="shared" si="7"/>
        <v>2</v>
      </c>
      <c r="P58" s="874">
        <f>VLOOKUP(D58,'Equip Mínimo'!A:H,8,0)</f>
        <v>1</v>
      </c>
      <c r="Q58" s="873" t="s">
        <v>971</v>
      </c>
      <c r="R58" s="871">
        <f>VLOOKUP(Q58,'EQUIPAMENTO SICRO'!$A:$K,10,0)</f>
        <v>559.05449999999996</v>
      </c>
      <c r="S58" s="544">
        <f t="shared" si="2"/>
        <v>2666.91</v>
      </c>
      <c r="T58" s="545"/>
      <c r="U58" s="508"/>
      <c r="V58" s="508"/>
      <c r="W58" s="508"/>
      <c r="X58" s="508"/>
      <c r="Y58" s="508"/>
      <c r="Z58" s="508"/>
    </row>
    <row r="59" spans="1:26" ht="19.5" customHeight="1" x14ac:dyDescent="0.25">
      <c r="A59" s="508"/>
      <c r="B59" s="539"/>
      <c r="C59" s="540" t="s">
        <v>985</v>
      </c>
      <c r="D59" s="540" t="s">
        <v>459</v>
      </c>
      <c r="E59" s="1403" t="s">
        <v>460</v>
      </c>
      <c r="F59" s="1404"/>
      <c r="G59" s="1404"/>
      <c r="H59" s="1405"/>
      <c r="I59" s="541" t="str">
        <f t="shared" si="5"/>
        <v>RECIFE/PE</v>
      </c>
      <c r="J59" s="540" t="s">
        <v>970</v>
      </c>
      <c r="K59" s="542">
        <f t="shared" si="8"/>
        <v>213.71666666666667</v>
      </c>
      <c r="L59" s="542">
        <f t="shared" si="1"/>
        <v>60</v>
      </c>
      <c r="M59" s="540">
        <f>TRUNC(K59/L59,2)</f>
        <v>3.56</v>
      </c>
      <c r="N59" s="872">
        <v>0.77</v>
      </c>
      <c r="O59" s="874">
        <f>IF(D59=Q59,1,2)</f>
        <v>2</v>
      </c>
      <c r="P59" s="874">
        <f>VLOOKUP(D59,'Equip Mínimo'!A:H,8,0)</f>
        <v>1</v>
      </c>
      <c r="Q59" s="873" t="s">
        <v>974</v>
      </c>
      <c r="R59" s="871">
        <f>VLOOKUP(Q59,'EQUIPAMENTO SICRO'!$A:$K,10,0)</f>
        <v>423.36059999999998</v>
      </c>
      <c r="S59" s="544">
        <f t="shared" si="2"/>
        <v>2321.0300000000002</v>
      </c>
      <c r="T59" s="545"/>
      <c r="U59" s="508"/>
      <c r="V59" s="508"/>
      <c r="W59" s="508"/>
      <c r="X59" s="508"/>
      <c r="Y59" s="508"/>
      <c r="Z59" s="508"/>
    </row>
    <row r="60" spans="1:26" ht="19.149999999999999" customHeight="1" x14ac:dyDescent="0.25">
      <c r="A60" s="508"/>
      <c r="B60" s="539"/>
      <c r="C60" s="540" t="s">
        <v>986</v>
      </c>
      <c r="D60" s="540" t="s">
        <v>469</v>
      </c>
      <c r="E60" s="1403" t="s">
        <v>470</v>
      </c>
      <c r="F60" s="1404"/>
      <c r="G60" s="1404"/>
      <c r="H60" s="1405"/>
      <c r="I60" s="541" t="str">
        <f t="shared" si="5"/>
        <v>RECIFE/PE</v>
      </c>
      <c r="J60" s="540" t="s">
        <v>970</v>
      </c>
      <c r="K60" s="542">
        <f t="shared" si="8"/>
        <v>213.71666666666667</v>
      </c>
      <c r="L60" s="542">
        <f t="shared" si="1"/>
        <v>60</v>
      </c>
      <c r="M60" s="540">
        <f t="shared" si="3"/>
        <v>3.56</v>
      </c>
      <c r="N60" s="872">
        <v>0.7</v>
      </c>
      <c r="O60" s="874">
        <f t="shared" si="7"/>
        <v>2</v>
      </c>
      <c r="P60" s="874">
        <f>VLOOKUP(D60,'Equip Mínimo'!A:H,8,0)</f>
        <v>1</v>
      </c>
      <c r="Q60" s="873" t="s">
        <v>974</v>
      </c>
      <c r="R60" s="871">
        <f>VLOOKUP(Q60,'EQUIPAMENTO SICRO'!$A:$K,10,0)</f>
        <v>423.36059999999998</v>
      </c>
      <c r="S60" s="544">
        <f t="shared" si="2"/>
        <v>2110.02</v>
      </c>
      <c r="T60" s="545"/>
      <c r="U60" s="508"/>
      <c r="V60" s="508"/>
      <c r="W60" s="508"/>
      <c r="X60" s="508"/>
      <c r="Y60" s="508"/>
      <c r="Z60" s="508"/>
    </row>
    <row r="61" spans="1:26" ht="19.149999999999999" customHeight="1" x14ac:dyDescent="0.25">
      <c r="A61" s="508"/>
      <c r="B61" s="539"/>
      <c r="C61" s="540" t="s">
        <v>987</v>
      </c>
      <c r="D61" s="540" t="s">
        <v>467</v>
      </c>
      <c r="E61" s="1403" t="s">
        <v>468</v>
      </c>
      <c r="F61" s="1404"/>
      <c r="G61" s="1404"/>
      <c r="H61" s="1405"/>
      <c r="I61" s="541" t="str">
        <f t="shared" si="5"/>
        <v>RECIFE/PE</v>
      </c>
      <c r="J61" s="540" t="s">
        <v>970</v>
      </c>
      <c r="K61" s="542">
        <f t="shared" si="8"/>
        <v>213.71666666666667</v>
      </c>
      <c r="L61" s="542">
        <f t="shared" si="1"/>
        <v>60</v>
      </c>
      <c r="M61" s="540">
        <f t="shared" si="3"/>
        <v>3.56</v>
      </c>
      <c r="N61" s="872">
        <v>0.68</v>
      </c>
      <c r="O61" s="874">
        <f t="shared" si="7"/>
        <v>2</v>
      </c>
      <c r="P61" s="874">
        <f>VLOOKUP(D61,'Equip Mínimo'!A:H,8,0)</f>
        <v>1</v>
      </c>
      <c r="Q61" s="873" t="s">
        <v>974</v>
      </c>
      <c r="R61" s="871">
        <f>VLOOKUP(Q61,'EQUIPAMENTO SICRO'!$A:$K,10,0)</f>
        <v>423.36059999999998</v>
      </c>
      <c r="S61" s="544">
        <f t="shared" si="2"/>
        <v>2049.7399999999998</v>
      </c>
      <c r="T61" s="545"/>
      <c r="U61" s="508"/>
      <c r="V61" s="508"/>
      <c r="W61" s="508"/>
      <c r="X61" s="508"/>
      <c r="Y61" s="508"/>
      <c r="Z61" s="508"/>
    </row>
    <row r="62" spans="1:26" ht="19.149999999999999" customHeight="1" x14ac:dyDescent="0.25">
      <c r="A62" s="508"/>
      <c r="B62" s="539"/>
      <c r="C62" s="540" t="s">
        <v>988</v>
      </c>
      <c r="D62" s="540" t="s">
        <v>461</v>
      </c>
      <c r="E62" s="1403" t="s">
        <v>462</v>
      </c>
      <c r="F62" s="1404"/>
      <c r="G62" s="1404"/>
      <c r="H62" s="1405"/>
      <c r="I62" s="541" t="str">
        <f t="shared" si="5"/>
        <v>RECIFE/PE</v>
      </c>
      <c r="J62" s="540" t="s">
        <v>970</v>
      </c>
      <c r="K62" s="542">
        <f t="shared" si="8"/>
        <v>213.71666666666667</v>
      </c>
      <c r="L62" s="542">
        <f t="shared" si="1"/>
        <v>60</v>
      </c>
      <c r="M62" s="540">
        <f t="shared" si="3"/>
        <v>3.56</v>
      </c>
      <c r="N62" s="872">
        <v>0.68</v>
      </c>
      <c r="O62" s="874">
        <f t="shared" si="7"/>
        <v>2</v>
      </c>
      <c r="P62" s="874">
        <f>VLOOKUP(D62,'Equip Mínimo'!A:H,8,0)</f>
        <v>1</v>
      </c>
      <c r="Q62" s="873" t="s">
        <v>972</v>
      </c>
      <c r="R62" s="871">
        <f>VLOOKUP(Q62,'EQUIPAMENTO SICRO'!$A:$K,10,0)</f>
        <v>471.34930000000003</v>
      </c>
      <c r="S62" s="544">
        <f t="shared" si="2"/>
        <v>2282.08</v>
      </c>
      <c r="T62" s="545"/>
      <c r="U62" s="508"/>
      <c r="V62" s="508"/>
      <c r="W62" s="508"/>
      <c r="X62" s="508"/>
      <c r="Y62" s="508"/>
      <c r="Z62" s="508"/>
    </row>
    <row r="63" spans="1:26" ht="19.149999999999999" customHeight="1" x14ac:dyDescent="0.25">
      <c r="A63" s="508"/>
      <c r="B63" s="539"/>
      <c r="C63" s="540" t="s">
        <v>989</v>
      </c>
      <c r="D63" s="540" t="s">
        <v>627</v>
      </c>
      <c r="E63" s="1403" t="s">
        <v>1687</v>
      </c>
      <c r="F63" s="1404"/>
      <c r="G63" s="1404"/>
      <c r="H63" s="1405"/>
      <c r="I63" s="541" t="str">
        <f t="shared" si="5"/>
        <v>RECIFE/PE</v>
      </c>
      <c r="J63" s="540" t="s">
        <v>970</v>
      </c>
      <c r="K63" s="542">
        <f t="shared" si="8"/>
        <v>213.71666666666667</v>
      </c>
      <c r="L63" s="542">
        <f t="shared" si="1"/>
        <v>60</v>
      </c>
      <c r="M63" s="540">
        <f t="shared" si="3"/>
        <v>3.56</v>
      </c>
      <c r="N63" s="872">
        <v>0.4</v>
      </c>
      <c r="O63" s="874">
        <f t="shared" si="7"/>
        <v>2</v>
      </c>
      <c r="P63" s="874">
        <f>VLOOKUP(D63,'Equip Mínimo'!A:H,8,0)</f>
        <v>1</v>
      </c>
      <c r="Q63" s="873" t="s">
        <v>972</v>
      </c>
      <c r="R63" s="871">
        <f>VLOOKUP(Q63,'EQUIPAMENTO SICRO'!$A:$K,10,0)</f>
        <v>471.34930000000003</v>
      </c>
      <c r="S63" s="544">
        <f t="shared" si="2"/>
        <v>1342.4</v>
      </c>
      <c r="T63" s="545"/>
      <c r="U63" s="508"/>
      <c r="V63" s="508"/>
      <c r="W63" s="508"/>
      <c r="X63" s="508"/>
      <c r="Y63" s="508"/>
      <c r="Z63" s="508"/>
    </row>
    <row r="64" spans="1:26" ht="19.149999999999999" customHeight="1" x14ac:dyDescent="0.25">
      <c r="A64" s="508"/>
      <c r="B64" s="539"/>
      <c r="C64" s="540" t="s">
        <v>990</v>
      </c>
      <c r="D64" s="540" t="s">
        <v>408</v>
      </c>
      <c r="E64" s="1403" t="s">
        <v>409</v>
      </c>
      <c r="F64" s="1404"/>
      <c r="G64" s="1404"/>
      <c r="H64" s="1405"/>
      <c r="I64" s="541" t="str">
        <f t="shared" si="5"/>
        <v>RECIFE/PE</v>
      </c>
      <c r="J64" s="540" t="s">
        <v>970</v>
      </c>
      <c r="K64" s="542">
        <f t="shared" si="8"/>
        <v>213.71666666666667</v>
      </c>
      <c r="L64" s="542">
        <f t="shared" si="1"/>
        <v>60</v>
      </c>
      <c r="M64" s="540">
        <f t="shared" si="3"/>
        <v>3.56</v>
      </c>
      <c r="N64" s="872">
        <v>1</v>
      </c>
      <c r="O64" s="874">
        <f t="shared" si="7"/>
        <v>1</v>
      </c>
      <c r="P64" s="874">
        <f>VLOOKUP(D64,'Equip Mínimo'!A:H,8,0)</f>
        <v>1</v>
      </c>
      <c r="Q64" s="873" t="s">
        <v>408</v>
      </c>
      <c r="R64" s="871">
        <f>VLOOKUP(Q64,'EQUIPAMENTO SICRO'!$A:$K,10,0)</f>
        <v>396.79309999999998</v>
      </c>
      <c r="S64" s="544">
        <f t="shared" si="2"/>
        <v>1412.58</v>
      </c>
      <c r="T64" s="545"/>
      <c r="U64" s="508"/>
      <c r="V64" s="508"/>
      <c r="W64" s="508"/>
      <c r="X64" s="508"/>
      <c r="Y64" s="508"/>
      <c r="Z64" s="508"/>
    </row>
    <row r="65" spans="1:26" ht="19.5" customHeight="1" x14ac:dyDescent="0.25">
      <c r="A65" s="508"/>
      <c r="B65" s="539"/>
      <c r="C65" s="540" t="s">
        <v>991</v>
      </c>
      <c r="D65" s="540" t="s">
        <v>311</v>
      </c>
      <c r="E65" s="1403" t="s">
        <v>312</v>
      </c>
      <c r="F65" s="1404"/>
      <c r="G65" s="1404"/>
      <c r="H65" s="1405"/>
      <c r="I65" s="541" t="str">
        <f t="shared" si="5"/>
        <v>RECIFE/PE</v>
      </c>
      <c r="J65" s="540" t="s">
        <v>970</v>
      </c>
      <c r="K65" s="542">
        <f t="shared" si="8"/>
        <v>213.71666666666667</v>
      </c>
      <c r="L65" s="542">
        <f t="shared" si="1"/>
        <v>60</v>
      </c>
      <c r="M65" s="540">
        <f t="shared" si="3"/>
        <v>3.56</v>
      </c>
      <c r="N65" s="872">
        <v>1.79</v>
      </c>
      <c r="O65" s="874">
        <f t="shared" si="7"/>
        <v>2</v>
      </c>
      <c r="P65" s="874">
        <f>VLOOKUP(D65,'Equip Mínimo'!A:H,8,0)</f>
        <v>1</v>
      </c>
      <c r="Q65" s="873" t="s">
        <v>971</v>
      </c>
      <c r="R65" s="871">
        <f>VLOOKUP(Q65,'EQUIPAMENTO SICRO'!$A:$K,10,0)</f>
        <v>559.05449999999996</v>
      </c>
      <c r="S65" s="544">
        <f t="shared" si="2"/>
        <v>7125.03</v>
      </c>
      <c r="T65" s="545"/>
      <c r="U65" s="508"/>
      <c r="V65" s="508"/>
      <c r="W65" s="508"/>
      <c r="X65" s="508"/>
      <c r="Y65" s="508"/>
      <c r="Z65" s="508"/>
    </row>
    <row r="66" spans="1:26" ht="19.5" customHeight="1" x14ac:dyDescent="0.25">
      <c r="A66" s="508"/>
      <c r="B66" s="539"/>
      <c r="C66" s="540" t="s">
        <v>992</v>
      </c>
      <c r="D66" s="540" t="s">
        <v>651</v>
      </c>
      <c r="E66" s="1403" t="s">
        <v>1688</v>
      </c>
      <c r="F66" s="1404"/>
      <c r="G66" s="1404"/>
      <c r="H66" s="1405"/>
      <c r="I66" s="541" t="str">
        <f t="shared" si="5"/>
        <v>RECIFE/PE</v>
      </c>
      <c r="J66" s="540" t="s">
        <v>970</v>
      </c>
      <c r="K66" s="542">
        <f t="shared" si="8"/>
        <v>213.71666666666667</v>
      </c>
      <c r="L66" s="542">
        <f t="shared" si="1"/>
        <v>60</v>
      </c>
      <c r="M66" s="540">
        <f t="shared" si="3"/>
        <v>3.56</v>
      </c>
      <c r="N66" s="872">
        <v>1.76</v>
      </c>
      <c r="O66" s="874">
        <f t="shared" si="7"/>
        <v>2</v>
      </c>
      <c r="P66" s="874">
        <f>VLOOKUP(D66,'Equip Mínimo'!A:H,8,0)</f>
        <v>1</v>
      </c>
      <c r="Q66" s="873" t="s">
        <v>972</v>
      </c>
      <c r="R66" s="871">
        <f>VLOOKUP(Q66,'EQUIPAMENTO SICRO'!$A:$K,10,0)</f>
        <v>471.34930000000003</v>
      </c>
      <c r="S66" s="544">
        <f t="shared" si="2"/>
        <v>5906.57</v>
      </c>
      <c r="T66" s="545"/>
      <c r="U66" s="508"/>
      <c r="V66" s="508"/>
      <c r="W66" s="508"/>
      <c r="X66" s="508"/>
      <c r="Y66" s="508"/>
      <c r="Z66" s="508"/>
    </row>
    <row r="67" spans="1:26" ht="26.25" customHeight="1" x14ac:dyDescent="0.25">
      <c r="A67" s="546"/>
      <c r="B67" s="547"/>
      <c r="C67" s="1415" t="s">
        <v>993</v>
      </c>
      <c r="D67" s="1317"/>
      <c r="E67" s="1317"/>
      <c r="F67" s="1317"/>
      <c r="G67" s="1317"/>
      <c r="H67" s="1317"/>
      <c r="I67" s="1317"/>
      <c r="J67" s="1317"/>
      <c r="K67" s="1317"/>
      <c r="L67" s="1317"/>
      <c r="M67" s="1317"/>
      <c r="N67" s="1317"/>
      <c r="O67" s="1317"/>
      <c r="P67" s="1317"/>
      <c r="Q67" s="1317"/>
      <c r="R67" s="1318"/>
      <c r="S67" s="548">
        <f>SUM(S44:S66)</f>
        <v>80181.979999999981</v>
      </c>
      <c r="T67" s="549"/>
      <c r="U67" s="546"/>
      <c r="V67" s="546"/>
      <c r="W67" s="508"/>
      <c r="X67" s="546"/>
      <c r="Y67" s="546"/>
      <c r="Z67" s="546"/>
    </row>
    <row r="68" spans="1:26" x14ac:dyDescent="0.25">
      <c r="A68" s="507"/>
      <c r="B68" s="516"/>
      <c r="C68" s="507"/>
      <c r="D68" s="508"/>
      <c r="E68" s="507"/>
      <c r="F68" s="507"/>
      <c r="G68" s="507"/>
      <c r="H68" s="509"/>
      <c r="I68" s="507"/>
      <c r="J68" s="507"/>
      <c r="K68" s="507"/>
      <c r="L68" s="507"/>
      <c r="M68" s="507"/>
      <c r="N68" s="507"/>
      <c r="O68" s="507"/>
      <c r="P68" s="507"/>
      <c r="Q68" s="507"/>
      <c r="R68" s="510"/>
      <c r="S68" s="507"/>
      <c r="T68" s="517"/>
      <c r="U68" s="507"/>
      <c r="V68" s="507"/>
      <c r="W68" s="507"/>
      <c r="X68" s="507"/>
      <c r="Y68" s="507"/>
      <c r="Z68" s="507"/>
    </row>
    <row r="69" spans="1:26" x14ac:dyDescent="0.25">
      <c r="A69" s="507"/>
      <c r="B69" s="516"/>
      <c r="C69" s="507"/>
      <c r="D69" s="508"/>
      <c r="E69" s="507"/>
      <c r="F69" s="507"/>
      <c r="G69" s="507"/>
      <c r="H69" s="509"/>
      <c r="I69" s="507"/>
      <c r="J69" s="507"/>
      <c r="K69" s="507"/>
      <c r="L69" s="507"/>
      <c r="M69" s="507"/>
      <c r="N69" s="507"/>
      <c r="O69" s="507"/>
      <c r="P69" s="507"/>
      <c r="Q69" s="507"/>
      <c r="R69" s="510"/>
      <c r="S69" s="507"/>
      <c r="T69" s="517"/>
      <c r="U69" s="507"/>
      <c r="V69" s="507"/>
      <c r="W69" s="507"/>
      <c r="X69" s="507"/>
      <c r="Y69" s="507"/>
      <c r="Z69" s="507"/>
    </row>
    <row r="70" spans="1:26" x14ac:dyDescent="0.25">
      <c r="A70" s="507"/>
      <c r="B70" s="516"/>
      <c r="C70" s="507"/>
      <c r="D70" s="508"/>
      <c r="E70" s="507"/>
      <c r="F70" s="507"/>
      <c r="G70" s="507"/>
      <c r="H70" s="509"/>
      <c r="I70" s="507"/>
      <c r="J70" s="507"/>
      <c r="K70" s="507"/>
      <c r="L70" s="507"/>
      <c r="M70" s="507"/>
      <c r="N70" s="507"/>
      <c r="O70" s="507"/>
      <c r="P70" s="507"/>
      <c r="Q70" s="507"/>
      <c r="R70" s="510"/>
      <c r="S70" s="507"/>
      <c r="T70" s="517"/>
      <c r="U70" s="507"/>
      <c r="V70" s="507"/>
      <c r="W70" s="507"/>
      <c r="X70" s="507"/>
      <c r="Y70" s="507"/>
      <c r="Z70" s="507"/>
    </row>
    <row r="71" spans="1:26" x14ac:dyDescent="0.25">
      <c r="A71" s="507"/>
      <c r="B71" s="516"/>
      <c r="C71" s="507"/>
      <c r="D71" s="508"/>
      <c r="E71" s="507"/>
      <c r="F71" s="507"/>
      <c r="G71" s="507"/>
      <c r="H71" s="509"/>
      <c r="I71" s="507"/>
      <c r="J71" s="507"/>
      <c r="K71" s="507"/>
      <c r="L71" s="507"/>
      <c r="M71" s="507"/>
      <c r="N71" s="507"/>
      <c r="O71" s="507"/>
      <c r="P71" s="507"/>
      <c r="Q71" s="507"/>
      <c r="R71" s="510"/>
      <c r="S71" s="507"/>
      <c r="T71" s="517"/>
      <c r="U71" s="507"/>
      <c r="V71" s="507"/>
      <c r="W71" s="507"/>
      <c r="X71" s="507"/>
      <c r="Y71" s="507"/>
      <c r="Z71" s="507"/>
    </row>
    <row r="72" spans="1:26" x14ac:dyDescent="0.25">
      <c r="A72" s="507"/>
      <c r="B72" s="516"/>
      <c r="C72" s="507"/>
      <c r="D72" s="508"/>
      <c r="E72" s="507"/>
      <c r="F72" s="507"/>
      <c r="G72" s="507"/>
      <c r="H72" s="509"/>
      <c r="I72" s="507"/>
      <c r="J72" s="507"/>
      <c r="K72" s="507"/>
      <c r="L72" s="507"/>
      <c r="M72" s="507"/>
      <c r="N72" s="507"/>
      <c r="O72" s="507"/>
      <c r="P72" s="507"/>
      <c r="Q72" s="507"/>
      <c r="R72" s="510"/>
      <c r="S72" s="507"/>
      <c r="T72" s="517"/>
      <c r="U72" s="507"/>
      <c r="V72" s="507"/>
      <c r="W72" s="507"/>
      <c r="X72" s="507"/>
      <c r="Y72" s="507"/>
      <c r="Z72" s="507"/>
    </row>
    <row r="73" spans="1:26" x14ac:dyDescent="0.25">
      <c r="A73" s="507"/>
      <c r="B73" s="516"/>
      <c r="C73" s="507"/>
      <c r="D73" s="508"/>
      <c r="E73" s="507"/>
      <c r="F73" s="507"/>
      <c r="G73" s="507"/>
      <c r="H73" s="509"/>
      <c r="I73" s="507"/>
      <c r="J73" s="507"/>
      <c r="K73" s="507"/>
      <c r="L73" s="507"/>
      <c r="M73" s="507"/>
      <c r="N73" s="507"/>
      <c r="O73" s="507"/>
      <c r="P73" s="507"/>
      <c r="Q73" s="507"/>
      <c r="R73" s="510"/>
      <c r="S73" s="507"/>
      <c r="T73" s="517"/>
      <c r="U73" s="507"/>
      <c r="V73" s="507"/>
      <c r="W73" s="507"/>
      <c r="X73" s="507"/>
      <c r="Y73" s="507"/>
      <c r="Z73" s="507"/>
    </row>
    <row r="74" spans="1:26" x14ac:dyDescent="0.25">
      <c r="A74" s="507"/>
      <c r="B74" s="516"/>
      <c r="C74" s="507"/>
      <c r="D74" s="508"/>
      <c r="E74" s="507"/>
      <c r="F74" s="507"/>
      <c r="G74" s="507"/>
      <c r="H74" s="509"/>
      <c r="I74" s="507"/>
      <c r="J74" s="507"/>
      <c r="K74" s="507"/>
      <c r="L74" s="507"/>
      <c r="M74" s="507"/>
      <c r="N74" s="507"/>
      <c r="O74" s="507"/>
      <c r="P74" s="507"/>
      <c r="Q74" s="507"/>
      <c r="R74" s="510"/>
      <c r="S74" s="507"/>
      <c r="T74" s="517"/>
      <c r="U74" s="507"/>
      <c r="V74" s="507"/>
      <c r="W74" s="507"/>
      <c r="X74" s="507"/>
      <c r="Y74" s="507"/>
      <c r="Z74" s="507"/>
    </row>
    <row r="75" spans="1:26" x14ac:dyDescent="0.25">
      <c r="A75" s="507"/>
      <c r="B75" s="516"/>
      <c r="C75" s="507"/>
      <c r="D75" s="508"/>
      <c r="E75" s="507"/>
      <c r="F75" s="507"/>
      <c r="G75" s="507"/>
      <c r="H75" s="509"/>
      <c r="I75" s="507"/>
      <c r="J75" s="507"/>
      <c r="K75" s="507"/>
      <c r="L75" s="507"/>
      <c r="M75" s="507"/>
      <c r="N75" s="507"/>
      <c r="O75" s="507"/>
      <c r="P75" s="507"/>
      <c r="Q75" s="507"/>
      <c r="R75" s="510"/>
      <c r="S75" s="507"/>
      <c r="T75" s="517"/>
      <c r="U75" s="507"/>
      <c r="V75" s="507"/>
      <c r="W75" s="507"/>
      <c r="X75" s="507"/>
      <c r="Y75" s="507"/>
      <c r="Z75" s="507"/>
    </row>
    <row r="76" spans="1:26" x14ac:dyDescent="0.25">
      <c r="A76" s="507"/>
      <c r="B76" s="516"/>
      <c r="C76" s="507"/>
      <c r="D76" s="508"/>
      <c r="E76" s="507"/>
      <c r="F76" s="507"/>
      <c r="G76" s="507"/>
      <c r="H76" s="509"/>
      <c r="I76" s="507"/>
      <c r="J76" s="507"/>
      <c r="K76" s="507"/>
      <c r="L76" s="507"/>
      <c r="M76" s="507"/>
      <c r="N76" s="507"/>
      <c r="O76" s="507"/>
      <c r="P76" s="507"/>
      <c r="Q76" s="507"/>
      <c r="R76" s="510"/>
      <c r="S76" s="507"/>
      <c r="T76" s="517"/>
      <c r="U76" s="507"/>
      <c r="V76" s="507"/>
      <c r="W76" s="507"/>
      <c r="X76" s="507"/>
      <c r="Y76" s="507"/>
      <c r="Z76" s="507"/>
    </row>
    <row r="77" spans="1:26" ht="15.75" thickBot="1" x14ac:dyDescent="0.3">
      <c r="A77" s="507"/>
      <c r="B77" s="550"/>
      <c r="C77" s="551"/>
      <c r="D77" s="552"/>
      <c r="E77" s="551"/>
      <c r="F77" s="551"/>
      <c r="G77" s="551"/>
      <c r="H77" s="553"/>
      <c r="I77" s="551"/>
      <c r="J77" s="551"/>
      <c r="K77" s="551"/>
      <c r="L77" s="551"/>
      <c r="M77" s="551"/>
      <c r="N77" s="551"/>
      <c r="O77" s="551"/>
      <c r="P77" s="551"/>
      <c r="Q77" s="551"/>
      <c r="R77" s="554"/>
      <c r="S77" s="551"/>
      <c r="T77" s="555"/>
      <c r="U77" s="507"/>
      <c r="V77" s="507"/>
      <c r="W77" s="507"/>
      <c r="X77" s="507"/>
      <c r="Y77" s="507"/>
      <c r="Z77" s="507"/>
    </row>
    <row r="78" spans="1:26" ht="12.75" customHeight="1" x14ac:dyDescent="0.25">
      <c r="A78" s="507"/>
      <c r="B78" s="556"/>
      <c r="C78" s="557"/>
      <c r="D78" s="558"/>
      <c r="E78" s="557"/>
      <c r="F78" s="557"/>
      <c r="G78" s="557"/>
      <c r="H78" s="559"/>
      <c r="I78" s="557"/>
      <c r="J78" s="557"/>
      <c r="K78" s="557"/>
      <c r="L78" s="557"/>
      <c r="M78" s="557"/>
      <c r="N78" s="557"/>
      <c r="O78" s="557"/>
      <c r="P78" s="557"/>
      <c r="Q78" s="557"/>
      <c r="R78" s="560"/>
      <c r="S78" s="557"/>
      <c r="T78" s="561"/>
      <c r="U78" s="507"/>
      <c r="V78" s="507"/>
      <c r="W78" s="507"/>
      <c r="X78" s="507"/>
      <c r="Y78" s="507"/>
      <c r="Z78" s="507"/>
    </row>
    <row r="79" spans="1:26" ht="38.25" customHeight="1" x14ac:dyDescent="0.25">
      <c r="A79" s="507"/>
      <c r="B79" s="516"/>
      <c r="C79" s="533" t="s">
        <v>1</v>
      </c>
      <c r="D79" s="533" t="s">
        <v>2</v>
      </c>
      <c r="E79" s="1416" t="s">
        <v>152</v>
      </c>
      <c r="F79" s="1317"/>
      <c r="G79" s="1317"/>
      <c r="H79" s="1318"/>
      <c r="I79" s="533" t="s">
        <v>5</v>
      </c>
      <c r="J79" s="533" t="s">
        <v>233</v>
      </c>
      <c r="K79" s="533" t="s">
        <v>994</v>
      </c>
      <c r="L79" s="533" t="s">
        <v>995</v>
      </c>
      <c r="M79" s="533" t="s">
        <v>996</v>
      </c>
      <c r="N79" s="533" t="s">
        <v>997</v>
      </c>
      <c r="O79" s="533" t="s">
        <v>998</v>
      </c>
      <c r="P79" s="1416" t="s">
        <v>999</v>
      </c>
      <c r="Q79" s="1417"/>
      <c r="R79" s="1418"/>
      <c r="S79" s="1419"/>
      <c r="T79" s="517"/>
      <c r="U79" s="507"/>
      <c r="V79" s="507"/>
      <c r="W79" s="507"/>
      <c r="X79" s="507"/>
      <c r="Y79" s="507"/>
      <c r="Z79" s="507"/>
    </row>
    <row r="80" spans="1:26" ht="22.5" customHeight="1" x14ac:dyDescent="0.25">
      <c r="A80" s="507"/>
      <c r="B80" s="516"/>
      <c r="C80" s="537">
        <v>2</v>
      </c>
      <c r="D80" s="1410" t="s">
        <v>1000</v>
      </c>
      <c r="E80" s="1317"/>
      <c r="F80" s="1317"/>
      <c r="G80" s="1317"/>
      <c r="H80" s="1317"/>
      <c r="I80" s="1317"/>
      <c r="J80" s="1317"/>
      <c r="K80" s="1317"/>
      <c r="L80" s="1317"/>
      <c r="M80" s="1317"/>
      <c r="N80" s="1317"/>
      <c r="O80" s="1317"/>
      <c r="P80" s="1317"/>
      <c r="Q80" s="1317"/>
      <c r="R80" s="1317"/>
      <c r="S80" s="1318"/>
      <c r="T80" s="517"/>
      <c r="U80" s="507"/>
      <c r="V80" s="507"/>
      <c r="W80" s="507"/>
      <c r="X80" s="507"/>
      <c r="Y80" s="507"/>
      <c r="Z80" s="507"/>
    </row>
    <row r="81" spans="1:26" ht="17.25" customHeight="1" x14ac:dyDescent="0.25">
      <c r="A81" s="507"/>
      <c r="B81" s="516"/>
      <c r="C81" s="540" t="s">
        <v>34</v>
      </c>
      <c r="D81" s="540" t="s">
        <v>1001</v>
      </c>
      <c r="E81" s="1403" t="str">
        <f>VLOOKUP(D81,'Equip Mínimo'!A:H,2,0)</f>
        <v>Compressor de ar portátil de 363,87 l/s (771 PCM) - 158,13 kW</v>
      </c>
      <c r="F81" s="1404"/>
      <c r="G81" s="1404"/>
      <c r="H81" s="1405"/>
      <c r="I81" s="541" t="s">
        <v>218</v>
      </c>
      <c r="J81" s="543">
        <f>VLOOKUP(D81,'Equip Mínimo'!A:H,8,0)</f>
        <v>2</v>
      </c>
      <c r="K81" s="542">
        <f t="shared" ref="K81:K131" si="9">$K$54</f>
        <v>213.71666666666667</v>
      </c>
      <c r="L81" s="542">
        <v>2</v>
      </c>
      <c r="M81" s="872">
        <v>3180</v>
      </c>
      <c r="N81" s="542">
        <f>M81/1000</f>
        <v>3.18</v>
      </c>
      <c r="O81" s="543">
        <f>N81*J81</f>
        <v>6.36</v>
      </c>
      <c r="P81" s="1411" t="s">
        <v>1002</v>
      </c>
      <c r="Q81" s="1412"/>
      <c r="R81" s="1413"/>
      <c r="S81" s="1414"/>
      <c r="T81" s="517"/>
      <c r="U81" s="507"/>
      <c r="V81" s="507"/>
      <c r="W81" s="507"/>
      <c r="X81" s="507"/>
      <c r="Y81" s="507"/>
      <c r="Z81" s="507"/>
    </row>
    <row r="82" spans="1:26" ht="17.25" customHeight="1" x14ac:dyDescent="0.25">
      <c r="A82" s="507"/>
      <c r="B82" s="516"/>
      <c r="C82" s="540" t="s">
        <v>63</v>
      </c>
      <c r="D82" s="540" t="s">
        <v>1003</v>
      </c>
      <c r="E82" s="1403" t="str">
        <f>VLOOKUP(D82,'Equip Mínimo'!A:H,2,0)</f>
        <v>Bomba para concreto projetado via seca com capacidade de 6 m³/h - 7,5 kW</v>
      </c>
      <c r="F82" s="1404"/>
      <c r="G82" s="1404"/>
      <c r="H82" s="1405"/>
      <c r="I82" s="541" t="s">
        <v>218</v>
      </c>
      <c r="J82" s="543">
        <f>VLOOKUP(D82,'Equip Mínimo'!A:H,8,0)</f>
        <v>2</v>
      </c>
      <c r="K82" s="542">
        <f t="shared" si="9"/>
        <v>213.71666666666667</v>
      </c>
      <c r="L82" s="542">
        <v>2</v>
      </c>
      <c r="M82" s="872">
        <v>670</v>
      </c>
      <c r="N82" s="542">
        <f t="shared" ref="N82:N131" si="10">M82/1000</f>
        <v>0.67</v>
      </c>
      <c r="O82" s="543">
        <f t="shared" ref="O82:O131" si="11">N82*J82</f>
        <v>1.34</v>
      </c>
      <c r="P82" s="1406" t="s">
        <v>1002</v>
      </c>
      <c r="Q82" s="1407"/>
      <c r="R82" s="1408"/>
      <c r="S82" s="1409"/>
      <c r="T82" s="517"/>
      <c r="U82" s="507"/>
      <c r="V82" s="507"/>
      <c r="W82" s="507"/>
      <c r="X82" s="507"/>
      <c r="Y82" s="507"/>
      <c r="Z82" s="507"/>
    </row>
    <row r="83" spans="1:26" ht="19.5" customHeight="1" x14ac:dyDescent="0.25">
      <c r="A83" s="507"/>
      <c r="B83" s="516"/>
      <c r="C83" s="540" t="s">
        <v>76</v>
      </c>
      <c r="D83" s="540" t="s">
        <v>246</v>
      </c>
      <c r="E83" s="1403" t="str">
        <f>VLOOKUP(D83,'Equip Mínimo'!A:H,2,0)</f>
        <v>Martelete perfurador/rompedor a ar comprimido de 28 kg para concreto com capacidade de 1.230 gpm</v>
      </c>
      <c r="F83" s="1404"/>
      <c r="G83" s="1404"/>
      <c r="H83" s="1405"/>
      <c r="I83" s="541" t="s">
        <v>218</v>
      </c>
      <c r="J83" s="543">
        <f>VLOOKUP(D83,'Equip Mínimo'!A:H,8,0)</f>
        <v>16</v>
      </c>
      <c r="K83" s="542">
        <f t="shared" si="9"/>
        <v>213.71666666666667</v>
      </c>
      <c r="L83" s="542">
        <v>2</v>
      </c>
      <c r="M83" s="872">
        <v>28</v>
      </c>
      <c r="N83" s="542">
        <f t="shared" si="10"/>
        <v>2.8000000000000001E-2</v>
      </c>
      <c r="O83" s="543">
        <f t="shared" si="11"/>
        <v>0.44800000000000001</v>
      </c>
      <c r="P83" s="1406" t="s">
        <v>1002</v>
      </c>
      <c r="Q83" s="1407"/>
      <c r="R83" s="1408"/>
      <c r="S83" s="1409"/>
      <c r="T83" s="517"/>
      <c r="U83" s="507"/>
      <c r="V83" s="507"/>
      <c r="W83" s="507"/>
      <c r="X83" s="507"/>
      <c r="Y83" s="507"/>
      <c r="Z83" s="507"/>
    </row>
    <row r="84" spans="1:26" ht="17.25" customHeight="1" x14ac:dyDescent="0.25">
      <c r="A84" s="507"/>
      <c r="B84" s="516"/>
      <c r="C84" s="540" t="s">
        <v>99</v>
      </c>
      <c r="D84" s="540" t="s">
        <v>1004</v>
      </c>
      <c r="E84" s="1403" t="str">
        <f>VLOOKUP(D84,'Equip Mínimo'!A:H,2,0)</f>
        <v>Grupo gerador - 7,2 kVA</v>
      </c>
      <c r="F84" s="1404"/>
      <c r="G84" s="1404"/>
      <c r="H84" s="1405"/>
      <c r="I84" s="541" t="s">
        <v>218</v>
      </c>
      <c r="J84" s="543">
        <f>VLOOKUP(D84,'Equip Mínimo'!A:H,8,0)</f>
        <v>24</v>
      </c>
      <c r="K84" s="542">
        <f t="shared" si="9"/>
        <v>213.71666666666667</v>
      </c>
      <c r="L84" s="542">
        <v>2</v>
      </c>
      <c r="M84" s="872">
        <v>97</v>
      </c>
      <c r="N84" s="542">
        <f t="shared" si="10"/>
        <v>9.7000000000000003E-2</v>
      </c>
      <c r="O84" s="543">
        <f t="shared" si="11"/>
        <v>2.3280000000000003</v>
      </c>
      <c r="P84" s="1406" t="s">
        <v>1002</v>
      </c>
      <c r="Q84" s="1407"/>
      <c r="R84" s="1408"/>
      <c r="S84" s="1409"/>
      <c r="T84" s="517"/>
      <c r="U84" s="507"/>
      <c r="V84" s="507"/>
      <c r="W84" s="507"/>
      <c r="X84" s="507"/>
      <c r="Y84" s="507"/>
      <c r="Z84" s="507"/>
    </row>
    <row r="85" spans="1:26" ht="17.25" customHeight="1" x14ac:dyDescent="0.25">
      <c r="A85" s="507"/>
      <c r="B85" s="516"/>
      <c r="C85" s="540" t="s">
        <v>105</v>
      </c>
      <c r="D85" s="540" t="s">
        <v>1005</v>
      </c>
      <c r="E85" s="1403" t="str">
        <f>VLOOKUP(D85,'Equip Mínimo'!A:H,2,0)</f>
        <v>Betoneira com motor a gasolina com capacidade de 600 l - 10 kW</v>
      </c>
      <c r="F85" s="1404"/>
      <c r="G85" s="1404"/>
      <c r="H85" s="1405"/>
      <c r="I85" s="541" t="s">
        <v>218</v>
      </c>
      <c r="J85" s="543">
        <f>VLOOKUP(D85,'Equip Mínimo'!A:H,8,0)</f>
        <v>2</v>
      </c>
      <c r="K85" s="542">
        <f t="shared" si="9"/>
        <v>213.71666666666667</v>
      </c>
      <c r="L85" s="542">
        <v>2</v>
      </c>
      <c r="M85" s="872">
        <v>1050</v>
      </c>
      <c r="N85" s="542">
        <f t="shared" si="10"/>
        <v>1.05</v>
      </c>
      <c r="O85" s="543">
        <f t="shared" si="11"/>
        <v>2.1</v>
      </c>
      <c r="P85" s="1406" t="s">
        <v>1002</v>
      </c>
      <c r="Q85" s="1407"/>
      <c r="R85" s="1408"/>
      <c r="S85" s="1409"/>
      <c r="T85" s="517"/>
      <c r="U85" s="507"/>
      <c r="V85" s="507"/>
      <c r="W85" s="507"/>
      <c r="X85" s="507"/>
      <c r="Y85" s="507"/>
      <c r="Z85" s="507"/>
    </row>
    <row r="86" spans="1:26" ht="17.25" customHeight="1" x14ac:dyDescent="0.25">
      <c r="A86" s="507"/>
      <c r="B86" s="516"/>
      <c r="C86" s="540" t="s">
        <v>111</v>
      </c>
      <c r="D86" s="540" t="s">
        <v>1006</v>
      </c>
      <c r="E86" s="1403" t="str">
        <f>VLOOKUP(D86,'Equip Mínimo'!A:H,2,0)</f>
        <v>Misturador de argamassa com capacidade de 0,250 m³ - 3,70 kW</v>
      </c>
      <c r="F86" s="1404"/>
      <c r="G86" s="1404"/>
      <c r="H86" s="1405"/>
      <c r="I86" s="541" t="s">
        <v>218</v>
      </c>
      <c r="J86" s="543">
        <f>VLOOKUP(D86,'Equip Mínimo'!A:H,8,0)</f>
        <v>1</v>
      </c>
      <c r="K86" s="542">
        <f t="shared" si="9"/>
        <v>213.71666666666667</v>
      </c>
      <c r="L86" s="542">
        <v>2</v>
      </c>
      <c r="M86" s="872">
        <v>359</v>
      </c>
      <c r="N86" s="542">
        <f t="shared" si="10"/>
        <v>0.35899999999999999</v>
      </c>
      <c r="O86" s="543">
        <f t="shared" si="11"/>
        <v>0.35899999999999999</v>
      </c>
      <c r="P86" s="1406" t="s">
        <v>1002</v>
      </c>
      <c r="Q86" s="1407"/>
      <c r="R86" s="1408"/>
      <c r="S86" s="1409"/>
      <c r="T86" s="517"/>
      <c r="U86" s="507"/>
      <c r="V86" s="507"/>
      <c r="W86" s="507"/>
      <c r="X86" s="507"/>
      <c r="Y86" s="507"/>
      <c r="Z86" s="507"/>
    </row>
    <row r="87" spans="1:26" ht="17.25" customHeight="1" x14ac:dyDescent="0.25">
      <c r="A87" s="507"/>
      <c r="B87" s="516"/>
      <c r="C87" s="540" t="s">
        <v>1007</v>
      </c>
      <c r="D87" s="540" t="s">
        <v>1008</v>
      </c>
      <c r="E87" s="1403" t="str">
        <f>VLOOKUP(D87,'Equip Mínimo'!A:H,2,0)</f>
        <v>Grupo gerador - 14 kVA</v>
      </c>
      <c r="F87" s="1404"/>
      <c r="G87" s="1404"/>
      <c r="H87" s="1405"/>
      <c r="I87" s="541" t="s">
        <v>218</v>
      </c>
      <c r="J87" s="543">
        <f>VLOOKUP(D87,'Equip Mínimo'!A:H,8,0)</f>
        <v>5</v>
      </c>
      <c r="K87" s="542">
        <f t="shared" si="9"/>
        <v>213.71666666666667</v>
      </c>
      <c r="L87" s="542">
        <v>2</v>
      </c>
      <c r="M87" s="872">
        <v>470</v>
      </c>
      <c r="N87" s="542">
        <f t="shared" si="10"/>
        <v>0.47</v>
      </c>
      <c r="O87" s="543">
        <f t="shared" si="11"/>
        <v>2.3499999999999996</v>
      </c>
      <c r="P87" s="1406" t="s">
        <v>1002</v>
      </c>
      <c r="Q87" s="1407"/>
      <c r="R87" s="1408"/>
      <c r="S87" s="1409"/>
      <c r="T87" s="517"/>
      <c r="U87" s="507"/>
      <c r="V87" s="507"/>
      <c r="W87" s="507"/>
      <c r="X87" s="507"/>
      <c r="Y87" s="507"/>
      <c r="Z87" s="507"/>
    </row>
    <row r="88" spans="1:26" ht="17.25" customHeight="1" x14ac:dyDescent="0.25">
      <c r="A88" s="507"/>
      <c r="B88" s="516"/>
      <c r="C88" s="540" t="s">
        <v>1009</v>
      </c>
      <c r="D88" s="540" t="s">
        <v>1010</v>
      </c>
      <c r="E88" s="1403" t="str">
        <f>VLOOKUP(D88,'Equip Mínimo'!A:H,2,0)</f>
        <v>Perfuratriz manual para coroa diamantada - 1,60 kW</v>
      </c>
      <c r="F88" s="1404"/>
      <c r="G88" s="1404"/>
      <c r="H88" s="1405"/>
      <c r="I88" s="541" t="s">
        <v>218</v>
      </c>
      <c r="J88" s="543">
        <f>VLOOKUP(D88,'Equip Mínimo'!A:H,8,0)</f>
        <v>3</v>
      </c>
      <c r="K88" s="542">
        <f t="shared" si="9"/>
        <v>213.71666666666667</v>
      </c>
      <c r="L88" s="542">
        <v>2</v>
      </c>
      <c r="M88" s="872">
        <v>11</v>
      </c>
      <c r="N88" s="542">
        <f t="shared" si="10"/>
        <v>1.0999999999999999E-2</v>
      </c>
      <c r="O88" s="543">
        <f t="shared" si="11"/>
        <v>3.3000000000000002E-2</v>
      </c>
      <c r="P88" s="1406" t="s">
        <v>1002</v>
      </c>
      <c r="Q88" s="1407"/>
      <c r="R88" s="1408"/>
      <c r="S88" s="1409"/>
      <c r="T88" s="517"/>
      <c r="U88" s="507"/>
      <c r="V88" s="507"/>
      <c r="W88" s="507"/>
      <c r="X88" s="507"/>
      <c r="Y88" s="507"/>
      <c r="Z88" s="507"/>
    </row>
    <row r="89" spans="1:26" ht="17.25" customHeight="1" x14ac:dyDescent="0.25">
      <c r="A89" s="507"/>
      <c r="B89" s="516"/>
      <c r="C89" s="540" t="s">
        <v>1011</v>
      </c>
      <c r="D89" s="540" t="s">
        <v>1012</v>
      </c>
      <c r="E89" s="1403" t="str">
        <f>VLOOKUP(D89,'Equip Mínimo'!A:H,2,0)</f>
        <v>Bomba de alta pressão para hidrojateamento com capacidade de 18 MPa - 5,20 kW</v>
      </c>
      <c r="F89" s="1404"/>
      <c r="G89" s="1404"/>
      <c r="H89" s="1405"/>
      <c r="I89" s="541" t="s">
        <v>218</v>
      </c>
      <c r="J89" s="543">
        <f>VLOOKUP(D89,'Equip Mínimo'!A:H,8,0)</f>
        <v>1</v>
      </c>
      <c r="K89" s="542">
        <f t="shared" si="9"/>
        <v>213.71666666666667</v>
      </c>
      <c r="L89" s="542">
        <v>2</v>
      </c>
      <c r="M89" s="872">
        <v>36</v>
      </c>
      <c r="N89" s="542">
        <f t="shared" si="10"/>
        <v>3.5999999999999997E-2</v>
      </c>
      <c r="O89" s="543">
        <f t="shared" si="11"/>
        <v>3.5999999999999997E-2</v>
      </c>
      <c r="P89" s="1406" t="s">
        <v>1002</v>
      </c>
      <c r="Q89" s="1407"/>
      <c r="R89" s="1408"/>
      <c r="S89" s="1409"/>
      <c r="T89" s="517"/>
      <c r="U89" s="507"/>
      <c r="V89" s="507"/>
      <c r="W89" s="507"/>
      <c r="X89" s="507"/>
      <c r="Y89" s="507"/>
      <c r="Z89" s="507"/>
    </row>
    <row r="90" spans="1:26" ht="17.25" customHeight="1" x14ac:dyDescent="0.25">
      <c r="A90" s="507"/>
      <c r="B90" s="516"/>
      <c r="C90" s="540" t="s">
        <v>1013</v>
      </c>
      <c r="D90" s="540" t="s">
        <v>1014</v>
      </c>
      <c r="E90" s="1403" t="str">
        <f>VLOOKUP(D90,'Equip Mínimo'!A:H,2,0)</f>
        <v>Serra circular com bancada - D = 30 cm - 4 kW</v>
      </c>
      <c r="F90" s="1404"/>
      <c r="G90" s="1404"/>
      <c r="H90" s="1405"/>
      <c r="I90" s="541" t="s">
        <v>218</v>
      </c>
      <c r="J90" s="543">
        <f>VLOOKUP(D90,'Equip Mínimo'!A:H,8,0)</f>
        <v>4</v>
      </c>
      <c r="K90" s="542">
        <f t="shared" si="9"/>
        <v>213.71666666666667</v>
      </c>
      <c r="L90" s="542">
        <v>2</v>
      </c>
      <c r="M90" s="872">
        <v>95</v>
      </c>
      <c r="N90" s="542">
        <f t="shared" si="10"/>
        <v>9.5000000000000001E-2</v>
      </c>
      <c r="O90" s="543">
        <f t="shared" si="11"/>
        <v>0.38</v>
      </c>
      <c r="P90" s="1406" t="s">
        <v>1002</v>
      </c>
      <c r="Q90" s="1407"/>
      <c r="R90" s="1408"/>
      <c r="S90" s="1409"/>
      <c r="T90" s="517"/>
      <c r="U90" s="507"/>
      <c r="V90" s="507"/>
      <c r="W90" s="507"/>
      <c r="X90" s="507"/>
      <c r="Y90" s="507"/>
      <c r="Z90" s="507"/>
    </row>
    <row r="91" spans="1:26" ht="17.25" customHeight="1" x14ac:dyDescent="0.25">
      <c r="A91" s="507"/>
      <c r="B91" s="516"/>
      <c r="C91" s="540" t="s">
        <v>1015</v>
      </c>
      <c r="D91" s="540" t="s">
        <v>1016</v>
      </c>
      <c r="E91" s="1403" t="str">
        <f>VLOOKUP(D91,'Equip Mínimo'!A:H,2,0)</f>
        <v>Grupo gerador - 456 kVA</v>
      </c>
      <c r="F91" s="1404"/>
      <c r="G91" s="1404"/>
      <c r="H91" s="1405"/>
      <c r="I91" s="541" t="s">
        <v>218</v>
      </c>
      <c r="J91" s="543">
        <f>VLOOKUP(D91,'Equip Mínimo'!A:H,8,0)</f>
        <v>1</v>
      </c>
      <c r="K91" s="542">
        <f t="shared" si="9"/>
        <v>213.71666666666667</v>
      </c>
      <c r="L91" s="542">
        <v>2</v>
      </c>
      <c r="M91" s="872">
        <v>5041</v>
      </c>
      <c r="N91" s="542">
        <f t="shared" si="10"/>
        <v>5.0410000000000004</v>
      </c>
      <c r="O91" s="543">
        <f t="shared" si="11"/>
        <v>5.0410000000000004</v>
      </c>
      <c r="P91" s="1406" t="s">
        <v>1002</v>
      </c>
      <c r="Q91" s="1407"/>
      <c r="R91" s="1408"/>
      <c r="S91" s="1409"/>
      <c r="T91" s="517"/>
      <c r="U91" s="507"/>
      <c r="V91" s="507"/>
      <c r="W91" s="507"/>
      <c r="X91" s="507"/>
      <c r="Y91" s="507"/>
      <c r="Z91" s="507"/>
    </row>
    <row r="92" spans="1:26" ht="17.25" customHeight="1" x14ac:dyDescent="0.25">
      <c r="A92" s="507"/>
      <c r="B92" s="516"/>
      <c r="C92" s="540" t="s">
        <v>1017</v>
      </c>
      <c r="D92" s="540" t="s">
        <v>1018</v>
      </c>
      <c r="E92" s="1403" t="str">
        <f>VLOOKUP(D92,'Equip Mínimo'!A:H,2,0)</f>
        <v>Transportador manual carrinho de mão com capacidade de 80 l</v>
      </c>
      <c r="F92" s="1404"/>
      <c r="G92" s="1404"/>
      <c r="H92" s="1405"/>
      <c r="I92" s="541" t="s">
        <v>218</v>
      </c>
      <c r="J92" s="543">
        <f>VLOOKUP(D92,'Equip Mínimo'!A:H,8,0)</f>
        <v>10</v>
      </c>
      <c r="K92" s="542">
        <f t="shared" si="9"/>
        <v>213.71666666666667</v>
      </c>
      <c r="L92" s="542">
        <v>2</v>
      </c>
      <c r="M92" s="872">
        <v>18.05</v>
      </c>
      <c r="N92" s="542">
        <f t="shared" si="10"/>
        <v>1.805E-2</v>
      </c>
      <c r="O92" s="543">
        <f t="shared" si="11"/>
        <v>0.18049999999999999</v>
      </c>
      <c r="P92" s="1406" t="s">
        <v>1002</v>
      </c>
      <c r="Q92" s="1407"/>
      <c r="R92" s="1408"/>
      <c r="S92" s="1409"/>
      <c r="T92" s="517"/>
      <c r="U92" s="507"/>
      <c r="V92" s="507"/>
      <c r="W92" s="507"/>
      <c r="X92" s="507"/>
      <c r="Y92" s="507"/>
      <c r="Z92" s="507"/>
    </row>
    <row r="93" spans="1:26" ht="17.25" customHeight="1" x14ac:dyDescent="0.25">
      <c r="A93" s="507"/>
      <c r="B93" s="516"/>
      <c r="C93" s="540" t="s">
        <v>1019</v>
      </c>
      <c r="D93" s="540" t="s">
        <v>1020</v>
      </c>
      <c r="E93" s="1403" t="str">
        <f>VLOOKUP(D93,'Equip Mínimo'!A:H,2,0)</f>
        <v>Grupo gerador - 23 kVA</v>
      </c>
      <c r="F93" s="1404"/>
      <c r="G93" s="1404"/>
      <c r="H93" s="1405"/>
      <c r="I93" s="541" t="s">
        <v>218</v>
      </c>
      <c r="J93" s="543">
        <f>VLOOKUP(D93,'Equip Mínimo'!A:H,8,0)</f>
        <v>1</v>
      </c>
      <c r="K93" s="542">
        <f t="shared" si="9"/>
        <v>213.71666666666667</v>
      </c>
      <c r="L93" s="542">
        <v>2</v>
      </c>
      <c r="M93" s="872">
        <v>584</v>
      </c>
      <c r="N93" s="542">
        <f t="shared" si="10"/>
        <v>0.58399999999999996</v>
      </c>
      <c r="O93" s="543">
        <f t="shared" si="11"/>
        <v>0.58399999999999996</v>
      </c>
      <c r="P93" s="1406" t="s">
        <v>1002</v>
      </c>
      <c r="Q93" s="1407"/>
      <c r="R93" s="1408"/>
      <c r="S93" s="1409"/>
      <c r="T93" s="517"/>
      <c r="U93" s="507"/>
      <c r="V93" s="507"/>
      <c r="W93" s="507"/>
      <c r="X93" s="507"/>
      <c r="Y93" s="507"/>
      <c r="Z93" s="507"/>
    </row>
    <row r="94" spans="1:26" ht="17.25" customHeight="1" x14ac:dyDescent="0.25">
      <c r="A94" s="507"/>
      <c r="B94" s="516"/>
      <c r="C94" s="540" t="s">
        <v>1021</v>
      </c>
      <c r="D94" s="540" t="s">
        <v>244</v>
      </c>
      <c r="E94" s="1403" t="str">
        <f>VLOOKUP(D94,'Equip Mínimo'!A:H,2,0)</f>
        <v xml:space="preserve">Compressor de ar portátil de 160,46 l/s (340 pcm) - 81 kw  </v>
      </c>
      <c r="F94" s="1404"/>
      <c r="G94" s="1404"/>
      <c r="H94" s="1405"/>
      <c r="I94" s="541" t="s">
        <v>218</v>
      </c>
      <c r="J94" s="543">
        <f>VLOOKUP(D94,'Equip Mínimo'!A:H,8,0)</f>
        <v>4</v>
      </c>
      <c r="K94" s="542">
        <f t="shared" si="9"/>
        <v>213.71666666666667</v>
      </c>
      <c r="L94" s="542">
        <v>2</v>
      </c>
      <c r="M94" s="872">
        <v>1523</v>
      </c>
      <c r="N94" s="542">
        <f t="shared" si="10"/>
        <v>1.5229999999999999</v>
      </c>
      <c r="O94" s="543">
        <f t="shared" si="11"/>
        <v>6.0919999999999996</v>
      </c>
      <c r="P94" s="1406" t="s">
        <v>1002</v>
      </c>
      <c r="Q94" s="1407"/>
      <c r="R94" s="1408"/>
      <c r="S94" s="1409"/>
      <c r="T94" s="517"/>
      <c r="U94" s="507"/>
      <c r="V94" s="507"/>
      <c r="W94" s="507"/>
      <c r="X94" s="507"/>
      <c r="Y94" s="507"/>
      <c r="Z94" s="507"/>
    </row>
    <row r="95" spans="1:26" ht="17.25" customHeight="1" x14ac:dyDescent="0.25">
      <c r="A95" s="507"/>
      <c r="B95" s="516"/>
      <c r="C95" s="540" t="s">
        <v>1022</v>
      </c>
      <c r="D95" s="540" t="s">
        <v>1023</v>
      </c>
      <c r="E95" s="1403" t="str">
        <f>VLOOKUP(D95,'Equip Mínimo'!A:H,2,0)</f>
        <v>Balança plataforma digital à bateria, com mesa de 75 x 75 cm e capacidade de 500 kg</v>
      </c>
      <c r="F95" s="1404"/>
      <c r="G95" s="1404"/>
      <c r="H95" s="1405"/>
      <c r="I95" s="541" t="s">
        <v>218</v>
      </c>
      <c r="J95" s="543">
        <f>VLOOKUP(D95,'Equip Mínimo'!A:H,8,0)</f>
        <v>2</v>
      </c>
      <c r="K95" s="542">
        <f t="shared" si="9"/>
        <v>213.71666666666667</v>
      </c>
      <c r="L95" s="542">
        <v>2</v>
      </c>
      <c r="M95" s="872">
        <v>89</v>
      </c>
      <c r="N95" s="542">
        <f t="shared" si="10"/>
        <v>8.8999999999999996E-2</v>
      </c>
      <c r="O95" s="543">
        <f t="shared" si="11"/>
        <v>0.17799999999999999</v>
      </c>
      <c r="P95" s="1406" t="s">
        <v>1002</v>
      </c>
      <c r="Q95" s="1407"/>
      <c r="R95" s="1408"/>
      <c r="S95" s="1409"/>
      <c r="T95" s="517"/>
      <c r="U95" s="507"/>
      <c r="V95" s="507"/>
      <c r="W95" s="507"/>
      <c r="X95" s="507"/>
      <c r="Y95" s="507"/>
      <c r="Z95" s="507"/>
    </row>
    <row r="96" spans="1:26" ht="17.25" customHeight="1" x14ac:dyDescent="0.25">
      <c r="A96" s="507"/>
      <c r="B96" s="516"/>
      <c r="C96" s="540" t="s">
        <v>1024</v>
      </c>
      <c r="D96" s="540" t="s">
        <v>1025</v>
      </c>
      <c r="E96" s="1403" t="str">
        <f>VLOOKUP(D96,'Equip Mínimo'!A:H,2,0)</f>
        <v>Plotadora de recorte com computador e programa computacional</v>
      </c>
      <c r="F96" s="1404"/>
      <c r="G96" s="1404"/>
      <c r="H96" s="1405"/>
      <c r="I96" s="541" t="s">
        <v>218</v>
      </c>
      <c r="J96" s="543">
        <f>VLOOKUP(D96,'Equip Mínimo'!A:H,8,0)</f>
        <v>1</v>
      </c>
      <c r="K96" s="542">
        <f t="shared" si="9"/>
        <v>213.71666666666667</v>
      </c>
      <c r="L96" s="542">
        <v>2</v>
      </c>
      <c r="M96" s="872">
        <v>64</v>
      </c>
      <c r="N96" s="542">
        <f t="shared" si="10"/>
        <v>6.4000000000000001E-2</v>
      </c>
      <c r="O96" s="543">
        <f t="shared" si="11"/>
        <v>6.4000000000000001E-2</v>
      </c>
      <c r="P96" s="1406" t="s">
        <v>1002</v>
      </c>
      <c r="Q96" s="1407"/>
      <c r="R96" s="1408"/>
      <c r="S96" s="1409"/>
      <c r="T96" s="517"/>
      <c r="U96" s="507"/>
      <c r="V96" s="507"/>
      <c r="W96" s="507"/>
      <c r="X96" s="507"/>
      <c r="Y96" s="507"/>
      <c r="Z96" s="507"/>
    </row>
    <row r="97" spans="1:26" ht="17.25" customHeight="1" x14ac:dyDescent="0.25">
      <c r="A97" s="507"/>
      <c r="B97" s="516"/>
      <c r="C97" s="540" t="s">
        <v>1026</v>
      </c>
      <c r="D97" s="540" t="s">
        <v>1027</v>
      </c>
      <c r="E97" s="1403" t="str">
        <f>VLOOKUP(D97,'Equip Mínimo'!A:H,2,0)</f>
        <v>Aquecedor de fluido térmico - 12 kW</v>
      </c>
      <c r="F97" s="1404"/>
      <c r="G97" s="1404"/>
      <c r="H97" s="1405"/>
      <c r="I97" s="541" t="s">
        <v>218</v>
      </c>
      <c r="J97" s="543">
        <f>VLOOKUP(D97,'Equip Mínimo'!A:H,8,0)</f>
        <v>1</v>
      </c>
      <c r="K97" s="542">
        <f t="shared" si="9"/>
        <v>213.71666666666667</v>
      </c>
      <c r="L97" s="542">
        <v>2</v>
      </c>
      <c r="M97" s="872">
        <v>1000</v>
      </c>
      <c r="N97" s="542">
        <f t="shared" si="10"/>
        <v>1</v>
      </c>
      <c r="O97" s="543">
        <f t="shared" si="11"/>
        <v>1</v>
      </c>
      <c r="P97" s="1406" t="s">
        <v>1002</v>
      </c>
      <c r="Q97" s="1407"/>
      <c r="R97" s="1408"/>
      <c r="S97" s="1409"/>
      <c r="T97" s="517"/>
      <c r="U97" s="507"/>
      <c r="V97" s="507"/>
      <c r="W97" s="507"/>
      <c r="X97" s="507"/>
      <c r="Y97" s="507"/>
      <c r="Z97" s="507"/>
    </row>
    <row r="98" spans="1:26" ht="17.25" customHeight="1" x14ac:dyDescent="0.25">
      <c r="A98" s="507"/>
      <c r="B98" s="516"/>
      <c r="C98" s="540" t="s">
        <v>1028</v>
      </c>
      <c r="D98" s="540" t="s">
        <v>1029</v>
      </c>
      <c r="E98" s="1403" t="str">
        <f>VLOOKUP(D98,'Equip Mínimo'!A:H,2,0)</f>
        <v>Martelete perfurador/rompedor elétrico - 1,50 kW</v>
      </c>
      <c r="F98" s="1404"/>
      <c r="G98" s="1404"/>
      <c r="H98" s="1405"/>
      <c r="I98" s="541" t="s">
        <v>218</v>
      </c>
      <c r="J98" s="543">
        <f>VLOOKUP(D98,'Equip Mínimo'!A:H,8,0)</f>
        <v>21</v>
      </c>
      <c r="K98" s="542">
        <f t="shared" si="9"/>
        <v>213.71666666666667</v>
      </c>
      <c r="L98" s="542">
        <v>2</v>
      </c>
      <c r="M98" s="872">
        <v>8.9</v>
      </c>
      <c r="N98" s="542">
        <f t="shared" si="10"/>
        <v>8.8999999999999999E-3</v>
      </c>
      <c r="O98" s="543">
        <f t="shared" si="11"/>
        <v>0.18690000000000001</v>
      </c>
      <c r="P98" s="1406" t="s">
        <v>1002</v>
      </c>
      <c r="Q98" s="1407"/>
      <c r="R98" s="1408"/>
      <c r="S98" s="1409"/>
      <c r="T98" s="517"/>
      <c r="U98" s="507"/>
      <c r="V98" s="507"/>
      <c r="W98" s="507"/>
      <c r="X98" s="507"/>
      <c r="Y98" s="507"/>
      <c r="Z98" s="507"/>
    </row>
    <row r="99" spans="1:26" ht="17.25" customHeight="1" x14ac:dyDescent="0.25">
      <c r="A99" s="507"/>
      <c r="B99" s="516"/>
      <c r="C99" s="540" t="s">
        <v>1030</v>
      </c>
      <c r="D99" s="540" t="s">
        <v>1031</v>
      </c>
      <c r="E99" s="1403" t="str">
        <f>VLOOKUP(D99,'Equip Mínimo'!A:H,2,0)</f>
        <v>Máquina de bancada universal para corte de chapa - 1,50 kW</v>
      </c>
      <c r="F99" s="1404"/>
      <c r="G99" s="1404"/>
      <c r="H99" s="1405"/>
      <c r="I99" s="541" t="s">
        <v>218</v>
      </c>
      <c r="J99" s="543">
        <f>VLOOKUP(D99,'Equip Mínimo'!A:H,8,0)</f>
        <v>1</v>
      </c>
      <c r="K99" s="542">
        <f t="shared" si="9"/>
        <v>213.71666666666667</v>
      </c>
      <c r="L99" s="542">
        <v>2</v>
      </c>
      <c r="M99" s="872">
        <v>790</v>
      </c>
      <c r="N99" s="542">
        <f t="shared" si="10"/>
        <v>0.79</v>
      </c>
      <c r="O99" s="543">
        <f t="shared" si="11"/>
        <v>0.79</v>
      </c>
      <c r="P99" s="1406" t="s">
        <v>1002</v>
      </c>
      <c r="Q99" s="1407"/>
      <c r="R99" s="1408"/>
      <c r="S99" s="1409"/>
      <c r="T99" s="517"/>
      <c r="U99" s="507"/>
      <c r="V99" s="507"/>
      <c r="W99" s="507"/>
      <c r="X99" s="507"/>
      <c r="Y99" s="507"/>
      <c r="Z99" s="507"/>
    </row>
    <row r="100" spans="1:26" ht="17.25" customHeight="1" x14ac:dyDescent="0.25">
      <c r="A100" s="507"/>
      <c r="B100" s="516"/>
      <c r="C100" s="540" t="s">
        <v>1032</v>
      </c>
      <c r="D100" s="540" t="s">
        <v>1033</v>
      </c>
      <c r="E100" s="1403" t="str">
        <f>VLOOKUP(D100,'Equip Mínimo'!A:H,2,0)</f>
        <v>Máquina de bancada guilhotina - 4,00 kW</v>
      </c>
      <c r="F100" s="1404"/>
      <c r="G100" s="1404"/>
      <c r="H100" s="1405"/>
      <c r="I100" s="541" t="s">
        <v>218</v>
      </c>
      <c r="J100" s="543">
        <f>VLOOKUP(D100,'Equip Mínimo'!A:H,8,0)</f>
        <v>1</v>
      </c>
      <c r="K100" s="542">
        <f t="shared" si="9"/>
        <v>213.71666666666667</v>
      </c>
      <c r="L100" s="542">
        <v>2</v>
      </c>
      <c r="M100" s="872">
        <v>1270</v>
      </c>
      <c r="N100" s="542">
        <f t="shared" si="10"/>
        <v>1.27</v>
      </c>
      <c r="O100" s="543">
        <f t="shared" si="11"/>
        <v>1.27</v>
      </c>
      <c r="P100" s="1406" t="s">
        <v>1002</v>
      </c>
      <c r="Q100" s="1407"/>
      <c r="R100" s="1408"/>
      <c r="S100" s="1409"/>
      <c r="T100" s="517"/>
      <c r="U100" s="507"/>
      <c r="V100" s="507"/>
      <c r="W100" s="507"/>
      <c r="X100" s="507"/>
      <c r="Y100" s="507"/>
      <c r="Z100" s="507"/>
    </row>
    <row r="101" spans="1:26" ht="17.25" customHeight="1" x14ac:dyDescent="0.25">
      <c r="A101" s="507"/>
      <c r="B101" s="516"/>
      <c r="C101" s="540" t="s">
        <v>1034</v>
      </c>
      <c r="D101" s="540" t="s">
        <v>1035</v>
      </c>
      <c r="E101" s="1403" t="str">
        <f>VLOOKUP(D101,'Equip Mínimo'!A:H,2,0)</f>
        <v>Mesa vibratória - 2,20 kW</v>
      </c>
      <c r="F101" s="1404"/>
      <c r="G101" s="1404"/>
      <c r="H101" s="1405"/>
      <c r="I101" s="541" t="s">
        <v>218</v>
      </c>
      <c r="J101" s="543">
        <f>VLOOKUP(D101,'Equip Mínimo'!A:H,8,0)</f>
        <v>1</v>
      </c>
      <c r="K101" s="542">
        <f t="shared" si="9"/>
        <v>213.71666666666667</v>
      </c>
      <c r="L101" s="542">
        <v>2</v>
      </c>
      <c r="M101" s="872">
        <v>200</v>
      </c>
      <c r="N101" s="542">
        <f t="shared" si="10"/>
        <v>0.2</v>
      </c>
      <c r="O101" s="543">
        <f t="shared" si="11"/>
        <v>0.2</v>
      </c>
      <c r="P101" s="1406" t="s">
        <v>1002</v>
      </c>
      <c r="Q101" s="1407"/>
      <c r="R101" s="1408"/>
      <c r="S101" s="1409"/>
      <c r="T101" s="517"/>
      <c r="U101" s="507"/>
      <c r="V101" s="507"/>
      <c r="W101" s="507"/>
      <c r="X101" s="507"/>
      <c r="Y101" s="507"/>
      <c r="Z101" s="507"/>
    </row>
    <row r="102" spans="1:26" ht="17.25" customHeight="1" x14ac:dyDescent="0.25">
      <c r="A102" s="507"/>
      <c r="B102" s="516"/>
      <c r="C102" s="540" t="s">
        <v>1036</v>
      </c>
      <c r="D102" s="540" t="s">
        <v>252</v>
      </c>
      <c r="E102" s="1403" t="str">
        <f>VLOOKUP(D102,'Equip Mínimo'!A:H,2,0)</f>
        <v xml:space="preserve">Bomba de alta pressão para hidrojateamento com capacidade de 250 mpa - 72 kw  </v>
      </c>
      <c r="F102" s="1404"/>
      <c r="G102" s="1404"/>
      <c r="H102" s="1405"/>
      <c r="I102" s="541" t="s">
        <v>218</v>
      </c>
      <c r="J102" s="543">
        <f>VLOOKUP(D102,'Equip Mínimo'!A:H,8,0)</f>
        <v>2</v>
      </c>
      <c r="K102" s="542">
        <f t="shared" si="9"/>
        <v>213.71666666666667</v>
      </c>
      <c r="L102" s="542">
        <v>2</v>
      </c>
      <c r="M102" s="872">
        <v>1480</v>
      </c>
      <c r="N102" s="542">
        <f t="shared" si="10"/>
        <v>1.48</v>
      </c>
      <c r="O102" s="543">
        <f t="shared" si="11"/>
        <v>2.96</v>
      </c>
      <c r="P102" s="1406" t="s">
        <v>1002</v>
      </c>
      <c r="Q102" s="1407"/>
      <c r="R102" s="1408"/>
      <c r="S102" s="1409"/>
      <c r="T102" s="517"/>
      <c r="U102" s="507"/>
      <c r="V102" s="507"/>
      <c r="W102" s="507"/>
      <c r="X102" s="507"/>
      <c r="Y102" s="507"/>
      <c r="Z102" s="507"/>
    </row>
    <row r="103" spans="1:26" ht="17.25" customHeight="1" x14ac:dyDescent="0.25">
      <c r="A103" s="507"/>
      <c r="B103" s="516"/>
      <c r="C103" s="540" t="s">
        <v>1037</v>
      </c>
      <c r="D103" s="540" t="s">
        <v>1038</v>
      </c>
      <c r="E103" s="1403" t="str">
        <f>VLOOKUP(D103,'Equip Mínimo'!A:H,2,0)</f>
        <v>Compactador manual com soquete vibratório - 4,10 kW</v>
      </c>
      <c r="F103" s="1404"/>
      <c r="G103" s="1404"/>
      <c r="H103" s="1405"/>
      <c r="I103" s="541" t="s">
        <v>218</v>
      </c>
      <c r="J103" s="543">
        <f>VLOOKUP(D103,'Equip Mínimo'!A:H,8,0)</f>
        <v>1</v>
      </c>
      <c r="K103" s="542">
        <f t="shared" si="9"/>
        <v>213.71666666666667</v>
      </c>
      <c r="L103" s="542">
        <v>2</v>
      </c>
      <c r="M103" s="872">
        <v>78</v>
      </c>
      <c r="N103" s="542">
        <f t="shared" si="10"/>
        <v>7.8E-2</v>
      </c>
      <c r="O103" s="543">
        <f t="shared" si="11"/>
        <v>7.8E-2</v>
      </c>
      <c r="P103" s="1406" t="s">
        <v>1002</v>
      </c>
      <c r="Q103" s="1407"/>
      <c r="R103" s="1408"/>
      <c r="S103" s="1409"/>
      <c r="T103" s="517"/>
      <c r="U103" s="507"/>
      <c r="V103" s="507"/>
      <c r="W103" s="507"/>
      <c r="X103" s="507"/>
      <c r="Y103" s="507"/>
      <c r="Z103" s="507"/>
    </row>
    <row r="104" spans="1:26" ht="17.25" customHeight="1" x14ac:dyDescent="0.25">
      <c r="A104" s="507"/>
      <c r="B104" s="516"/>
      <c r="C104" s="540" t="s">
        <v>1039</v>
      </c>
      <c r="D104" s="540" t="s">
        <v>1040</v>
      </c>
      <c r="E104" s="1403" t="str">
        <f>VLOOKUP(D104,'Equip Mínimo'!A:H,2,0)</f>
        <v>Transportador manual gerica com capacidade de 180 l</v>
      </c>
      <c r="F104" s="1404"/>
      <c r="G104" s="1404"/>
      <c r="H104" s="1405"/>
      <c r="I104" s="541" t="s">
        <v>218</v>
      </c>
      <c r="J104" s="543">
        <f>VLOOKUP(D104,'Equip Mínimo'!A:H,8,0)</f>
        <v>2</v>
      </c>
      <c r="K104" s="542">
        <f t="shared" si="9"/>
        <v>213.71666666666667</v>
      </c>
      <c r="L104" s="542">
        <v>2</v>
      </c>
      <c r="M104" s="872">
        <v>39.33</v>
      </c>
      <c r="N104" s="542">
        <f t="shared" si="10"/>
        <v>3.9329999999999997E-2</v>
      </c>
      <c r="O104" s="543">
        <f t="shared" si="11"/>
        <v>7.8659999999999994E-2</v>
      </c>
      <c r="P104" s="1406" t="s">
        <v>1002</v>
      </c>
      <c r="Q104" s="1407"/>
      <c r="R104" s="1408"/>
      <c r="S104" s="1409"/>
      <c r="T104" s="517"/>
      <c r="U104" s="507"/>
      <c r="V104" s="507"/>
      <c r="W104" s="507"/>
      <c r="X104" s="507"/>
      <c r="Y104" s="507"/>
      <c r="Z104" s="507"/>
    </row>
    <row r="105" spans="1:26" ht="17.25" customHeight="1" x14ac:dyDescent="0.25">
      <c r="A105" s="507"/>
      <c r="B105" s="516"/>
      <c r="C105" s="540" t="s">
        <v>1041</v>
      </c>
      <c r="D105" s="540" t="s">
        <v>1042</v>
      </c>
      <c r="E105" s="1403" t="str">
        <f>VLOOKUP(D105,'Equip Mínimo'!A:H,2,0)</f>
        <v>Vassoura mecânica rebocável com largura de 2,44 m</v>
      </c>
      <c r="F105" s="1404"/>
      <c r="G105" s="1404"/>
      <c r="H105" s="1405"/>
      <c r="I105" s="541" t="s">
        <v>218</v>
      </c>
      <c r="J105" s="543">
        <f>VLOOKUP(D105,'Equip Mínimo'!A:H,8,0)</f>
        <v>1</v>
      </c>
      <c r="K105" s="542">
        <f t="shared" si="9"/>
        <v>213.71666666666667</v>
      </c>
      <c r="L105" s="542">
        <v>2</v>
      </c>
      <c r="M105" s="872">
        <v>820</v>
      </c>
      <c r="N105" s="542">
        <f t="shared" si="10"/>
        <v>0.82</v>
      </c>
      <c r="O105" s="543">
        <f t="shared" si="11"/>
        <v>0.82</v>
      </c>
      <c r="P105" s="1406" t="s">
        <v>1002</v>
      </c>
      <c r="Q105" s="1407"/>
      <c r="R105" s="1408"/>
      <c r="S105" s="1409"/>
      <c r="T105" s="517"/>
      <c r="U105" s="507"/>
      <c r="V105" s="507"/>
      <c r="W105" s="507"/>
      <c r="X105" s="507"/>
      <c r="Y105" s="507"/>
      <c r="Z105" s="507"/>
    </row>
    <row r="106" spans="1:26" ht="17.25" customHeight="1" x14ac:dyDescent="0.25">
      <c r="A106" s="507"/>
      <c r="B106" s="516"/>
      <c r="C106" s="540" t="s">
        <v>1043</v>
      </c>
      <c r="D106" s="540" t="s">
        <v>1044</v>
      </c>
      <c r="E106" s="1403" t="str">
        <f>VLOOKUP(D106,'Equip Mínimo'!A:H,2,0)</f>
        <v>Carro manual modelo plataforma de 200 x 80 cm com capacidade de 800 kg</v>
      </c>
      <c r="F106" s="1404"/>
      <c r="G106" s="1404"/>
      <c r="H106" s="1405"/>
      <c r="I106" s="541" t="s">
        <v>218</v>
      </c>
      <c r="J106" s="543">
        <f>VLOOKUP(D106,'Equip Mínimo'!A:H,8,0)</f>
        <v>1</v>
      </c>
      <c r="K106" s="542">
        <f t="shared" si="9"/>
        <v>213.71666666666667</v>
      </c>
      <c r="L106" s="542">
        <v>2</v>
      </c>
      <c r="M106" s="872">
        <v>54</v>
      </c>
      <c r="N106" s="542">
        <f t="shared" si="10"/>
        <v>5.3999999999999999E-2</v>
      </c>
      <c r="O106" s="543">
        <f t="shared" si="11"/>
        <v>5.3999999999999999E-2</v>
      </c>
      <c r="P106" s="1406" t="s">
        <v>1002</v>
      </c>
      <c r="Q106" s="1407"/>
      <c r="R106" s="1408"/>
      <c r="S106" s="1409"/>
      <c r="T106" s="517"/>
      <c r="U106" s="507"/>
      <c r="V106" s="507"/>
      <c r="W106" s="507"/>
      <c r="X106" s="507"/>
      <c r="Y106" s="507"/>
      <c r="Z106" s="507"/>
    </row>
    <row r="107" spans="1:26" ht="17.25" customHeight="1" x14ac:dyDescent="0.25">
      <c r="A107" s="507"/>
      <c r="B107" s="516"/>
      <c r="C107" s="540" t="s">
        <v>1045</v>
      </c>
      <c r="D107" s="540" t="s">
        <v>1046</v>
      </c>
      <c r="E107" s="1403" t="str">
        <f>VLOOKUP(D107,'Equip Mínimo'!A:H,2,0)</f>
        <v>Talha manual com capacidade de 3 t</v>
      </c>
      <c r="F107" s="1404"/>
      <c r="G107" s="1404"/>
      <c r="H107" s="1405"/>
      <c r="I107" s="541" t="s">
        <v>218</v>
      </c>
      <c r="J107" s="543">
        <f>VLOOKUP(D107,'Equip Mínimo'!A:H,8,0)</f>
        <v>1</v>
      </c>
      <c r="K107" s="542">
        <f t="shared" si="9"/>
        <v>213.71666666666667</v>
      </c>
      <c r="L107" s="542">
        <v>2</v>
      </c>
      <c r="M107" s="872">
        <v>21.4</v>
      </c>
      <c r="N107" s="542">
        <f t="shared" si="10"/>
        <v>2.1399999999999999E-2</v>
      </c>
      <c r="O107" s="543">
        <f t="shared" si="11"/>
        <v>2.1399999999999999E-2</v>
      </c>
      <c r="P107" s="1406" t="s">
        <v>1002</v>
      </c>
      <c r="Q107" s="1407"/>
      <c r="R107" s="1408"/>
      <c r="S107" s="1409"/>
      <c r="T107" s="517"/>
      <c r="U107" s="507"/>
      <c r="V107" s="507"/>
      <c r="W107" s="507"/>
      <c r="X107" s="507"/>
      <c r="Y107" s="507"/>
      <c r="Z107" s="507"/>
    </row>
    <row r="108" spans="1:26" ht="17.25" customHeight="1" x14ac:dyDescent="0.25">
      <c r="A108" s="507"/>
      <c r="B108" s="516"/>
      <c r="C108" s="540" t="s">
        <v>1047</v>
      </c>
      <c r="D108" s="540" t="s">
        <v>1048</v>
      </c>
      <c r="E108" s="1403" t="str">
        <f>VLOOKUP(D108,'Equip Mínimo'!A:H,2,0)</f>
        <v>Máquina de solda elétrica transformadora 250 A - 9,20 kW</v>
      </c>
      <c r="F108" s="1404"/>
      <c r="G108" s="1404"/>
      <c r="H108" s="1405"/>
      <c r="I108" s="541" t="s">
        <v>218</v>
      </c>
      <c r="J108" s="543">
        <f>VLOOKUP(D108,'Equip Mínimo'!A:H,8,0)</f>
        <v>1</v>
      </c>
      <c r="K108" s="542">
        <f t="shared" si="9"/>
        <v>213.71666666666667</v>
      </c>
      <c r="L108" s="542">
        <v>2</v>
      </c>
      <c r="M108" s="872">
        <v>24.5</v>
      </c>
      <c r="N108" s="542">
        <f t="shared" si="10"/>
        <v>2.4500000000000001E-2</v>
      </c>
      <c r="O108" s="543">
        <f t="shared" si="11"/>
        <v>2.4500000000000001E-2</v>
      </c>
      <c r="P108" s="1406" t="s">
        <v>1002</v>
      </c>
      <c r="Q108" s="1407"/>
      <c r="R108" s="1408"/>
      <c r="S108" s="1409"/>
      <c r="T108" s="517"/>
      <c r="U108" s="507"/>
      <c r="V108" s="507"/>
      <c r="W108" s="507"/>
      <c r="X108" s="507"/>
      <c r="Y108" s="507"/>
      <c r="Z108" s="507"/>
    </row>
    <row r="109" spans="1:26" ht="17.25" customHeight="1" x14ac:dyDescent="0.25">
      <c r="A109" s="507"/>
      <c r="B109" s="516"/>
      <c r="C109" s="540" t="s">
        <v>1049</v>
      </c>
      <c r="D109" s="540" t="s">
        <v>1050</v>
      </c>
      <c r="E109" s="1403" t="str">
        <f>VLOOKUP(D109,'Equip Mínimo'!A:H,2,0)</f>
        <v>Equipamento para solda e corte com oxiacetileno</v>
      </c>
      <c r="F109" s="1404"/>
      <c r="G109" s="1404"/>
      <c r="H109" s="1405"/>
      <c r="I109" s="541" t="s">
        <v>218</v>
      </c>
      <c r="J109" s="543">
        <f>VLOOKUP(D109,'Equip Mínimo'!A:H,8,0)</f>
        <v>1</v>
      </c>
      <c r="K109" s="542">
        <f t="shared" si="9"/>
        <v>213.71666666666667</v>
      </c>
      <c r="L109" s="542">
        <v>2</v>
      </c>
      <c r="M109" s="872">
        <v>1.2</v>
      </c>
      <c r="N109" s="542">
        <f t="shared" si="10"/>
        <v>1.1999999999999999E-3</v>
      </c>
      <c r="O109" s="543">
        <f t="shared" si="11"/>
        <v>1.1999999999999999E-3</v>
      </c>
      <c r="P109" s="1406" t="s">
        <v>1002</v>
      </c>
      <c r="Q109" s="1407"/>
      <c r="R109" s="1408"/>
      <c r="S109" s="1409"/>
      <c r="T109" s="517"/>
      <c r="U109" s="507"/>
      <c r="V109" s="507"/>
      <c r="W109" s="507"/>
      <c r="X109" s="507"/>
      <c r="Y109" s="507"/>
      <c r="Z109" s="507"/>
    </row>
    <row r="110" spans="1:26" ht="17.25" customHeight="1" x14ac:dyDescent="0.25">
      <c r="A110" s="507"/>
      <c r="B110" s="516"/>
      <c r="C110" s="540" t="s">
        <v>1051</v>
      </c>
      <c r="D110" s="540" t="s">
        <v>1052</v>
      </c>
      <c r="E110" s="1403" t="str">
        <f>VLOOKUP(D110,'Equip Mínimo'!A:H,2,0)</f>
        <v>Furadeira de impacto de 12,5 mm - 0,80 kW</v>
      </c>
      <c r="F110" s="1404"/>
      <c r="G110" s="1404"/>
      <c r="H110" s="1405"/>
      <c r="I110" s="541" t="s">
        <v>218</v>
      </c>
      <c r="J110" s="543">
        <f>VLOOKUP(D110,'Equip Mínimo'!A:H,8,0)</f>
        <v>1</v>
      </c>
      <c r="K110" s="542">
        <f t="shared" si="9"/>
        <v>213.71666666666667</v>
      </c>
      <c r="L110" s="542">
        <v>2</v>
      </c>
      <c r="M110" s="872">
        <v>2.5</v>
      </c>
      <c r="N110" s="542">
        <f t="shared" si="10"/>
        <v>2.5000000000000001E-3</v>
      </c>
      <c r="O110" s="543">
        <f t="shared" si="11"/>
        <v>2.5000000000000001E-3</v>
      </c>
      <c r="P110" s="1406" t="s">
        <v>1002</v>
      </c>
      <c r="Q110" s="1407"/>
      <c r="R110" s="1408"/>
      <c r="S110" s="1409"/>
      <c r="T110" s="517"/>
      <c r="U110" s="507"/>
      <c r="V110" s="507"/>
      <c r="W110" s="507"/>
      <c r="X110" s="507"/>
      <c r="Y110" s="507"/>
      <c r="Z110" s="507"/>
    </row>
    <row r="111" spans="1:26" ht="17.25" customHeight="1" x14ac:dyDescent="0.25">
      <c r="A111" s="507"/>
      <c r="B111" s="516"/>
      <c r="C111" s="540" t="s">
        <v>1053</v>
      </c>
      <c r="D111" s="540" t="s">
        <v>350</v>
      </c>
      <c r="E111" s="1403" t="str">
        <f>VLOOKUP(D111,'Equip Mínimo'!A:H,2,0)</f>
        <v xml:space="preserve">Conjunto bomba e macaco hidráulico para protensão com capacidade de 1.150 kn - 5 kw  </v>
      </c>
      <c r="F111" s="1404"/>
      <c r="G111" s="1404"/>
      <c r="H111" s="1405"/>
      <c r="I111" s="541" t="s">
        <v>218</v>
      </c>
      <c r="J111" s="543">
        <f>VLOOKUP(D111,'Equip Mínimo'!A:H,8,0)</f>
        <v>1</v>
      </c>
      <c r="K111" s="542">
        <f t="shared" si="9"/>
        <v>213.71666666666667</v>
      </c>
      <c r="L111" s="542">
        <v>2</v>
      </c>
      <c r="M111" s="872">
        <v>110</v>
      </c>
      <c r="N111" s="542">
        <f t="shared" si="10"/>
        <v>0.11</v>
      </c>
      <c r="O111" s="543">
        <f t="shared" si="11"/>
        <v>0.11</v>
      </c>
      <c r="P111" s="1406" t="s">
        <v>1002</v>
      </c>
      <c r="Q111" s="1407"/>
      <c r="R111" s="1408"/>
      <c r="S111" s="1409"/>
      <c r="T111" s="517"/>
      <c r="U111" s="507"/>
      <c r="V111" s="507"/>
      <c r="W111" s="507"/>
      <c r="X111" s="507"/>
      <c r="Y111" s="507"/>
      <c r="Z111" s="507"/>
    </row>
    <row r="112" spans="1:26" ht="17.25" customHeight="1" x14ac:dyDescent="0.25">
      <c r="A112" s="507"/>
      <c r="B112" s="516"/>
      <c r="C112" s="540" t="s">
        <v>1054</v>
      </c>
      <c r="D112" s="540" t="s">
        <v>567</v>
      </c>
      <c r="E112" s="1403" t="str">
        <f>VLOOKUP(D112,'Equip Mínimo'!A:H,2,0)</f>
        <v xml:space="preserve">Compressor de ar portátil de 58,52 l/s (124 pcm) - 27 kw  </v>
      </c>
      <c r="F112" s="1404"/>
      <c r="G112" s="1404"/>
      <c r="H112" s="1405"/>
      <c r="I112" s="541" t="s">
        <v>218</v>
      </c>
      <c r="J112" s="543">
        <f>VLOOKUP(D112,'Equip Mínimo'!A:H,8,0)</f>
        <v>1</v>
      </c>
      <c r="K112" s="542">
        <f t="shared" si="9"/>
        <v>213.71666666666667</v>
      </c>
      <c r="L112" s="542">
        <v>2</v>
      </c>
      <c r="M112" s="872">
        <v>750</v>
      </c>
      <c r="N112" s="542">
        <f t="shared" si="10"/>
        <v>0.75</v>
      </c>
      <c r="O112" s="543">
        <f t="shared" si="11"/>
        <v>0.75</v>
      </c>
      <c r="P112" s="1406" t="s">
        <v>1002</v>
      </c>
      <c r="Q112" s="1407"/>
      <c r="R112" s="1408"/>
      <c r="S112" s="1409"/>
      <c r="T112" s="517"/>
      <c r="U112" s="507"/>
      <c r="V112" s="507"/>
      <c r="W112" s="507"/>
      <c r="X112" s="507"/>
      <c r="Y112" s="507"/>
      <c r="Z112" s="507"/>
    </row>
    <row r="113" spans="1:26" ht="20.25" customHeight="1" x14ac:dyDescent="0.25">
      <c r="A113" s="507"/>
      <c r="B113" s="516"/>
      <c r="C113" s="540" t="s">
        <v>1055</v>
      </c>
      <c r="D113" s="540" t="s">
        <v>570</v>
      </c>
      <c r="E113" s="1403" t="str">
        <f>VLOOKUP(D113,'Equip Mínimo'!A:H,2,0)</f>
        <v xml:space="preserve">Martelete perfurador/rompedor a ar comprimido de 25 kg para rocha com capacidade de 2.040 gpm  </v>
      </c>
      <c r="F113" s="1404"/>
      <c r="G113" s="1404"/>
      <c r="H113" s="1405"/>
      <c r="I113" s="541" t="s">
        <v>218</v>
      </c>
      <c r="J113" s="543">
        <f>VLOOKUP(D113,'Equip Mínimo'!A:H,8,0)</f>
        <v>1</v>
      </c>
      <c r="K113" s="542">
        <f t="shared" si="9"/>
        <v>213.71666666666667</v>
      </c>
      <c r="L113" s="542">
        <v>2</v>
      </c>
      <c r="M113" s="872">
        <v>25</v>
      </c>
      <c r="N113" s="542">
        <f t="shared" si="10"/>
        <v>2.5000000000000001E-2</v>
      </c>
      <c r="O113" s="543">
        <f t="shared" si="11"/>
        <v>2.5000000000000001E-2</v>
      </c>
      <c r="P113" s="1406" t="s">
        <v>1002</v>
      </c>
      <c r="Q113" s="1407"/>
      <c r="R113" s="1408"/>
      <c r="S113" s="1409"/>
      <c r="T113" s="517"/>
      <c r="U113" s="507"/>
      <c r="V113" s="507"/>
      <c r="W113" s="507"/>
      <c r="X113" s="507"/>
      <c r="Y113" s="507"/>
      <c r="Z113" s="507"/>
    </row>
    <row r="114" spans="1:26" ht="17.25" customHeight="1" x14ac:dyDescent="0.25">
      <c r="A114" s="507"/>
      <c r="B114" s="516"/>
      <c r="C114" s="540" t="s">
        <v>1056</v>
      </c>
      <c r="D114" s="540" t="s">
        <v>270</v>
      </c>
      <c r="E114" s="1403" t="str">
        <f>VLOOKUP(D114,'Equip Mínimo'!A:H,2,0)</f>
        <v xml:space="preserve">Grupo gerador - 3,2 kva  </v>
      </c>
      <c r="F114" s="1404"/>
      <c r="G114" s="1404"/>
      <c r="H114" s="1405"/>
      <c r="I114" s="541" t="s">
        <v>218</v>
      </c>
      <c r="J114" s="543">
        <f>VLOOKUP(D114,'Equip Mínimo'!A:H,8,0)</f>
        <v>2</v>
      </c>
      <c r="K114" s="542">
        <f t="shared" si="9"/>
        <v>213.71666666666667</v>
      </c>
      <c r="L114" s="542">
        <v>2</v>
      </c>
      <c r="M114" s="872">
        <v>52.5</v>
      </c>
      <c r="N114" s="542">
        <f t="shared" si="10"/>
        <v>5.2499999999999998E-2</v>
      </c>
      <c r="O114" s="543">
        <f t="shared" si="11"/>
        <v>0.105</v>
      </c>
      <c r="P114" s="1406" t="s">
        <v>1002</v>
      </c>
      <c r="Q114" s="1407"/>
      <c r="R114" s="1408"/>
      <c r="S114" s="1409"/>
      <c r="T114" s="517"/>
      <c r="U114" s="507"/>
      <c r="V114" s="507"/>
      <c r="W114" s="507"/>
      <c r="X114" s="507"/>
      <c r="Y114" s="507"/>
      <c r="Z114" s="507"/>
    </row>
    <row r="115" spans="1:26" ht="17.25" customHeight="1" x14ac:dyDescent="0.25">
      <c r="A115" s="507"/>
      <c r="B115" s="516"/>
      <c r="C115" s="540" t="s">
        <v>1057</v>
      </c>
      <c r="D115" s="540" t="s">
        <v>339</v>
      </c>
      <c r="E115" s="1403" t="str">
        <f>VLOOKUP(D115,'Equip Mínimo'!A:H,2,0)</f>
        <v xml:space="preserve">Misturador de nata cimento - 1,50 kw  </v>
      </c>
      <c r="F115" s="1404"/>
      <c r="G115" s="1404"/>
      <c r="H115" s="1405"/>
      <c r="I115" s="541" t="s">
        <v>218</v>
      </c>
      <c r="J115" s="543">
        <f>VLOOKUP(D115,'Equip Mínimo'!A:H,8,0)</f>
        <v>1</v>
      </c>
      <c r="K115" s="542">
        <f t="shared" si="9"/>
        <v>213.71666666666667</v>
      </c>
      <c r="L115" s="542">
        <v>2</v>
      </c>
      <c r="M115" s="872">
        <v>124</v>
      </c>
      <c r="N115" s="542">
        <f t="shared" si="10"/>
        <v>0.124</v>
      </c>
      <c r="O115" s="543">
        <f t="shared" si="11"/>
        <v>0.124</v>
      </c>
      <c r="P115" s="1406" t="s">
        <v>1002</v>
      </c>
      <c r="Q115" s="1407"/>
      <c r="R115" s="1408"/>
      <c r="S115" s="1409"/>
      <c r="T115" s="517"/>
      <c r="U115" s="507"/>
      <c r="V115" s="507"/>
      <c r="W115" s="507"/>
      <c r="X115" s="507"/>
      <c r="Y115" s="507"/>
      <c r="Z115" s="507"/>
    </row>
    <row r="116" spans="1:26" ht="17.25" customHeight="1" x14ac:dyDescent="0.25">
      <c r="A116" s="507"/>
      <c r="B116" s="516"/>
      <c r="C116" s="540" t="s">
        <v>1058</v>
      </c>
      <c r="D116" s="540" t="s">
        <v>404</v>
      </c>
      <c r="E116" s="1403" t="str">
        <f>VLOOKUP(D116,'Equip Mínimo'!A:H,2,0)</f>
        <v xml:space="preserve">Soprador de ar costal - 2,6 kw  </v>
      </c>
      <c r="F116" s="1404"/>
      <c r="G116" s="1404"/>
      <c r="H116" s="1405"/>
      <c r="I116" s="541" t="s">
        <v>218</v>
      </c>
      <c r="J116" s="543">
        <f>VLOOKUP(D116,'Equip Mínimo'!A:H,8,0)</f>
        <v>1</v>
      </c>
      <c r="K116" s="542">
        <f t="shared" si="9"/>
        <v>213.71666666666667</v>
      </c>
      <c r="L116" s="542">
        <v>2</v>
      </c>
      <c r="M116" s="872">
        <v>9.1</v>
      </c>
      <c r="N116" s="542">
        <f t="shared" si="10"/>
        <v>9.1000000000000004E-3</v>
      </c>
      <c r="O116" s="543">
        <f t="shared" si="11"/>
        <v>9.1000000000000004E-3</v>
      </c>
      <c r="P116" s="1406" t="s">
        <v>1002</v>
      </c>
      <c r="Q116" s="1407"/>
      <c r="R116" s="1408"/>
      <c r="S116" s="1409"/>
      <c r="T116" s="517"/>
      <c r="U116" s="507"/>
      <c r="V116" s="507"/>
      <c r="W116" s="507"/>
      <c r="X116" s="507"/>
      <c r="Y116" s="507"/>
      <c r="Z116" s="507"/>
    </row>
    <row r="117" spans="1:26" ht="17.25" customHeight="1" x14ac:dyDescent="0.25">
      <c r="A117" s="507"/>
      <c r="B117" s="516"/>
      <c r="C117" s="540" t="s">
        <v>1059</v>
      </c>
      <c r="D117" s="540" t="s">
        <v>600</v>
      </c>
      <c r="E117" s="1403" t="str">
        <f>VLOOKUP(D117,'Equip Mínimo'!A:H,2,0)</f>
        <v xml:space="preserve">Compressor de ar portátil de 185,95 l/s (394 pcm) - 81,50 kw  </v>
      </c>
      <c r="F117" s="1404"/>
      <c r="G117" s="1404"/>
      <c r="H117" s="1405"/>
      <c r="I117" s="541" t="s">
        <v>218</v>
      </c>
      <c r="J117" s="543">
        <f>VLOOKUP(D117,'Equip Mínimo'!A:H,8,0)</f>
        <v>1</v>
      </c>
      <c r="K117" s="542">
        <f t="shared" si="9"/>
        <v>213.71666666666667</v>
      </c>
      <c r="L117" s="542">
        <v>2</v>
      </c>
      <c r="M117" s="872">
        <v>1730</v>
      </c>
      <c r="N117" s="542">
        <f t="shared" si="10"/>
        <v>1.73</v>
      </c>
      <c r="O117" s="543">
        <f t="shared" si="11"/>
        <v>1.73</v>
      </c>
      <c r="P117" s="1406" t="s">
        <v>1002</v>
      </c>
      <c r="Q117" s="1407"/>
      <c r="R117" s="1408"/>
      <c r="S117" s="1409"/>
      <c r="T117" s="517"/>
      <c r="U117" s="507"/>
      <c r="V117" s="507"/>
      <c r="W117" s="507"/>
      <c r="X117" s="507"/>
      <c r="Y117" s="507"/>
      <c r="Z117" s="507"/>
    </row>
    <row r="118" spans="1:26" ht="17.25" customHeight="1" x14ac:dyDescent="0.25">
      <c r="A118" s="507"/>
      <c r="B118" s="516"/>
      <c r="C118" s="540" t="s">
        <v>1060</v>
      </c>
      <c r="D118" s="540" t="s">
        <v>501</v>
      </c>
      <c r="E118" s="1403" t="str">
        <f>VLOOKUP(D118,'Equip Mínimo'!A:H,2,0)</f>
        <v xml:space="preserve">Compactador manual de placa vibratória - 3,00 kw  </v>
      </c>
      <c r="F118" s="1404"/>
      <c r="G118" s="1404"/>
      <c r="H118" s="1405"/>
      <c r="I118" s="541" t="s">
        <v>218</v>
      </c>
      <c r="J118" s="543">
        <f>VLOOKUP(D118,'Equip Mínimo'!A:H,8,0)</f>
        <v>4</v>
      </c>
      <c r="K118" s="542">
        <f t="shared" si="9"/>
        <v>213.71666666666667</v>
      </c>
      <c r="L118" s="542">
        <v>2</v>
      </c>
      <c r="M118" s="872">
        <v>82</v>
      </c>
      <c r="N118" s="542">
        <f t="shared" si="10"/>
        <v>8.2000000000000003E-2</v>
      </c>
      <c r="O118" s="543">
        <f t="shared" si="11"/>
        <v>0.32800000000000001</v>
      </c>
      <c r="P118" s="1406" t="s">
        <v>1002</v>
      </c>
      <c r="Q118" s="1407"/>
      <c r="R118" s="1408"/>
      <c r="S118" s="1409"/>
      <c r="T118" s="517"/>
      <c r="U118" s="507"/>
      <c r="V118" s="507"/>
      <c r="W118" s="507"/>
      <c r="X118" s="507"/>
      <c r="Y118" s="507"/>
      <c r="Z118" s="507"/>
    </row>
    <row r="119" spans="1:26" ht="17.25" customHeight="1" x14ac:dyDescent="0.25">
      <c r="A119" s="507"/>
      <c r="B119" s="516"/>
      <c r="C119" s="540" t="s">
        <v>1061</v>
      </c>
      <c r="D119" s="540" t="s">
        <v>385</v>
      </c>
      <c r="E119" s="1403" t="str">
        <f>VLOOKUP(D119,'Equip Mínimo'!A:H,2,0)</f>
        <v xml:space="preserve">Serra para corte de concreto e asfalto - 10 kw  </v>
      </c>
      <c r="F119" s="1404"/>
      <c r="G119" s="1404"/>
      <c r="H119" s="1405"/>
      <c r="I119" s="541" t="s">
        <v>218</v>
      </c>
      <c r="J119" s="543">
        <f>VLOOKUP(D119,'Equip Mínimo'!A:H,8,0)</f>
        <v>1</v>
      </c>
      <c r="K119" s="542">
        <f t="shared" si="9"/>
        <v>213.71666666666667</v>
      </c>
      <c r="L119" s="542">
        <v>2</v>
      </c>
      <c r="M119" s="872">
        <v>100</v>
      </c>
      <c r="N119" s="542">
        <f t="shared" si="10"/>
        <v>0.1</v>
      </c>
      <c r="O119" s="543">
        <f t="shared" si="11"/>
        <v>0.1</v>
      </c>
      <c r="P119" s="1406" t="s">
        <v>1002</v>
      </c>
      <c r="Q119" s="1407"/>
      <c r="R119" s="1408"/>
      <c r="S119" s="1409"/>
      <c r="T119" s="517"/>
      <c r="U119" s="507"/>
      <c r="V119" s="507"/>
      <c r="W119" s="507"/>
      <c r="X119" s="507"/>
      <c r="Y119" s="507"/>
      <c r="Z119" s="507"/>
    </row>
    <row r="120" spans="1:26" ht="17.25" customHeight="1" x14ac:dyDescent="0.25">
      <c r="A120" s="507"/>
      <c r="B120" s="516"/>
      <c r="C120" s="540" t="s">
        <v>1062</v>
      </c>
      <c r="D120" s="540" t="s">
        <v>313</v>
      </c>
      <c r="E120" s="1403" t="str">
        <f>VLOOKUP(D120,'Equip Mínimo'!A:H,2,0)</f>
        <v xml:space="preserve">Grupo gerador - 113 kva  </v>
      </c>
      <c r="F120" s="1404"/>
      <c r="G120" s="1404"/>
      <c r="H120" s="1405"/>
      <c r="I120" s="541" t="s">
        <v>218</v>
      </c>
      <c r="J120" s="543">
        <f>VLOOKUP(D120,'Equip Mínimo'!A:H,8,0)</f>
        <v>1</v>
      </c>
      <c r="K120" s="542">
        <f t="shared" si="9"/>
        <v>213.71666666666667</v>
      </c>
      <c r="L120" s="542">
        <v>2</v>
      </c>
      <c r="M120" s="872">
        <v>1481</v>
      </c>
      <c r="N120" s="542">
        <f t="shared" si="10"/>
        <v>1.4810000000000001</v>
      </c>
      <c r="O120" s="543">
        <f t="shared" si="11"/>
        <v>1.4810000000000001</v>
      </c>
      <c r="P120" s="1406" t="s">
        <v>1002</v>
      </c>
      <c r="Q120" s="1407"/>
      <c r="R120" s="1408"/>
      <c r="S120" s="1409"/>
      <c r="T120" s="517"/>
      <c r="U120" s="507"/>
      <c r="V120" s="507"/>
      <c r="W120" s="507"/>
      <c r="X120" s="507"/>
      <c r="Y120" s="507"/>
      <c r="Z120" s="507"/>
    </row>
    <row r="121" spans="1:26" ht="17.25" customHeight="1" x14ac:dyDescent="0.25">
      <c r="A121" s="507"/>
      <c r="B121" s="516"/>
      <c r="C121" s="540" t="s">
        <v>1063</v>
      </c>
      <c r="D121" s="540" t="s">
        <v>337</v>
      </c>
      <c r="E121" s="1403" t="str">
        <f>VLOOKUP(D121,'Equip Mínimo'!A:H,2,0)</f>
        <v xml:space="preserve">Bomba para injeção de nata de cimento com capacidade de 2 mpa - 2,20 kw  </v>
      </c>
      <c r="F121" s="1404"/>
      <c r="G121" s="1404"/>
      <c r="H121" s="1405"/>
      <c r="I121" s="541" t="s">
        <v>218</v>
      </c>
      <c r="J121" s="543">
        <f>VLOOKUP(D121,'Equip Mínimo'!A:H,8,0)</f>
        <v>1</v>
      </c>
      <c r="K121" s="542">
        <f t="shared" si="9"/>
        <v>213.71666666666667</v>
      </c>
      <c r="L121" s="542">
        <v>2</v>
      </c>
      <c r="M121" s="872">
        <v>266</v>
      </c>
      <c r="N121" s="542">
        <f t="shared" si="10"/>
        <v>0.26600000000000001</v>
      </c>
      <c r="O121" s="543">
        <f t="shared" si="11"/>
        <v>0.26600000000000001</v>
      </c>
      <c r="P121" s="1406" t="s">
        <v>1002</v>
      </c>
      <c r="Q121" s="1407"/>
      <c r="R121" s="1408"/>
      <c r="S121" s="1409"/>
      <c r="T121" s="517"/>
      <c r="U121" s="507"/>
      <c r="V121" s="507"/>
      <c r="W121" s="507"/>
      <c r="X121" s="507"/>
      <c r="Y121" s="507"/>
      <c r="Z121" s="507"/>
    </row>
    <row r="122" spans="1:26" ht="17.25" customHeight="1" x14ac:dyDescent="0.25">
      <c r="A122" s="507"/>
      <c r="B122" s="516"/>
      <c r="C122" s="540" t="s">
        <v>1064</v>
      </c>
      <c r="D122" s="540" t="s">
        <v>321</v>
      </c>
      <c r="E122" s="1403" t="str">
        <f>VLOOKUP(D122,'Equip Mínimo'!A:H,2,0)</f>
        <v xml:space="preserve">Martelete perfurador/rompedor elétrico - 0,90 kw  </v>
      </c>
      <c r="F122" s="1404"/>
      <c r="G122" s="1404"/>
      <c r="H122" s="1405"/>
      <c r="I122" s="541" t="s">
        <v>218</v>
      </c>
      <c r="J122" s="543">
        <f>VLOOKUP(D122,'Equip Mínimo'!A:H,8,0)</f>
        <v>2</v>
      </c>
      <c r="K122" s="542">
        <f t="shared" si="9"/>
        <v>213.71666666666667</v>
      </c>
      <c r="L122" s="542">
        <v>2</v>
      </c>
      <c r="M122" s="872">
        <v>4.7</v>
      </c>
      <c r="N122" s="542">
        <f t="shared" si="10"/>
        <v>4.7000000000000002E-3</v>
      </c>
      <c r="O122" s="543">
        <f t="shared" si="11"/>
        <v>9.4000000000000004E-3</v>
      </c>
      <c r="P122" s="1406" t="s">
        <v>1002</v>
      </c>
      <c r="Q122" s="1407"/>
      <c r="R122" s="1408"/>
      <c r="S122" s="1409"/>
      <c r="T122" s="517"/>
      <c r="U122" s="507"/>
      <c r="V122" s="507"/>
      <c r="W122" s="507"/>
      <c r="X122" s="507"/>
      <c r="Y122" s="507"/>
      <c r="Z122" s="507"/>
    </row>
    <row r="123" spans="1:26" ht="17.25" customHeight="1" x14ac:dyDescent="0.25">
      <c r="A123" s="507"/>
      <c r="B123" s="516"/>
      <c r="C123" s="540" t="s">
        <v>1065</v>
      </c>
      <c r="D123" s="540" t="s">
        <v>329</v>
      </c>
      <c r="E123" s="1403" t="str">
        <f>VLOOKUP(D123,'Equip Mínimo'!A:H,2,0)</f>
        <v xml:space="preserve">Conjunto bomba e macaco hidráulico para elevação com capacidade de 1.390 kn  </v>
      </c>
      <c r="F123" s="1404"/>
      <c r="G123" s="1404"/>
      <c r="H123" s="1405"/>
      <c r="I123" s="541" t="s">
        <v>218</v>
      </c>
      <c r="J123" s="543">
        <f>VLOOKUP(D123,'Equip Mínimo'!A:H,8,0)</f>
        <v>1</v>
      </c>
      <c r="K123" s="542">
        <f t="shared" si="9"/>
        <v>213.71666666666667</v>
      </c>
      <c r="L123" s="542">
        <v>2</v>
      </c>
      <c r="M123" s="872">
        <v>108</v>
      </c>
      <c r="N123" s="542">
        <f t="shared" si="10"/>
        <v>0.108</v>
      </c>
      <c r="O123" s="543">
        <f t="shared" si="11"/>
        <v>0.108</v>
      </c>
      <c r="P123" s="1406" t="s">
        <v>1002</v>
      </c>
      <c r="Q123" s="1407"/>
      <c r="R123" s="1408"/>
      <c r="S123" s="1409"/>
      <c r="T123" s="517"/>
      <c r="U123" s="507"/>
      <c r="V123" s="507"/>
      <c r="W123" s="507"/>
      <c r="X123" s="507"/>
      <c r="Y123" s="507"/>
      <c r="Z123" s="507"/>
    </row>
    <row r="124" spans="1:26" ht="17.25" customHeight="1" x14ac:dyDescent="0.25">
      <c r="A124" s="507"/>
      <c r="B124" s="516"/>
      <c r="C124" s="540" t="s">
        <v>1066</v>
      </c>
      <c r="D124" s="540" t="s">
        <v>497</v>
      </c>
      <c r="E124" s="1403" t="str">
        <f>VLOOKUP(D124,'Equip Mínimo'!A:H,2,0)</f>
        <v xml:space="preserve">Distribuidor de agregados rebocável com capacidade de 1,9 m³  </v>
      </c>
      <c r="F124" s="1404"/>
      <c r="G124" s="1404"/>
      <c r="H124" s="1405"/>
      <c r="I124" s="541" t="s">
        <v>218</v>
      </c>
      <c r="J124" s="543">
        <f>VLOOKUP(D124,'Equip Mínimo'!A:H,8,0)</f>
        <v>1</v>
      </c>
      <c r="K124" s="542">
        <f t="shared" si="9"/>
        <v>213.71666666666667</v>
      </c>
      <c r="L124" s="542">
        <v>2</v>
      </c>
      <c r="M124" s="872">
        <v>1200</v>
      </c>
      <c r="N124" s="542">
        <f t="shared" si="10"/>
        <v>1.2</v>
      </c>
      <c r="O124" s="543">
        <f t="shared" si="11"/>
        <v>1.2</v>
      </c>
      <c r="P124" s="1406" t="s">
        <v>1002</v>
      </c>
      <c r="Q124" s="1407"/>
      <c r="R124" s="1408"/>
      <c r="S124" s="1409"/>
      <c r="T124" s="517"/>
      <c r="U124" s="507"/>
      <c r="V124" s="507"/>
      <c r="W124" s="507"/>
      <c r="X124" s="507"/>
      <c r="Y124" s="507"/>
      <c r="Z124" s="507"/>
    </row>
    <row r="125" spans="1:26" ht="17.25" customHeight="1" x14ac:dyDescent="0.25">
      <c r="A125" s="507"/>
      <c r="B125" s="516"/>
      <c r="C125" s="540" t="s">
        <v>1067</v>
      </c>
      <c r="D125" s="540" t="s">
        <v>418</v>
      </c>
      <c r="E125" s="1403" t="str">
        <f>VLOOKUP(D125,'Equip Mínimo'!A:H,2,0)</f>
        <v xml:space="preserve">Compressor de ar portátil de 9,44 l/s (20 pcm) a gasolina - 5,22 kw  </v>
      </c>
      <c r="F125" s="1404"/>
      <c r="G125" s="1404"/>
      <c r="H125" s="1405"/>
      <c r="I125" s="541" t="s">
        <v>218</v>
      </c>
      <c r="J125" s="543">
        <f>VLOOKUP(D125,'Equip Mínimo'!A:H,8,0)</f>
        <v>1</v>
      </c>
      <c r="K125" s="542">
        <f t="shared" si="9"/>
        <v>213.71666666666667</v>
      </c>
      <c r="L125" s="542">
        <v>2</v>
      </c>
      <c r="M125" s="872">
        <v>260</v>
      </c>
      <c r="N125" s="542">
        <f t="shared" si="10"/>
        <v>0.26</v>
      </c>
      <c r="O125" s="543">
        <f t="shared" si="11"/>
        <v>0.26</v>
      </c>
      <c r="P125" s="1406" t="s">
        <v>1002</v>
      </c>
      <c r="Q125" s="1407"/>
      <c r="R125" s="1408"/>
      <c r="S125" s="1409"/>
      <c r="T125" s="517"/>
      <c r="U125" s="507"/>
      <c r="V125" s="507"/>
      <c r="W125" s="507"/>
      <c r="X125" s="507"/>
      <c r="Y125" s="507"/>
      <c r="Z125" s="507"/>
    </row>
    <row r="126" spans="1:26" ht="17.25" customHeight="1" x14ac:dyDescent="0.25">
      <c r="A126" s="507"/>
      <c r="B126" s="516"/>
      <c r="C126" s="540" t="s">
        <v>1068</v>
      </c>
      <c r="D126" s="540" t="s">
        <v>657</v>
      </c>
      <c r="E126" s="1403" t="str">
        <f>VLOOKUP(D126,'Equip Mínimo'!A:H,2,0)</f>
        <v xml:space="preserve">Grupo gerador - 40 kva  </v>
      </c>
      <c r="F126" s="1404"/>
      <c r="G126" s="1404"/>
      <c r="H126" s="1405"/>
      <c r="I126" s="541" t="s">
        <v>218</v>
      </c>
      <c r="J126" s="543">
        <f>VLOOKUP(D126,'Equip Mínimo'!A:H,8,0)</f>
        <v>1</v>
      </c>
      <c r="K126" s="542">
        <f t="shared" si="9"/>
        <v>213.71666666666667</v>
      </c>
      <c r="L126" s="542">
        <v>2</v>
      </c>
      <c r="M126" s="872">
        <v>1232</v>
      </c>
      <c r="N126" s="542">
        <f t="shared" si="10"/>
        <v>1.232</v>
      </c>
      <c r="O126" s="543">
        <f t="shared" si="11"/>
        <v>1.232</v>
      </c>
      <c r="P126" s="1406" t="s">
        <v>1002</v>
      </c>
      <c r="Q126" s="1407"/>
      <c r="R126" s="1408"/>
      <c r="S126" s="1409"/>
      <c r="T126" s="517"/>
      <c r="U126" s="507"/>
      <c r="V126" s="507"/>
      <c r="W126" s="507"/>
      <c r="X126" s="507"/>
      <c r="Y126" s="507"/>
      <c r="Z126" s="507"/>
    </row>
    <row r="127" spans="1:26" ht="17.25" customHeight="1" x14ac:dyDescent="0.25">
      <c r="A127" s="507"/>
      <c r="B127" s="516"/>
      <c r="C127" s="540" t="s">
        <v>1069</v>
      </c>
      <c r="D127" s="540" t="s">
        <v>318</v>
      </c>
      <c r="E127" s="1403" t="str">
        <f>VLOOKUP(D127,'Equip Mínimo'!A:H,2,0)</f>
        <v xml:space="preserve">Vibrador de imersão para concreto - 4,10 kw  </v>
      </c>
      <c r="F127" s="1404"/>
      <c r="G127" s="1404"/>
      <c r="H127" s="1405"/>
      <c r="I127" s="541" t="s">
        <v>218</v>
      </c>
      <c r="J127" s="543">
        <f>VLOOKUP(D127,'Equip Mínimo'!A:H,8,0)</f>
        <v>1</v>
      </c>
      <c r="K127" s="542">
        <f t="shared" si="9"/>
        <v>213.71666666666667</v>
      </c>
      <c r="L127" s="542">
        <v>2</v>
      </c>
      <c r="M127" s="872">
        <v>13</v>
      </c>
      <c r="N127" s="542">
        <f t="shared" si="10"/>
        <v>1.2999999999999999E-2</v>
      </c>
      <c r="O127" s="543">
        <f t="shared" si="11"/>
        <v>1.2999999999999999E-2</v>
      </c>
      <c r="P127" s="1406" t="s">
        <v>1002</v>
      </c>
      <c r="Q127" s="1407"/>
      <c r="R127" s="1408"/>
      <c r="S127" s="1409"/>
      <c r="T127" s="517"/>
      <c r="U127" s="507"/>
      <c r="V127" s="507"/>
      <c r="W127" s="507"/>
      <c r="X127" s="507"/>
      <c r="Y127" s="507"/>
      <c r="Z127" s="507"/>
    </row>
    <row r="128" spans="1:26" ht="20.25" customHeight="1" x14ac:dyDescent="0.25">
      <c r="A128" s="507"/>
      <c r="B128" s="516"/>
      <c r="C128" s="540" t="s">
        <v>1070</v>
      </c>
      <c r="D128" s="540" t="s">
        <v>268</v>
      </c>
      <c r="E128" s="1403" t="str">
        <f>VLOOKUP(D128,'Equip Mínimo'!A:H,2,0)</f>
        <v xml:space="preserve">Equipamento para pintura a ar comprimido de pistola com caneca com capacidade de 1.000 ml e compressor de 1,50 kw  </v>
      </c>
      <c r="F128" s="1404"/>
      <c r="G128" s="1404"/>
      <c r="H128" s="1405"/>
      <c r="I128" s="541" t="s">
        <v>218</v>
      </c>
      <c r="J128" s="543">
        <f>VLOOKUP(D128,'Equip Mínimo'!A:H,8,0)</f>
        <v>1</v>
      </c>
      <c r="K128" s="542">
        <f t="shared" si="9"/>
        <v>213.71666666666667</v>
      </c>
      <c r="L128" s="542">
        <v>2</v>
      </c>
      <c r="M128" s="872">
        <v>76</v>
      </c>
      <c r="N128" s="542">
        <f t="shared" si="10"/>
        <v>7.5999999999999998E-2</v>
      </c>
      <c r="O128" s="543">
        <f t="shared" si="11"/>
        <v>7.5999999999999998E-2</v>
      </c>
      <c r="P128" s="1406" t="s">
        <v>1002</v>
      </c>
      <c r="Q128" s="1407"/>
      <c r="R128" s="1408"/>
      <c r="S128" s="1409"/>
      <c r="T128" s="517"/>
      <c r="U128" s="507"/>
      <c r="V128" s="507"/>
      <c r="W128" s="507"/>
      <c r="X128" s="507"/>
      <c r="Y128" s="507"/>
      <c r="Z128" s="507"/>
    </row>
    <row r="129" spans="1:26" ht="17.25" customHeight="1" x14ac:dyDescent="0.25">
      <c r="A129" s="507"/>
      <c r="B129" s="516"/>
      <c r="C129" s="540" t="s">
        <v>1071</v>
      </c>
      <c r="D129" s="540" t="s">
        <v>416</v>
      </c>
      <c r="E129" s="1403" t="str">
        <f>VLOOKUP(D129,'Equip Mínimo'!A:H,2,0)</f>
        <v xml:space="preserve">Bomba pneumática para injeção de resina com capacidade de 0,18 m³/h  </v>
      </c>
      <c r="F129" s="1404"/>
      <c r="G129" s="1404"/>
      <c r="H129" s="1405"/>
      <c r="I129" s="541" t="s">
        <v>218</v>
      </c>
      <c r="J129" s="543">
        <f>VLOOKUP(D129,'Equip Mínimo'!A:H,8,0)</f>
        <v>1</v>
      </c>
      <c r="K129" s="542">
        <f t="shared" si="9"/>
        <v>213.71666666666667</v>
      </c>
      <c r="L129" s="542">
        <v>2</v>
      </c>
      <c r="M129" s="872">
        <v>19</v>
      </c>
      <c r="N129" s="542">
        <f t="shared" si="10"/>
        <v>1.9E-2</v>
      </c>
      <c r="O129" s="543">
        <f t="shared" si="11"/>
        <v>1.9E-2</v>
      </c>
      <c r="P129" s="1406" t="s">
        <v>1002</v>
      </c>
      <c r="Q129" s="1407"/>
      <c r="R129" s="1408"/>
      <c r="S129" s="1409"/>
      <c r="T129" s="517"/>
      <c r="U129" s="507"/>
      <c r="V129" s="507"/>
      <c r="W129" s="507"/>
      <c r="X129" s="507"/>
      <c r="Y129" s="507"/>
      <c r="Z129" s="507"/>
    </row>
    <row r="130" spans="1:26" ht="17.25" customHeight="1" x14ac:dyDescent="0.25">
      <c r="A130" s="507"/>
      <c r="B130" s="516"/>
      <c r="C130" s="540" t="s">
        <v>1072</v>
      </c>
      <c r="D130" s="540" t="s">
        <v>513</v>
      </c>
      <c r="E130" s="1403" t="str">
        <f>VLOOKUP(D130,'Equip Mínimo'!A:H,2,0)</f>
        <v xml:space="preserve">Grade de 24 discos rebocável de d = 60 cm (24")  </v>
      </c>
      <c r="F130" s="1404"/>
      <c r="G130" s="1404"/>
      <c r="H130" s="1405"/>
      <c r="I130" s="541" t="s">
        <v>218</v>
      </c>
      <c r="J130" s="543">
        <f>VLOOKUP(D130,'Equip Mínimo'!A:H,8,0)</f>
        <v>1</v>
      </c>
      <c r="K130" s="542">
        <f t="shared" si="9"/>
        <v>213.71666666666667</v>
      </c>
      <c r="L130" s="542">
        <v>2</v>
      </c>
      <c r="M130" s="872">
        <v>1860</v>
      </c>
      <c r="N130" s="542">
        <f t="shared" si="10"/>
        <v>1.86</v>
      </c>
      <c r="O130" s="543">
        <f t="shared" si="11"/>
        <v>1.86</v>
      </c>
      <c r="P130" s="1406" t="s">
        <v>1002</v>
      </c>
      <c r="Q130" s="1407"/>
      <c r="R130" s="1408"/>
      <c r="S130" s="1409"/>
      <c r="T130" s="517"/>
      <c r="U130" s="507"/>
      <c r="V130" s="507"/>
      <c r="W130" s="507"/>
      <c r="X130" s="507"/>
      <c r="Y130" s="507"/>
      <c r="Z130" s="507"/>
    </row>
    <row r="131" spans="1:26" ht="17.25" customHeight="1" x14ac:dyDescent="0.25">
      <c r="A131" s="507"/>
      <c r="B131" s="516"/>
      <c r="C131" s="540" t="s">
        <v>1073</v>
      </c>
      <c r="D131" s="540" t="s">
        <v>688</v>
      </c>
      <c r="E131" s="1403" t="str">
        <f>VLOOKUP(D131,'Equip Mínimo'!A:H,2,0)</f>
        <v xml:space="preserve">Máquina policorte - 2,20 kw  </v>
      </c>
      <c r="F131" s="1404"/>
      <c r="G131" s="1404"/>
      <c r="H131" s="1405"/>
      <c r="I131" s="541" t="s">
        <v>218</v>
      </c>
      <c r="J131" s="543">
        <f>VLOOKUP(D131,'Equip Mínimo'!A:H,8,0)</f>
        <v>1</v>
      </c>
      <c r="K131" s="542">
        <f t="shared" si="9"/>
        <v>213.71666666666667</v>
      </c>
      <c r="L131" s="542">
        <v>2</v>
      </c>
      <c r="M131" s="872">
        <v>17</v>
      </c>
      <c r="N131" s="542">
        <f t="shared" si="10"/>
        <v>1.7000000000000001E-2</v>
      </c>
      <c r="O131" s="543">
        <f t="shared" si="11"/>
        <v>1.7000000000000001E-2</v>
      </c>
      <c r="P131" s="1406" t="s">
        <v>1002</v>
      </c>
      <c r="Q131" s="1407"/>
      <c r="R131" s="1408"/>
      <c r="S131" s="1409"/>
      <c r="T131" s="517"/>
      <c r="U131" s="507"/>
      <c r="V131" s="507"/>
      <c r="W131" s="507"/>
      <c r="X131" s="507"/>
      <c r="Y131" s="507"/>
      <c r="Z131" s="507"/>
    </row>
    <row r="132" spans="1:26" ht="33" customHeight="1" x14ac:dyDescent="0.25">
      <c r="A132" s="507"/>
      <c r="B132" s="516"/>
      <c r="C132" s="1389" t="s">
        <v>1074</v>
      </c>
      <c r="D132" s="1390"/>
      <c r="E132" s="1390"/>
      <c r="F132" s="1390"/>
      <c r="G132" s="1390"/>
      <c r="H132" s="1390"/>
      <c r="I132" s="1390"/>
      <c r="J132" s="1390"/>
      <c r="K132" s="1390"/>
      <c r="L132" s="1390"/>
      <c r="M132" s="1390"/>
      <c r="N132" s="1391"/>
      <c r="O132" s="562">
        <f>(SUM(O81:O131))</f>
        <v>45.183159999999987</v>
      </c>
      <c r="P132" s="1392" t="s">
        <v>2</v>
      </c>
      <c r="Q132" s="1393"/>
      <c r="R132" s="1394" t="s">
        <v>1075</v>
      </c>
      <c r="S132" s="1395"/>
      <c r="T132" s="517"/>
      <c r="U132" s="507"/>
      <c r="V132" s="507"/>
      <c r="W132" s="507"/>
      <c r="X132" s="507"/>
      <c r="Y132" s="507"/>
      <c r="Z132" s="507"/>
    </row>
    <row r="133" spans="1:26" ht="18" customHeight="1" x14ac:dyDescent="0.25">
      <c r="A133" s="507"/>
      <c r="B133" s="516"/>
      <c r="C133" s="1396" t="s">
        <v>1076</v>
      </c>
      <c r="D133" s="1397"/>
      <c r="E133" s="1397"/>
      <c r="F133" s="1397"/>
      <c r="G133" s="1397"/>
      <c r="H133" s="1397"/>
      <c r="I133" s="1397"/>
      <c r="J133" s="1397"/>
      <c r="K133" s="1397"/>
      <c r="L133" s="1397"/>
      <c r="M133" s="1397"/>
      <c r="N133" s="1397"/>
      <c r="O133" s="1398"/>
      <c r="P133" s="1399">
        <v>5915373</v>
      </c>
      <c r="Q133" s="1400"/>
      <c r="R133" s="1401">
        <v>19.329999999999998</v>
      </c>
      <c r="S133" s="1402"/>
      <c r="T133" s="517"/>
      <c r="U133" s="507"/>
      <c r="V133" s="507"/>
      <c r="W133" s="507"/>
      <c r="X133" s="507"/>
      <c r="Y133" s="507"/>
      <c r="Z133" s="507"/>
    </row>
    <row r="134" spans="1:26" ht="18" customHeight="1" x14ac:dyDescent="0.25">
      <c r="A134" s="507"/>
      <c r="B134" s="516"/>
      <c r="C134" s="1375" t="s">
        <v>1077</v>
      </c>
      <c r="D134" s="1376"/>
      <c r="E134" s="1376"/>
      <c r="F134" s="1376"/>
      <c r="G134" s="1376"/>
      <c r="H134" s="1376"/>
      <c r="I134" s="1376"/>
      <c r="J134" s="1376"/>
      <c r="K134" s="1376"/>
      <c r="L134" s="1376"/>
      <c r="M134" s="1376"/>
      <c r="N134" s="1376"/>
      <c r="O134" s="1377"/>
      <c r="P134" s="1378">
        <f>TRUNC((O132*R133),2)</f>
        <v>873.39</v>
      </c>
      <c r="Q134" s="1379" t="e">
        <f>TRUNC((P132*R133),2)</f>
        <v>#VALUE!</v>
      </c>
      <c r="R134" s="1380"/>
      <c r="S134" s="1381"/>
      <c r="T134" s="517"/>
      <c r="U134" s="507"/>
      <c r="V134" s="507"/>
      <c r="W134" s="507"/>
      <c r="X134" s="507"/>
      <c r="Y134" s="507"/>
      <c r="Z134" s="507"/>
    </row>
    <row r="135" spans="1:26" ht="18" customHeight="1" x14ac:dyDescent="0.25">
      <c r="A135" s="507"/>
      <c r="B135" s="516"/>
      <c r="C135" s="1382" t="s">
        <v>1078</v>
      </c>
      <c r="D135" s="1383"/>
      <c r="E135" s="1383"/>
      <c r="F135" s="1383"/>
      <c r="G135" s="1383"/>
      <c r="H135" s="1383"/>
      <c r="I135" s="1383"/>
      <c r="J135" s="1383"/>
      <c r="K135" s="1383"/>
      <c r="L135" s="1383"/>
      <c r="M135" s="1383"/>
      <c r="N135" s="1383"/>
      <c r="O135" s="1384"/>
      <c r="P135" s="1385">
        <f>SUM(P134,S67)</f>
        <v>81055.369999999981</v>
      </c>
      <c r="Q135" s="1386"/>
      <c r="R135" s="1387"/>
      <c r="S135" s="1388"/>
      <c r="T135" s="517"/>
      <c r="U135" s="507"/>
      <c r="V135" s="507"/>
      <c r="W135" s="507"/>
      <c r="X135" s="507"/>
      <c r="Y135" s="507"/>
      <c r="Z135" s="507"/>
    </row>
    <row r="136" spans="1:26" ht="18" customHeight="1" x14ac:dyDescent="0.25">
      <c r="A136" s="507"/>
      <c r="B136" s="516"/>
      <c r="C136" s="1362" t="s">
        <v>1079</v>
      </c>
      <c r="D136" s="1363"/>
      <c r="E136" s="1363"/>
      <c r="F136" s="1363"/>
      <c r="G136" s="1363"/>
      <c r="H136" s="1363"/>
      <c r="I136" s="1363"/>
      <c r="J136" s="1363"/>
      <c r="K136" s="1363"/>
      <c r="L136" s="1363"/>
      <c r="M136" s="1363"/>
      <c r="N136" s="1363"/>
      <c r="O136" s="176">
        <f>'BDI_SEM DESON.'!B45</f>
        <v>0.2389</v>
      </c>
      <c r="P136" s="1364">
        <f>ROUND((P135*O136),2)</f>
        <v>19364.13</v>
      </c>
      <c r="Q136" s="1365"/>
      <c r="R136" s="1366"/>
      <c r="S136" s="1367"/>
      <c r="T136" s="517"/>
      <c r="U136" s="507"/>
      <c r="V136" s="507"/>
      <c r="W136" s="507"/>
      <c r="X136" s="507"/>
      <c r="Y136" s="507"/>
      <c r="Z136" s="507"/>
    </row>
    <row r="137" spans="1:26" ht="18" customHeight="1" x14ac:dyDescent="0.25">
      <c r="A137" s="507"/>
      <c r="B137" s="516"/>
      <c r="C137" s="1368" t="s">
        <v>1080</v>
      </c>
      <c r="D137" s="1369"/>
      <c r="E137" s="1369"/>
      <c r="F137" s="1369"/>
      <c r="G137" s="1369"/>
      <c r="H137" s="1369"/>
      <c r="I137" s="1369"/>
      <c r="J137" s="1369"/>
      <c r="K137" s="1369"/>
      <c r="L137" s="1369"/>
      <c r="M137" s="1369"/>
      <c r="N137" s="1369"/>
      <c r="O137" s="1370"/>
      <c r="P137" s="1371">
        <f>TRUNC((P135+P136),2)</f>
        <v>100419.5</v>
      </c>
      <c r="Q137" s="1372">
        <f>TRUNC((Q133+Q135),2)</f>
        <v>0</v>
      </c>
      <c r="R137" s="1373"/>
      <c r="S137" s="1374"/>
      <c r="T137" s="517"/>
      <c r="U137" s="507"/>
      <c r="V137" s="507"/>
      <c r="W137" s="507"/>
      <c r="X137" s="507"/>
      <c r="Y137" s="507"/>
      <c r="Z137" s="507"/>
    </row>
    <row r="138" spans="1:26" ht="18" customHeight="1" thickBot="1" x14ac:dyDescent="0.3">
      <c r="A138" s="507"/>
      <c r="B138" s="550"/>
      <c r="C138" s="551"/>
      <c r="D138" s="552"/>
      <c r="E138" s="551"/>
      <c r="F138" s="551"/>
      <c r="G138" s="551"/>
      <c r="H138" s="553"/>
      <c r="I138" s="551"/>
      <c r="J138" s="551"/>
      <c r="K138" s="551"/>
      <c r="L138" s="551"/>
      <c r="M138" s="551"/>
      <c r="N138" s="551"/>
      <c r="O138" s="551"/>
      <c r="P138" s="551"/>
      <c r="Q138" s="551"/>
      <c r="R138" s="554"/>
      <c r="S138" s="551"/>
      <c r="T138" s="555"/>
      <c r="U138" s="507"/>
      <c r="V138" s="507"/>
      <c r="W138" s="507"/>
      <c r="X138" s="507"/>
      <c r="Y138" s="507"/>
      <c r="Z138" s="507"/>
    </row>
    <row r="139" spans="1:26" ht="15.75" customHeight="1" x14ac:dyDescent="0.25"/>
    <row r="140" spans="1:26" ht="15.75" customHeight="1" x14ac:dyDescent="0.25"/>
    <row r="141" spans="1:26" ht="15.75" customHeight="1" x14ac:dyDescent="0.25"/>
    <row r="142" spans="1:26" ht="15.75" customHeight="1" x14ac:dyDescent="0.25"/>
    <row r="143" spans="1:26" ht="15.75" customHeight="1" x14ac:dyDescent="0.25"/>
    <row r="144" spans="1:26"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sheetData>
  <autoFilter ref="C42:S77" xr:uid="{00000000-0009-0000-0000-000018000000}"/>
  <mergeCells count="231">
    <mergeCell ref="B6:T6"/>
    <mergeCell ref="B7:C7"/>
    <mergeCell ref="B2:T5"/>
    <mergeCell ref="B13:T13"/>
    <mergeCell ref="C15:E15"/>
    <mergeCell ref="C16:S17"/>
    <mergeCell ref="I18:N18"/>
    <mergeCell ref="I19:N19"/>
    <mergeCell ref="I20:N20"/>
    <mergeCell ref="B8:C8"/>
    <mergeCell ref="D8:T8"/>
    <mergeCell ref="B9:C9"/>
    <mergeCell ref="B10:C10"/>
    <mergeCell ref="D10:T10"/>
    <mergeCell ref="B11:C11"/>
    <mergeCell ref="D11:T11"/>
    <mergeCell ref="C29:S30"/>
    <mergeCell ref="C31:S31"/>
    <mergeCell ref="C33:D33"/>
    <mergeCell ref="H34:L34"/>
    <mergeCell ref="H35:K35"/>
    <mergeCell ref="H36:K36"/>
    <mergeCell ref="I21:N21"/>
    <mergeCell ref="I22:N22"/>
    <mergeCell ref="I23:N23"/>
    <mergeCell ref="C25:S25"/>
    <mergeCell ref="C26:S26"/>
    <mergeCell ref="C28:D28"/>
    <mergeCell ref="E46:H46"/>
    <mergeCell ref="E47:H47"/>
    <mergeCell ref="E48:H48"/>
    <mergeCell ref="E49:H49"/>
    <mergeCell ref="E50:H50"/>
    <mergeCell ref="E51:H51"/>
    <mergeCell ref="H37:K37"/>
    <mergeCell ref="H38:I38"/>
    <mergeCell ref="E42:H42"/>
    <mergeCell ref="D43:S43"/>
    <mergeCell ref="E44:H44"/>
    <mergeCell ref="E45:H45"/>
    <mergeCell ref="E58:H58"/>
    <mergeCell ref="E59:H59"/>
    <mergeCell ref="E60:H60"/>
    <mergeCell ref="E61:H61"/>
    <mergeCell ref="E62:H62"/>
    <mergeCell ref="E63:H63"/>
    <mergeCell ref="E52:H52"/>
    <mergeCell ref="E53:H53"/>
    <mergeCell ref="E54:H54"/>
    <mergeCell ref="E55:H55"/>
    <mergeCell ref="E56:H56"/>
    <mergeCell ref="E57:H57"/>
    <mergeCell ref="D80:S80"/>
    <mergeCell ref="E81:H81"/>
    <mergeCell ref="P81:Q81"/>
    <mergeCell ref="R81:S81"/>
    <mergeCell ref="E82:H82"/>
    <mergeCell ref="P82:Q82"/>
    <mergeCell ref="R82:S82"/>
    <mergeCell ref="E64:H64"/>
    <mergeCell ref="E65:H65"/>
    <mergeCell ref="E66:H66"/>
    <mergeCell ref="C67:R67"/>
    <mergeCell ref="E79:H79"/>
    <mergeCell ref="P79:Q79"/>
    <mergeCell ref="R79:S79"/>
    <mergeCell ref="E85:H85"/>
    <mergeCell ref="P85:Q85"/>
    <mergeCell ref="R85:S85"/>
    <mergeCell ref="E86:H86"/>
    <mergeCell ref="P86:Q86"/>
    <mergeCell ref="R86:S86"/>
    <mergeCell ref="E83:H83"/>
    <mergeCell ref="P83:Q83"/>
    <mergeCell ref="R83:S83"/>
    <mergeCell ref="E84:H84"/>
    <mergeCell ref="P84:Q84"/>
    <mergeCell ref="R84:S84"/>
    <mergeCell ref="E89:H89"/>
    <mergeCell ref="P89:Q89"/>
    <mergeCell ref="R89:S89"/>
    <mergeCell ref="E90:H90"/>
    <mergeCell ref="P90:Q90"/>
    <mergeCell ref="R90:S90"/>
    <mergeCell ref="E87:H87"/>
    <mergeCell ref="P87:Q87"/>
    <mergeCell ref="R87:S87"/>
    <mergeCell ref="E88:H88"/>
    <mergeCell ref="P88:Q88"/>
    <mergeCell ref="R88:S88"/>
    <mergeCell ref="E93:H93"/>
    <mergeCell ref="P93:Q93"/>
    <mergeCell ref="R93:S93"/>
    <mergeCell ref="E94:H94"/>
    <mergeCell ref="P94:Q94"/>
    <mergeCell ref="R94:S94"/>
    <mergeCell ref="E91:H91"/>
    <mergeCell ref="P91:Q91"/>
    <mergeCell ref="R91:S91"/>
    <mergeCell ref="E92:H92"/>
    <mergeCell ref="P92:Q92"/>
    <mergeCell ref="R92:S92"/>
    <mergeCell ref="E97:H97"/>
    <mergeCell ref="P97:Q97"/>
    <mergeCell ref="R97:S97"/>
    <mergeCell ref="E98:H98"/>
    <mergeCell ref="P98:Q98"/>
    <mergeCell ref="R98:S98"/>
    <mergeCell ref="E95:H95"/>
    <mergeCell ref="P95:Q95"/>
    <mergeCell ref="R95:S95"/>
    <mergeCell ref="E96:H96"/>
    <mergeCell ref="P96:Q96"/>
    <mergeCell ref="R96:S96"/>
    <mergeCell ref="E101:H101"/>
    <mergeCell ref="P101:Q101"/>
    <mergeCell ref="R101:S101"/>
    <mergeCell ref="E102:H102"/>
    <mergeCell ref="P102:Q102"/>
    <mergeCell ref="R102:S102"/>
    <mergeCell ref="E99:H99"/>
    <mergeCell ref="P99:Q99"/>
    <mergeCell ref="R99:S99"/>
    <mergeCell ref="E100:H100"/>
    <mergeCell ref="P100:Q100"/>
    <mergeCell ref="R100:S100"/>
    <mergeCell ref="E105:H105"/>
    <mergeCell ref="P105:Q105"/>
    <mergeCell ref="R105:S105"/>
    <mergeCell ref="E106:H106"/>
    <mergeCell ref="P106:Q106"/>
    <mergeCell ref="R106:S106"/>
    <mergeCell ref="E103:H103"/>
    <mergeCell ref="P103:Q103"/>
    <mergeCell ref="R103:S103"/>
    <mergeCell ref="E104:H104"/>
    <mergeCell ref="P104:Q104"/>
    <mergeCell ref="R104:S104"/>
    <mergeCell ref="E109:H109"/>
    <mergeCell ref="P109:Q109"/>
    <mergeCell ref="R109:S109"/>
    <mergeCell ref="E110:H110"/>
    <mergeCell ref="P110:Q110"/>
    <mergeCell ref="R110:S110"/>
    <mergeCell ref="E107:H107"/>
    <mergeCell ref="P107:Q107"/>
    <mergeCell ref="R107:S107"/>
    <mergeCell ref="E108:H108"/>
    <mergeCell ref="P108:Q108"/>
    <mergeCell ref="R108:S108"/>
    <mergeCell ref="E113:H113"/>
    <mergeCell ref="P113:Q113"/>
    <mergeCell ref="R113:S113"/>
    <mergeCell ref="E114:H114"/>
    <mergeCell ref="P114:Q114"/>
    <mergeCell ref="R114:S114"/>
    <mergeCell ref="E111:H111"/>
    <mergeCell ref="P111:Q111"/>
    <mergeCell ref="R111:S111"/>
    <mergeCell ref="E112:H112"/>
    <mergeCell ref="P112:Q112"/>
    <mergeCell ref="R112:S112"/>
    <mergeCell ref="E117:H117"/>
    <mergeCell ref="P117:Q117"/>
    <mergeCell ref="R117:S117"/>
    <mergeCell ref="E118:H118"/>
    <mergeCell ref="P118:Q118"/>
    <mergeCell ref="R118:S118"/>
    <mergeCell ref="E115:H115"/>
    <mergeCell ref="P115:Q115"/>
    <mergeCell ref="R115:S115"/>
    <mergeCell ref="E116:H116"/>
    <mergeCell ref="P116:Q116"/>
    <mergeCell ref="R116:S116"/>
    <mergeCell ref="E121:H121"/>
    <mergeCell ref="P121:Q121"/>
    <mergeCell ref="R121:S121"/>
    <mergeCell ref="E119:H119"/>
    <mergeCell ref="P119:Q119"/>
    <mergeCell ref="R119:S119"/>
    <mergeCell ref="E120:H120"/>
    <mergeCell ref="P120:Q120"/>
    <mergeCell ref="R120:S120"/>
    <mergeCell ref="E124:H124"/>
    <mergeCell ref="P124:Q124"/>
    <mergeCell ref="R124:S124"/>
    <mergeCell ref="E125:H125"/>
    <mergeCell ref="P125:Q125"/>
    <mergeCell ref="R125:S125"/>
    <mergeCell ref="E122:H122"/>
    <mergeCell ref="P122:Q122"/>
    <mergeCell ref="R122:S122"/>
    <mergeCell ref="E123:H123"/>
    <mergeCell ref="P123:Q123"/>
    <mergeCell ref="R123:S123"/>
    <mergeCell ref="E128:H128"/>
    <mergeCell ref="P128:Q128"/>
    <mergeCell ref="R128:S128"/>
    <mergeCell ref="E129:H129"/>
    <mergeCell ref="P129:Q129"/>
    <mergeCell ref="R129:S129"/>
    <mergeCell ref="E126:H126"/>
    <mergeCell ref="P126:Q126"/>
    <mergeCell ref="R126:S126"/>
    <mergeCell ref="E127:H127"/>
    <mergeCell ref="P127:Q127"/>
    <mergeCell ref="R127:S127"/>
    <mergeCell ref="C132:N132"/>
    <mergeCell ref="P132:Q132"/>
    <mergeCell ref="R132:S132"/>
    <mergeCell ref="C133:O133"/>
    <mergeCell ref="P133:Q133"/>
    <mergeCell ref="R133:S133"/>
    <mergeCell ref="E130:H130"/>
    <mergeCell ref="P130:Q130"/>
    <mergeCell ref="R130:S130"/>
    <mergeCell ref="E131:H131"/>
    <mergeCell ref="P131:Q131"/>
    <mergeCell ref="R131:S131"/>
    <mergeCell ref="C136:N136"/>
    <mergeCell ref="P136:Q136"/>
    <mergeCell ref="R136:S136"/>
    <mergeCell ref="C137:O137"/>
    <mergeCell ref="P137:Q137"/>
    <mergeCell ref="R137:S137"/>
    <mergeCell ref="C134:O134"/>
    <mergeCell ref="P134:Q134"/>
    <mergeCell ref="R134:S134"/>
    <mergeCell ref="C135:O135"/>
    <mergeCell ref="P135:Q135"/>
    <mergeCell ref="R135:S135"/>
  </mergeCells>
  <phoneticPr fontId="50" type="noConversion"/>
  <printOptions horizontalCentered="1"/>
  <pageMargins left="0.39370078740157483" right="0.39370078740157483" top="0.78740157480314965" bottom="0.39370078740157483" header="0" footer="0"/>
  <pageSetup scale="40" fitToHeight="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216"/>
  <sheetViews>
    <sheetView workbookViewId="0">
      <selection sqref="A1:B4"/>
    </sheetView>
  </sheetViews>
  <sheetFormatPr defaultColWidth="9.140625" defaultRowHeight="12.75" x14ac:dyDescent="0.2"/>
  <cols>
    <col min="1" max="1" width="6.7109375" style="189" customWidth="1"/>
    <col min="2" max="2" width="24.140625" style="189" bestFit="1" customWidth="1"/>
    <col min="3" max="3" width="19.7109375" style="189" customWidth="1"/>
    <col min="4" max="4" width="20.5703125" style="189" bestFit="1" customWidth="1"/>
    <col min="5" max="5" width="16.5703125" style="254" customWidth="1"/>
    <col min="6" max="6" width="17" style="189" bestFit="1" customWidth="1"/>
    <col min="7" max="7" width="31.42578125" style="189" customWidth="1"/>
    <col min="8" max="12" width="15.7109375" style="189" customWidth="1"/>
    <col min="13" max="13" width="17.7109375" style="189" customWidth="1"/>
    <col min="14" max="14" width="15.7109375" style="189" customWidth="1"/>
    <col min="15" max="15" width="6.7109375" style="189" customWidth="1"/>
    <col min="16" max="16384" width="9.140625" style="189"/>
  </cols>
  <sheetData>
    <row r="1" spans="2:14" s="184" customFormat="1" ht="13.9" customHeight="1" x14ac:dyDescent="0.2">
      <c r="B1" s="1087" t="s">
        <v>1594</v>
      </c>
      <c r="C1" s="1088"/>
      <c r="D1" s="1088"/>
      <c r="E1" s="1088"/>
      <c r="F1" s="1088"/>
      <c r="G1" s="1088"/>
      <c r="H1" s="1088"/>
      <c r="I1" s="1088"/>
      <c r="J1" s="1088"/>
      <c r="K1" s="1088"/>
      <c r="L1" s="1088"/>
      <c r="M1" s="1088"/>
      <c r="N1" s="1089"/>
    </row>
    <row r="2" spans="2:14" s="184" customFormat="1" ht="24.95" customHeight="1" x14ac:dyDescent="0.2">
      <c r="B2" s="1090"/>
      <c r="C2" s="1091"/>
      <c r="D2" s="1091"/>
      <c r="E2" s="1091"/>
      <c r="F2" s="1091"/>
      <c r="G2" s="1091"/>
      <c r="H2" s="1091"/>
      <c r="I2" s="1091"/>
      <c r="J2" s="1091"/>
      <c r="K2" s="1091"/>
      <c r="L2" s="1091"/>
      <c r="M2" s="1091"/>
      <c r="N2" s="1092"/>
    </row>
    <row r="3" spans="2:14" s="184" customFormat="1" ht="13.15" customHeight="1" x14ac:dyDescent="0.2">
      <c r="B3" s="1090"/>
      <c r="C3" s="1091"/>
      <c r="D3" s="1091"/>
      <c r="E3" s="1091"/>
      <c r="F3" s="1091"/>
      <c r="G3" s="1091"/>
      <c r="H3" s="1091"/>
      <c r="I3" s="1091"/>
      <c r="J3" s="1091"/>
      <c r="K3" s="1091"/>
      <c r="L3" s="1091"/>
      <c r="M3" s="1091"/>
      <c r="N3" s="1092"/>
    </row>
    <row r="4" spans="2:14" s="184" customFormat="1" ht="13.9" customHeight="1" thickBot="1" x14ac:dyDescent="0.25">
      <c r="B4" s="1127"/>
      <c r="C4" s="1128"/>
      <c r="D4" s="1128"/>
      <c r="E4" s="1128"/>
      <c r="F4" s="1128"/>
      <c r="G4" s="1128"/>
      <c r="H4" s="1128"/>
      <c r="I4" s="1128"/>
      <c r="J4" s="1128"/>
      <c r="K4" s="1128"/>
      <c r="L4" s="1128"/>
      <c r="M4" s="1128"/>
      <c r="N4" s="1129"/>
    </row>
    <row r="5" spans="2:14" s="184" customFormat="1" ht="4.9000000000000004" customHeight="1" thickBot="1" x14ac:dyDescent="0.25">
      <c r="B5" s="1084"/>
      <c r="C5" s="1085"/>
      <c r="D5" s="1085"/>
      <c r="E5" s="1085"/>
      <c r="F5" s="1085"/>
      <c r="G5" s="1085"/>
      <c r="H5" s="1085"/>
      <c r="I5" s="1085"/>
      <c r="J5" s="1085"/>
      <c r="K5" s="1085"/>
      <c r="L5" s="1085"/>
      <c r="M5" s="1085"/>
      <c r="N5" s="1086"/>
    </row>
    <row r="6" spans="2:14" s="184" customFormat="1" x14ac:dyDescent="0.2">
      <c r="B6" s="185" t="s">
        <v>749</v>
      </c>
      <c r="C6" s="876" t="str">
        <f>'CP002 - Mob. e Desmob'!D7</f>
        <v>Recuperação e/ou Reforço Estrutural de Obras de Arte Especiais (Pontes, Viadutos, Passarelas e Afins) Sob Jurisdição do Departamento de Estradas de Rodagem do Estado de Pernambuco</v>
      </c>
      <c r="D6" s="876"/>
      <c r="E6" s="876"/>
      <c r="F6" s="876"/>
      <c r="G6" s="876"/>
      <c r="H6" s="876"/>
      <c r="I6" s="876"/>
      <c r="J6" s="876"/>
      <c r="K6" s="876"/>
      <c r="L6" s="876"/>
      <c r="M6" s="876"/>
      <c r="N6" s="877"/>
    </row>
    <row r="7" spans="2:14" s="184" customFormat="1" x14ac:dyDescent="0.2">
      <c r="B7" s="186" t="s">
        <v>900</v>
      </c>
      <c r="C7" s="1484"/>
      <c r="D7" s="1484"/>
      <c r="E7" s="1484"/>
      <c r="F7" s="1484"/>
      <c r="G7" s="1484"/>
      <c r="H7" s="1484"/>
      <c r="I7" s="1484"/>
      <c r="J7" s="1484"/>
      <c r="K7" s="1484"/>
      <c r="L7" s="1484"/>
      <c r="M7" s="1484"/>
      <c r="N7" s="1485"/>
    </row>
    <row r="8" spans="2:14" s="184" customFormat="1" x14ac:dyDescent="0.2">
      <c r="B8" s="186" t="s">
        <v>750</v>
      </c>
      <c r="C8" s="1481" t="str">
        <f>'CP001 - Adm Local'!D7</f>
        <v>JANEIRO/2026</v>
      </c>
      <c r="D8" s="1482"/>
      <c r="E8" s="1482"/>
      <c r="F8" s="1482"/>
      <c r="G8" s="1482"/>
      <c r="H8" s="1482"/>
      <c r="I8" s="1482"/>
      <c r="J8" s="1482"/>
      <c r="K8" s="1482"/>
      <c r="L8" s="1482"/>
      <c r="M8" s="1482"/>
      <c r="N8" s="1483"/>
    </row>
    <row r="9" spans="2:14" s="184" customFormat="1" x14ac:dyDescent="0.2">
      <c r="B9" s="186" t="s">
        <v>751</v>
      </c>
      <c r="C9" s="1484" t="str">
        <f>'CP001 - Adm Local'!D8</f>
        <v>SEM DESONERAÇÃO</v>
      </c>
      <c r="D9" s="1484"/>
      <c r="E9" s="1484"/>
      <c r="F9" s="1484"/>
      <c r="G9" s="1484"/>
      <c r="H9" s="1484"/>
      <c r="I9" s="1484"/>
      <c r="J9" s="1484"/>
      <c r="K9" s="1484"/>
      <c r="L9" s="1484"/>
      <c r="M9" s="1484"/>
      <c r="N9" s="1485"/>
    </row>
    <row r="10" spans="2:14" s="184" customFormat="1" x14ac:dyDescent="0.2">
      <c r="B10" s="186" t="s">
        <v>752</v>
      </c>
      <c r="C10" s="1484" t="str">
        <f>'CP001 - Adm Local'!D9</f>
        <v>PE</v>
      </c>
      <c r="D10" s="1484"/>
      <c r="E10" s="1484"/>
      <c r="F10" s="1484"/>
      <c r="G10" s="1484"/>
      <c r="H10" s="1484"/>
      <c r="I10" s="1484"/>
      <c r="J10" s="1484"/>
      <c r="K10" s="1484"/>
      <c r="L10" s="1484"/>
      <c r="M10" s="1484"/>
      <c r="N10" s="1485"/>
    </row>
    <row r="11" spans="2:14" ht="9.9499999999999993" customHeight="1" thickBot="1" x14ac:dyDescent="0.25">
      <c r="B11" s="187"/>
      <c r="C11" s="746"/>
      <c r="D11" s="746"/>
      <c r="E11" s="747"/>
      <c r="F11" s="746"/>
      <c r="G11" s="746"/>
      <c r="H11" s="746"/>
      <c r="I11" s="746"/>
      <c r="J11" s="746"/>
      <c r="K11" s="746"/>
      <c r="L11" s="746"/>
      <c r="M11" s="746"/>
      <c r="N11" s="188"/>
    </row>
    <row r="12" spans="2:14" ht="20.100000000000001" customHeight="1" thickBot="1" x14ac:dyDescent="0.25">
      <c r="B12" s="1486" t="s">
        <v>6032</v>
      </c>
      <c r="C12" s="1487"/>
      <c r="D12" s="1487"/>
      <c r="E12" s="1487"/>
      <c r="F12" s="1487"/>
      <c r="G12" s="1487"/>
      <c r="H12" s="1487"/>
      <c r="I12" s="1487"/>
      <c r="J12" s="1487"/>
      <c r="K12" s="1487"/>
      <c r="L12" s="1487"/>
      <c r="M12" s="1487"/>
      <c r="N12" s="1488"/>
    </row>
    <row r="13" spans="2:14" x14ac:dyDescent="0.2">
      <c r="B13" s="19"/>
      <c r="C13" s="743"/>
      <c r="D13" s="743"/>
      <c r="E13" s="748"/>
      <c r="F13" s="743"/>
      <c r="G13" s="743"/>
      <c r="H13" s="743"/>
      <c r="I13" s="743"/>
      <c r="J13" s="743"/>
      <c r="K13" s="743"/>
      <c r="L13" s="743"/>
      <c r="M13" s="743"/>
      <c r="N13" s="20"/>
    </row>
    <row r="14" spans="2:14" ht="20.100000000000001" customHeight="1" x14ac:dyDescent="0.2">
      <c r="B14" s="1489" t="s">
        <v>1135</v>
      </c>
      <c r="C14" s="1461"/>
      <c r="D14" s="1461"/>
      <c r="E14" s="1461"/>
      <c r="F14" s="1461"/>
      <c r="G14" s="1461"/>
      <c r="H14" s="1461"/>
      <c r="I14" s="1461"/>
      <c r="J14" s="1461"/>
      <c r="K14" s="1461"/>
      <c r="L14" s="1461"/>
      <c r="M14" s="1461"/>
      <c r="N14" s="1490"/>
    </row>
    <row r="15" spans="2:14" x14ac:dyDescent="0.2">
      <c r="B15" s="19"/>
      <c r="C15" s="743"/>
      <c r="D15" s="743"/>
      <c r="E15" s="748"/>
      <c r="F15" s="743"/>
      <c r="G15" s="743"/>
      <c r="H15" s="743"/>
      <c r="I15" s="743"/>
      <c r="J15" s="743"/>
      <c r="K15" s="743"/>
      <c r="L15" s="743"/>
      <c r="M15" s="743"/>
      <c r="N15" s="20"/>
    </row>
    <row r="16" spans="2:14" ht="20.100000000000001" customHeight="1" x14ac:dyDescent="0.2">
      <c r="B16" s="1434" t="s">
        <v>1136</v>
      </c>
      <c r="C16" s="1435"/>
      <c r="D16" s="743"/>
      <c r="E16" s="748"/>
      <c r="F16" s="743"/>
      <c r="G16" s="743"/>
      <c r="H16" s="743"/>
      <c r="I16" s="743"/>
      <c r="J16" s="743"/>
      <c r="K16" s="743"/>
      <c r="L16" s="743"/>
      <c r="M16" s="743"/>
      <c r="N16" s="20"/>
    </row>
    <row r="17" spans="2:14" ht="20.100000000000001" customHeight="1" x14ac:dyDescent="0.2">
      <c r="B17" s="19"/>
      <c r="C17" s="191"/>
      <c r="D17" s="1433" t="s">
        <v>1137</v>
      </c>
      <c r="E17" s="1470"/>
      <c r="F17" s="191"/>
      <c r="G17" s="743" t="s">
        <v>1138</v>
      </c>
      <c r="H17" s="743"/>
      <c r="I17" s="191" t="s">
        <v>167</v>
      </c>
      <c r="J17" s="1433" t="s">
        <v>1139</v>
      </c>
      <c r="K17" s="1432"/>
      <c r="L17" s="743"/>
      <c r="M17" s="743"/>
      <c r="N17" s="20"/>
    </row>
    <row r="18" spans="2:14" ht="20.100000000000001" customHeight="1" x14ac:dyDescent="0.2">
      <c r="B18" s="19"/>
      <c r="C18" s="191"/>
      <c r="D18" s="1433" t="s">
        <v>1140</v>
      </c>
      <c r="E18" s="1470"/>
      <c r="F18" s="191"/>
      <c r="G18" s="743" t="s">
        <v>1141</v>
      </c>
      <c r="H18" s="743"/>
      <c r="I18" s="191"/>
      <c r="J18" s="1433" t="s">
        <v>1142</v>
      </c>
      <c r="K18" s="1432"/>
      <c r="L18" s="743"/>
      <c r="M18" s="743"/>
      <c r="N18" s="20"/>
    </row>
    <row r="19" spans="2:14" ht="20.100000000000001" customHeight="1" x14ac:dyDescent="0.2">
      <c r="B19" s="19"/>
      <c r="C19" s="743"/>
      <c r="D19" s="743"/>
      <c r="E19" s="748"/>
      <c r="F19" s="743"/>
      <c r="G19" s="743"/>
      <c r="H19" s="743"/>
      <c r="I19" s="743"/>
      <c r="J19" s="743"/>
      <c r="K19" s="743"/>
      <c r="L19" s="743"/>
      <c r="M19" s="743"/>
      <c r="N19" s="20"/>
    </row>
    <row r="20" spans="2:14" ht="20.100000000000001" customHeight="1" x14ac:dyDescent="0.2">
      <c r="B20" s="19"/>
      <c r="C20" s="743"/>
      <c r="D20" s="743"/>
      <c r="E20" s="748"/>
      <c r="F20" s="743"/>
      <c r="G20" s="743"/>
      <c r="H20" s="743"/>
      <c r="I20" s="743"/>
      <c r="J20" s="743"/>
      <c r="K20" s="743"/>
      <c r="L20" s="743"/>
      <c r="M20" s="743"/>
      <c r="N20" s="20"/>
    </row>
    <row r="21" spans="2:14" ht="20.100000000000001" customHeight="1" x14ac:dyDescent="0.2">
      <c r="B21" s="1434" t="s">
        <v>1143</v>
      </c>
      <c r="C21" s="1435"/>
      <c r="D21" s="743"/>
      <c r="E21" s="748"/>
      <c r="F21" s="743"/>
      <c r="G21" s="743"/>
      <c r="H21" s="743"/>
      <c r="I21" s="743"/>
      <c r="J21" s="743"/>
      <c r="K21" s="743"/>
      <c r="L21" s="743"/>
      <c r="M21" s="743"/>
      <c r="N21" s="20"/>
    </row>
    <row r="22" spans="2:14" ht="20.100000000000001" customHeight="1" x14ac:dyDescent="0.2">
      <c r="B22" s="19"/>
      <c r="C22" s="191" t="s">
        <v>167</v>
      </c>
      <c r="D22" s="743" t="s">
        <v>1144</v>
      </c>
      <c r="E22" s="748"/>
      <c r="F22" s="191"/>
      <c r="G22" s="743" t="s">
        <v>1145</v>
      </c>
      <c r="H22" s="743"/>
      <c r="I22" s="191"/>
      <c r="J22" s="743" t="s">
        <v>1146</v>
      </c>
      <c r="K22" s="743"/>
      <c r="L22" s="191"/>
      <c r="M22" s="743" t="s">
        <v>1147</v>
      </c>
      <c r="N22" s="20"/>
    </row>
    <row r="23" spans="2:14" ht="20.100000000000001" customHeight="1" x14ac:dyDescent="0.2">
      <c r="B23" s="19"/>
      <c r="C23" s="743"/>
      <c r="D23" s="743"/>
      <c r="E23" s="748"/>
      <c r="F23" s="743"/>
      <c r="G23" s="743"/>
      <c r="H23" s="743"/>
      <c r="I23" s="743"/>
      <c r="J23" s="743"/>
      <c r="K23" s="743"/>
      <c r="L23" s="743"/>
      <c r="M23" s="743"/>
      <c r="N23" s="20"/>
    </row>
    <row r="24" spans="2:14" ht="20.100000000000001" customHeight="1" x14ac:dyDescent="0.2">
      <c r="B24" s="19"/>
      <c r="C24" s="743"/>
      <c r="D24" s="743"/>
      <c r="E24" s="748"/>
      <c r="F24" s="743"/>
      <c r="G24" s="743"/>
      <c r="H24" s="743"/>
      <c r="I24" s="743"/>
      <c r="J24" s="743"/>
      <c r="K24" s="743"/>
      <c r="L24" s="743"/>
      <c r="M24" s="743"/>
      <c r="N24" s="20"/>
    </row>
    <row r="25" spans="2:14" ht="20.100000000000001" customHeight="1" x14ac:dyDescent="0.2">
      <c r="B25" s="1434" t="s">
        <v>1148</v>
      </c>
      <c r="C25" s="1435"/>
      <c r="D25" s="743"/>
      <c r="E25" s="748"/>
      <c r="F25" s="743"/>
      <c r="G25" s="743"/>
      <c r="H25" s="743"/>
      <c r="I25" s="743"/>
      <c r="J25" s="743"/>
      <c r="K25" s="743"/>
      <c r="L25" s="743"/>
      <c r="M25" s="743"/>
      <c r="N25" s="20"/>
    </row>
    <row r="26" spans="2:14" ht="19.5" customHeight="1" x14ac:dyDescent="0.2">
      <c r="B26" s="19"/>
      <c r="C26" s="191"/>
      <c r="D26" s="1433" t="s">
        <v>1149</v>
      </c>
      <c r="E26" s="1432"/>
      <c r="F26" s="750"/>
      <c r="G26" s="743"/>
      <c r="H26" s="743"/>
      <c r="I26" s="191"/>
      <c r="J26" s="1433" t="s">
        <v>1150</v>
      </c>
      <c r="K26" s="1432"/>
      <c r="L26" s="743"/>
      <c r="M26" s="743"/>
      <c r="N26" s="20"/>
    </row>
    <row r="27" spans="2:14" ht="20.100000000000001" customHeight="1" x14ac:dyDescent="0.2">
      <c r="B27" s="19"/>
      <c r="C27" s="191"/>
      <c r="D27" s="1433" t="s">
        <v>1151</v>
      </c>
      <c r="E27" s="1432"/>
      <c r="F27" s="750"/>
      <c r="G27" s="743"/>
      <c r="H27" s="743"/>
      <c r="I27" s="191"/>
      <c r="J27" s="1433" t="s">
        <v>1152</v>
      </c>
      <c r="K27" s="1432"/>
      <c r="L27" s="743"/>
      <c r="M27" s="743"/>
      <c r="N27" s="20"/>
    </row>
    <row r="28" spans="2:14" ht="20.100000000000001" customHeight="1" x14ac:dyDescent="0.2">
      <c r="B28" s="19"/>
      <c r="C28" s="191"/>
      <c r="D28" s="1433" t="s">
        <v>1153</v>
      </c>
      <c r="E28" s="1432"/>
      <c r="F28" s="750"/>
      <c r="G28" s="743"/>
      <c r="H28" s="743"/>
      <c r="I28" s="191"/>
      <c r="J28" s="1433" t="s">
        <v>1154</v>
      </c>
      <c r="K28" s="1432"/>
      <c r="L28" s="743"/>
      <c r="M28" s="743"/>
      <c r="N28" s="20"/>
    </row>
    <row r="29" spans="2:14" ht="20.100000000000001" customHeight="1" x14ac:dyDescent="0.2">
      <c r="B29" s="19"/>
      <c r="C29" s="743"/>
      <c r="D29" s="743"/>
      <c r="E29" s="748"/>
      <c r="F29" s="743"/>
      <c r="G29" s="743"/>
      <c r="H29" s="743"/>
      <c r="I29" s="743"/>
      <c r="J29" s="743"/>
      <c r="K29" s="743"/>
      <c r="L29" s="743"/>
      <c r="M29" s="743"/>
      <c r="N29" s="20"/>
    </row>
    <row r="30" spans="2:14" ht="20.100000000000001" customHeight="1" x14ac:dyDescent="0.2">
      <c r="B30" s="19"/>
      <c r="C30" s="743"/>
      <c r="D30" s="743"/>
      <c r="E30" s="748"/>
      <c r="F30" s="743"/>
      <c r="G30" s="743"/>
      <c r="H30" s="743"/>
      <c r="I30" s="743"/>
      <c r="J30" s="743"/>
      <c r="K30" s="743"/>
      <c r="L30" s="743"/>
      <c r="M30" s="743"/>
      <c r="N30" s="20"/>
    </row>
    <row r="31" spans="2:14" ht="20.100000000000001" customHeight="1" x14ac:dyDescent="0.2">
      <c r="B31" s="1434" t="s">
        <v>1155</v>
      </c>
      <c r="C31" s="1435"/>
      <c r="D31" s="743"/>
      <c r="E31" s="748"/>
      <c r="F31" s="743"/>
      <c r="G31" s="743"/>
      <c r="H31" s="743"/>
      <c r="I31" s="743"/>
      <c r="J31" s="743"/>
      <c r="K31" s="743"/>
      <c r="L31" s="743"/>
      <c r="M31" s="743"/>
      <c r="N31" s="20"/>
    </row>
    <row r="32" spans="2:14" ht="19.5" customHeight="1" thickBot="1" x14ac:dyDescent="0.25">
      <c r="B32" s="19"/>
      <c r="C32" s="192"/>
      <c r="D32" s="743" t="s">
        <v>1156</v>
      </c>
      <c r="E32" s="748"/>
      <c r="F32" s="192"/>
      <c r="G32" s="743" t="s">
        <v>1157</v>
      </c>
      <c r="H32" s="743"/>
      <c r="I32" s="192" t="s">
        <v>147</v>
      </c>
      <c r="J32" s="743" t="s">
        <v>1158</v>
      </c>
      <c r="K32" s="743"/>
      <c r="L32" s="750"/>
      <c r="M32" s="743"/>
      <c r="N32" s="20"/>
    </row>
    <row r="33" spans="2:14" ht="20.100000000000001" customHeight="1" x14ac:dyDescent="0.2">
      <c r="B33" s="193"/>
      <c r="C33" s="194"/>
      <c r="D33" s="194"/>
      <c r="E33" s="195"/>
      <c r="F33" s="194"/>
      <c r="G33" s="194"/>
      <c r="H33" s="194"/>
      <c r="I33" s="194"/>
      <c r="J33" s="194"/>
      <c r="K33" s="194"/>
      <c r="L33" s="194"/>
      <c r="M33" s="194"/>
      <c r="N33" s="196"/>
    </row>
    <row r="34" spans="2:14" ht="20.100000000000001" customHeight="1" x14ac:dyDescent="0.2">
      <c r="B34" s="19"/>
      <c r="C34" s="743"/>
      <c r="D34" s="743"/>
      <c r="E34" s="748"/>
      <c r="F34" s="743"/>
      <c r="G34" s="743"/>
      <c r="H34" s="743"/>
      <c r="I34" s="743"/>
      <c r="J34" s="743"/>
      <c r="K34" s="743"/>
      <c r="L34" s="743"/>
      <c r="M34" s="743"/>
      <c r="N34" s="20"/>
    </row>
    <row r="35" spans="2:14" ht="20.100000000000001" customHeight="1" x14ac:dyDescent="0.2">
      <c r="B35" s="1434" t="s">
        <v>1159</v>
      </c>
      <c r="C35" s="1435"/>
      <c r="D35" s="1435"/>
      <c r="E35" s="748"/>
      <c r="F35" s="743"/>
      <c r="G35" s="743"/>
      <c r="H35" s="743"/>
      <c r="I35" s="743"/>
      <c r="J35" s="743"/>
      <c r="K35" s="743"/>
      <c r="L35" s="743"/>
      <c r="M35" s="743"/>
      <c r="N35" s="20"/>
    </row>
    <row r="36" spans="2:14" ht="20.100000000000001" customHeight="1" x14ac:dyDescent="0.2">
      <c r="B36" s="19"/>
      <c r="C36" s="197">
        <v>72.099999999999994</v>
      </c>
      <c r="D36" s="743" t="s">
        <v>1160</v>
      </c>
      <c r="E36" s="748"/>
      <c r="F36" s="1479" t="s">
        <v>1585</v>
      </c>
      <c r="G36" s="1479"/>
      <c r="H36" s="743" t="s">
        <v>1161</v>
      </c>
      <c r="I36" s="750"/>
      <c r="J36" s="198" t="s">
        <v>753</v>
      </c>
      <c r="K36" s="743" t="s">
        <v>1162</v>
      </c>
      <c r="L36" s="750"/>
      <c r="M36" s="743"/>
      <c r="N36" s="20"/>
    </row>
    <row r="37" spans="2:14" ht="20.100000000000001" customHeight="1" x14ac:dyDescent="0.2">
      <c r="B37" s="19"/>
      <c r="C37" s="743"/>
      <c r="D37" s="743"/>
      <c r="E37" s="748"/>
      <c r="F37" s="743"/>
      <c r="G37" s="743"/>
      <c r="H37" s="743"/>
      <c r="I37" s="743"/>
      <c r="J37" s="743"/>
      <c r="K37" s="743"/>
      <c r="L37" s="743"/>
      <c r="M37" s="743"/>
      <c r="N37" s="20"/>
    </row>
    <row r="38" spans="2:14" ht="20.100000000000001" customHeight="1" thickBot="1" x14ac:dyDescent="0.25">
      <c r="B38" s="199"/>
      <c r="C38" s="200"/>
      <c r="D38" s="200"/>
      <c r="E38" s="201"/>
      <c r="F38" s="200"/>
      <c r="G38" s="200"/>
      <c r="H38" s="200"/>
      <c r="I38" s="200"/>
      <c r="J38" s="200"/>
      <c r="K38" s="200"/>
      <c r="L38" s="200"/>
      <c r="M38" s="200"/>
      <c r="N38" s="202"/>
    </row>
    <row r="39" spans="2:14" ht="20.100000000000001" customHeight="1" x14ac:dyDescent="0.2">
      <c r="B39" s="1434" t="s">
        <v>1163</v>
      </c>
      <c r="C39" s="1435"/>
      <c r="D39" s="743"/>
      <c r="E39" s="748"/>
      <c r="F39" s="743"/>
      <c r="G39" s="743"/>
      <c r="H39" s="743"/>
      <c r="I39" s="743"/>
      <c r="J39" s="743"/>
      <c r="K39" s="743"/>
      <c r="L39" s="743"/>
      <c r="M39" s="743"/>
      <c r="N39" s="20"/>
    </row>
    <row r="40" spans="2:14" ht="20.100000000000001" customHeight="1" x14ac:dyDescent="0.2">
      <c r="B40" s="19"/>
      <c r="C40" s="743"/>
      <c r="D40" s="1471" t="s">
        <v>1164</v>
      </c>
      <c r="E40" s="1471"/>
      <c r="F40" s="751"/>
      <c r="G40" s="190" t="s">
        <v>1165</v>
      </c>
      <c r="H40" s="190" t="s">
        <v>1166</v>
      </c>
      <c r="I40" s="743"/>
      <c r="J40" s="743"/>
      <c r="K40" s="743"/>
      <c r="L40" s="743"/>
      <c r="M40" s="743"/>
      <c r="N40" s="20"/>
    </row>
    <row r="41" spans="2:14" ht="20.100000000000001" customHeight="1" x14ac:dyDescent="0.2">
      <c r="B41" s="19"/>
      <c r="C41" s="743"/>
      <c r="D41" s="1471"/>
      <c r="E41" s="1471"/>
      <c r="F41" s="751"/>
      <c r="G41" s="203" t="s">
        <v>1167</v>
      </c>
      <c r="H41" s="204">
        <v>0.8</v>
      </c>
      <c r="J41" s="743"/>
      <c r="K41" s="743"/>
      <c r="L41" s="743"/>
      <c r="M41" s="743"/>
      <c r="N41" s="20"/>
    </row>
    <row r="42" spans="2:14" ht="20.100000000000001" customHeight="1" x14ac:dyDescent="0.2">
      <c r="B42" s="19"/>
      <c r="C42" s="743"/>
      <c r="D42" s="1471"/>
      <c r="E42" s="1471"/>
      <c r="F42" s="751"/>
      <c r="G42" s="205" t="s">
        <v>1157</v>
      </c>
      <c r="H42" s="206">
        <v>1</v>
      </c>
      <c r="I42" s="743"/>
      <c r="J42" s="743"/>
      <c r="K42" s="743"/>
      <c r="L42" s="743"/>
      <c r="M42" s="743"/>
      <c r="N42" s="20"/>
    </row>
    <row r="43" spans="2:14" ht="20.100000000000001" customHeight="1" x14ac:dyDescent="0.2">
      <c r="B43" s="19"/>
      <c r="C43" s="743"/>
      <c r="D43" s="752"/>
      <c r="E43" s="752"/>
      <c r="F43" s="751"/>
      <c r="G43" s="207" t="s">
        <v>1158</v>
      </c>
      <c r="H43" s="208" t="s">
        <v>1168</v>
      </c>
      <c r="I43" s="743"/>
      <c r="J43" s="743"/>
      <c r="K43" s="743"/>
      <c r="L43" s="743"/>
      <c r="M43" s="743"/>
      <c r="N43" s="20"/>
    </row>
    <row r="44" spans="2:14" ht="20.100000000000001" customHeight="1" x14ac:dyDescent="0.2">
      <c r="B44" s="19"/>
      <c r="C44" s="743"/>
      <c r="D44" s="743"/>
      <c r="E44" s="748"/>
      <c r="F44" s="743"/>
      <c r="G44" s="743"/>
      <c r="H44" s="743"/>
      <c r="I44" s="743"/>
      <c r="J44" s="743"/>
      <c r="K44" s="743"/>
      <c r="L44" s="743"/>
      <c r="M44" s="743"/>
      <c r="N44" s="20"/>
    </row>
    <row r="45" spans="2:14" ht="20.100000000000001" customHeight="1" x14ac:dyDescent="0.2">
      <c r="B45" s="19"/>
      <c r="C45" s="743"/>
      <c r="D45" s="1471" t="s">
        <v>1169</v>
      </c>
      <c r="E45" s="1471"/>
      <c r="F45" s="753"/>
      <c r="G45" s="1461" t="s">
        <v>1170</v>
      </c>
      <c r="H45" s="1461"/>
      <c r="I45" s="1461"/>
      <c r="J45" s="1461"/>
      <c r="K45" s="190" t="s">
        <v>1171</v>
      </c>
      <c r="L45" s="743"/>
      <c r="M45" s="743"/>
      <c r="N45" s="20"/>
    </row>
    <row r="46" spans="2:14" ht="20.100000000000001" customHeight="1" x14ac:dyDescent="0.2">
      <c r="B46" s="19"/>
      <c r="C46" s="743"/>
      <c r="D46" s="1471"/>
      <c r="E46" s="1471"/>
      <c r="F46" s="753"/>
      <c r="G46" s="1480" t="s">
        <v>1172</v>
      </c>
      <c r="H46" s="1480"/>
      <c r="I46" s="1480"/>
      <c r="J46" s="1480"/>
      <c r="K46" s="209">
        <v>1.05</v>
      </c>
      <c r="L46" s="743"/>
      <c r="M46" s="743"/>
      <c r="N46" s="20"/>
    </row>
    <row r="47" spans="2:14" ht="20.100000000000001" customHeight="1" x14ac:dyDescent="0.2">
      <c r="B47" s="19"/>
      <c r="C47" s="743"/>
      <c r="D47" s="1471"/>
      <c r="E47" s="1471"/>
      <c r="F47" s="753"/>
      <c r="G47" s="1475" t="s">
        <v>1173</v>
      </c>
      <c r="H47" s="1475"/>
      <c r="I47" s="1475"/>
      <c r="J47" s="1475"/>
      <c r="K47" s="210">
        <v>1.04</v>
      </c>
      <c r="L47" s="743"/>
      <c r="M47" s="743"/>
      <c r="N47" s="20"/>
    </row>
    <row r="48" spans="2:14" ht="20.100000000000001" customHeight="1" x14ac:dyDescent="0.2">
      <c r="B48" s="19"/>
      <c r="C48" s="743"/>
      <c r="D48" s="743"/>
      <c r="E48" s="748"/>
      <c r="F48" s="743"/>
      <c r="G48" s="1475" t="s">
        <v>1174</v>
      </c>
      <c r="H48" s="1475"/>
      <c r="I48" s="1475"/>
      <c r="J48" s="1475"/>
      <c r="K48" s="211">
        <v>1.1100000000000001</v>
      </c>
      <c r="L48" s="743"/>
      <c r="M48" s="743"/>
      <c r="N48" s="20"/>
    </row>
    <row r="49" spans="2:14" ht="30" customHeight="1" x14ac:dyDescent="0.2">
      <c r="B49" s="19"/>
      <c r="C49" s="743"/>
      <c r="D49" s="743"/>
      <c r="E49" s="748"/>
      <c r="F49" s="743"/>
      <c r="G49" s="1476" t="s">
        <v>1175</v>
      </c>
      <c r="H49" s="1476"/>
      <c r="I49" s="1476"/>
      <c r="J49" s="1476"/>
      <c r="K49" s="210">
        <v>1.06</v>
      </c>
      <c r="L49" s="743"/>
      <c r="M49" s="743"/>
      <c r="N49" s="20"/>
    </row>
    <row r="50" spans="2:14" ht="30" customHeight="1" x14ac:dyDescent="0.2">
      <c r="B50" s="19"/>
      <c r="C50" s="743"/>
      <c r="D50" s="743"/>
      <c r="E50" s="748"/>
      <c r="F50" s="743"/>
      <c r="G50" s="1476" t="s">
        <v>1176</v>
      </c>
      <c r="H50" s="1476"/>
      <c r="I50" s="1476"/>
      <c r="J50" s="1476"/>
      <c r="K50" s="210">
        <v>1.04</v>
      </c>
      <c r="L50" s="743"/>
      <c r="M50" s="743"/>
      <c r="N50" s="20"/>
    </row>
    <row r="51" spans="2:14" ht="20.100000000000001" customHeight="1" x14ac:dyDescent="0.2">
      <c r="B51" s="19"/>
      <c r="C51" s="743"/>
      <c r="D51" s="743"/>
      <c r="E51" s="748"/>
      <c r="F51" s="743"/>
      <c r="G51" s="1477" t="s">
        <v>1177</v>
      </c>
      <c r="H51" s="1477"/>
      <c r="I51" s="1477"/>
      <c r="J51" s="1477"/>
      <c r="K51" s="212">
        <v>1.05</v>
      </c>
      <c r="L51" s="743"/>
      <c r="M51" s="743"/>
      <c r="N51" s="20"/>
    </row>
    <row r="52" spans="2:14" ht="20.100000000000001" customHeight="1" x14ac:dyDescent="0.2">
      <c r="B52" s="19"/>
      <c r="C52" s="743"/>
      <c r="D52" s="743"/>
      <c r="E52" s="748"/>
      <c r="F52" s="743"/>
      <c r="G52" s="743"/>
      <c r="H52" s="743"/>
      <c r="I52" s="743"/>
      <c r="J52" s="743"/>
      <c r="K52" s="743"/>
      <c r="L52" s="743"/>
      <c r="M52" s="743"/>
      <c r="N52" s="20"/>
    </row>
    <row r="53" spans="2:14" ht="20.100000000000001" customHeight="1" x14ac:dyDescent="0.2">
      <c r="B53" s="19"/>
      <c r="C53" s="743"/>
      <c r="D53" s="1471" t="s">
        <v>1178</v>
      </c>
      <c r="E53" s="1471"/>
      <c r="F53" s="743"/>
      <c r="G53" s="190" t="s">
        <v>1179</v>
      </c>
      <c r="H53" s="1461" t="s">
        <v>1180</v>
      </c>
      <c r="I53" s="1461"/>
      <c r="J53" s="190" t="s">
        <v>1181</v>
      </c>
      <c r="K53" s="190" t="s">
        <v>1182</v>
      </c>
      <c r="L53" s="743"/>
      <c r="M53" s="743"/>
      <c r="N53" s="20"/>
    </row>
    <row r="54" spans="2:14" ht="20.100000000000001" customHeight="1" x14ac:dyDescent="0.2">
      <c r="B54" s="19"/>
      <c r="C54" s="743"/>
      <c r="D54" s="1471"/>
      <c r="E54" s="1471"/>
      <c r="F54" s="743"/>
      <c r="G54" s="213" t="s">
        <v>1183</v>
      </c>
      <c r="H54" s="1478" t="s">
        <v>1184</v>
      </c>
      <c r="I54" s="1478"/>
      <c r="J54" s="214">
        <v>0</v>
      </c>
      <c r="K54" s="215">
        <f>TRUNC(IF(J54=0,0,(1+(0.0014*J54))),3)</f>
        <v>0</v>
      </c>
      <c r="L54" s="743"/>
      <c r="M54" s="743"/>
      <c r="N54" s="20"/>
    </row>
    <row r="55" spans="2:14" ht="20.100000000000001" customHeight="1" x14ac:dyDescent="0.2">
      <c r="B55" s="19"/>
      <c r="C55" s="743"/>
      <c r="D55" s="1471"/>
      <c r="E55" s="1471"/>
      <c r="F55" s="743"/>
      <c r="G55" s="216" t="s">
        <v>1185</v>
      </c>
      <c r="H55" s="1453" t="s">
        <v>1186</v>
      </c>
      <c r="I55" s="1453"/>
      <c r="J55" s="217">
        <v>0</v>
      </c>
      <c r="K55" s="218">
        <f>TRUNC(IF(J55=0,0,(1+(0.0009*J55))),3)</f>
        <v>0</v>
      </c>
      <c r="L55" s="743"/>
      <c r="M55" s="743"/>
      <c r="N55" s="20"/>
    </row>
    <row r="56" spans="2:14" ht="20.100000000000001" customHeight="1" x14ac:dyDescent="0.2">
      <c r="B56" s="19"/>
      <c r="C56" s="743"/>
      <c r="D56" s="743"/>
      <c r="E56" s="748"/>
      <c r="F56" s="743"/>
      <c r="G56" s="219" t="s">
        <v>1187</v>
      </c>
      <c r="H56" s="1469" t="s">
        <v>1188</v>
      </c>
      <c r="I56" s="1469"/>
      <c r="J56" s="221">
        <v>72.099999999999994</v>
      </c>
      <c r="K56" s="222">
        <f>TRUNC(IF(J56=0,0,(1+(0.0008*J56))),3)</f>
        <v>1.0569999999999999</v>
      </c>
      <c r="L56" s="743"/>
      <c r="M56" s="743"/>
      <c r="N56" s="20"/>
    </row>
    <row r="57" spans="2:14" ht="20.100000000000001" customHeight="1" x14ac:dyDescent="0.2">
      <c r="B57" s="19"/>
      <c r="C57" s="743"/>
      <c r="D57" s="743"/>
      <c r="E57" s="748"/>
      <c r="F57" s="743"/>
      <c r="G57" s="743"/>
      <c r="H57" s="743"/>
      <c r="I57" s="743"/>
      <c r="J57" s="743"/>
      <c r="K57" s="743"/>
      <c r="L57" s="743"/>
      <c r="M57" s="743"/>
      <c r="N57" s="20"/>
    </row>
    <row r="58" spans="2:14" ht="20.100000000000001" customHeight="1" x14ac:dyDescent="0.2">
      <c r="B58" s="19"/>
      <c r="C58" s="743"/>
      <c r="D58" s="743"/>
      <c r="E58" s="748"/>
      <c r="F58" s="743"/>
      <c r="G58" s="743"/>
      <c r="H58" s="743"/>
      <c r="I58" s="743"/>
      <c r="J58" s="743"/>
      <c r="K58" s="743"/>
      <c r="L58" s="743"/>
      <c r="M58" s="743"/>
      <c r="N58" s="20"/>
    </row>
    <row r="59" spans="2:14" ht="20.100000000000001" customHeight="1" x14ac:dyDescent="0.2">
      <c r="B59" s="1434" t="s">
        <v>1189</v>
      </c>
      <c r="C59" s="1435"/>
      <c r="D59" s="1435"/>
      <c r="E59" s="748"/>
      <c r="F59" s="743"/>
      <c r="G59" s="743"/>
      <c r="H59" s="743"/>
      <c r="I59" s="743"/>
      <c r="J59" s="743"/>
      <c r="K59" s="743"/>
      <c r="L59" s="743"/>
      <c r="M59" s="743"/>
      <c r="N59" s="20"/>
    </row>
    <row r="60" spans="2:14" ht="20.100000000000001" customHeight="1" x14ac:dyDescent="0.2">
      <c r="B60" s="19"/>
      <c r="C60" s="198" t="s">
        <v>753</v>
      </c>
      <c r="D60" s="743" t="s">
        <v>1162</v>
      </c>
      <c r="E60" s="748"/>
      <c r="F60" s="878">
        <f>'CP004 - CANTEIRO PRINCIPAL'!F60</f>
        <v>1703.82</v>
      </c>
      <c r="G60" s="743" t="s">
        <v>1190</v>
      </c>
      <c r="H60" s="743"/>
      <c r="I60" s="198" t="s">
        <v>147</v>
      </c>
      <c r="J60" s="743" t="s">
        <v>1191</v>
      </c>
      <c r="K60" s="743"/>
      <c r="L60" s="198"/>
      <c r="M60" s="743" t="s">
        <v>1192</v>
      </c>
      <c r="N60" s="20"/>
    </row>
    <row r="61" spans="2:14" ht="20.100000000000001" customHeight="1" x14ac:dyDescent="0.2">
      <c r="B61" s="19"/>
      <c r="C61" s="751"/>
      <c r="D61" s="743"/>
      <c r="E61" s="748"/>
      <c r="F61" s="751"/>
      <c r="G61" s="743"/>
      <c r="H61" s="743"/>
      <c r="I61" s="751"/>
      <c r="J61" s="743"/>
      <c r="K61" s="743"/>
      <c r="L61" s="751"/>
      <c r="M61" s="743"/>
      <c r="N61" s="20"/>
    </row>
    <row r="62" spans="2:14" ht="20.100000000000001" customHeight="1" x14ac:dyDescent="0.2">
      <c r="B62" s="19"/>
      <c r="C62" s="198" t="s">
        <v>753</v>
      </c>
      <c r="D62" s="743" t="s">
        <v>1162</v>
      </c>
      <c r="E62" s="748"/>
      <c r="F62" s="223">
        <f>'CP004 - CANTEIRO PRINCIPAL'!F62</f>
        <v>1791.61</v>
      </c>
      <c r="G62" s="743" t="s">
        <v>1190</v>
      </c>
      <c r="H62" s="743"/>
      <c r="I62" s="198"/>
      <c r="J62" s="743" t="s">
        <v>1191</v>
      </c>
      <c r="K62" s="743"/>
      <c r="L62" s="198" t="s">
        <v>147</v>
      </c>
      <c r="M62" s="743" t="s">
        <v>1192</v>
      </c>
      <c r="N62" s="20"/>
    </row>
    <row r="63" spans="2:14" ht="20.100000000000001" customHeight="1" x14ac:dyDescent="0.2">
      <c r="B63" s="19"/>
      <c r="C63" s="743"/>
      <c r="D63" s="743"/>
      <c r="E63" s="748"/>
      <c r="F63" s="743"/>
      <c r="G63" s="743"/>
      <c r="H63" s="743"/>
      <c r="I63" s="743"/>
      <c r="J63" s="743"/>
      <c r="K63" s="743"/>
      <c r="L63" s="743"/>
      <c r="M63" s="743"/>
      <c r="N63" s="20"/>
    </row>
    <row r="64" spans="2:14" ht="20.100000000000001" customHeight="1" x14ac:dyDescent="0.2">
      <c r="B64" s="19"/>
      <c r="C64" s="743"/>
      <c r="D64" s="743"/>
      <c r="E64" s="748"/>
      <c r="F64" s="743"/>
      <c r="G64" s="743"/>
      <c r="H64" s="743"/>
      <c r="I64" s="743"/>
      <c r="J64" s="743"/>
      <c r="K64" s="743"/>
      <c r="L64" s="743"/>
      <c r="M64" s="743"/>
      <c r="N64" s="20"/>
    </row>
    <row r="65" spans="2:14" ht="20.100000000000001" customHeight="1" x14ac:dyDescent="0.2">
      <c r="B65" s="1434" t="s">
        <v>1193</v>
      </c>
      <c r="C65" s="1435"/>
      <c r="D65" s="1435"/>
      <c r="E65" s="748"/>
      <c r="F65" s="743"/>
      <c r="G65" s="743"/>
      <c r="H65" s="743"/>
      <c r="I65" s="743"/>
      <c r="J65" s="743"/>
      <c r="K65" s="743"/>
      <c r="L65" s="743"/>
      <c r="M65" s="743"/>
      <c r="N65" s="20"/>
    </row>
    <row r="66" spans="2:14" ht="20.100000000000001" customHeight="1" x14ac:dyDescent="0.2">
      <c r="B66" s="19"/>
      <c r="C66" s="743"/>
      <c r="D66" s="743"/>
      <c r="E66" s="748"/>
      <c r="F66" s="743"/>
      <c r="G66" s="743"/>
      <c r="H66" s="743"/>
      <c r="I66" s="743"/>
      <c r="J66" s="743"/>
      <c r="K66" s="743"/>
      <c r="L66" s="743"/>
      <c r="M66" s="743"/>
      <c r="N66" s="20"/>
    </row>
    <row r="67" spans="2:14" ht="20.100000000000001" customHeight="1" x14ac:dyDescent="0.2">
      <c r="B67" s="19"/>
      <c r="C67" s="1432"/>
      <c r="D67" s="1432"/>
      <c r="E67" s="1470"/>
      <c r="F67" s="1461" t="s">
        <v>1194</v>
      </c>
      <c r="G67" s="1461"/>
      <c r="H67" s="1461"/>
      <c r="I67" s="1471" t="s">
        <v>1195</v>
      </c>
      <c r="J67" s="743"/>
      <c r="K67" s="743"/>
      <c r="L67" s="743"/>
      <c r="M67" s="743"/>
      <c r="N67" s="20"/>
    </row>
    <row r="68" spans="2:14" ht="20.100000000000001" customHeight="1" x14ac:dyDescent="0.2">
      <c r="B68" s="19"/>
      <c r="C68" s="1432"/>
      <c r="D68" s="1432"/>
      <c r="E68" s="1470"/>
      <c r="F68" s="190" t="s">
        <v>1196</v>
      </c>
      <c r="G68" s="190" t="s">
        <v>1197</v>
      </c>
      <c r="H68" s="190" t="s">
        <v>1146</v>
      </c>
      <c r="I68" s="1471"/>
      <c r="J68" s="743"/>
      <c r="K68" s="743"/>
      <c r="L68" s="743"/>
      <c r="M68" s="743"/>
      <c r="N68" s="20"/>
    </row>
    <row r="69" spans="2:14" ht="35.1" customHeight="1" x14ac:dyDescent="0.2">
      <c r="B69" s="19"/>
      <c r="C69" s="1466" t="s">
        <v>1198</v>
      </c>
      <c r="D69" s="1466"/>
      <c r="E69" s="1466"/>
      <c r="F69" s="224">
        <v>0.35</v>
      </c>
      <c r="G69" s="225">
        <v>0.35</v>
      </c>
      <c r="H69" s="224">
        <v>0.35</v>
      </c>
      <c r="I69" s="226">
        <v>0.5</v>
      </c>
      <c r="J69" s="743"/>
      <c r="K69" s="743"/>
      <c r="L69" s="743"/>
      <c r="M69" s="743"/>
      <c r="N69" s="20"/>
    </row>
    <row r="70" spans="2:14" ht="20.100000000000001" customHeight="1" x14ac:dyDescent="0.2">
      <c r="B70" s="19"/>
      <c r="C70" s="743"/>
      <c r="D70" s="743"/>
      <c r="E70" s="748"/>
      <c r="F70" s="743"/>
      <c r="G70" s="743"/>
      <c r="H70" s="743"/>
      <c r="I70" s="743"/>
      <c r="J70" s="743"/>
      <c r="K70" s="743"/>
      <c r="L70" s="743"/>
      <c r="M70" s="743"/>
      <c r="N70" s="20"/>
    </row>
    <row r="71" spans="2:14" ht="20.100000000000001" customHeight="1" x14ac:dyDescent="0.2">
      <c r="B71" s="19"/>
      <c r="C71" s="743"/>
      <c r="D71" s="743"/>
      <c r="E71" s="748"/>
      <c r="F71" s="743"/>
      <c r="G71" s="743"/>
      <c r="H71" s="743"/>
      <c r="I71" s="743"/>
      <c r="J71" s="743"/>
      <c r="K71" s="743"/>
      <c r="L71" s="743"/>
      <c r="M71" s="743"/>
      <c r="N71" s="20"/>
    </row>
    <row r="72" spans="2:14" ht="20.100000000000001" customHeight="1" x14ac:dyDescent="0.2">
      <c r="B72" s="1434" t="s">
        <v>1199</v>
      </c>
      <c r="C72" s="1435"/>
      <c r="D72" s="1435"/>
      <c r="E72" s="1435"/>
      <c r="F72" s="743"/>
      <c r="G72" s="743"/>
      <c r="H72" s="743"/>
      <c r="I72" s="743"/>
      <c r="J72" s="743"/>
      <c r="K72" s="743"/>
      <c r="L72" s="743"/>
      <c r="M72" s="743"/>
      <c r="N72" s="20"/>
    </row>
    <row r="73" spans="2:14" ht="20.100000000000001" customHeight="1" x14ac:dyDescent="0.2">
      <c r="B73" s="19"/>
      <c r="C73" s="743"/>
      <c r="D73" s="224">
        <v>0.05</v>
      </c>
      <c r="E73" s="1467" t="s">
        <v>1200</v>
      </c>
      <c r="F73" s="1467"/>
      <c r="G73" s="1467"/>
      <c r="H73" s="1467"/>
      <c r="I73" s="748"/>
      <c r="J73" s="743"/>
      <c r="K73" s="743"/>
      <c r="L73" s="743"/>
      <c r="M73" s="743"/>
      <c r="N73" s="20"/>
    </row>
    <row r="74" spans="2:14" ht="20.100000000000001" customHeight="1" x14ac:dyDescent="0.2">
      <c r="B74" s="19"/>
      <c r="C74" s="743"/>
      <c r="D74" s="743"/>
      <c r="E74" s="748"/>
      <c r="F74" s="743"/>
      <c r="G74" s="743"/>
      <c r="H74" s="743"/>
      <c r="I74" s="743"/>
      <c r="J74" s="743"/>
      <c r="K74" s="743"/>
      <c r="L74" s="743"/>
      <c r="M74" s="743"/>
      <c r="N74" s="20"/>
    </row>
    <row r="75" spans="2:14" ht="20.100000000000001" customHeight="1" x14ac:dyDescent="0.2">
      <c r="B75" s="19"/>
      <c r="C75" s="743"/>
      <c r="D75" s="743"/>
      <c r="E75" s="748"/>
      <c r="F75" s="743"/>
      <c r="G75" s="743"/>
      <c r="H75" s="743"/>
      <c r="I75" s="743"/>
      <c r="J75" s="743"/>
      <c r="K75" s="743"/>
      <c r="L75" s="743"/>
      <c r="M75" s="743"/>
      <c r="N75" s="20"/>
    </row>
    <row r="76" spans="2:14" ht="20.100000000000001" customHeight="1" x14ac:dyDescent="0.2">
      <c r="B76" s="1434" t="s">
        <v>1201</v>
      </c>
      <c r="C76" s="1435"/>
      <c r="D76" s="1435"/>
      <c r="E76" s="1435"/>
      <c r="F76" s="743"/>
      <c r="G76" s="743"/>
      <c r="H76" s="743"/>
      <c r="I76" s="743"/>
      <c r="J76" s="743"/>
      <c r="K76" s="743"/>
      <c r="L76" s="743"/>
      <c r="M76" s="743"/>
      <c r="N76" s="20"/>
    </row>
    <row r="77" spans="2:14" ht="35.1" customHeight="1" x14ac:dyDescent="0.2">
      <c r="B77" s="19"/>
      <c r="C77" s="743"/>
      <c r="D77" s="226">
        <v>0.03</v>
      </c>
      <c r="E77" s="1468" t="s">
        <v>1202</v>
      </c>
      <c r="F77" s="1468"/>
      <c r="G77" s="1468"/>
      <c r="H77" s="1468"/>
      <c r="I77" s="748"/>
      <c r="J77" s="743"/>
      <c r="K77" s="743"/>
      <c r="L77" s="743"/>
      <c r="M77" s="743"/>
      <c r="N77" s="20"/>
    </row>
    <row r="78" spans="2:14" ht="20.100000000000001" customHeight="1" x14ac:dyDescent="0.2">
      <c r="B78" s="19"/>
      <c r="C78" s="743"/>
      <c r="D78" s="743"/>
      <c r="E78" s="748"/>
      <c r="F78" s="743"/>
      <c r="G78" s="743"/>
      <c r="H78" s="743"/>
      <c r="I78" s="743"/>
      <c r="J78" s="743"/>
      <c r="K78" s="743"/>
      <c r="L78" s="743"/>
      <c r="M78" s="743"/>
      <c r="N78" s="20"/>
    </row>
    <row r="79" spans="2:14" ht="20.100000000000001" customHeight="1" x14ac:dyDescent="0.2">
      <c r="B79" s="882"/>
      <c r="C79" s="743"/>
      <c r="D79" s="743"/>
      <c r="E79" s="748"/>
      <c r="F79" s="743"/>
      <c r="G79" s="743"/>
      <c r="H79" s="743"/>
      <c r="I79" s="743"/>
      <c r="J79" s="743"/>
      <c r="K79" s="743"/>
      <c r="L79" s="743"/>
      <c r="M79" s="743"/>
      <c r="N79" s="20"/>
    </row>
    <row r="80" spans="2:14" ht="37.9" customHeight="1" x14ac:dyDescent="0.2">
      <c r="B80" s="1472"/>
      <c r="C80" s="1473"/>
      <c r="D80" s="1473"/>
      <c r="E80" s="1473"/>
      <c r="F80" s="1473"/>
      <c r="G80" s="1473"/>
      <c r="H80" s="1473"/>
      <c r="I80" s="1473"/>
      <c r="J80" s="1473"/>
      <c r="K80" s="1473"/>
      <c r="L80" s="1473"/>
      <c r="M80" s="1473"/>
      <c r="N80" s="1474"/>
    </row>
    <row r="81" spans="2:14" ht="20.100000000000001" customHeight="1" x14ac:dyDescent="0.2">
      <c r="B81" s="19"/>
      <c r="C81" s="743"/>
      <c r="D81" s="743"/>
      <c r="E81" s="748"/>
      <c r="F81" s="743"/>
      <c r="G81" s="743"/>
      <c r="H81" s="743"/>
      <c r="I81" s="743"/>
      <c r="J81" s="743"/>
      <c r="K81" s="743"/>
      <c r="L81" s="743"/>
      <c r="M81" s="743"/>
      <c r="N81" s="20"/>
    </row>
    <row r="82" spans="2:14" ht="20.100000000000001" customHeight="1" x14ac:dyDescent="0.2">
      <c r="B82" s="19"/>
      <c r="C82" s="743"/>
      <c r="D82" s="743"/>
      <c r="E82" s="748"/>
      <c r="F82" s="743"/>
      <c r="G82" s="743"/>
      <c r="H82" s="743"/>
      <c r="I82" s="743"/>
      <c r="J82" s="743"/>
      <c r="K82" s="743"/>
      <c r="L82" s="743"/>
      <c r="M82" s="743"/>
      <c r="N82" s="20"/>
    </row>
    <row r="83" spans="2:14" ht="20.100000000000001" customHeight="1" x14ac:dyDescent="0.2">
      <c r="B83" s="19"/>
      <c r="C83" s="743"/>
      <c r="D83" s="743"/>
      <c r="E83" s="748"/>
      <c r="F83" s="743"/>
      <c r="G83" s="743"/>
      <c r="H83" s="743"/>
      <c r="I83" s="743"/>
      <c r="J83" s="743"/>
      <c r="K83" s="743"/>
      <c r="L83" s="743"/>
      <c r="M83" s="743"/>
      <c r="N83" s="20"/>
    </row>
    <row r="84" spans="2:14" ht="20.100000000000001" customHeight="1" x14ac:dyDescent="0.2">
      <c r="B84" s="19"/>
      <c r="C84" s="743"/>
      <c r="D84" s="743"/>
      <c r="E84" s="748"/>
      <c r="F84" s="743"/>
      <c r="G84" s="743"/>
      <c r="H84" s="743"/>
      <c r="I84" s="743"/>
      <c r="J84" s="743"/>
      <c r="K84" s="743"/>
      <c r="L84" s="743"/>
      <c r="M84" s="743"/>
      <c r="N84" s="20"/>
    </row>
    <row r="85" spans="2:14" ht="20.100000000000001" customHeight="1" x14ac:dyDescent="0.2">
      <c r="B85" s="19"/>
      <c r="C85" s="743"/>
      <c r="D85" s="743"/>
      <c r="E85" s="748"/>
      <c r="F85" s="743"/>
      <c r="G85" s="743"/>
      <c r="H85" s="743"/>
      <c r="I85" s="743"/>
      <c r="J85" s="743"/>
      <c r="K85" s="743"/>
      <c r="L85" s="743"/>
      <c r="M85" s="743"/>
      <c r="N85" s="20"/>
    </row>
    <row r="86" spans="2:14" ht="20.100000000000001" customHeight="1" x14ac:dyDescent="0.2">
      <c r="B86" s="19"/>
      <c r="C86" s="743"/>
      <c r="D86" s="743"/>
      <c r="E86" s="748"/>
      <c r="F86" s="743"/>
      <c r="G86" s="743"/>
      <c r="H86" s="743"/>
      <c r="I86" s="743"/>
      <c r="J86" s="743"/>
      <c r="K86" s="743"/>
      <c r="L86" s="743"/>
      <c r="M86" s="743"/>
      <c r="N86" s="20"/>
    </row>
    <row r="87" spans="2:14" ht="20.100000000000001" customHeight="1" x14ac:dyDescent="0.2">
      <c r="B87" s="19"/>
      <c r="C87" s="743"/>
      <c r="D87" s="743"/>
      <c r="E87" s="748"/>
      <c r="F87" s="743"/>
      <c r="G87" s="743"/>
      <c r="H87" s="743"/>
      <c r="I87" s="743"/>
      <c r="J87" s="743"/>
      <c r="K87" s="743"/>
      <c r="L87" s="743"/>
      <c r="M87" s="743"/>
      <c r="N87" s="20"/>
    </row>
    <row r="88" spans="2:14" ht="20.100000000000001" customHeight="1" x14ac:dyDescent="0.2">
      <c r="B88" s="19"/>
      <c r="C88" s="743"/>
      <c r="D88" s="743"/>
      <c r="E88" s="748"/>
      <c r="F88" s="743"/>
      <c r="G88" s="743"/>
      <c r="H88" s="743"/>
      <c r="I88" s="743"/>
      <c r="J88" s="743"/>
      <c r="K88" s="743"/>
      <c r="L88" s="743"/>
      <c r="M88" s="743"/>
      <c r="N88" s="20"/>
    </row>
    <row r="89" spans="2:14" ht="20.100000000000001" customHeight="1" x14ac:dyDescent="0.2">
      <c r="B89" s="19"/>
      <c r="C89" s="743"/>
      <c r="D89" s="743"/>
      <c r="E89" s="748"/>
      <c r="F89" s="743"/>
      <c r="G89" s="743"/>
      <c r="H89" s="743"/>
      <c r="I89" s="743"/>
      <c r="J89" s="743"/>
      <c r="K89" s="743"/>
      <c r="L89" s="743"/>
      <c r="M89" s="743"/>
      <c r="N89" s="20"/>
    </row>
    <row r="90" spans="2:14" ht="20.100000000000001" customHeight="1" x14ac:dyDescent="0.2">
      <c r="B90" s="19"/>
      <c r="C90" s="743"/>
      <c r="D90" s="743"/>
      <c r="E90" s="748"/>
      <c r="F90" s="743"/>
      <c r="G90" s="743"/>
      <c r="H90" s="743"/>
      <c r="I90" s="743"/>
      <c r="J90" s="743"/>
      <c r="K90" s="743"/>
      <c r="L90" s="743"/>
      <c r="M90" s="743"/>
      <c r="N90" s="20"/>
    </row>
    <row r="91" spans="2:14" ht="20.100000000000001" customHeight="1" x14ac:dyDescent="0.2">
      <c r="B91" s="19"/>
      <c r="C91" s="743"/>
      <c r="D91" s="743"/>
      <c r="E91" s="748"/>
      <c r="F91" s="743"/>
      <c r="G91" s="743"/>
      <c r="H91" s="743"/>
      <c r="I91" s="743"/>
      <c r="J91" s="743"/>
      <c r="K91" s="743"/>
      <c r="L91" s="743"/>
      <c r="M91" s="743"/>
      <c r="N91" s="20"/>
    </row>
    <row r="92" spans="2:14" ht="20.100000000000001" customHeight="1" x14ac:dyDescent="0.2">
      <c r="B92" s="19"/>
      <c r="C92" s="743"/>
      <c r="D92" s="743"/>
      <c r="E92" s="748"/>
      <c r="F92" s="743"/>
      <c r="G92" s="743"/>
      <c r="H92" s="743"/>
      <c r="I92" s="743"/>
      <c r="J92" s="743"/>
      <c r="K92" s="743"/>
      <c r="L92" s="743"/>
      <c r="M92" s="743"/>
      <c r="N92" s="20"/>
    </row>
    <row r="93" spans="2:14" ht="20.100000000000001" customHeight="1" x14ac:dyDescent="0.2">
      <c r="B93" s="19"/>
      <c r="C93" s="743"/>
      <c r="D93" s="743"/>
      <c r="E93" s="748"/>
      <c r="F93" s="743"/>
      <c r="G93" s="743"/>
      <c r="H93" s="743"/>
      <c r="I93" s="743"/>
      <c r="J93" s="743"/>
      <c r="K93" s="743"/>
      <c r="L93" s="743"/>
      <c r="M93" s="743"/>
      <c r="N93" s="20"/>
    </row>
    <row r="94" spans="2:14" ht="20.100000000000001" customHeight="1" x14ac:dyDescent="0.2">
      <c r="B94" s="19"/>
      <c r="C94" s="743"/>
      <c r="D94" s="743"/>
      <c r="E94" s="748"/>
      <c r="F94" s="743"/>
      <c r="G94" s="743"/>
      <c r="H94" s="743"/>
      <c r="I94" s="743"/>
      <c r="J94" s="743"/>
      <c r="K94" s="743"/>
      <c r="L94" s="743"/>
      <c r="M94" s="743"/>
      <c r="N94" s="20"/>
    </row>
    <row r="95" spans="2:14" ht="20.100000000000001" customHeight="1" x14ac:dyDescent="0.2">
      <c r="B95" s="19"/>
      <c r="C95" s="743"/>
      <c r="D95" s="743"/>
      <c r="E95" s="748"/>
      <c r="F95" s="743"/>
      <c r="G95" s="743"/>
      <c r="H95" s="743"/>
      <c r="I95" s="743"/>
      <c r="J95" s="743"/>
      <c r="K95" s="743"/>
      <c r="L95" s="743"/>
      <c r="M95" s="743"/>
      <c r="N95" s="20"/>
    </row>
    <row r="96" spans="2:14" ht="20.100000000000001" customHeight="1" x14ac:dyDescent="0.2">
      <c r="B96" s="19"/>
      <c r="C96" s="743"/>
      <c r="D96" s="743"/>
      <c r="E96" s="748"/>
      <c r="F96" s="743"/>
      <c r="G96" s="743"/>
      <c r="H96" s="743"/>
      <c r="I96" s="743"/>
      <c r="J96" s="743"/>
      <c r="K96" s="743"/>
      <c r="L96" s="743"/>
      <c r="M96" s="743"/>
      <c r="N96" s="20"/>
    </row>
    <row r="97" spans="2:14" ht="20.100000000000001" customHeight="1" x14ac:dyDescent="0.2">
      <c r="B97" s="19"/>
      <c r="C97" s="743"/>
      <c r="D97" s="743"/>
      <c r="E97" s="748"/>
      <c r="F97" s="743"/>
      <c r="G97" s="743"/>
      <c r="H97" s="743"/>
      <c r="I97" s="743"/>
      <c r="J97" s="743"/>
      <c r="K97" s="743"/>
      <c r="L97" s="743"/>
      <c r="M97" s="743"/>
      <c r="N97" s="20"/>
    </row>
    <row r="98" spans="2:14" ht="20.100000000000001" customHeight="1" x14ac:dyDescent="0.2">
      <c r="B98" s="19"/>
      <c r="C98" s="743"/>
      <c r="D98" s="743"/>
      <c r="E98" s="748"/>
      <c r="F98" s="743"/>
      <c r="G98" s="743"/>
      <c r="H98" s="743"/>
      <c r="I98" s="743"/>
      <c r="J98" s="743"/>
      <c r="K98" s="743"/>
      <c r="L98" s="743"/>
      <c r="M98" s="743"/>
      <c r="N98" s="20"/>
    </row>
    <row r="99" spans="2:14" ht="20.100000000000001" customHeight="1" x14ac:dyDescent="0.2">
      <c r="B99" s="19"/>
      <c r="C99" s="743"/>
      <c r="D99" s="743"/>
      <c r="E99" s="748"/>
      <c r="F99" s="743"/>
      <c r="G99" s="743"/>
      <c r="H99" s="743"/>
      <c r="I99" s="743"/>
      <c r="J99" s="743"/>
      <c r="K99" s="743"/>
      <c r="L99" s="743"/>
      <c r="M99" s="743"/>
      <c r="N99" s="20"/>
    </row>
    <row r="100" spans="2:14" ht="20.100000000000001" customHeight="1" x14ac:dyDescent="0.2">
      <c r="B100" s="19"/>
      <c r="C100" s="743"/>
      <c r="D100" s="743"/>
      <c r="E100" s="748"/>
      <c r="F100" s="743"/>
      <c r="G100" s="743"/>
      <c r="H100" s="743"/>
      <c r="I100" s="743"/>
      <c r="J100" s="743"/>
      <c r="K100" s="743"/>
      <c r="L100" s="743"/>
      <c r="M100" s="743"/>
      <c r="N100" s="20"/>
    </row>
    <row r="101" spans="2:14" ht="20.100000000000001" customHeight="1" x14ac:dyDescent="0.2">
      <c r="B101" s="19"/>
      <c r="C101" s="743"/>
      <c r="D101" s="743"/>
      <c r="E101" s="748"/>
      <c r="F101" s="743"/>
      <c r="G101" s="743"/>
      <c r="H101" s="743"/>
      <c r="I101" s="743"/>
      <c r="J101" s="743"/>
      <c r="K101" s="743"/>
      <c r="L101" s="743"/>
      <c r="M101" s="743"/>
      <c r="N101" s="20"/>
    </row>
    <row r="102" spans="2:14" ht="20.100000000000001" customHeight="1" x14ac:dyDescent="0.2">
      <c r="B102" s="19"/>
      <c r="C102" s="743"/>
      <c r="D102" s="743"/>
      <c r="E102" s="748"/>
      <c r="F102" s="743"/>
      <c r="G102" s="743"/>
      <c r="H102" s="743"/>
      <c r="I102" s="743"/>
      <c r="J102" s="743"/>
      <c r="K102" s="743"/>
      <c r="L102" s="743"/>
      <c r="M102" s="743"/>
      <c r="N102" s="20"/>
    </row>
    <row r="103" spans="2:14" ht="20.100000000000001" customHeight="1" thickBot="1" x14ac:dyDescent="0.25">
      <c r="B103" s="199"/>
      <c r="C103" s="200"/>
      <c r="D103" s="200"/>
      <c r="E103" s="201"/>
      <c r="F103" s="200"/>
      <c r="G103" s="200"/>
      <c r="H103" s="200"/>
      <c r="I103" s="200"/>
      <c r="J103" s="200"/>
      <c r="K103" s="200"/>
      <c r="L103" s="200"/>
      <c r="M103" s="200"/>
      <c r="N103" s="202"/>
    </row>
    <row r="104" spans="2:14" ht="20.100000000000001" customHeight="1" x14ac:dyDescent="0.2">
      <c r="B104" s="19"/>
      <c r="C104" s="743"/>
      <c r="D104" s="743"/>
      <c r="E104" s="748"/>
      <c r="F104" s="743"/>
      <c r="G104" s="743"/>
      <c r="H104" s="743"/>
      <c r="I104" s="743"/>
      <c r="J104" s="743"/>
      <c r="K104" s="743"/>
      <c r="L104" s="743"/>
      <c r="M104" s="743"/>
      <c r="N104" s="20"/>
    </row>
    <row r="105" spans="2:14" ht="20.100000000000001" customHeight="1" x14ac:dyDescent="0.2">
      <c r="B105" s="1434" t="s">
        <v>1203</v>
      </c>
      <c r="C105" s="1435"/>
      <c r="D105" s="1435"/>
      <c r="E105" s="1435"/>
      <c r="F105" s="1435"/>
      <c r="G105" s="1435"/>
      <c r="H105" s="743"/>
      <c r="I105" s="743"/>
      <c r="J105" s="743"/>
      <c r="K105" s="743"/>
      <c r="L105" s="743"/>
      <c r="M105" s="743"/>
      <c r="N105" s="20"/>
    </row>
    <row r="106" spans="2:14" ht="20.100000000000001" customHeight="1" x14ac:dyDescent="0.2">
      <c r="B106" s="19"/>
      <c r="C106" s="1461" t="s">
        <v>1204</v>
      </c>
      <c r="D106" s="1461"/>
      <c r="E106" s="1463" t="s">
        <v>1205</v>
      </c>
      <c r="F106" s="1442" t="s">
        <v>1206</v>
      </c>
      <c r="G106" s="1465"/>
      <c r="H106" s="1465"/>
      <c r="I106" s="1443"/>
      <c r="J106" s="1454" t="s">
        <v>1207</v>
      </c>
      <c r="K106" s="1454" t="s">
        <v>1084</v>
      </c>
      <c r="L106" s="1454" t="s">
        <v>1208</v>
      </c>
      <c r="M106" s="1454" t="s">
        <v>1209</v>
      </c>
      <c r="N106" s="20"/>
    </row>
    <row r="107" spans="2:14" ht="20.100000000000001" customHeight="1" x14ac:dyDescent="0.2">
      <c r="B107" s="19"/>
      <c r="C107" s="1462"/>
      <c r="D107" s="1462"/>
      <c r="E107" s="1464"/>
      <c r="F107" s="228" t="s">
        <v>1210</v>
      </c>
      <c r="G107" s="1456" t="s">
        <v>1083</v>
      </c>
      <c r="H107" s="1457"/>
      <c r="I107" s="1458"/>
      <c r="J107" s="1455"/>
      <c r="K107" s="1455"/>
      <c r="L107" s="1455"/>
      <c r="M107" s="1455"/>
      <c r="N107" s="20"/>
    </row>
    <row r="108" spans="2:14" ht="35.1" hidden="1" customHeight="1" x14ac:dyDescent="0.2">
      <c r="B108" s="19"/>
      <c r="C108" s="1459" t="s">
        <v>1211</v>
      </c>
      <c r="D108" s="1459"/>
      <c r="E108" s="230">
        <v>29.74</v>
      </c>
      <c r="F108" s="229" t="s">
        <v>1212</v>
      </c>
      <c r="G108" s="1460" t="s">
        <v>1213</v>
      </c>
      <c r="H108" s="1460"/>
      <c r="I108" s="1460"/>
      <c r="J108" s="229" t="s">
        <v>880</v>
      </c>
      <c r="K108" s="230"/>
      <c r="L108" s="231">
        <v>137280.69099999999</v>
      </c>
      <c r="M108" s="230">
        <f>TRUNC(K108*L108,2)</f>
        <v>0</v>
      </c>
      <c r="N108" s="20"/>
    </row>
    <row r="109" spans="2:14" ht="35.1" customHeight="1" x14ac:dyDescent="0.2">
      <c r="B109" s="19"/>
      <c r="C109" s="1448" t="s">
        <v>1214</v>
      </c>
      <c r="D109" s="1448"/>
      <c r="E109" s="217">
        <v>29.72</v>
      </c>
      <c r="F109" s="232" t="s">
        <v>1215</v>
      </c>
      <c r="G109" s="1452" t="str">
        <f>VLOOKUP(F109,'MATERIAIS SICRO'!$A:$D,2,0)</f>
        <v>Contêiner com janela - L = 4,88 m e C = 6,09 m (1 TEU duplo)</v>
      </c>
      <c r="H109" s="1452"/>
      <c r="I109" s="1452"/>
      <c r="J109" s="232" t="s">
        <v>880</v>
      </c>
      <c r="K109" s="217">
        <v>1</v>
      </c>
      <c r="L109" s="233">
        <f>VLOOKUP(F109,'MATERIAIS SICRO'!$A$1:$D$1675,4,0)</f>
        <v>145941.1741</v>
      </c>
      <c r="M109" s="217">
        <f t="shared" ref="M109:M117" si="0">TRUNC(K109*L109,2)</f>
        <v>145941.17000000001</v>
      </c>
      <c r="N109" s="20"/>
    </row>
    <row r="110" spans="2:14" ht="35.1" hidden="1" customHeight="1" x14ac:dyDescent="0.2">
      <c r="B110" s="19"/>
      <c r="C110" s="1448" t="s">
        <v>1216</v>
      </c>
      <c r="D110" s="1448"/>
      <c r="E110" s="217">
        <v>29.57</v>
      </c>
      <c r="F110" s="232" t="s">
        <v>1215</v>
      </c>
      <c r="G110" s="1452" t="str">
        <f>VLOOKUP(F110,'MATERIAIS SICRO'!$A:$D,2,0)</f>
        <v>Contêiner com janela - L = 4,88 m e C = 6,09 m (1 TEU duplo)</v>
      </c>
      <c r="H110" s="1452"/>
      <c r="I110" s="1452"/>
      <c r="J110" s="232" t="s">
        <v>880</v>
      </c>
      <c r="K110" s="217"/>
      <c r="L110" s="233">
        <v>151677.97829999999</v>
      </c>
      <c r="M110" s="217">
        <f t="shared" si="0"/>
        <v>0</v>
      </c>
      <c r="N110" s="20"/>
    </row>
    <row r="111" spans="2:14" ht="35.1" hidden="1" customHeight="1" x14ac:dyDescent="0.2">
      <c r="B111" s="19"/>
      <c r="C111" s="1448" t="s">
        <v>1217</v>
      </c>
      <c r="D111" s="1448"/>
      <c r="E111" s="1453">
        <v>59.14</v>
      </c>
      <c r="F111" s="232" t="s">
        <v>1218</v>
      </c>
      <c r="G111" s="1452" t="str">
        <f>VLOOKUP(F111,'MATERIAIS SICRO'!$A:$D,2,0)</f>
        <v>Contêiner com janela e 2 banheiros - L = 4,88 m e C = 6,09 m (1 TEU duplo)</v>
      </c>
      <c r="H111" s="1452"/>
      <c r="I111" s="1452"/>
      <c r="J111" s="232" t="s">
        <v>880</v>
      </c>
      <c r="K111" s="217"/>
      <c r="L111" s="233">
        <v>156692.97829999999</v>
      </c>
      <c r="M111" s="217">
        <f t="shared" si="0"/>
        <v>0</v>
      </c>
      <c r="N111" s="20"/>
    </row>
    <row r="112" spans="2:14" ht="35.1" hidden="1" customHeight="1" x14ac:dyDescent="0.2">
      <c r="B112" s="19"/>
      <c r="C112" s="1448"/>
      <c r="D112" s="1448"/>
      <c r="E112" s="1453"/>
      <c r="F112" s="232" t="s">
        <v>1215</v>
      </c>
      <c r="G112" s="1452" t="str">
        <f>VLOOKUP(F112,'MATERIAIS SICRO'!$A:$D,2,0)</f>
        <v>Contêiner com janela - L = 4,88 m e C = 6,09 m (1 TEU duplo)</v>
      </c>
      <c r="H112" s="1452"/>
      <c r="I112" s="1452"/>
      <c r="J112" s="232" t="s">
        <v>880</v>
      </c>
      <c r="K112" s="217"/>
      <c r="L112" s="233">
        <v>151677.97829999999</v>
      </c>
      <c r="M112" s="217">
        <f t="shared" si="0"/>
        <v>0</v>
      </c>
      <c r="N112" s="20"/>
    </row>
    <row r="113" spans="2:14" ht="35.1" customHeight="1" x14ac:dyDescent="0.2">
      <c r="B113" s="19"/>
      <c r="C113" s="1448" t="s">
        <v>1219</v>
      </c>
      <c r="D113" s="1448"/>
      <c r="E113" s="880">
        <v>14.86</v>
      </c>
      <c r="F113" s="232" t="s">
        <v>1220</v>
      </c>
      <c r="G113" s="1452" t="str">
        <f>VLOOKUP(F113,'MATERIAIS SICRO'!$A:$D,2,0)</f>
        <v>Contêiner com 2 banheiros - L = 2,44 m e C = 6,09 m (1 TEU)</v>
      </c>
      <c r="H113" s="1452"/>
      <c r="I113" s="1452"/>
      <c r="J113" s="232" t="s">
        <v>880</v>
      </c>
      <c r="K113" s="217">
        <v>1</v>
      </c>
      <c r="L113" s="233">
        <f>VLOOKUP(F113,'MATERIAIS SICRO'!$A$1:$D$1675,4,0)</f>
        <v>101954.1179</v>
      </c>
      <c r="M113" s="217">
        <f t="shared" si="0"/>
        <v>101954.11</v>
      </c>
      <c r="N113" s="20"/>
    </row>
    <row r="114" spans="2:14" ht="35.1" hidden="1" customHeight="1" x14ac:dyDescent="0.2">
      <c r="B114" s="19"/>
      <c r="C114" s="1448" t="s">
        <v>1221</v>
      </c>
      <c r="D114" s="1448"/>
      <c r="E114" s="1453">
        <v>37.11</v>
      </c>
      <c r="F114" s="232" t="s">
        <v>1222</v>
      </c>
      <c r="G114" s="1449" t="s">
        <v>1223</v>
      </c>
      <c r="H114" s="1449"/>
      <c r="I114" s="1449"/>
      <c r="J114" s="232" t="s">
        <v>880</v>
      </c>
      <c r="K114" s="217"/>
      <c r="L114" s="233">
        <v>44442.447399999997</v>
      </c>
      <c r="M114" s="217">
        <f t="shared" si="0"/>
        <v>0</v>
      </c>
      <c r="N114" s="20"/>
    </row>
    <row r="115" spans="2:14" ht="35.1" hidden="1" customHeight="1" x14ac:dyDescent="0.2">
      <c r="B115" s="19"/>
      <c r="C115" s="1448"/>
      <c r="D115" s="1448"/>
      <c r="E115" s="1453"/>
      <c r="F115" s="232" t="s">
        <v>1224</v>
      </c>
      <c r="G115" s="1449" t="s">
        <v>1225</v>
      </c>
      <c r="H115" s="1449"/>
      <c r="I115" s="1449"/>
      <c r="J115" s="232" t="s">
        <v>880</v>
      </c>
      <c r="K115" s="217"/>
      <c r="L115" s="233">
        <v>65307.489099999999</v>
      </c>
      <c r="M115" s="217">
        <f t="shared" si="0"/>
        <v>0</v>
      </c>
      <c r="N115" s="20"/>
    </row>
    <row r="116" spans="2:14" ht="35.1" hidden="1" customHeight="1" x14ac:dyDescent="0.2">
      <c r="B116" s="19"/>
      <c r="C116" s="1448"/>
      <c r="D116" s="1448"/>
      <c r="E116" s="1453"/>
      <c r="F116" s="232" t="s">
        <v>1226</v>
      </c>
      <c r="G116" s="1449" t="s">
        <v>1227</v>
      </c>
      <c r="H116" s="1449"/>
      <c r="I116" s="1449"/>
      <c r="J116" s="232" t="s">
        <v>880</v>
      </c>
      <c r="K116" s="217"/>
      <c r="L116" s="233">
        <v>79765.112500000003</v>
      </c>
      <c r="M116" s="217">
        <f t="shared" si="0"/>
        <v>0</v>
      </c>
      <c r="N116" s="20"/>
    </row>
    <row r="117" spans="2:14" ht="35.1" hidden="1" customHeight="1" x14ac:dyDescent="0.2">
      <c r="B117" s="19"/>
      <c r="C117" s="1448" t="s">
        <v>1228</v>
      </c>
      <c r="D117" s="1448"/>
      <c r="E117" s="217">
        <v>29.74</v>
      </c>
      <c r="F117" s="232" t="s">
        <v>1212</v>
      </c>
      <c r="G117" s="1449" t="s">
        <v>1213</v>
      </c>
      <c r="H117" s="1449"/>
      <c r="I117" s="1449"/>
      <c r="J117" s="232" t="s">
        <v>880</v>
      </c>
      <c r="K117" s="217"/>
      <c r="L117" s="233">
        <v>137280.69099999999</v>
      </c>
      <c r="M117" s="217">
        <f t="shared" si="0"/>
        <v>0</v>
      </c>
      <c r="N117" s="20"/>
    </row>
    <row r="118" spans="2:14" ht="35.1" hidden="1" customHeight="1" x14ac:dyDescent="0.2">
      <c r="B118" s="19"/>
      <c r="C118" s="1448" t="s">
        <v>1229</v>
      </c>
      <c r="D118" s="1448"/>
      <c r="E118" s="217">
        <v>7.44</v>
      </c>
      <c r="F118" s="232" t="s">
        <v>1230</v>
      </c>
      <c r="G118" s="1449" t="s">
        <v>1231</v>
      </c>
      <c r="H118" s="1449"/>
      <c r="I118" s="1449"/>
      <c r="J118" s="232" t="s">
        <v>880</v>
      </c>
      <c r="K118" s="217"/>
      <c r="L118" s="233">
        <v>53034.569100000001</v>
      </c>
      <c r="M118" s="217">
        <f>TRUNC(K118*L118,2)</f>
        <v>0</v>
      </c>
      <c r="N118" s="20"/>
    </row>
    <row r="119" spans="2:14" ht="35.1" hidden="1" customHeight="1" x14ac:dyDescent="0.2">
      <c r="B119" s="19"/>
      <c r="C119" s="1450" t="s">
        <v>1232</v>
      </c>
      <c r="D119" s="1450"/>
      <c r="E119" s="220">
        <v>11.17</v>
      </c>
      <c r="F119" s="234" t="s">
        <v>1224</v>
      </c>
      <c r="G119" s="1451" t="s">
        <v>1225</v>
      </c>
      <c r="H119" s="1451"/>
      <c r="I119" s="1451"/>
      <c r="J119" s="234" t="s">
        <v>880</v>
      </c>
      <c r="K119" s="220"/>
      <c r="L119" s="235">
        <v>65307.489099999999</v>
      </c>
      <c r="M119" s="220">
        <f>TRUNC(K119*L119,2)</f>
        <v>0</v>
      </c>
      <c r="N119" s="20"/>
    </row>
    <row r="120" spans="2:14" ht="20.100000000000001" customHeight="1" x14ac:dyDescent="0.2">
      <c r="B120" s="19"/>
      <c r="C120" s="1437" t="s">
        <v>1233</v>
      </c>
      <c r="D120" s="1438"/>
      <c r="E120" s="236">
        <f>SUM((E108*K108),(E109*K109),(E110*K110),(E111*K111),(E111*K112),(E113*K113),(E114*K114),(E117*K117),(E118*K118))</f>
        <v>44.58</v>
      </c>
      <c r="F120" s="237"/>
      <c r="G120" s="1439" t="s">
        <v>1234</v>
      </c>
      <c r="H120" s="1440"/>
      <c r="I120" s="1441"/>
      <c r="J120" s="238" t="s">
        <v>880</v>
      </c>
      <c r="K120" s="239">
        <f>SUM(K108:K119)</f>
        <v>2</v>
      </c>
      <c r="L120" s="240"/>
      <c r="M120" s="237"/>
      <c r="N120" s="20"/>
    </row>
    <row r="121" spans="2:14" ht="20.100000000000001" customHeight="1" x14ac:dyDescent="0.2">
      <c r="B121" s="19"/>
      <c r="C121" s="1442" t="s">
        <v>1235</v>
      </c>
      <c r="D121" s="1443"/>
      <c r="E121" s="241">
        <f>E120/I69</f>
        <v>89.16</v>
      </c>
      <c r="F121" s="242"/>
      <c r="G121" s="1444" t="s">
        <v>1236</v>
      </c>
      <c r="H121" s="1445"/>
      <c r="I121" s="1445"/>
      <c r="J121" s="1445"/>
      <c r="K121" s="1446"/>
      <c r="L121" s="190" t="s">
        <v>243</v>
      </c>
      <c r="M121" s="243">
        <f>SUM(M108:M119)</f>
        <v>247895.28000000003</v>
      </c>
      <c r="N121" s="20"/>
    </row>
    <row r="122" spans="2:14" ht="20.100000000000001" customHeight="1" x14ac:dyDescent="0.2">
      <c r="B122" s="19"/>
      <c r="C122" s="1442" t="s">
        <v>1237</v>
      </c>
      <c r="D122" s="1443"/>
      <c r="E122" s="227">
        <f>E121-E120</f>
        <v>44.58</v>
      </c>
      <c r="F122" s="242"/>
      <c r="G122" s="244"/>
      <c r="H122" s="245"/>
      <c r="I122" s="246"/>
      <c r="J122" s="242"/>
      <c r="K122" s="242"/>
      <c r="L122" s="242"/>
      <c r="M122" s="242"/>
      <c r="N122" s="20"/>
    </row>
    <row r="123" spans="2:14" ht="20.100000000000001" customHeight="1" x14ac:dyDescent="0.2">
      <c r="B123" s="19"/>
      <c r="C123" s="1447" t="s">
        <v>6040</v>
      </c>
      <c r="D123" s="1447"/>
      <c r="E123" s="1447"/>
      <c r="F123" s="1447"/>
      <c r="G123" s="1447"/>
      <c r="H123" s="1447"/>
      <c r="I123" s="1447"/>
      <c r="J123" s="1447"/>
      <c r="K123" s="1447"/>
      <c r="L123" s="1447"/>
      <c r="M123" s="1447"/>
      <c r="N123" s="20"/>
    </row>
    <row r="124" spans="2:14" ht="20.100000000000001" customHeight="1" x14ac:dyDescent="0.2">
      <c r="B124" s="19"/>
      <c r="C124" s="743"/>
      <c r="D124" s="743"/>
      <c r="E124" s="748"/>
      <c r="F124" s="743"/>
      <c r="G124" s="743"/>
      <c r="H124" s="743"/>
      <c r="I124" s="743"/>
      <c r="J124" s="743"/>
      <c r="K124" s="743"/>
      <c r="L124" s="743"/>
      <c r="M124" s="743"/>
      <c r="N124" s="20"/>
    </row>
    <row r="125" spans="2:14" ht="20.100000000000001" customHeight="1" x14ac:dyDescent="0.2">
      <c r="B125" s="19"/>
      <c r="C125" s="751"/>
      <c r="D125" s="743"/>
      <c r="E125" s="748"/>
      <c r="F125" s="743"/>
      <c r="G125" s="743"/>
      <c r="H125" s="743"/>
      <c r="I125" s="743"/>
      <c r="J125" s="743"/>
      <c r="K125" s="743"/>
      <c r="L125" s="743"/>
      <c r="M125" s="743"/>
      <c r="N125" s="20"/>
    </row>
    <row r="126" spans="2:14" ht="20.100000000000001" customHeight="1" x14ac:dyDescent="0.2">
      <c r="B126" s="19"/>
      <c r="C126" s="881"/>
      <c r="D126" s="881"/>
      <c r="E126" s="881"/>
      <c r="F126" s="881"/>
      <c r="G126" s="881"/>
      <c r="H126" s="881"/>
      <c r="I126" s="881"/>
      <c r="J126" s="881"/>
      <c r="K126" s="881"/>
      <c r="L126" s="881"/>
      <c r="M126" s="881"/>
      <c r="N126" s="20"/>
    </row>
    <row r="127" spans="2:14" ht="20.100000000000001" customHeight="1" x14ac:dyDescent="0.2">
      <c r="B127" s="19"/>
      <c r="C127" s="881"/>
      <c r="D127" s="881"/>
      <c r="E127" s="881"/>
      <c r="F127" s="881"/>
      <c r="G127" s="881"/>
      <c r="H127" s="881"/>
      <c r="I127" s="881"/>
      <c r="J127" s="881"/>
      <c r="K127" s="881"/>
      <c r="L127" s="881"/>
      <c r="M127" s="881"/>
      <c r="N127" s="20"/>
    </row>
    <row r="128" spans="2:14" ht="20.100000000000001" customHeight="1" x14ac:dyDescent="0.2">
      <c r="B128" s="19"/>
      <c r="C128" s="881"/>
      <c r="D128" s="881"/>
      <c r="E128" s="881"/>
      <c r="F128" s="881"/>
      <c r="G128" s="881"/>
      <c r="H128" s="881"/>
      <c r="I128" s="881"/>
      <c r="J128" s="881"/>
      <c r="K128" s="881"/>
      <c r="L128" s="881"/>
      <c r="M128" s="881"/>
      <c r="N128" s="20"/>
    </row>
    <row r="129" spans="2:14" ht="20.100000000000001" customHeight="1" x14ac:dyDescent="0.2">
      <c r="B129" s="19"/>
      <c r="C129" s="743"/>
      <c r="D129" s="743"/>
      <c r="E129" s="748"/>
      <c r="F129" s="743"/>
      <c r="G129" s="743"/>
      <c r="H129" s="743"/>
      <c r="I129" s="743"/>
      <c r="J129" s="743"/>
      <c r="K129" s="743"/>
      <c r="L129" s="743"/>
      <c r="M129" s="743"/>
      <c r="N129" s="20"/>
    </row>
    <row r="130" spans="2:14" ht="20.100000000000001" customHeight="1" x14ac:dyDescent="0.2">
      <c r="B130" s="19"/>
      <c r="C130" s="743"/>
      <c r="D130" s="743"/>
      <c r="E130" s="748"/>
      <c r="F130" s="743"/>
      <c r="G130" s="743"/>
      <c r="H130" s="743"/>
      <c r="I130" s="743"/>
      <c r="J130" s="743"/>
      <c r="K130" s="743"/>
      <c r="L130" s="743"/>
      <c r="M130" s="743"/>
      <c r="N130" s="20"/>
    </row>
    <row r="131" spans="2:14" ht="19.5" customHeight="1" x14ac:dyDescent="0.2">
      <c r="B131" s="1434" t="s">
        <v>1238</v>
      </c>
      <c r="C131" s="1435"/>
      <c r="D131" s="1435"/>
      <c r="E131" s="1435"/>
      <c r="F131" s="1435"/>
      <c r="G131" s="1435"/>
      <c r="H131" s="1435"/>
      <c r="I131" s="1435"/>
      <c r="J131" s="1435"/>
      <c r="K131" s="1435"/>
      <c r="L131" s="1435"/>
      <c r="M131" s="1435"/>
      <c r="N131" s="1436"/>
    </row>
    <row r="132" spans="2:14" ht="20.100000000000001" customHeight="1" x14ac:dyDescent="0.2">
      <c r="B132" s="19"/>
      <c r="C132" s="743"/>
      <c r="D132" s="743"/>
      <c r="E132" s="748"/>
      <c r="F132" s="743"/>
      <c r="G132" s="743"/>
      <c r="H132" s="743"/>
      <c r="I132" s="743"/>
      <c r="J132" s="743"/>
      <c r="K132" s="743"/>
      <c r="L132" s="743"/>
      <c r="M132" s="743"/>
      <c r="N132" s="20"/>
    </row>
    <row r="133" spans="2:14" ht="20.100000000000001" customHeight="1" x14ac:dyDescent="0.2">
      <c r="B133" s="19"/>
      <c r="C133" s="743"/>
      <c r="D133" s="743"/>
      <c r="E133" s="748"/>
      <c r="F133" s="1432" t="s">
        <v>1239</v>
      </c>
      <c r="G133" s="1432"/>
      <c r="H133" s="1432"/>
      <c r="I133" s="1432"/>
      <c r="J133" s="1432"/>
      <c r="K133" s="1432"/>
      <c r="L133" s="743"/>
      <c r="M133" s="743"/>
      <c r="N133" s="20"/>
    </row>
    <row r="134" spans="2:14" ht="20.100000000000001" customHeight="1" x14ac:dyDescent="0.2">
      <c r="B134" s="19"/>
      <c r="C134" s="743"/>
      <c r="D134" s="743"/>
      <c r="E134" s="748"/>
      <c r="F134" s="1432" t="s">
        <v>1240</v>
      </c>
      <c r="G134" s="1432"/>
      <c r="H134" s="1432"/>
      <c r="I134" s="1432"/>
      <c r="J134" s="1432"/>
      <c r="K134" s="1432"/>
      <c r="L134" s="743"/>
      <c r="M134" s="743"/>
      <c r="N134" s="20"/>
    </row>
    <row r="135" spans="2:14" ht="20.100000000000001" customHeight="1" x14ac:dyDescent="0.2">
      <c r="B135" s="19"/>
      <c r="C135" s="743"/>
      <c r="D135" s="743"/>
      <c r="E135" s="748"/>
      <c r="F135" s="1432" t="s">
        <v>1241</v>
      </c>
      <c r="G135" s="1432"/>
      <c r="H135" s="1432"/>
      <c r="I135" s="1432"/>
      <c r="J135" s="1432"/>
      <c r="K135" s="1432"/>
      <c r="L135" s="743"/>
      <c r="M135" s="743"/>
      <c r="N135" s="20"/>
    </row>
    <row r="136" spans="2:14" ht="34.9" customHeight="1" x14ac:dyDescent="0.2">
      <c r="B136" s="19"/>
      <c r="C136" s="743"/>
      <c r="D136" s="743"/>
      <c r="E136" s="748"/>
      <c r="F136" s="743"/>
      <c r="G136" s="743"/>
      <c r="H136" s="743"/>
      <c r="I136" s="743"/>
      <c r="J136" s="743"/>
      <c r="K136" s="743"/>
      <c r="L136" s="743"/>
      <c r="M136" s="743"/>
      <c r="N136" s="20"/>
    </row>
    <row r="137" spans="2:14" ht="20.100000000000001" customHeight="1" x14ac:dyDescent="0.2">
      <c r="B137" s="19"/>
      <c r="C137" s="743"/>
      <c r="D137" s="243">
        <f>C7</f>
        <v>0</v>
      </c>
      <c r="E137" s="1433" t="s">
        <v>1242</v>
      </c>
      <c r="F137" s="1432"/>
      <c r="G137" s="743"/>
      <c r="H137" s="243">
        <f>(2*D137)+D138</f>
        <v>0</v>
      </c>
      <c r="I137" s="1433" t="s">
        <v>1243</v>
      </c>
      <c r="J137" s="1432"/>
      <c r="K137" s="743"/>
      <c r="L137" s="743"/>
      <c r="M137" s="743"/>
      <c r="N137" s="20"/>
    </row>
    <row r="138" spans="2:14" ht="20.100000000000001" customHeight="1" x14ac:dyDescent="0.2">
      <c r="B138" s="19"/>
      <c r="C138" s="743"/>
      <c r="D138" s="243">
        <v>0</v>
      </c>
      <c r="E138" s="1433" t="s">
        <v>1244</v>
      </c>
      <c r="F138" s="1432"/>
      <c r="G138" s="743"/>
      <c r="H138" s="243">
        <v>200</v>
      </c>
      <c r="I138" s="1433" t="s">
        <v>1245</v>
      </c>
      <c r="J138" s="1432"/>
      <c r="K138" s="1432"/>
      <c r="L138" s="1432"/>
      <c r="M138" s="743"/>
      <c r="N138" s="20"/>
    </row>
    <row r="139" spans="2:14" ht="20.100000000000001" customHeight="1" x14ac:dyDescent="0.2">
      <c r="B139" s="19"/>
      <c r="C139" s="743"/>
      <c r="D139" s="743"/>
      <c r="E139" s="748"/>
      <c r="F139" s="743"/>
      <c r="G139" s="743"/>
      <c r="H139" s="743"/>
      <c r="I139" s="743"/>
      <c r="J139" s="743"/>
      <c r="K139" s="743"/>
      <c r="L139" s="743"/>
      <c r="M139" s="743"/>
      <c r="N139" s="20"/>
    </row>
    <row r="140" spans="2:14" ht="20.100000000000001" customHeight="1" x14ac:dyDescent="0.2">
      <c r="B140" s="19"/>
      <c r="C140" s="743"/>
      <c r="D140" s="743"/>
      <c r="E140" s="748"/>
      <c r="F140" s="743"/>
      <c r="G140" s="743"/>
      <c r="H140" s="743"/>
      <c r="I140" s="743"/>
      <c r="J140" s="743"/>
      <c r="K140" s="743"/>
      <c r="L140" s="743"/>
      <c r="M140" s="743"/>
      <c r="N140" s="20"/>
    </row>
    <row r="141" spans="2:14" ht="20.100000000000001" customHeight="1" x14ac:dyDescent="0.2">
      <c r="B141" s="19"/>
      <c r="C141" s="743"/>
      <c r="D141" s="247" t="s">
        <v>1246</v>
      </c>
      <c r="E141" s="248" t="str">
        <f>IF(H137&gt;200,1+(H137-H138)/H138,"1")</f>
        <v>1</v>
      </c>
      <c r="F141" s="743"/>
      <c r="G141" s="743"/>
      <c r="H141" s="743"/>
      <c r="I141" s="743"/>
      <c r="J141" s="743"/>
      <c r="K141" s="743"/>
      <c r="L141" s="743"/>
      <c r="M141" s="743"/>
      <c r="N141" s="20"/>
    </row>
    <row r="142" spans="2:14" ht="20.100000000000001" customHeight="1" x14ac:dyDescent="0.2">
      <c r="B142" s="19"/>
      <c r="C142" s="743"/>
      <c r="D142" s="743"/>
      <c r="E142" s="748"/>
      <c r="F142" s="743"/>
      <c r="G142" s="743"/>
      <c r="H142" s="743"/>
      <c r="I142" s="743"/>
      <c r="J142" s="743"/>
      <c r="K142" s="743"/>
      <c r="L142" s="743"/>
      <c r="M142" s="743"/>
      <c r="N142" s="20"/>
    </row>
    <row r="143" spans="2:14" ht="20.100000000000001" customHeight="1" x14ac:dyDescent="0.2">
      <c r="B143" s="19"/>
      <c r="C143" s="743"/>
      <c r="D143" s="743"/>
      <c r="E143" s="748"/>
      <c r="F143" s="743"/>
      <c r="G143" s="743"/>
      <c r="H143" s="743"/>
      <c r="I143" s="743"/>
      <c r="J143" s="743"/>
      <c r="K143" s="743"/>
      <c r="L143" s="743"/>
      <c r="M143" s="743"/>
      <c r="N143" s="20"/>
    </row>
    <row r="144" spans="2:14" ht="20.100000000000001" customHeight="1" x14ac:dyDescent="0.2">
      <c r="B144" s="1434" t="s">
        <v>1247</v>
      </c>
      <c r="C144" s="1435"/>
      <c r="D144" s="1435"/>
      <c r="E144" s="1435"/>
      <c r="F144" s="1435"/>
      <c r="G144" s="1435"/>
      <c r="H144" s="1435"/>
      <c r="I144" s="1435"/>
      <c r="J144" s="1435"/>
      <c r="K144" s="1435"/>
      <c r="L144" s="1435"/>
      <c r="M144" s="1435"/>
      <c r="N144" s="1436"/>
    </row>
    <row r="145" spans="2:14" ht="20.100000000000001" customHeight="1" x14ac:dyDescent="0.2">
      <c r="B145" s="19"/>
      <c r="C145" s="743"/>
      <c r="D145" s="743"/>
      <c r="E145" s="748"/>
      <c r="F145" s="743"/>
      <c r="G145" s="743"/>
      <c r="H145" s="743" t="s">
        <v>1248</v>
      </c>
      <c r="I145" s="743"/>
      <c r="J145" s="743"/>
      <c r="K145" s="743"/>
      <c r="L145" s="743"/>
      <c r="M145" s="743"/>
      <c r="N145" s="20"/>
    </row>
    <row r="146" spans="2:14" ht="20.100000000000001" customHeight="1" x14ac:dyDescent="0.2">
      <c r="B146" s="19"/>
      <c r="C146" s="743"/>
      <c r="D146" s="743"/>
      <c r="E146" s="748"/>
      <c r="F146" s="743"/>
      <c r="G146" s="743"/>
      <c r="H146" s="1432" t="s">
        <v>6033</v>
      </c>
      <c r="I146" s="1432"/>
      <c r="J146" s="1432"/>
      <c r="K146" s="1432"/>
      <c r="L146" s="1432"/>
      <c r="M146" s="1432"/>
      <c r="N146" s="20"/>
    </row>
    <row r="147" spans="2:14" ht="20.100000000000001" customHeight="1" x14ac:dyDescent="0.2">
      <c r="B147" s="19"/>
      <c r="C147" s="743"/>
      <c r="D147" s="743"/>
      <c r="E147" s="748"/>
      <c r="F147" s="743"/>
      <c r="G147" s="743"/>
      <c r="H147" s="1432" t="s">
        <v>6034</v>
      </c>
      <c r="I147" s="1432"/>
      <c r="J147" s="1432"/>
      <c r="K147" s="1432"/>
      <c r="L147" s="1432"/>
      <c r="M147" s="1432"/>
      <c r="N147" s="20"/>
    </row>
    <row r="148" spans="2:14" ht="20.100000000000001" customHeight="1" x14ac:dyDescent="0.2">
      <c r="B148" s="19"/>
      <c r="C148" s="743"/>
      <c r="D148" s="743"/>
      <c r="E148" s="748"/>
      <c r="F148" s="743"/>
      <c r="G148" s="743"/>
      <c r="H148" s="1432" t="s">
        <v>6035</v>
      </c>
      <c r="I148" s="1432"/>
      <c r="J148" s="1432"/>
      <c r="K148" s="1432"/>
      <c r="L148" s="1432"/>
      <c r="M148" s="1432"/>
      <c r="N148" s="20"/>
    </row>
    <row r="149" spans="2:14" ht="20.100000000000001" customHeight="1" x14ac:dyDescent="0.2">
      <c r="B149" s="19"/>
      <c r="C149" s="743"/>
      <c r="D149" s="743"/>
      <c r="E149" s="748"/>
      <c r="F149" s="743"/>
      <c r="G149" s="743"/>
      <c r="H149" s="1432" t="s">
        <v>1249</v>
      </c>
      <c r="I149" s="1432"/>
      <c r="J149" s="1432"/>
      <c r="K149" s="1432"/>
      <c r="L149" s="1432"/>
      <c r="M149" s="1432"/>
      <c r="N149" s="20"/>
    </row>
    <row r="150" spans="2:14" ht="20.100000000000001" customHeight="1" x14ac:dyDescent="0.2">
      <c r="B150" s="19"/>
      <c r="C150" s="743"/>
      <c r="D150" s="743"/>
      <c r="E150" s="743"/>
      <c r="F150" s="743"/>
      <c r="G150" s="743"/>
      <c r="H150" s="1432" t="s">
        <v>1250</v>
      </c>
      <c r="I150" s="1432"/>
      <c r="J150" s="1432"/>
      <c r="K150" s="1432"/>
      <c r="L150" s="1432"/>
      <c r="M150" s="1432"/>
      <c r="N150" s="20"/>
    </row>
    <row r="151" spans="2:14" ht="20.100000000000001" customHeight="1" x14ac:dyDescent="0.2">
      <c r="B151" s="19"/>
      <c r="C151" s="744" t="s">
        <v>6038</v>
      </c>
      <c r="D151" s="745">
        <v>12</v>
      </c>
      <c r="E151" s="743"/>
      <c r="F151" s="743"/>
      <c r="G151" s="743"/>
      <c r="H151" s="1432" t="s">
        <v>1251</v>
      </c>
      <c r="I151" s="1432"/>
      <c r="J151" s="1432"/>
      <c r="K151" s="1432"/>
      <c r="L151" s="1432"/>
      <c r="M151" s="1432"/>
      <c r="N151" s="20"/>
    </row>
    <row r="152" spans="2:14" ht="20.100000000000001" customHeight="1" x14ac:dyDescent="0.2">
      <c r="B152" s="19"/>
      <c r="C152" s="744" t="s">
        <v>1252</v>
      </c>
      <c r="D152" s="754">
        <f>$K$48</f>
        <v>1.1100000000000001</v>
      </c>
      <c r="E152" s="744" t="s">
        <v>1253</v>
      </c>
      <c r="F152" s="755">
        <f>E121</f>
        <v>89.16</v>
      </c>
      <c r="G152" s="743"/>
      <c r="H152" s="1432" t="s">
        <v>1254</v>
      </c>
      <c r="I152" s="1432"/>
      <c r="J152" s="1432"/>
      <c r="K152" s="1432"/>
      <c r="L152" s="1432"/>
      <c r="M152" s="1432"/>
      <c r="N152" s="20"/>
    </row>
    <row r="153" spans="2:14" ht="20.100000000000001" customHeight="1" x14ac:dyDescent="0.2">
      <c r="B153" s="19"/>
      <c r="C153" s="744"/>
      <c r="D153" s="756"/>
      <c r="E153" s="757" t="s">
        <v>1255</v>
      </c>
      <c r="F153" s="758">
        <f>D77</f>
        <v>0.03</v>
      </c>
      <c r="G153" s="743"/>
      <c r="H153" s="1432" t="s">
        <v>1256</v>
      </c>
      <c r="I153" s="1432"/>
      <c r="J153" s="1432"/>
      <c r="K153" s="1432"/>
      <c r="L153" s="1432"/>
      <c r="M153" s="1432"/>
      <c r="N153" s="20"/>
    </row>
    <row r="154" spans="2:14" ht="20.100000000000001" customHeight="1" x14ac:dyDescent="0.2">
      <c r="B154" s="19"/>
      <c r="C154" s="744"/>
      <c r="D154" s="759"/>
      <c r="E154" s="744" t="s">
        <v>1257</v>
      </c>
      <c r="F154" s="760">
        <f>F62</f>
        <v>1791.61</v>
      </c>
      <c r="G154" s="743"/>
      <c r="H154" s="1432" t="s">
        <v>1258</v>
      </c>
      <c r="I154" s="1432"/>
      <c r="J154" s="1432"/>
      <c r="K154" s="1432"/>
      <c r="L154" s="1432"/>
      <c r="M154" s="1432"/>
      <c r="N154" s="20"/>
    </row>
    <row r="155" spans="2:14" ht="20.100000000000001" customHeight="1" x14ac:dyDescent="0.2">
      <c r="B155" s="19"/>
      <c r="C155" s="744" t="s">
        <v>1259</v>
      </c>
      <c r="D155" s="761">
        <f>M121</f>
        <v>247895.28000000003</v>
      </c>
      <c r="E155" s="744" t="s">
        <v>1246</v>
      </c>
      <c r="F155" s="762" t="str">
        <f>E141</f>
        <v>1</v>
      </c>
      <c r="G155" s="743"/>
      <c r="H155" s="743" t="s">
        <v>6036</v>
      </c>
      <c r="I155" s="743"/>
      <c r="J155" s="743"/>
      <c r="K155" s="743"/>
      <c r="L155" s="743"/>
      <c r="M155" s="743"/>
      <c r="N155" s="20"/>
    </row>
    <row r="156" spans="2:14" ht="20.100000000000001" customHeight="1" x14ac:dyDescent="0.2">
      <c r="B156" s="19"/>
      <c r="C156" s="744"/>
      <c r="D156" s="745"/>
      <c r="E156" s="743"/>
      <c r="F156" s="743"/>
      <c r="G156" s="743"/>
      <c r="H156" s="743"/>
      <c r="I156" s="743"/>
      <c r="J156" s="743"/>
      <c r="K156" s="743"/>
      <c r="L156" s="743"/>
      <c r="M156" s="743"/>
      <c r="N156" s="20"/>
    </row>
    <row r="157" spans="2:14" ht="20.100000000000001" customHeight="1" x14ac:dyDescent="0.2">
      <c r="B157" s="19"/>
      <c r="C157" s="247" t="s">
        <v>1260</v>
      </c>
      <c r="D157" s="249">
        <f>((D151/120)*(D152*D155)+(F152*F153*F154))*F155</f>
        <v>32308.574508000005</v>
      </c>
      <c r="E157" s="250"/>
      <c r="F157" s="763"/>
      <c r="G157" s="751"/>
      <c r="H157" s="743"/>
      <c r="I157" s="743"/>
      <c r="J157" s="743"/>
      <c r="K157" s="743"/>
      <c r="L157" s="743"/>
      <c r="M157" s="743"/>
      <c r="N157" s="20"/>
    </row>
    <row r="158" spans="2:14" ht="20.100000000000001" customHeight="1" x14ac:dyDescent="0.2">
      <c r="B158" s="19"/>
      <c r="C158" s="247" t="s">
        <v>890</v>
      </c>
      <c r="D158" s="251">
        <f>'BDI_SEM DESON.'!B45</f>
        <v>0.2389</v>
      </c>
      <c r="E158" s="743"/>
      <c r="F158" s="743"/>
      <c r="G158" s="743"/>
      <c r="H158" s="743"/>
      <c r="I158" s="743"/>
      <c r="J158" s="743"/>
      <c r="K158" s="743"/>
      <c r="L158" s="743"/>
      <c r="M158" s="743"/>
      <c r="N158" s="20"/>
    </row>
    <row r="159" spans="2:14" ht="20.100000000000001" customHeight="1" x14ac:dyDescent="0.2">
      <c r="B159" s="19"/>
      <c r="C159" s="247" t="s">
        <v>1261</v>
      </c>
      <c r="D159" s="249">
        <f>D157*D158+D157</f>
        <v>40027.092957961206</v>
      </c>
      <c r="E159" s="250" t="s">
        <v>1262</v>
      </c>
      <c r="F159" s="763" t="s">
        <v>1192</v>
      </c>
      <c r="G159" s="751" t="s">
        <v>1263</v>
      </c>
      <c r="H159" s="743"/>
      <c r="I159" s="743"/>
      <c r="J159" s="743"/>
      <c r="K159" s="743"/>
      <c r="L159" s="743"/>
      <c r="M159" s="743"/>
      <c r="N159" s="20"/>
    </row>
    <row r="160" spans="2:14" ht="20.100000000000001" customHeight="1" x14ac:dyDescent="0.2">
      <c r="B160" s="19"/>
      <c r="C160" s="744"/>
      <c r="D160" s="761"/>
      <c r="E160" s="743"/>
      <c r="F160" s="743"/>
      <c r="G160" s="743"/>
      <c r="H160" s="743"/>
      <c r="I160" s="743"/>
      <c r="J160" s="743"/>
      <c r="K160" s="743"/>
      <c r="L160" s="743"/>
      <c r="M160" s="743"/>
      <c r="N160" s="20"/>
    </row>
    <row r="161" spans="2:14" ht="20.100000000000001" customHeight="1" x14ac:dyDescent="0.2">
      <c r="B161" s="19"/>
      <c r="C161" s="744"/>
      <c r="D161" s="764"/>
      <c r="E161" s="743"/>
      <c r="F161" s="743"/>
      <c r="G161" s="743"/>
      <c r="H161" s="743"/>
      <c r="I161" s="743"/>
      <c r="J161" s="743"/>
      <c r="K161" s="743"/>
      <c r="L161" s="743"/>
      <c r="M161" s="743"/>
      <c r="N161" s="20"/>
    </row>
    <row r="162" spans="2:14" ht="20.100000000000001" customHeight="1" x14ac:dyDescent="0.2">
      <c r="B162" s="19"/>
      <c r="C162" s="744"/>
      <c r="D162" s="745"/>
      <c r="E162" s="743"/>
      <c r="F162" s="743"/>
      <c r="G162" s="743"/>
      <c r="H162" s="743"/>
      <c r="I162" s="743"/>
      <c r="J162" s="743"/>
      <c r="K162" s="743"/>
      <c r="L162" s="743"/>
      <c r="M162" s="743"/>
      <c r="N162" s="20"/>
    </row>
    <row r="163" spans="2:14" ht="19.5" customHeight="1" x14ac:dyDescent="0.2">
      <c r="B163" s="252" t="s">
        <v>1264</v>
      </c>
      <c r="C163" s="765" t="s">
        <v>1265</v>
      </c>
      <c r="D163" s="749"/>
      <c r="E163" s="751"/>
      <c r="F163" s="751"/>
      <c r="G163" s="751"/>
      <c r="H163" s="743"/>
      <c r="I163" s="743"/>
      <c r="J163" s="743"/>
      <c r="K163" s="743"/>
      <c r="L163" s="743"/>
      <c r="M163" s="743"/>
      <c r="N163" s="20"/>
    </row>
    <row r="164" spans="2:14" ht="19.5" customHeight="1" x14ac:dyDescent="0.2">
      <c r="B164" s="19"/>
      <c r="C164" s="744"/>
      <c r="D164" s="745"/>
      <c r="E164" s="743"/>
      <c r="F164" s="743"/>
      <c r="G164" s="743"/>
      <c r="H164" s="743"/>
      <c r="I164" s="743"/>
      <c r="J164" s="743"/>
      <c r="K164" s="743"/>
      <c r="L164" s="743"/>
      <c r="M164" s="743"/>
      <c r="N164" s="20"/>
    </row>
    <row r="165" spans="2:14" ht="19.5" customHeight="1" x14ac:dyDescent="0.2">
      <c r="B165" s="19"/>
      <c r="C165" s="744"/>
      <c r="D165" s="745"/>
      <c r="E165" s="743"/>
      <c r="F165" s="743"/>
      <c r="G165" s="743"/>
      <c r="H165" s="743"/>
      <c r="I165" s="743"/>
      <c r="J165" s="743"/>
      <c r="K165" s="743"/>
      <c r="L165" s="743"/>
      <c r="M165" s="743"/>
      <c r="N165" s="20"/>
    </row>
    <row r="166" spans="2:14" ht="19.5" customHeight="1" x14ac:dyDescent="0.2">
      <c r="B166" s="19"/>
      <c r="C166" s="744"/>
      <c r="D166" s="745"/>
      <c r="E166" s="743"/>
      <c r="F166" s="743"/>
      <c r="G166" s="743"/>
      <c r="H166" s="743"/>
      <c r="I166" s="743"/>
      <c r="J166" s="743"/>
      <c r="K166" s="743"/>
      <c r="L166" s="743"/>
      <c r="M166" s="743"/>
      <c r="N166" s="20"/>
    </row>
    <row r="167" spans="2:14" ht="19.5" customHeight="1" x14ac:dyDescent="0.2">
      <c r="B167" s="19"/>
      <c r="C167" s="744"/>
      <c r="D167" s="745"/>
      <c r="E167" s="743"/>
      <c r="F167" s="743"/>
      <c r="G167" s="743"/>
      <c r="H167" s="743"/>
      <c r="I167" s="743"/>
      <c r="J167" s="743"/>
      <c r="K167" s="743"/>
      <c r="L167" s="743"/>
      <c r="M167" s="743"/>
      <c r="N167" s="20"/>
    </row>
    <row r="168" spans="2:14" ht="19.5" customHeight="1" x14ac:dyDescent="0.2">
      <c r="B168" s="19"/>
      <c r="C168" s="744"/>
      <c r="D168" s="745"/>
      <c r="E168" s="743"/>
      <c r="F168" s="743"/>
      <c r="G168" s="743"/>
      <c r="H168" s="743"/>
      <c r="I168" s="743"/>
      <c r="J168" s="743"/>
      <c r="K168" s="743"/>
      <c r="L168" s="743"/>
      <c r="M168" s="743"/>
      <c r="N168" s="20"/>
    </row>
    <row r="169" spans="2:14" ht="19.5" customHeight="1" x14ac:dyDescent="0.2">
      <c r="B169" s="19"/>
      <c r="C169" s="744"/>
      <c r="D169" s="745"/>
      <c r="E169" s="743"/>
      <c r="F169" s="743"/>
      <c r="G169" s="743"/>
      <c r="H169" s="743"/>
      <c r="I169" s="743"/>
      <c r="J169" s="743"/>
      <c r="K169" s="743"/>
      <c r="L169" s="743"/>
      <c r="M169" s="743"/>
      <c r="N169" s="20"/>
    </row>
    <row r="170" spans="2:14" ht="19.5" customHeight="1" x14ac:dyDescent="0.2">
      <c r="B170" s="19"/>
      <c r="C170" s="744"/>
      <c r="D170" s="745"/>
      <c r="E170" s="743"/>
      <c r="F170" s="743"/>
      <c r="G170" s="743"/>
      <c r="H170" s="743"/>
      <c r="I170" s="743"/>
      <c r="J170" s="743"/>
      <c r="K170" s="743"/>
      <c r="L170" s="743"/>
      <c r="M170" s="743"/>
      <c r="N170" s="20"/>
    </row>
    <row r="171" spans="2:14" ht="19.5" customHeight="1" x14ac:dyDescent="0.2">
      <c r="B171" s="19"/>
      <c r="C171" s="744"/>
      <c r="D171" s="745"/>
      <c r="E171" s="743"/>
      <c r="F171" s="743"/>
      <c r="G171" s="743"/>
      <c r="H171" s="743"/>
      <c r="I171" s="743"/>
      <c r="J171" s="743"/>
      <c r="K171" s="743"/>
      <c r="L171" s="743"/>
      <c r="M171" s="743"/>
      <c r="N171" s="20"/>
    </row>
    <row r="172" spans="2:14" ht="19.5" customHeight="1" x14ac:dyDescent="0.2">
      <c r="B172" s="19"/>
      <c r="C172" s="744"/>
      <c r="D172" s="745"/>
      <c r="E172" s="743"/>
      <c r="F172" s="743"/>
      <c r="G172" s="743"/>
      <c r="H172" s="743"/>
      <c r="I172" s="743"/>
      <c r="J172" s="743"/>
      <c r="K172" s="743"/>
      <c r="L172" s="743"/>
      <c r="M172" s="743"/>
      <c r="N172" s="20"/>
    </row>
    <row r="173" spans="2:14" ht="19.5" customHeight="1" x14ac:dyDescent="0.2">
      <c r="B173" s="19"/>
      <c r="C173" s="744"/>
      <c r="D173" s="745"/>
      <c r="E173" s="743"/>
      <c r="F173" s="743"/>
      <c r="G173" s="743"/>
      <c r="H173" s="743"/>
      <c r="I173" s="743"/>
      <c r="J173" s="743"/>
      <c r="K173" s="743"/>
      <c r="L173" s="743"/>
      <c r="M173" s="743"/>
      <c r="N173" s="20"/>
    </row>
    <row r="174" spans="2:14" ht="19.5" customHeight="1" x14ac:dyDescent="0.2">
      <c r="B174" s="19"/>
      <c r="C174" s="744"/>
      <c r="D174" s="745"/>
      <c r="E174" s="743"/>
      <c r="F174" s="743"/>
      <c r="G174" s="743"/>
      <c r="H174" s="743"/>
      <c r="I174" s="743"/>
      <c r="J174" s="743"/>
      <c r="K174" s="743"/>
      <c r="L174" s="743"/>
      <c r="M174" s="743"/>
      <c r="N174" s="20"/>
    </row>
    <row r="175" spans="2:14" ht="19.5" customHeight="1" x14ac:dyDescent="0.2">
      <c r="B175" s="19"/>
      <c r="C175" s="744"/>
      <c r="D175" s="745"/>
      <c r="E175" s="743"/>
      <c r="F175" s="743"/>
      <c r="G175" s="743"/>
      <c r="H175" s="743"/>
      <c r="I175" s="743"/>
      <c r="J175" s="743"/>
      <c r="K175" s="743"/>
      <c r="L175" s="743"/>
      <c r="M175" s="743"/>
      <c r="N175" s="20"/>
    </row>
    <row r="176" spans="2:14" ht="19.5" customHeight="1" x14ac:dyDescent="0.2">
      <c r="B176" s="19"/>
      <c r="C176" s="744"/>
      <c r="D176" s="745"/>
      <c r="E176" s="743"/>
      <c r="F176" s="743"/>
      <c r="G176" s="743"/>
      <c r="H176" s="743"/>
      <c r="I176" s="743"/>
      <c r="J176" s="743"/>
      <c r="K176" s="743"/>
      <c r="L176" s="743"/>
      <c r="M176" s="743"/>
      <c r="N176" s="20"/>
    </row>
    <row r="177" spans="2:14" ht="19.5" customHeight="1" x14ac:dyDescent="0.2">
      <c r="B177" s="19"/>
      <c r="C177" s="744"/>
      <c r="D177" s="745"/>
      <c r="E177" s="743"/>
      <c r="F177" s="743"/>
      <c r="G177" s="743"/>
      <c r="H177" s="743"/>
      <c r="I177" s="743"/>
      <c r="J177" s="743"/>
      <c r="K177" s="743"/>
      <c r="L177" s="743"/>
      <c r="M177" s="743"/>
      <c r="N177" s="20"/>
    </row>
    <row r="178" spans="2:14" ht="19.5" customHeight="1" x14ac:dyDescent="0.2">
      <c r="B178" s="19"/>
      <c r="C178" s="744"/>
      <c r="D178" s="745"/>
      <c r="E178" s="743"/>
      <c r="F178" s="743"/>
      <c r="G178" s="743"/>
      <c r="H178" s="743"/>
      <c r="I178" s="743"/>
      <c r="J178" s="743"/>
      <c r="K178" s="743"/>
      <c r="L178" s="743"/>
      <c r="M178" s="743"/>
      <c r="N178" s="20"/>
    </row>
    <row r="179" spans="2:14" ht="19.5" customHeight="1" x14ac:dyDescent="0.2">
      <c r="B179" s="19"/>
      <c r="C179" s="744"/>
      <c r="D179" s="745"/>
      <c r="E179" s="743"/>
      <c r="F179" s="743"/>
      <c r="G179" s="743"/>
      <c r="H179" s="743"/>
      <c r="I179" s="743"/>
      <c r="J179" s="743"/>
      <c r="K179" s="743"/>
      <c r="L179" s="743"/>
      <c r="M179" s="743"/>
      <c r="N179" s="20"/>
    </row>
    <row r="180" spans="2:14" ht="19.5" customHeight="1" x14ac:dyDescent="0.2">
      <c r="B180" s="19"/>
      <c r="C180" s="744"/>
      <c r="D180" s="745"/>
      <c r="E180" s="743"/>
      <c r="F180" s="743"/>
      <c r="G180" s="743"/>
      <c r="H180" s="743"/>
      <c r="I180" s="743"/>
      <c r="J180" s="743"/>
      <c r="K180" s="743"/>
      <c r="L180" s="743"/>
      <c r="M180" s="743"/>
      <c r="N180" s="20"/>
    </row>
    <row r="181" spans="2:14" ht="19.5" customHeight="1" x14ac:dyDescent="0.2">
      <c r="B181" s="19"/>
      <c r="C181" s="744"/>
      <c r="D181" s="745"/>
      <c r="E181" s="743"/>
      <c r="F181" s="743"/>
      <c r="G181" s="743"/>
      <c r="H181" s="743"/>
      <c r="I181" s="743"/>
      <c r="J181" s="743"/>
      <c r="K181" s="743"/>
      <c r="L181" s="743"/>
      <c r="M181" s="743"/>
      <c r="N181" s="20"/>
    </row>
    <row r="182" spans="2:14" ht="19.5" customHeight="1" x14ac:dyDescent="0.2">
      <c r="B182" s="19"/>
      <c r="C182" s="744"/>
      <c r="D182" s="745"/>
      <c r="E182" s="743"/>
      <c r="F182" s="743"/>
      <c r="G182" s="743"/>
      <c r="H182" s="743"/>
      <c r="I182" s="743"/>
      <c r="J182" s="743"/>
      <c r="K182" s="743"/>
      <c r="L182" s="743"/>
      <c r="M182" s="743"/>
      <c r="N182" s="20"/>
    </row>
    <row r="183" spans="2:14" ht="19.5" customHeight="1" x14ac:dyDescent="0.2">
      <c r="B183" s="19"/>
      <c r="C183" s="744"/>
      <c r="D183" s="745"/>
      <c r="E183" s="743"/>
      <c r="F183" s="743"/>
      <c r="G183" s="743"/>
      <c r="H183" s="743"/>
      <c r="I183" s="743"/>
      <c r="J183" s="743"/>
      <c r="K183" s="743"/>
      <c r="L183" s="743"/>
      <c r="M183" s="743"/>
      <c r="N183" s="20"/>
    </row>
    <row r="184" spans="2:14" ht="19.5" customHeight="1" x14ac:dyDescent="0.2">
      <c r="B184" s="19"/>
      <c r="C184" s="744"/>
      <c r="D184" s="745"/>
      <c r="E184" s="743"/>
      <c r="F184" s="743"/>
      <c r="G184" s="743"/>
      <c r="H184" s="743"/>
      <c r="I184" s="743"/>
      <c r="J184" s="743"/>
      <c r="K184" s="743"/>
      <c r="L184" s="743"/>
      <c r="M184" s="743"/>
      <c r="N184" s="20"/>
    </row>
    <row r="185" spans="2:14" ht="19.5" customHeight="1" x14ac:dyDescent="0.2">
      <c r="B185" s="19"/>
      <c r="C185" s="744"/>
      <c r="D185" s="745"/>
      <c r="E185" s="743"/>
      <c r="F185" s="743"/>
      <c r="G185" s="743"/>
      <c r="H185" s="743"/>
      <c r="I185" s="743"/>
      <c r="J185" s="743"/>
      <c r="K185" s="743"/>
      <c r="L185" s="743"/>
      <c r="M185" s="743"/>
      <c r="N185" s="20"/>
    </row>
    <row r="186" spans="2:14" ht="19.5" customHeight="1" x14ac:dyDescent="0.2">
      <c r="B186" s="19"/>
      <c r="C186" s="744"/>
      <c r="D186" s="745"/>
      <c r="E186" s="743"/>
      <c r="F186" s="743"/>
      <c r="G186" s="743"/>
      <c r="H186" s="743"/>
      <c r="I186" s="743"/>
      <c r="J186" s="743"/>
      <c r="K186" s="743"/>
      <c r="L186" s="743"/>
      <c r="M186" s="743"/>
      <c r="N186" s="20"/>
    </row>
    <row r="187" spans="2:14" ht="19.5" customHeight="1" x14ac:dyDescent="0.2">
      <c r="B187" s="19"/>
      <c r="C187" s="744"/>
      <c r="D187" s="745"/>
      <c r="E187" s="743"/>
      <c r="F187" s="743"/>
      <c r="G187" s="743"/>
      <c r="H187" s="743"/>
      <c r="I187" s="743"/>
      <c r="J187" s="743"/>
      <c r="K187" s="743"/>
      <c r="L187" s="743"/>
      <c r="M187" s="743"/>
      <c r="N187" s="20"/>
    </row>
    <row r="188" spans="2:14" ht="19.5" customHeight="1" x14ac:dyDescent="0.2">
      <c r="B188" s="19"/>
      <c r="C188" s="744"/>
      <c r="D188" s="745"/>
      <c r="E188" s="743"/>
      <c r="F188" s="743"/>
      <c r="G188" s="743"/>
      <c r="H188" s="743"/>
      <c r="I188" s="743"/>
      <c r="J188" s="743"/>
      <c r="K188" s="743"/>
      <c r="L188" s="743"/>
      <c r="M188" s="743"/>
      <c r="N188" s="20"/>
    </row>
    <row r="189" spans="2:14" ht="19.5" customHeight="1" x14ac:dyDescent="0.2">
      <c r="B189" s="19"/>
      <c r="C189" s="744"/>
      <c r="D189" s="745"/>
      <c r="E189" s="743"/>
      <c r="F189" s="743"/>
      <c r="G189" s="743"/>
      <c r="H189" s="743"/>
      <c r="I189" s="743"/>
      <c r="J189" s="743"/>
      <c r="K189" s="743"/>
      <c r="L189" s="743"/>
      <c r="M189" s="743"/>
      <c r="N189" s="20"/>
    </row>
    <row r="190" spans="2:14" ht="19.5" customHeight="1" x14ac:dyDescent="0.2">
      <c r="B190" s="19"/>
      <c r="C190" s="744"/>
      <c r="D190" s="745"/>
      <c r="E190" s="743"/>
      <c r="F190" s="743"/>
      <c r="G190" s="743"/>
      <c r="H190" s="743"/>
      <c r="I190" s="743"/>
      <c r="J190" s="743"/>
      <c r="K190" s="743"/>
      <c r="L190" s="743"/>
      <c r="M190" s="743"/>
      <c r="N190" s="20"/>
    </row>
    <row r="191" spans="2:14" ht="19.5" customHeight="1" x14ac:dyDescent="0.2">
      <c r="B191" s="19"/>
      <c r="C191" s="744"/>
      <c r="D191" s="745"/>
      <c r="E191" s="743"/>
      <c r="F191" s="743"/>
      <c r="G191" s="743"/>
      <c r="H191" s="743"/>
      <c r="I191" s="743"/>
      <c r="J191" s="743"/>
      <c r="K191" s="743"/>
      <c r="L191" s="743"/>
      <c r="M191" s="743"/>
      <c r="N191" s="20"/>
    </row>
    <row r="192" spans="2:14" ht="19.5" customHeight="1" x14ac:dyDescent="0.2">
      <c r="B192" s="19"/>
      <c r="C192" s="744"/>
      <c r="D192" s="745"/>
      <c r="E192" s="743"/>
      <c r="F192" s="743"/>
      <c r="G192" s="743"/>
      <c r="H192" s="743"/>
      <c r="I192" s="743"/>
      <c r="J192" s="743"/>
      <c r="K192" s="743"/>
      <c r="L192" s="743"/>
      <c r="M192" s="743"/>
      <c r="N192" s="20"/>
    </row>
    <row r="193" spans="2:14" ht="19.5" customHeight="1" x14ac:dyDescent="0.2">
      <c r="B193" s="19"/>
      <c r="C193" s="744"/>
      <c r="D193" s="745"/>
      <c r="E193" s="743"/>
      <c r="F193" s="743"/>
      <c r="G193" s="743"/>
      <c r="H193" s="743"/>
      <c r="I193" s="743"/>
      <c r="J193" s="743"/>
      <c r="K193" s="743"/>
      <c r="L193" s="743"/>
      <c r="M193" s="743"/>
      <c r="N193" s="20"/>
    </row>
    <row r="194" spans="2:14" ht="19.5" customHeight="1" x14ac:dyDescent="0.2">
      <c r="B194" s="19"/>
      <c r="C194" s="744"/>
      <c r="D194" s="745"/>
      <c r="E194" s="743"/>
      <c r="F194" s="743"/>
      <c r="G194" s="743"/>
      <c r="H194" s="743"/>
      <c r="I194" s="743"/>
      <c r="J194" s="743"/>
      <c r="K194" s="743"/>
      <c r="L194" s="743"/>
      <c r="M194" s="743"/>
      <c r="N194" s="20"/>
    </row>
    <row r="195" spans="2:14" ht="19.5" customHeight="1" x14ac:dyDescent="0.2">
      <c r="B195" s="19"/>
      <c r="C195" s="744"/>
      <c r="D195" s="745"/>
      <c r="E195" s="743"/>
      <c r="F195" s="743"/>
      <c r="G195" s="743"/>
      <c r="H195" s="743"/>
      <c r="I195" s="743"/>
      <c r="J195" s="743"/>
      <c r="K195" s="743"/>
      <c r="L195" s="743"/>
      <c r="M195" s="743"/>
      <c r="N195" s="20"/>
    </row>
    <row r="196" spans="2:14" ht="19.5" customHeight="1" x14ac:dyDescent="0.2">
      <c r="B196" s="19"/>
      <c r="C196" s="744"/>
      <c r="D196" s="745"/>
      <c r="E196" s="743"/>
      <c r="F196" s="743"/>
      <c r="G196" s="743"/>
      <c r="H196" s="743"/>
      <c r="I196" s="743"/>
      <c r="J196" s="743"/>
      <c r="K196" s="743"/>
      <c r="L196" s="743"/>
      <c r="M196" s="743"/>
      <c r="N196" s="20"/>
    </row>
    <row r="197" spans="2:14" ht="19.5" customHeight="1" x14ac:dyDescent="0.2">
      <c r="B197" s="19"/>
      <c r="C197" s="744"/>
      <c r="D197" s="745"/>
      <c r="E197" s="743"/>
      <c r="F197" s="743"/>
      <c r="G197" s="743"/>
      <c r="H197" s="743"/>
      <c r="I197" s="743"/>
      <c r="J197" s="743"/>
      <c r="K197" s="743"/>
      <c r="L197" s="743"/>
      <c r="M197" s="743"/>
      <c r="N197" s="20"/>
    </row>
    <row r="198" spans="2:14" ht="19.5" customHeight="1" x14ac:dyDescent="0.2">
      <c r="B198" s="19"/>
      <c r="C198" s="744"/>
      <c r="D198" s="745"/>
      <c r="E198" s="743"/>
      <c r="F198" s="743"/>
      <c r="G198" s="743"/>
      <c r="H198" s="743"/>
      <c r="I198" s="743"/>
      <c r="J198" s="743"/>
      <c r="K198" s="743"/>
      <c r="L198" s="743"/>
      <c r="M198" s="743"/>
      <c r="N198" s="20"/>
    </row>
    <row r="199" spans="2:14" ht="19.5" customHeight="1" x14ac:dyDescent="0.2">
      <c r="B199" s="19"/>
      <c r="C199" s="744"/>
      <c r="D199" s="745"/>
      <c r="E199" s="743"/>
      <c r="F199" s="743"/>
      <c r="G199" s="743"/>
      <c r="H199" s="743"/>
      <c r="I199" s="743"/>
      <c r="J199" s="743"/>
      <c r="K199" s="743"/>
      <c r="L199" s="743"/>
      <c r="M199" s="743"/>
      <c r="N199" s="20"/>
    </row>
    <row r="200" spans="2:14" ht="19.5" customHeight="1" x14ac:dyDescent="0.2">
      <c r="B200" s="19"/>
      <c r="C200" s="744"/>
      <c r="D200" s="745"/>
      <c r="E200" s="743"/>
      <c r="F200" s="743"/>
      <c r="G200" s="743"/>
      <c r="H200" s="743"/>
      <c r="I200" s="743"/>
      <c r="J200" s="743"/>
      <c r="K200" s="743"/>
      <c r="L200" s="743"/>
      <c r="M200" s="743"/>
      <c r="N200" s="20"/>
    </row>
    <row r="201" spans="2:14" ht="19.5" customHeight="1" x14ac:dyDescent="0.2">
      <c r="B201" s="19"/>
      <c r="C201" s="744"/>
      <c r="D201" s="745"/>
      <c r="E201" s="743"/>
      <c r="F201" s="743"/>
      <c r="G201" s="743"/>
      <c r="H201" s="743"/>
      <c r="I201" s="743"/>
      <c r="J201" s="743"/>
      <c r="K201" s="743"/>
      <c r="L201" s="743"/>
      <c r="M201" s="743"/>
      <c r="N201" s="20"/>
    </row>
    <row r="202" spans="2:14" ht="19.5" customHeight="1" x14ac:dyDescent="0.2">
      <c r="B202" s="19"/>
      <c r="C202" s="744"/>
      <c r="D202" s="745"/>
      <c r="E202" s="743"/>
      <c r="F202" s="743"/>
      <c r="G202" s="743"/>
      <c r="H202" s="743"/>
      <c r="I202" s="743"/>
      <c r="J202" s="743"/>
      <c r="K202" s="743"/>
      <c r="L202" s="743"/>
      <c r="M202" s="743"/>
      <c r="N202" s="20"/>
    </row>
    <row r="203" spans="2:14" ht="19.5" customHeight="1" x14ac:dyDescent="0.2">
      <c r="B203" s="19"/>
      <c r="C203" s="744"/>
      <c r="D203" s="745"/>
      <c r="E203" s="743"/>
      <c r="F203" s="743"/>
      <c r="G203" s="743"/>
      <c r="H203" s="743"/>
      <c r="I203" s="743"/>
      <c r="J203" s="743"/>
      <c r="K203" s="743"/>
      <c r="L203" s="743"/>
      <c r="M203" s="743"/>
      <c r="N203" s="20"/>
    </row>
    <row r="204" spans="2:14" ht="19.5" customHeight="1" x14ac:dyDescent="0.2">
      <c r="B204" s="19"/>
      <c r="C204" s="744"/>
      <c r="D204" s="745"/>
      <c r="E204" s="743"/>
      <c r="F204" s="743"/>
      <c r="G204" s="743"/>
      <c r="H204" s="743"/>
      <c r="I204" s="743"/>
      <c r="J204" s="743"/>
      <c r="K204" s="743"/>
      <c r="L204" s="743"/>
      <c r="M204" s="743"/>
      <c r="N204" s="20"/>
    </row>
    <row r="205" spans="2:14" ht="19.5" customHeight="1" x14ac:dyDescent="0.2">
      <c r="B205" s="19"/>
      <c r="C205" s="744"/>
      <c r="D205" s="745"/>
      <c r="E205" s="743"/>
      <c r="F205" s="743"/>
      <c r="G205" s="743"/>
      <c r="H205" s="743"/>
      <c r="I205" s="743"/>
      <c r="J205" s="743"/>
      <c r="K205" s="743"/>
      <c r="L205" s="743"/>
      <c r="M205" s="743"/>
      <c r="N205" s="20"/>
    </row>
    <row r="206" spans="2:14" ht="20.100000000000001" customHeight="1" x14ac:dyDescent="0.2">
      <c r="B206" s="19"/>
      <c r="C206" s="744"/>
      <c r="D206" s="745"/>
      <c r="E206" s="743"/>
      <c r="F206" s="743"/>
      <c r="G206" s="743"/>
      <c r="H206" s="743"/>
      <c r="I206" s="743"/>
      <c r="J206" s="743"/>
      <c r="K206" s="743"/>
      <c r="L206" s="743"/>
      <c r="M206" s="743"/>
      <c r="N206" s="20"/>
    </row>
    <row r="207" spans="2:14" ht="20.100000000000001" customHeight="1" x14ac:dyDescent="0.2">
      <c r="B207" s="19"/>
      <c r="C207" s="744"/>
      <c r="D207" s="745"/>
      <c r="E207" s="743"/>
      <c r="F207" s="743"/>
      <c r="G207" s="743"/>
      <c r="H207" s="743"/>
      <c r="I207" s="743"/>
      <c r="J207" s="743"/>
      <c r="K207" s="743"/>
      <c r="L207" s="743"/>
      <c r="M207" s="743"/>
      <c r="N207" s="20"/>
    </row>
    <row r="208" spans="2:14" ht="20.100000000000001" customHeight="1" thickBot="1" x14ac:dyDescent="0.25">
      <c r="B208" s="199"/>
      <c r="C208" s="766"/>
      <c r="D208" s="767"/>
      <c r="E208" s="200"/>
      <c r="F208" s="200"/>
      <c r="G208" s="200"/>
      <c r="H208" s="200"/>
      <c r="I208" s="200"/>
      <c r="J208" s="200"/>
      <c r="K208" s="200"/>
      <c r="L208" s="200"/>
      <c r="M208" s="200"/>
      <c r="N208" s="202"/>
    </row>
    <row r="209" spans="2:14" ht="20.100000000000001" customHeight="1" x14ac:dyDescent="0.2">
      <c r="B209" s="743"/>
      <c r="C209" s="744"/>
      <c r="D209" s="745"/>
      <c r="E209" s="743"/>
      <c r="F209" s="743"/>
      <c r="G209" s="743"/>
      <c r="H209" s="743"/>
      <c r="I209" s="743"/>
      <c r="J209" s="743"/>
      <c r="K209" s="743"/>
      <c r="L209" s="743"/>
      <c r="M209" s="743"/>
      <c r="N209" s="743"/>
    </row>
    <row r="210" spans="2:14" ht="20.100000000000001" customHeight="1" x14ac:dyDescent="0.2">
      <c r="B210" s="743"/>
      <c r="C210" s="744"/>
      <c r="D210" s="745"/>
      <c r="E210" s="743"/>
      <c r="F210" s="743"/>
      <c r="G210" s="743"/>
      <c r="H210" s="743"/>
      <c r="I210" s="743"/>
      <c r="J210" s="743"/>
      <c r="K210" s="743"/>
      <c r="L210" s="743"/>
      <c r="M210" s="743"/>
      <c r="N210" s="743"/>
    </row>
    <row r="211" spans="2:14" ht="20.100000000000001" customHeight="1" x14ac:dyDescent="0.2">
      <c r="B211" s="743"/>
      <c r="C211" s="744"/>
      <c r="D211" s="745"/>
      <c r="E211" s="743"/>
      <c r="F211" s="743"/>
      <c r="G211" s="743"/>
      <c r="H211" s="743"/>
      <c r="I211" s="743"/>
      <c r="J211" s="743"/>
      <c r="K211" s="743"/>
      <c r="L211" s="743"/>
      <c r="M211" s="743"/>
      <c r="N211" s="743"/>
    </row>
    <row r="212" spans="2:14" ht="20.100000000000001" customHeight="1" x14ac:dyDescent="0.2">
      <c r="B212" s="743"/>
      <c r="C212" s="744"/>
      <c r="D212" s="745"/>
      <c r="E212" s="743"/>
      <c r="F212" s="743"/>
      <c r="G212" s="743"/>
      <c r="H212" s="743"/>
      <c r="I212" s="743"/>
      <c r="J212" s="743"/>
      <c r="K212" s="743"/>
      <c r="L212" s="743"/>
      <c r="M212" s="743"/>
      <c r="N212" s="743"/>
    </row>
    <row r="213" spans="2:14" ht="20.100000000000001" customHeight="1" x14ac:dyDescent="0.2"/>
    <row r="216" spans="2:14" x14ac:dyDescent="0.2">
      <c r="D216" s="253"/>
    </row>
  </sheetData>
  <mergeCells count="106">
    <mergeCell ref="B1:N4"/>
    <mergeCell ref="B5:N5"/>
    <mergeCell ref="B21:C21"/>
    <mergeCell ref="B25:C25"/>
    <mergeCell ref="C8:N8"/>
    <mergeCell ref="C9:N9"/>
    <mergeCell ref="C10:N10"/>
    <mergeCell ref="B12:N12"/>
    <mergeCell ref="B14:N14"/>
    <mergeCell ref="B16:C16"/>
    <mergeCell ref="C7:N7"/>
    <mergeCell ref="D26:E26"/>
    <mergeCell ref="J26:K26"/>
    <mergeCell ref="D27:E27"/>
    <mergeCell ref="J27:K27"/>
    <mergeCell ref="D28:E28"/>
    <mergeCell ref="J28:K28"/>
    <mergeCell ref="D17:E17"/>
    <mergeCell ref="J17:K17"/>
    <mergeCell ref="D18:E18"/>
    <mergeCell ref="J18:K18"/>
    <mergeCell ref="G48:J48"/>
    <mergeCell ref="G49:J49"/>
    <mergeCell ref="G50:J50"/>
    <mergeCell ref="G51:J51"/>
    <mergeCell ref="D53:E55"/>
    <mergeCell ref="H53:I53"/>
    <mergeCell ref="H54:I54"/>
    <mergeCell ref="H55:I55"/>
    <mergeCell ref="B31:C31"/>
    <mergeCell ref="B35:D35"/>
    <mergeCell ref="F36:G36"/>
    <mergeCell ref="B39:C39"/>
    <mergeCell ref="D40:E42"/>
    <mergeCell ref="D45:E47"/>
    <mergeCell ref="G45:J45"/>
    <mergeCell ref="G46:J46"/>
    <mergeCell ref="G47:J47"/>
    <mergeCell ref="C69:E69"/>
    <mergeCell ref="B72:E72"/>
    <mergeCell ref="E73:H73"/>
    <mergeCell ref="B76:E76"/>
    <mergeCell ref="E77:H77"/>
    <mergeCell ref="B105:G105"/>
    <mergeCell ref="H56:I56"/>
    <mergeCell ref="B59:D59"/>
    <mergeCell ref="B65:D65"/>
    <mergeCell ref="C67:E68"/>
    <mergeCell ref="F67:H67"/>
    <mergeCell ref="I67:I68"/>
    <mergeCell ref="B80:N80"/>
    <mergeCell ref="C110:D110"/>
    <mergeCell ref="G110:I110"/>
    <mergeCell ref="C111:D112"/>
    <mergeCell ref="E111:E112"/>
    <mergeCell ref="G111:I111"/>
    <mergeCell ref="G112:I112"/>
    <mergeCell ref="M106:M107"/>
    <mergeCell ref="G107:I107"/>
    <mergeCell ref="C108:D108"/>
    <mergeCell ref="G108:I108"/>
    <mergeCell ref="C109:D109"/>
    <mergeCell ref="G109:I109"/>
    <mergeCell ref="C106:D107"/>
    <mergeCell ref="E106:E107"/>
    <mergeCell ref="F106:I106"/>
    <mergeCell ref="J106:J107"/>
    <mergeCell ref="K106:K107"/>
    <mergeCell ref="L106:L107"/>
    <mergeCell ref="C117:D117"/>
    <mergeCell ref="G117:I117"/>
    <mergeCell ref="C118:D118"/>
    <mergeCell ref="G118:I118"/>
    <mergeCell ref="C119:D119"/>
    <mergeCell ref="G119:I119"/>
    <mergeCell ref="C113:D113"/>
    <mergeCell ref="G113:I113"/>
    <mergeCell ref="C114:D116"/>
    <mergeCell ref="E114:E116"/>
    <mergeCell ref="G114:I114"/>
    <mergeCell ref="G115:I115"/>
    <mergeCell ref="G116:I116"/>
    <mergeCell ref="B131:N131"/>
    <mergeCell ref="F133:K133"/>
    <mergeCell ref="F134:K134"/>
    <mergeCell ref="F135:K135"/>
    <mergeCell ref="E137:F137"/>
    <mergeCell ref="I137:J137"/>
    <mergeCell ref="C120:D120"/>
    <mergeCell ref="G120:I120"/>
    <mergeCell ref="C121:D121"/>
    <mergeCell ref="G121:K121"/>
    <mergeCell ref="C122:D122"/>
    <mergeCell ref="C123:M123"/>
    <mergeCell ref="H149:M149"/>
    <mergeCell ref="H150:M150"/>
    <mergeCell ref="H151:M151"/>
    <mergeCell ref="H152:M152"/>
    <mergeCell ref="H153:M153"/>
    <mergeCell ref="H154:M154"/>
    <mergeCell ref="E138:F138"/>
    <mergeCell ref="I138:L138"/>
    <mergeCell ref="B144:N144"/>
    <mergeCell ref="H146:M146"/>
    <mergeCell ref="H147:M147"/>
    <mergeCell ref="H148:M148"/>
  </mergeCells>
  <printOptions horizontalCentered="1"/>
  <pageMargins left="0.39370078740157483" right="0.39370078740157483" top="0.78740157480314965" bottom="0.59055118110236227" header="0.31496062992125984" footer="0.31496062992125984"/>
  <pageSetup paperSize="9" scale="37" orientation="portrait" r:id="rId1"/>
  <colBreaks count="1" manualBreakCount="1">
    <brk id="14"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Q186"/>
  <sheetViews>
    <sheetView workbookViewId="0">
      <selection sqref="A1:B4"/>
    </sheetView>
  </sheetViews>
  <sheetFormatPr defaultColWidth="9.140625" defaultRowHeight="12.75" x14ac:dyDescent="0.2"/>
  <cols>
    <col min="1" max="1" width="6.7109375" style="189" customWidth="1"/>
    <col min="2" max="2" width="24.140625" style="189" bestFit="1" customWidth="1"/>
    <col min="3" max="3" width="19.7109375" style="189" customWidth="1"/>
    <col min="4" max="4" width="20.5703125" style="189" bestFit="1" customWidth="1"/>
    <col min="5" max="5" width="16.5703125" style="254" customWidth="1"/>
    <col min="6" max="6" width="17" style="189" bestFit="1" customWidth="1"/>
    <col min="7" max="7" width="31.42578125" style="189" customWidth="1"/>
    <col min="8" max="12" width="15.7109375" style="189" customWidth="1"/>
    <col min="13" max="13" width="17.7109375" style="189" customWidth="1"/>
    <col min="14" max="14" width="10" style="189" customWidth="1"/>
    <col min="15" max="15" width="6.7109375" style="189" customWidth="1"/>
    <col min="16" max="16" width="9.140625" style="189"/>
    <col min="17" max="17" width="21.5703125" style="189" bestFit="1" customWidth="1"/>
    <col min="18" max="16384" width="9.140625" style="189"/>
  </cols>
  <sheetData>
    <row r="1" spans="2:14" s="184" customFormat="1" x14ac:dyDescent="0.2">
      <c r="B1" s="1087" t="s">
        <v>1594</v>
      </c>
      <c r="C1" s="1088"/>
      <c r="D1" s="1088"/>
      <c r="E1" s="1088"/>
      <c r="F1" s="1088"/>
      <c r="G1" s="1088"/>
      <c r="H1" s="1088"/>
      <c r="I1" s="1088"/>
      <c r="J1" s="1088"/>
      <c r="K1" s="1088"/>
      <c r="L1" s="1088"/>
      <c r="M1" s="1088"/>
      <c r="N1" s="1089"/>
    </row>
    <row r="2" spans="2:14" s="184" customFormat="1" ht="24.95" customHeight="1" x14ac:dyDescent="0.2">
      <c r="B2" s="1090"/>
      <c r="C2" s="1091"/>
      <c r="D2" s="1091"/>
      <c r="E2" s="1091"/>
      <c r="F2" s="1091"/>
      <c r="G2" s="1091"/>
      <c r="H2" s="1091"/>
      <c r="I2" s="1091"/>
      <c r="J2" s="1091"/>
      <c r="K2" s="1091"/>
      <c r="L2" s="1091"/>
      <c r="M2" s="1091"/>
      <c r="N2" s="1092"/>
    </row>
    <row r="3" spans="2:14" s="184" customFormat="1" x14ac:dyDescent="0.2">
      <c r="B3" s="1090"/>
      <c r="C3" s="1091"/>
      <c r="D3" s="1091"/>
      <c r="E3" s="1091"/>
      <c r="F3" s="1091"/>
      <c r="G3" s="1091"/>
      <c r="H3" s="1091"/>
      <c r="I3" s="1091"/>
      <c r="J3" s="1091"/>
      <c r="K3" s="1091"/>
      <c r="L3" s="1091"/>
      <c r="M3" s="1091"/>
      <c r="N3" s="1092"/>
    </row>
    <row r="4" spans="2:14" s="184" customFormat="1" ht="13.5" thickBot="1" x14ac:dyDescent="0.25">
      <c r="B4" s="1127"/>
      <c r="C4" s="1128"/>
      <c r="D4" s="1128"/>
      <c r="E4" s="1128"/>
      <c r="F4" s="1128"/>
      <c r="G4" s="1128"/>
      <c r="H4" s="1128"/>
      <c r="I4" s="1128"/>
      <c r="J4" s="1128"/>
      <c r="K4" s="1128"/>
      <c r="L4" s="1128"/>
      <c r="M4" s="1128"/>
      <c r="N4" s="1129"/>
    </row>
    <row r="5" spans="2:14" s="184" customFormat="1" ht="9.9499999999999993" customHeight="1" thickBot="1" x14ac:dyDescent="0.25">
      <c r="B5" s="1084"/>
      <c r="C5" s="1085"/>
      <c r="D5" s="1085"/>
      <c r="E5" s="1085"/>
      <c r="F5" s="1085"/>
      <c r="G5" s="1085"/>
      <c r="H5" s="1085"/>
      <c r="I5" s="1085"/>
      <c r="J5" s="1085"/>
      <c r="K5" s="1085"/>
      <c r="L5" s="1085"/>
      <c r="M5" s="1085"/>
      <c r="N5" s="1086"/>
    </row>
    <row r="6" spans="2:14" s="184" customFormat="1" x14ac:dyDescent="0.2">
      <c r="B6" s="185" t="s">
        <v>749</v>
      </c>
      <c r="C6" s="1496" t="str">
        <f>'CP002 - Mob. e Desmob'!D7</f>
        <v>Recuperação e/ou Reforço Estrutural de Obras de Arte Especiais (Pontes, Viadutos, Passarelas e Afins) Sob Jurisdição do Departamento de Estradas de Rodagem do Estado de Pernambuco</v>
      </c>
      <c r="D6" s="1496"/>
      <c r="E6" s="1496"/>
      <c r="F6" s="1496"/>
      <c r="G6" s="1496"/>
      <c r="H6" s="1496"/>
      <c r="I6" s="1496"/>
      <c r="J6" s="1496"/>
      <c r="K6" s="1496"/>
      <c r="L6" s="1496"/>
      <c r="M6" s="1496"/>
      <c r="N6" s="1497"/>
    </row>
    <row r="7" spans="2:14" s="184" customFormat="1" x14ac:dyDescent="0.2">
      <c r="B7" s="186" t="s">
        <v>900</v>
      </c>
      <c r="C7" s="1484"/>
      <c r="D7" s="1484"/>
      <c r="E7" s="1484"/>
      <c r="F7" s="1484"/>
      <c r="G7" s="1484"/>
      <c r="H7" s="1484"/>
      <c r="I7" s="1484"/>
      <c r="J7" s="1484"/>
      <c r="K7" s="1484"/>
      <c r="L7" s="1484"/>
      <c r="M7" s="1484"/>
      <c r="N7" s="1485"/>
    </row>
    <row r="8" spans="2:14" s="184" customFormat="1" x14ac:dyDescent="0.2">
      <c r="B8" s="186" t="s">
        <v>750</v>
      </c>
      <c r="C8" s="1495" t="str">
        <f>'CP001 - Adm Local'!D7</f>
        <v>JANEIRO/2026</v>
      </c>
      <c r="D8" s="1484"/>
      <c r="E8" s="1484"/>
      <c r="F8" s="1484"/>
      <c r="G8" s="1484"/>
      <c r="H8" s="1484"/>
      <c r="I8" s="1484"/>
      <c r="J8" s="1484"/>
      <c r="K8" s="1484"/>
      <c r="L8" s="1484"/>
      <c r="M8" s="1484"/>
      <c r="N8" s="1485"/>
    </row>
    <row r="9" spans="2:14" s="184" customFormat="1" x14ac:dyDescent="0.2">
      <c r="B9" s="186" t="s">
        <v>751</v>
      </c>
      <c r="C9" s="1484" t="str">
        <f>'CP001 - Adm Local'!D8</f>
        <v>SEM DESONERAÇÃO</v>
      </c>
      <c r="D9" s="1484"/>
      <c r="E9" s="1484"/>
      <c r="F9" s="1484"/>
      <c r="G9" s="1484"/>
      <c r="H9" s="1484"/>
      <c r="I9" s="1484"/>
      <c r="J9" s="1484"/>
      <c r="K9" s="1484"/>
      <c r="L9" s="1484"/>
      <c r="M9" s="1484"/>
      <c r="N9" s="1485"/>
    </row>
    <row r="10" spans="2:14" s="184" customFormat="1" x14ac:dyDescent="0.2">
      <c r="B10" s="186" t="s">
        <v>752</v>
      </c>
      <c r="C10" s="1484" t="str">
        <f>'CP001 - Adm Local'!D9</f>
        <v>PE</v>
      </c>
      <c r="D10" s="1484"/>
      <c r="E10" s="1484"/>
      <c r="F10" s="1484"/>
      <c r="G10" s="1484"/>
      <c r="H10" s="1484"/>
      <c r="I10" s="1484"/>
      <c r="J10" s="1484"/>
      <c r="K10" s="1484"/>
      <c r="L10" s="1484"/>
      <c r="M10" s="1484"/>
      <c r="N10" s="1485"/>
    </row>
    <row r="11" spans="2:14" ht="9.9499999999999993" customHeight="1" thickBot="1" x14ac:dyDescent="0.25">
      <c r="B11" s="187"/>
      <c r="C11" s="746"/>
      <c r="D11" s="746"/>
      <c r="E11" s="747"/>
      <c r="F11" s="746"/>
      <c r="G11" s="746"/>
      <c r="H11" s="746"/>
      <c r="I11" s="746"/>
      <c r="J11" s="746"/>
      <c r="K11" s="746"/>
      <c r="L11" s="746"/>
      <c r="M11" s="746"/>
      <c r="N11" s="188"/>
    </row>
    <row r="12" spans="2:14" ht="20.100000000000001" customHeight="1" thickBot="1" x14ac:dyDescent="0.25">
      <c r="B12" s="1486" t="s">
        <v>6032</v>
      </c>
      <c r="C12" s="1487"/>
      <c r="D12" s="1487"/>
      <c r="E12" s="1487"/>
      <c r="F12" s="1487"/>
      <c r="G12" s="1487"/>
      <c r="H12" s="1487"/>
      <c r="I12" s="1487"/>
      <c r="J12" s="1487"/>
      <c r="K12" s="1487"/>
      <c r="L12" s="1487"/>
      <c r="M12" s="1487"/>
      <c r="N12" s="1488"/>
    </row>
    <row r="13" spans="2:14" x14ac:dyDescent="0.2">
      <c r="B13" s="19"/>
      <c r="C13" s="743"/>
      <c r="D13" s="743"/>
      <c r="E13" s="748"/>
      <c r="F13" s="743"/>
      <c r="G13" s="743"/>
      <c r="H13" s="743"/>
      <c r="I13" s="743"/>
      <c r="J13" s="743"/>
      <c r="K13" s="743"/>
      <c r="L13" s="743"/>
      <c r="M13" s="743"/>
      <c r="N13" s="20"/>
    </row>
    <row r="14" spans="2:14" ht="20.100000000000001" customHeight="1" x14ac:dyDescent="0.2">
      <c r="B14" s="1489" t="s">
        <v>1135</v>
      </c>
      <c r="C14" s="1461"/>
      <c r="D14" s="1461"/>
      <c r="E14" s="1461"/>
      <c r="F14" s="1461"/>
      <c r="G14" s="1461"/>
      <c r="H14" s="1461"/>
      <c r="I14" s="1461"/>
      <c r="J14" s="1461"/>
      <c r="K14" s="1461"/>
      <c r="L14" s="1461"/>
      <c r="M14" s="1461"/>
      <c r="N14" s="1490"/>
    </row>
    <row r="15" spans="2:14" x14ac:dyDescent="0.2">
      <c r="B15" s="19"/>
      <c r="C15" s="743"/>
      <c r="D15" s="743"/>
      <c r="E15" s="748"/>
      <c r="F15" s="743"/>
      <c r="G15" s="743"/>
      <c r="H15" s="743"/>
      <c r="I15" s="743"/>
      <c r="J15" s="743"/>
      <c r="K15" s="743"/>
      <c r="L15" s="743"/>
      <c r="M15" s="743"/>
      <c r="N15" s="20"/>
    </row>
    <row r="16" spans="2:14" ht="20.100000000000001" customHeight="1" x14ac:dyDescent="0.2">
      <c r="B16" s="1434" t="s">
        <v>1136</v>
      </c>
      <c r="C16" s="1435"/>
      <c r="D16" s="743"/>
      <c r="E16" s="748"/>
      <c r="F16" s="743"/>
      <c r="G16" s="743"/>
      <c r="H16" s="743"/>
      <c r="I16" s="743"/>
      <c r="J16" s="743"/>
      <c r="K16" s="743"/>
      <c r="L16" s="743"/>
      <c r="M16" s="743"/>
      <c r="N16" s="20"/>
    </row>
    <row r="17" spans="2:14" ht="20.100000000000001" customHeight="1" x14ac:dyDescent="0.2">
      <c r="B17" s="19"/>
      <c r="C17" s="191"/>
      <c r="D17" s="1433" t="s">
        <v>1137</v>
      </c>
      <c r="E17" s="1470"/>
      <c r="F17" s="191"/>
      <c r="G17" s="743" t="s">
        <v>1138</v>
      </c>
      <c r="H17" s="743"/>
      <c r="I17" s="191" t="s">
        <v>167</v>
      </c>
      <c r="J17" s="1433" t="s">
        <v>1139</v>
      </c>
      <c r="K17" s="1432"/>
      <c r="L17" s="743"/>
      <c r="M17" s="743"/>
      <c r="N17" s="20"/>
    </row>
    <row r="18" spans="2:14" ht="20.100000000000001" customHeight="1" x14ac:dyDescent="0.2">
      <c r="B18" s="19"/>
      <c r="C18" s="191"/>
      <c r="D18" s="1433" t="s">
        <v>1140</v>
      </c>
      <c r="E18" s="1470"/>
      <c r="F18" s="191"/>
      <c r="G18" s="743" t="s">
        <v>1141</v>
      </c>
      <c r="H18" s="743"/>
      <c r="I18" s="191"/>
      <c r="J18" s="1433" t="s">
        <v>1142</v>
      </c>
      <c r="K18" s="1432"/>
      <c r="L18" s="743"/>
      <c r="M18" s="743"/>
      <c r="N18" s="20"/>
    </row>
    <row r="19" spans="2:14" ht="20.100000000000001" customHeight="1" x14ac:dyDescent="0.2">
      <c r="B19" s="19"/>
      <c r="C19" s="743"/>
      <c r="D19" s="743"/>
      <c r="E19" s="748"/>
      <c r="F19" s="743"/>
      <c r="G19" s="743"/>
      <c r="H19" s="743"/>
      <c r="I19" s="743"/>
      <c r="J19" s="743"/>
      <c r="K19" s="743"/>
      <c r="L19" s="743"/>
      <c r="M19" s="743"/>
      <c r="N19" s="20"/>
    </row>
    <row r="20" spans="2:14" ht="20.100000000000001" customHeight="1" x14ac:dyDescent="0.2">
      <c r="B20" s="19"/>
      <c r="C20" s="743"/>
      <c r="D20" s="743"/>
      <c r="E20" s="748"/>
      <c r="F20" s="743"/>
      <c r="G20" s="743"/>
      <c r="H20" s="743"/>
      <c r="I20" s="743"/>
      <c r="J20" s="743"/>
      <c r="K20" s="743"/>
      <c r="L20" s="743"/>
      <c r="M20" s="743"/>
      <c r="N20" s="20"/>
    </row>
    <row r="21" spans="2:14" ht="20.100000000000001" customHeight="1" x14ac:dyDescent="0.2">
      <c r="B21" s="1434" t="s">
        <v>1143</v>
      </c>
      <c r="C21" s="1435"/>
      <c r="D21" s="743"/>
      <c r="E21" s="748"/>
      <c r="F21" s="743"/>
      <c r="G21" s="743"/>
      <c r="H21" s="743"/>
      <c r="I21" s="743"/>
      <c r="J21" s="743"/>
      <c r="K21" s="743"/>
      <c r="L21" s="743"/>
      <c r="M21" s="743"/>
      <c r="N21" s="20"/>
    </row>
    <row r="22" spans="2:14" ht="20.100000000000001" customHeight="1" x14ac:dyDescent="0.2">
      <c r="B22" s="19"/>
      <c r="C22" s="191" t="s">
        <v>167</v>
      </c>
      <c r="D22" s="743" t="s">
        <v>1144</v>
      </c>
      <c r="E22" s="748"/>
      <c r="F22" s="191"/>
      <c r="G22" s="743" t="s">
        <v>1145</v>
      </c>
      <c r="H22" s="743"/>
      <c r="I22" s="191"/>
      <c r="J22" s="743" t="s">
        <v>1146</v>
      </c>
      <c r="K22" s="743"/>
      <c r="L22" s="191"/>
      <c r="M22" s="743" t="s">
        <v>1147</v>
      </c>
      <c r="N22" s="20"/>
    </row>
    <row r="23" spans="2:14" ht="20.100000000000001" customHeight="1" x14ac:dyDescent="0.2">
      <c r="B23" s="19"/>
      <c r="C23" s="743"/>
      <c r="D23" s="743"/>
      <c r="E23" s="748"/>
      <c r="F23" s="743"/>
      <c r="G23" s="743"/>
      <c r="H23" s="743"/>
      <c r="I23" s="743"/>
      <c r="J23" s="743"/>
      <c r="K23" s="743"/>
      <c r="L23" s="743"/>
      <c r="M23" s="743"/>
      <c r="N23" s="20"/>
    </row>
    <row r="24" spans="2:14" ht="20.100000000000001" customHeight="1" x14ac:dyDescent="0.2">
      <c r="B24" s="19"/>
      <c r="C24" s="743"/>
      <c r="D24" s="743"/>
      <c r="E24" s="748"/>
      <c r="F24" s="743"/>
      <c r="G24" s="743"/>
      <c r="H24" s="743"/>
      <c r="I24" s="743"/>
      <c r="J24" s="743"/>
      <c r="K24" s="743"/>
      <c r="L24" s="743"/>
      <c r="M24" s="743"/>
      <c r="N24" s="20"/>
    </row>
    <row r="25" spans="2:14" ht="20.100000000000001" customHeight="1" x14ac:dyDescent="0.2">
      <c r="B25" s="1434" t="s">
        <v>1148</v>
      </c>
      <c r="C25" s="1435"/>
      <c r="D25" s="743"/>
      <c r="E25" s="748"/>
      <c r="F25" s="743"/>
      <c r="G25" s="743"/>
      <c r="H25" s="743"/>
      <c r="I25" s="743"/>
      <c r="J25" s="743"/>
      <c r="K25" s="743"/>
      <c r="L25" s="743"/>
      <c r="M25" s="743"/>
      <c r="N25" s="20"/>
    </row>
    <row r="26" spans="2:14" ht="19.5" customHeight="1" x14ac:dyDescent="0.2">
      <c r="B26" s="19"/>
      <c r="C26" s="191"/>
      <c r="D26" s="1433" t="s">
        <v>1149</v>
      </c>
      <c r="E26" s="1432"/>
      <c r="F26" s="750"/>
      <c r="G26" s="743"/>
      <c r="H26" s="743"/>
      <c r="I26" s="191"/>
      <c r="J26" s="1433" t="s">
        <v>1150</v>
      </c>
      <c r="K26" s="1432"/>
      <c r="L26" s="743"/>
      <c r="M26" s="743"/>
      <c r="N26" s="20"/>
    </row>
    <row r="27" spans="2:14" ht="20.100000000000001" customHeight="1" x14ac:dyDescent="0.2">
      <c r="B27" s="19"/>
      <c r="C27" s="191"/>
      <c r="D27" s="1433" t="s">
        <v>1151</v>
      </c>
      <c r="E27" s="1432"/>
      <c r="F27" s="750"/>
      <c r="G27" s="743"/>
      <c r="H27" s="743"/>
      <c r="I27" s="191"/>
      <c r="J27" s="1433" t="s">
        <v>1152</v>
      </c>
      <c r="K27" s="1432"/>
      <c r="L27" s="743"/>
      <c r="M27" s="743"/>
      <c r="N27" s="20"/>
    </row>
    <row r="28" spans="2:14" ht="20.100000000000001" customHeight="1" x14ac:dyDescent="0.2">
      <c r="B28" s="19"/>
      <c r="C28" s="191"/>
      <c r="D28" s="1433" t="s">
        <v>1153</v>
      </c>
      <c r="E28" s="1432"/>
      <c r="F28" s="750"/>
      <c r="G28" s="743"/>
      <c r="H28" s="743"/>
      <c r="I28" s="191"/>
      <c r="J28" s="1433" t="s">
        <v>1154</v>
      </c>
      <c r="K28" s="1432"/>
      <c r="L28" s="743"/>
      <c r="M28" s="743"/>
      <c r="N28" s="20"/>
    </row>
    <row r="29" spans="2:14" ht="20.100000000000001" customHeight="1" x14ac:dyDescent="0.2">
      <c r="B29" s="19"/>
      <c r="C29" s="743"/>
      <c r="D29" s="743"/>
      <c r="E29" s="748"/>
      <c r="F29" s="743"/>
      <c r="G29" s="743"/>
      <c r="H29" s="743"/>
      <c r="I29" s="743"/>
      <c r="J29" s="743"/>
      <c r="K29" s="743"/>
      <c r="L29" s="743"/>
      <c r="M29" s="743"/>
      <c r="N29" s="20"/>
    </row>
    <row r="30" spans="2:14" ht="20.100000000000001" customHeight="1" x14ac:dyDescent="0.2">
      <c r="B30" s="19"/>
      <c r="C30" s="743"/>
      <c r="D30" s="743"/>
      <c r="E30" s="748"/>
      <c r="F30" s="743"/>
      <c r="G30" s="743"/>
      <c r="H30" s="743"/>
      <c r="I30" s="743"/>
      <c r="J30" s="743"/>
      <c r="K30" s="743"/>
      <c r="L30" s="743"/>
      <c r="M30" s="743"/>
      <c r="N30" s="20"/>
    </row>
    <row r="31" spans="2:14" ht="20.100000000000001" customHeight="1" x14ac:dyDescent="0.2">
      <c r="B31" s="1434" t="s">
        <v>1155</v>
      </c>
      <c r="C31" s="1435"/>
      <c r="D31" s="743"/>
      <c r="E31" s="748"/>
      <c r="F31" s="743"/>
      <c r="G31" s="743"/>
      <c r="H31" s="743"/>
      <c r="I31" s="743"/>
      <c r="J31" s="743"/>
      <c r="K31" s="743"/>
      <c r="L31" s="743"/>
      <c r="M31" s="743"/>
      <c r="N31" s="20"/>
    </row>
    <row r="32" spans="2:14" ht="19.5" customHeight="1" thickBot="1" x14ac:dyDescent="0.25">
      <c r="B32" s="19"/>
      <c r="C32" s="192"/>
      <c r="D32" s="743" t="s">
        <v>1156</v>
      </c>
      <c r="E32" s="748"/>
      <c r="F32" s="192"/>
      <c r="G32" s="743" t="s">
        <v>1157</v>
      </c>
      <c r="H32" s="743"/>
      <c r="I32" s="192" t="s">
        <v>147</v>
      </c>
      <c r="J32" s="743" t="s">
        <v>1158</v>
      </c>
      <c r="K32" s="743"/>
      <c r="L32" s="750"/>
      <c r="M32" s="743"/>
      <c r="N32" s="20"/>
    </row>
    <row r="33" spans="2:14" ht="20.100000000000001" customHeight="1" x14ac:dyDescent="0.2">
      <c r="B33" s="193"/>
      <c r="C33" s="194"/>
      <c r="D33" s="194"/>
      <c r="E33" s="195"/>
      <c r="F33" s="194"/>
      <c r="G33" s="194"/>
      <c r="H33" s="194"/>
      <c r="I33" s="194"/>
      <c r="J33" s="194"/>
      <c r="K33" s="194"/>
      <c r="L33" s="194"/>
      <c r="M33" s="194"/>
      <c r="N33" s="196"/>
    </row>
    <row r="34" spans="2:14" ht="20.100000000000001" customHeight="1" x14ac:dyDescent="0.2">
      <c r="B34" s="19"/>
      <c r="C34" s="743"/>
      <c r="D34" s="743"/>
      <c r="E34" s="748"/>
      <c r="F34" s="743"/>
      <c r="G34" s="743"/>
      <c r="H34" s="743"/>
      <c r="I34" s="743"/>
      <c r="J34" s="743"/>
      <c r="K34" s="743"/>
      <c r="L34" s="743"/>
      <c r="M34" s="743"/>
      <c r="N34" s="20"/>
    </row>
    <row r="35" spans="2:14" ht="20.100000000000001" customHeight="1" x14ac:dyDescent="0.2">
      <c r="B35" s="1434" t="s">
        <v>1159</v>
      </c>
      <c r="C35" s="1435"/>
      <c r="D35" s="1435"/>
      <c r="E35" s="748"/>
      <c r="F35" s="743"/>
      <c r="G35" s="743"/>
      <c r="H35" s="743"/>
      <c r="I35" s="743"/>
      <c r="J35" s="743"/>
      <c r="K35" s="743"/>
      <c r="L35" s="743"/>
      <c r="M35" s="743"/>
      <c r="N35" s="20"/>
    </row>
    <row r="36" spans="2:14" ht="20.100000000000001" customHeight="1" x14ac:dyDescent="0.2">
      <c r="B36" s="19"/>
      <c r="C36" s="197"/>
      <c r="D36" s="743" t="s">
        <v>1160</v>
      </c>
      <c r="E36" s="748"/>
      <c r="F36" s="1479"/>
      <c r="G36" s="1479"/>
      <c r="H36" s="743" t="s">
        <v>1161</v>
      </c>
      <c r="I36" s="750"/>
      <c r="J36" s="198" t="s">
        <v>753</v>
      </c>
      <c r="K36" s="743" t="s">
        <v>1162</v>
      </c>
      <c r="L36" s="750"/>
      <c r="M36" s="743"/>
      <c r="N36" s="20"/>
    </row>
    <row r="37" spans="2:14" ht="20.100000000000001" customHeight="1" x14ac:dyDescent="0.2">
      <c r="B37" s="19"/>
      <c r="C37" s="743"/>
      <c r="D37" s="743"/>
      <c r="E37" s="748"/>
      <c r="F37" s="743"/>
      <c r="G37" s="743"/>
      <c r="H37" s="743"/>
      <c r="I37" s="743"/>
      <c r="J37" s="743"/>
      <c r="K37" s="743"/>
      <c r="L37" s="743"/>
      <c r="M37" s="743"/>
      <c r="N37" s="20"/>
    </row>
    <row r="38" spans="2:14" ht="20.100000000000001" customHeight="1" thickBot="1" x14ac:dyDescent="0.25">
      <c r="B38" s="199"/>
      <c r="C38" s="200"/>
      <c r="D38" s="200"/>
      <c r="E38" s="201"/>
      <c r="F38" s="200"/>
      <c r="G38" s="200"/>
      <c r="H38" s="200"/>
      <c r="I38" s="200"/>
      <c r="J38" s="200"/>
      <c r="K38" s="200"/>
      <c r="L38" s="200"/>
      <c r="M38" s="200"/>
      <c r="N38" s="202"/>
    </row>
    <row r="39" spans="2:14" ht="20.100000000000001" customHeight="1" x14ac:dyDescent="0.2">
      <c r="B39" s="1434" t="s">
        <v>1163</v>
      </c>
      <c r="C39" s="1435"/>
      <c r="D39" s="743"/>
      <c r="E39" s="748"/>
      <c r="F39" s="743"/>
      <c r="G39" s="743"/>
      <c r="H39" s="743"/>
      <c r="I39" s="743"/>
      <c r="J39" s="743"/>
      <c r="K39" s="743"/>
      <c r="L39" s="743"/>
      <c r="M39" s="743"/>
      <c r="N39" s="20"/>
    </row>
    <row r="40" spans="2:14" ht="20.100000000000001" customHeight="1" x14ac:dyDescent="0.2">
      <c r="B40" s="19"/>
      <c r="C40" s="743"/>
      <c r="D40" s="1471" t="s">
        <v>1164</v>
      </c>
      <c r="E40" s="1471"/>
      <c r="F40" s="751"/>
      <c r="G40" s="190" t="s">
        <v>1165</v>
      </c>
      <c r="H40" s="190" t="s">
        <v>1166</v>
      </c>
      <c r="I40" s="743"/>
      <c r="J40" s="743"/>
      <c r="K40" s="743"/>
      <c r="L40" s="743"/>
      <c r="M40" s="743"/>
      <c r="N40" s="20"/>
    </row>
    <row r="41" spans="2:14" ht="20.100000000000001" customHeight="1" x14ac:dyDescent="0.2">
      <c r="B41" s="19"/>
      <c r="C41" s="743"/>
      <c r="D41" s="1471"/>
      <c r="E41" s="1471"/>
      <c r="F41" s="751"/>
      <c r="G41" s="203" t="s">
        <v>1167</v>
      </c>
      <c r="H41" s="204">
        <v>0.8</v>
      </c>
      <c r="J41" s="743"/>
      <c r="K41" s="743"/>
      <c r="L41" s="743"/>
      <c r="M41" s="743"/>
      <c r="N41" s="20"/>
    </row>
    <row r="42" spans="2:14" ht="20.100000000000001" customHeight="1" x14ac:dyDescent="0.2">
      <c r="B42" s="19"/>
      <c r="C42" s="743"/>
      <c r="D42" s="1471"/>
      <c r="E42" s="1471"/>
      <c r="F42" s="751"/>
      <c r="G42" s="205" t="s">
        <v>1157</v>
      </c>
      <c r="H42" s="206">
        <v>1</v>
      </c>
      <c r="I42" s="743"/>
      <c r="J42" s="743"/>
      <c r="K42" s="743"/>
      <c r="L42" s="743"/>
      <c r="M42" s="743"/>
      <c r="N42" s="20"/>
    </row>
    <row r="43" spans="2:14" ht="20.100000000000001" customHeight="1" x14ac:dyDescent="0.2">
      <c r="B43" s="19"/>
      <c r="C43" s="743"/>
      <c r="D43" s="752"/>
      <c r="E43" s="752"/>
      <c r="F43" s="751"/>
      <c r="G43" s="207" t="s">
        <v>1158</v>
      </c>
      <c r="H43" s="255" t="s">
        <v>1168</v>
      </c>
      <c r="I43" s="743"/>
      <c r="J43" s="743"/>
      <c r="K43" s="743"/>
      <c r="L43" s="743"/>
      <c r="M43" s="743"/>
      <c r="N43" s="20"/>
    </row>
    <row r="44" spans="2:14" ht="20.100000000000001" customHeight="1" x14ac:dyDescent="0.2">
      <c r="B44" s="19"/>
      <c r="C44" s="743"/>
      <c r="D44" s="743"/>
      <c r="E44" s="748"/>
      <c r="F44" s="743"/>
      <c r="G44" s="743"/>
      <c r="H44" s="743"/>
      <c r="I44" s="743"/>
      <c r="J44" s="743"/>
      <c r="K44" s="743"/>
      <c r="L44" s="743"/>
      <c r="M44" s="743"/>
      <c r="N44" s="20"/>
    </row>
    <row r="45" spans="2:14" ht="20.100000000000001" customHeight="1" x14ac:dyDescent="0.2">
      <c r="B45" s="19"/>
      <c r="C45" s="743"/>
      <c r="D45" s="1471" t="s">
        <v>1169</v>
      </c>
      <c r="E45" s="1471"/>
      <c r="F45" s="753"/>
      <c r="G45" s="1461" t="s">
        <v>1170</v>
      </c>
      <c r="H45" s="1461"/>
      <c r="I45" s="1461"/>
      <c r="J45" s="1461"/>
      <c r="K45" s="190" t="s">
        <v>1171</v>
      </c>
      <c r="L45" s="743"/>
      <c r="M45" s="743"/>
      <c r="N45" s="20"/>
    </row>
    <row r="46" spans="2:14" ht="20.100000000000001" customHeight="1" x14ac:dyDescent="0.2">
      <c r="B46" s="19"/>
      <c r="C46" s="743"/>
      <c r="D46" s="1471"/>
      <c r="E46" s="1471"/>
      <c r="F46" s="753"/>
      <c r="G46" s="1480" t="s">
        <v>1172</v>
      </c>
      <c r="H46" s="1480"/>
      <c r="I46" s="1480"/>
      <c r="J46" s="1480"/>
      <c r="K46" s="209">
        <v>1.05</v>
      </c>
      <c r="L46" s="743"/>
      <c r="M46" s="743"/>
      <c r="N46" s="20"/>
    </row>
    <row r="47" spans="2:14" ht="20.100000000000001" customHeight="1" x14ac:dyDescent="0.2">
      <c r="B47" s="19"/>
      <c r="C47" s="743"/>
      <c r="D47" s="1471"/>
      <c r="E47" s="1471"/>
      <c r="F47" s="753"/>
      <c r="G47" s="1475" t="s">
        <v>1173</v>
      </c>
      <c r="H47" s="1475"/>
      <c r="I47" s="1475"/>
      <c r="J47" s="1475"/>
      <c r="K47" s="210">
        <v>1.04</v>
      </c>
      <c r="L47" s="743"/>
      <c r="M47" s="743"/>
      <c r="N47" s="20"/>
    </row>
    <row r="48" spans="2:14" ht="20.100000000000001" customHeight="1" x14ac:dyDescent="0.2">
      <c r="B48" s="19"/>
      <c r="C48" s="743"/>
      <c r="D48" s="743"/>
      <c r="E48" s="748"/>
      <c r="F48" s="743"/>
      <c r="G48" s="1475" t="s">
        <v>1174</v>
      </c>
      <c r="H48" s="1475"/>
      <c r="I48" s="1475"/>
      <c r="J48" s="1475"/>
      <c r="K48" s="211">
        <v>1.1100000000000001</v>
      </c>
      <c r="L48" s="743"/>
      <c r="M48" s="743"/>
      <c r="N48" s="20"/>
    </row>
    <row r="49" spans="2:14" ht="30" customHeight="1" x14ac:dyDescent="0.2">
      <c r="B49" s="19"/>
      <c r="C49" s="743"/>
      <c r="D49" s="743"/>
      <c r="E49" s="748"/>
      <c r="F49" s="743"/>
      <c r="G49" s="1476" t="s">
        <v>1175</v>
      </c>
      <c r="H49" s="1476"/>
      <c r="I49" s="1476"/>
      <c r="J49" s="1476"/>
      <c r="K49" s="209">
        <v>1.06</v>
      </c>
      <c r="L49" s="743"/>
      <c r="M49" s="743"/>
      <c r="N49" s="20"/>
    </row>
    <row r="50" spans="2:14" ht="30" customHeight="1" x14ac:dyDescent="0.2">
      <c r="B50" s="19"/>
      <c r="C50" s="743"/>
      <c r="D50" s="743"/>
      <c r="E50" s="748"/>
      <c r="F50" s="743"/>
      <c r="G50" s="1476" t="s">
        <v>1176</v>
      </c>
      <c r="H50" s="1476"/>
      <c r="I50" s="1476"/>
      <c r="J50" s="1476"/>
      <c r="K50" s="210">
        <v>1.04</v>
      </c>
      <c r="L50" s="743"/>
      <c r="M50" s="743"/>
      <c r="N50" s="20"/>
    </row>
    <row r="51" spans="2:14" ht="20.100000000000001" customHeight="1" x14ac:dyDescent="0.2">
      <c r="B51" s="19"/>
      <c r="C51" s="743"/>
      <c r="D51" s="743"/>
      <c r="E51" s="748"/>
      <c r="F51" s="743"/>
      <c r="G51" s="1477" t="s">
        <v>1177</v>
      </c>
      <c r="H51" s="1477"/>
      <c r="I51" s="1477"/>
      <c r="J51" s="1477"/>
      <c r="K51" s="212">
        <v>1.05</v>
      </c>
      <c r="L51" s="743"/>
      <c r="M51" s="743"/>
      <c r="N51" s="20"/>
    </row>
    <row r="52" spans="2:14" ht="20.100000000000001" customHeight="1" x14ac:dyDescent="0.2">
      <c r="B52" s="19"/>
      <c r="C52" s="743"/>
      <c r="D52" s="743"/>
      <c r="E52" s="748"/>
      <c r="F52" s="743"/>
      <c r="G52" s="743"/>
      <c r="H52" s="743"/>
      <c r="I52" s="743"/>
      <c r="J52" s="743"/>
      <c r="K52" s="743"/>
      <c r="L52" s="743"/>
      <c r="M52" s="743"/>
      <c r="N52" s="20"/>
    </row>
    <row r="53" spans="2:14" ht="20.100000000000001" customHeight="1" x14ac:dyDescent="0.2">
      <c r="B53" s="19"/>
      <c r="C53" s="743"/>
      <c r="D53" s="1471" t="s">
        <v>1178</v>
      </c>
      <c r="E53" s="1471"/>
      <c r="F53" s="743"/>
      <c r="G53" s="190" t="s">
        <v>1179</v>
      </c>
      <c r="H53" s="1461" t="s">
        <v>1180</v>
      </c>
      <c r="I53" s="1461"/>
      <c r="J53" s="190" t="s">
        <v>1181</v>
      </c>
      <c r="K53" s="190" t="s">
        <v>1182</v>
      </c>
      <c r="L53" s="743"/>
      <c r="M53" s="743"/>
      <c r="N53" s="20"/>
    </row>
    <row r="54" spans="2:14" ht="20.100000000000001" customHeight="1" x14ac:dyDescent="0.2">
      <c r="B54" s="19"/>
      <c r="C54" s="743"/>
      <c r="D54" s="1471"/>
      <c r="E54" s="1471"/>
      <c r="F54" s="743"/>
      <c r="G54" s="213" t="s">
        <v>1183</v>
      </c>
      <c r="H54" s="1478" t="s">
        <v>1184</v>
      </c>
      <c r="I54" s="1478"/>
      <c r="J54" s="214">
        <v>0</v>
      </c>
      <c r="K54" s="215">
        <f>TRUNC(IF(J54=0,0,(1+(0.0014*J54))),3)</f>
        <v>0</v>
      </c>
      <c r="L54" s="743"/>
      <c r="M54" s="743"/>
      <c r="N54" s="20"/>
    </row>
    <row r="55" spans="2:14" ht="20.100000000000001" customHeight="1" x14ac:dyDescent="0.2">
      <c r="B55" s="19"/>
      <c r="C55" s="743"/>
      <c r="D55" s="1471"/>
      <c r="E55" s="1471"/>
      <c r="F55" s="743"/>
      <c r="G55" s="216" t="s">
        <v>1185</v>
      </c>
      <c r="H55" s="1453" t="s">
        <v>1186</v>
      </c>
      <c r="I55" s="1453"/>
      <c r="J55" s="217">
        <v>0</v>
      </c>
      <c r="K55" s="218">
        <f>TRUNC(IF(J55=0,0,(1+(0.0009*J55))),3)</f>
        <v>0</v>
      </c>
      <c r="L55" s="743"/>
      <c r="M55" s="743"/>
      <c r="N55" s="20"/>
    </row>
    <row r="56" spans="2:14" ht="20.100000000000001" customHeight="1" x14ac:dyDescent="0.2">
      <c r="B56" s="19"/>
      <c r="C56" s="743"/>
      <c r="D56" s="743"/>
      <c r="E56" s="748"/>
      <c r="F56" s="743"/>
      <c r="G56" s="219" t="s">
        <v>1187</v>
      </c>
      <c r="H56" s="1469" t="s">
        <v>1188</v>
      </c>
      <c r="I56" s="1469"/>
      <c r="J56" s="221">
        <v>72.099999999999994</v>
      </c>
      <c r="K56" s="222">
        <f>TRUNC(IF(J56=0,0,(1+(0.0008*J56))),3)</f>
        <v>1.0569999999999999</v>
      </c>
      <c r="L56" s="743"/>
      <c r="M56" s="743"/>
      <c r="N56" s="20"/>
    </row>
    <row r="57" spans="2:14" ht="20.100000000000001" customHeight="1" x14ac:dyDescent="0.2">
      <c r="B57" s="19"/>
      <c r="C57" s="743"/>
      <c r="D57" s="743"/>
      <c r="E57" s="748"/>
      <c r="F57" s="743"/>
      <c r="G57" s="743"/>
      <c r="H57" s="743"/>
      <c r="I57" s="743"/>
      <c r="J57" s="743"/>
      <c r="K57" s="743"/>
      <c r="L57" s="743"/>
      <c r="M57" s="743"/>
      <c r="N57" s="20"/>
    </row>
    <row r="58" spans="2:14" ht="20.100000000000001" customHeight="1" x14ac:dyDescent="0.2">
      <c r="B58" s="19"/>
      <c r="C58" s="743"/>
      <c r="D58" s="743"/>
      <c r="E58" s="748"/>
      <c r="F58" s="743"/>
      <c r="G58" s="743"/>
      <c r="H58" s="743"/>
      <c r="I58" s="743"/>
      <c r="J58" s="743"/>
      <c r="K58" s="743"/>
      <c r="L58" s="743"/>
      <c r="M58" s="743"/>
      <c r="N58" s="20"/>
    </row>
    <row r="59" spans="2:14" ht="20.100000000000001" customHeight="1" x14ac:dyDescent="0.2">
      <c r="B59" s="1434" t="s">
        <v>1189</v>
      </c>
      <c r="C59" s="1435"/>
      <c r="D59" s="1435"/>
      <c r="E59" s="748"/>
      <c r="F59" s="743"/>
      <c r="G59" s="743"/>
      <c r="H59" s="743"/>
      <c r="I59" s="743"/>
      <c r="J59" s="743"/>
      <c r="K59" s="743"/>
      <c r="L59" s="743"/>
      <c r="M59" s="743"/>
      <c r="N59" s="20"/>
    </row>
    <row r="60" spans="2:14" ht="20.100000000000001" customHeight="1" x14ac:dyDescent="0.2">
      <c r="B60" s="19"/>
      <c r="C60" s="198" t="s">
        <v>753</v>
      </c>
      <c r="D60" s="743" t="s">
        <v>1162</v>
      </c>
      <c r="E60" s="748"/>
      <c r="F60" s="223">
        <v>1703.82</v>
      </c>
      <c r="G60" s="743" t="s">
        <v>1190</v>
      </c>
      <c r="H60" s="743"/>
      <c r="I60" s="198" t="s">
        <v>147</v>
      </c>
      <c r="J60" s="743" t="s">
        <v>1191</v>
      </c>
      <c r="K60" s="743"/>
      <c r="L60" s="198"/>
      <c r="M60" s="743" t="s">
        <v>1192</v>
      </c>
      <c r="N60" s="20"/>
    </row>
    <row r="61" spans="2:14" ht="20.100000000000001" customHeight="1" x14ac:dyDescent="0.2">
      <c r="B61" s="19"/>
      <c r="C61" s="751"/>
      <c r="D61" s="743"/>
      <c r="E61" s="748"/>
      <c r="F61" s="751"/>
      <c r="G61" s="743"/>
      <c r="H61" s="743"/>
      <c r="I61" s="751"/>
      <c r="J61" s="743"/>
      <c r="K61" s="743"/>
      <c r="L61" s="751"/>
      <c r="M61" s="743"/>
      <c r="N61" s="20"/>
    </row>
    <row r="62" spans="2:14" ht="20.100000000000001" customHeight="1" x14ac:dyDescent="0.2">
      <c r="B62" s="19"/>
      <c r="C62" s="198" t="s">
        <v>753</v>
      </c>
      <c r="D62" s="743" t="s">
        <v>1162</v>
      </c>
      <c r="E62" s="748"/>
      <c r="F62" s="223">
        <v>1791.61</v>
      </c>
      <c r="G62" s="743" t="s">
        <v>1190</v>
      </c>
      <c r="H62" s="743"/>
      <c r="I62" s="198"/>
      <c r="J62" s="743" t="s">
        <v>1191</v>
      </c>
      <c r="K62" s="743"/>
      <c r="L62" s="198" t="s">
        <v>147</v>
      </c>
      <c r="M62" s="743" t="s">
        <v>1192</v>
      </c>
      <c r="N62" s="20"/>
    </row>
    <row r="63" spans="2:14" ht="20.100000000000001" customHeight="1" x14ac:dyDescent="0.2">
      <c r="B63" s="19"/>
      <c r="C63" s="743"/>
      <c r="D63" s="743"/>
      <c r="E63" s="748"/>
      <c r="F63" s="743"/>
      <c r="G63" s="743"/>
      <c r="H63" s="743"/>
      <c r="I63" s="743"/>
      <c r="J63" s="743"/>
      <c r="K63" s="743"/>
      <c r="L63" s="743"/>
      <c r="M63" s="743"/>
      <c r="N63" s="20"/>
    </row>
    <row r="64" spans="2:14" ht="20.100000000000001" customHeight="1" x14ac:dyDescent="0.2">
      <c r="B64" s="19"/>
      <c r="C64" s="743"/>
      <c r="D64" s="743"/>
      <c r="E64" s="748"/>
      <c r="F64" s="743"/>
      <c r="G64" s="743"/>
      <c r="H64" s="743"/>
      <c r="I64" s="743"/>
      <c r="J64" s="743"/>
      <c r="K64" s="743"/>
      <c r="L64" s="743"/>
      <c r="M64" s="743"/>
      <c r="N64" s="20"/>
    </row>
    <row r="65" spans="2:14" ht="20.100000000000001" customHeight="1" x14ac:dyDescent="0.2">
      <c r="B65" s="1434" t="s">
        <v>1193</v>
      </c>
      <c r="C65" s="1435"/>
      <c r="D65" s="1435"/>
      <c r="E65" s="748"/>
      <c r="F65" s="743"/>
      <c r="G65" s="743"/>
      <c r="H65" s="743"/>
      <c r="I65" s="743"/>
      <c r="J65" s="743"/>
      <c r="K65" s="743"/>
      <c r="L65" s="743"/>
      <c r="M65" s="743"/>
      <c r="N65" s="20"/>
    </row>
    <row r="66" spans="2:14" ht="20.100000000000001" customHeight="1" x14ac:dyDescent="0.2">
      <c r="B66" s="19"/>
      <c r="C66" s="743"/>
      <c r="D66" s="743"/>
      <c r="E66" s="748"/>
      <c r="F66" s="743"/>
      <c r="G66" s="743"/>
      <c r="H66" s="743"/>
      <c r="I66" s="743"/>
      <c r="J66" s="743"/>
      <c r="K66" s="743"/>
      <c r="L66" s="743"/>
      <c r="M66" s="743"/>
      <c r="N66" s="20"/>
    </row>
    <row r="67" spans="2:14" ht="20.100000000000001" customHeight="1" x14ac:dyDescent="0.2">
      <c r="B67" s="19"/>
      <c r="C67" s="1432"/>
      <c r="D67" s="1432"/>
      <c r="E67" s="1470"/>
      <c r="F67" s="1461" t="s">
        <v>1194</v>
      </c>
      <c r="G67" s="1461"/>
      <c r="H67" s="1461"/>
      <c r="I67" s="1471" t="s">
        <v>1195</v>
      </c>
      <c r="J67" s="743"/>
      <c r="K67" s="743"/>
      <c r="L67" s="743"/>
      <c r="M67" s="743"/>
      <c r="N67" s="20"/>
    </row>
    <row r="68" spans="2:14" ht="20.100000000000001" customHeight="1" x14ac:dyDescent="0.2">
      <c r="B68" s="19"/>
      <c r="C68" s="1432"/>
      <c r="D68" s="1432"/>
      <c r="E68" s="1470"/>
      <c r="F68" s="190" t="s">
        <v>1196</v>
      </c>
      <c r="G68" s="190" t="s">
        <v>1197</v>
      </c>
      <c r="H68" s="190" t="s">
        <v>1146</v>
      </c>
      <c r="I68" s="1471"/>
      <c r="J68" s="743"/>
      <c r="K68" s="743"/>
      <c r="L68" s="743"/>
      <c r="M68" s="743"/>
      <c r="N68" s="20"/>
    </row>
    <row r="69" spans="2:14" ht="35.1" customHeight="1" x14ac:dyDescent="0.2">
      <c r="B69" s="19"/>
      <c r="C69" s="1466" t="s">
        <v>1198</v>
      </c>
      <c r="D69" s="1466"/>
      <c r="E69" s="1466"/>
      <c r="F69" s="224">
        <v>0.35</v>
      </c>
      <c r="G69" s="225">
        <v>0.35</v>
      </c>
      <c r="H69" s="224">
        <v>0.35</v>
      </c>
      <c r="I69" s="226">
        <v>0.5</v>
      </c>
      <c r="J69" s="743"/>
      <c r="K69" s="743"/>
      <c r="L69" s="743"/>
      <c r="M69" s="743"/>
      <c r="N69" s="20"/>
    </row>
    <row r="70" spans="2:14" ht="20.100000000000001" customHeight="1" x14ac:dyDescent="0.2">
      <c r="B70" s="19"/>
      <c r="C70" s="743"/>
      <c r="D70" s="743"/>
      <c r="E70" s="748"/>
      <c r="F70" s="743"/>
      <c r="G70" s="743"/>
      <c r="H70" s="743"/>
      <c r="I70" s="743"/>
      <c r="J70" s="743"/>
      <c r="K70" s="743"/>
      <c r="L70" s="743"/>
      <c r="M70" s="743"/>
      <c r="N70" s="20"/>
    </row>
    <row r="71" spans="2:14" ht="20.100000000000001" customHeight="1" x14ac:dyDescent="0.2">
      <c r="B71" s="19"/>
      <c r="C71" s="743"/>
      <c r="D71" s="743"/>
      <c r="E71" s="748"/>
      <c r="F71" s="743"/>
      <c r="G71" s="743"/>
      <c r="H71" s="743"/>
      <c r="I71" s="743"/>
      <c r="J71" s="743"/>
      <c r="K71" s="743"/>
      <c r="L71" s="743"/>
      <c r="M71" s="743"/>
      <c r="N71" s="20"/>
    </row>
    <row r="72" spans="2:14" ht="20.100000000000001" customHeight="1" x14ac:dyDescent="0.2">
      <c r="B72" s="1434" t="s">
        <v>1199</v>
      </c>
      <c r="C72" s="1435"/>
      <c r="D72" s="1435"/>
      <c r="E72" s="1435"/>
      <c r="F72" s="743"/>
      <c r="G72" s="743"/>
      <c r="H72" s="743"/>
      <c r="I72" s="743"/>
      <c r="J72" s="743"/>
      <c r="K72" s="743"/>
      <c r="L72" s="743"/>
      <c r="M72" s="743"/>
      <c r="N72" s="20"/>
    </row>
    <row r="73" spans="2:14" ht="20.100000000000001" customHeight="1" x14ac:dyDescent="0.2">
      <c r="B73" s="19"/>
      <c r="C73" s="743"/>
      <c r="D73" s="224">
        <v>0.05</v>
      </c>
      <c r="E73" s="1467" t="s">
        <v>1200</v>
      </c>
      <c r="F73" s="1467"/>
      <c r="G73" s="1467"/>
      <c r="H73" s="1467"/>
      <c r="I73" s="748"/>
      <c r="J73" s="743"/>
      <c r="K73" s="743"/>
      <c r="L73" s="743"/>
      <c r="M73" s="743"/>
      <c r="N73" s="20"/>
    </row>
    <row r="74" spans="2:14" ht="20.100000000000001" customHeight="1" x14ac:dyDescent="0.2">
      <c r="B74" s="19"/>
      <c r="C74" s="743"/>
      <c r="D74" s="743"/>
      <c r="E74" s="748"/>
      <c r="F74" s="743"/>
      <c r="G74" s="743"/>
      <c r="H74" s="743"/>
      <c r="I74" s="743"/>
      <c r="J74" s="743"/>
      <c r="K74" s="743"/>
      <c r="L74" s="743"/>
      <c r="M74" s="743"/>
      <c r="N74" s="20"/>
    </row>
    <row r="75" spans="2:14" ht="20.100000000000001" customHeight="1" x14ac:dyDescent="0.2">
      <c r="B75" s="19"/>
      <c r="C75" s="743"/>
      <c r="D75" s="743"/>
      <c r="E75" s="748"/>
      <c r="F75" s="743"/>
      <c r="G75" s="743"/>
      <c r="H75" s="743"/>
      <c r="I75" s="743"/>
      <c r="J75" s="743"/>
      <c r="K75" s="743"/>
      <c r="L75" s="743"/>
      <c r="M75" s="743"/>
      <c r="N75" s="20"/>
    </row>
    <row r="76" spans="2:14" ht="20.100000000000001" customHeight="1" x14ac:dyDescent="0.2">
      <c r="B76" s="1434" t="s">
        <v>1201</v>
      </c>
      <c r="C76" s="1435"/>
      <c r="D76" s="1435"/>
      <c r="E76" s="1435"/>
      <c r="F76" s="743"/>
      <c r="G76" s="743"/>
      <c r="H76" s="743"/>
      <c r="I76" s="743"/>
      <c r="J76" s="743"/>
      <c r="K76" s="743"/>
      <c r="L76" s="743"/>
      <c r="M76" s="743"/>
      <c r="N76" s="20"/>
    </row>
    <row r="77" spans="2:14" ht="35.1" customHeight="1" x14ac:dyDescent="0.2">
      <c r="B77" s="19"/>
      <c r="C77" s="743"/>
      <c r="D77" s="226">
        <v>0.03</v>
      </c>
      <c r="E77" s="1468" t="s">
        <v>1202</v>
      </c>
      <c r="F77" s="1468"/>
      <c r="G77" s="1468"/>
      <c r="H77" s="1468"/>
      <c r="I77" s="748"/>
      <c r="J77" s="743"/>
      <c r="K77" s="743"/>
      <c r="L77" s="743"/>
      <c r="M77" s="743"/>
      <c r="N77" s="20"/>
    </row>
    <row r="78" spans="2:14" ht="20.100000000000001" customHeight="1" x14ac:dyDescent="0.2">
      <c r="B78" s="19"/>
      <c r="C78" s="743"/>
      <c r="D78" s="743"/>
      <c r="E78" s="748"/>
      <c r="F78" s="743"/>
      <c r="G78" s="743"/>
      <c r="H78" s="743"/>
      <c r="I78" s="743"/>
      <c r="J78" s="743"/>
      <c r="K78" s="743"/>
      <c r="L78" s="743"/>
      <c r="M78" s="743"/>
      <c r="N78" s="20"/>
    </row>
    <row r="79" spans="2:14" ht="20.100000000000001" customHeight="1" x14ac:dyDescent="0.2">
      <c r="B79" s="19"/>
      <c r="C79" s="743"/>
      <c r="D79" s="743"/>
      <c r="E79" s="748"/>
      <c r="F79" s="743"/>
      <c r="G79" s="743"/>
      <c r="H79" s="743"/>
      <c r="I79" s="743"/>
      <c r="J79" s="743"/>
      <c r="K79" s="743"/>
      <c r="L79" s="743"/>
      <c r="M79" s="743"/>
      <c r="N79" s="20"/>
    </row>
    <row r="80" spans="2:14" ht="20.100000000000001" customHeight="1" x14ac:dyDescent="0.2">
      <c r="B80" s="19"/>
      <c r="C80" s="743"/>
      <c r="D80" s="743"/>
      <c r="E80" s="748"/>
      <c r="F80" s="743"/>
      <c r="G80" s="743"/>
      <c r="H80" s="743"/>
      <c r="I80" s="743"/>
      <c r="J80" s="743"/>
      <c r="K80" s="743"/>
      <c r="L80" s="743"/>
      <c r="M80" s="743"/>
      <c r="N80" s="20"/>
    </row>
    <row r="81" spans="2:14" ht="20.100000000000001" customHeight="1" x14ac:dyDescent="0.2">
      <c r="B81" s="19"/>
      <c r="C81" s="743"/>
      <c r="D81" s="743"/>
      <c r="E81" s="748"/>
      <c r="F81" s="743"/>
      <c r="G81" s="743"/>
      <c r="H81" s="743"/>
      <c r="I81" s="743"/>
      <c r="J81" s="743"/>
      <c r="K81" s="743"/>
      <c r="L81" s="743"/>
      <c r="M81" s="743"/>
      <c r="N81" s="20"/>
    </row>
    <row r="82" spans="2:14" ht="20.100000000000001" customHeight="1" x14ac:dyDescent="0.2">
      <c r="B82" s="19"/>
      <c r="C82" s="743"/>
      <c r="D82" s="743"/>
      <c r="E82" s="748"/>
      <c r="F82" s="743"/>
      <c r="G82" s="743"/>
      <c r="H82" s="743"/>
      <c r="I82" s="743"/>
      <c r="J82" s="743"/>
      <c r="K82" s="743"/>
      <c r="L82" s="743"/>
      <c r="M82" s="743"/>
      <c r="N82" s="20"/>
    </row>
    <row r="83" spans="2:14" ht="20.100000000000001" customHeight="1" x14ac:dyDescent="0.2">
      <c r="B83" s="19"/>
      <c r="C83" s="743"/>
      <c r="D83" s="743"/>
      <c r="E83" s="748"/>
      <c r="F83" s="743"/>
      <c r="G83" s="743"/>
      <c r="H83" s="743"/>
      <c r="I83" s="743"/>
      <c r="J83" s="743"/>
      <c r="K83" s="743"/>
      <c r="L83" s="743"/>
      <c r="M83" s="743"/>
      <c r="N83" s="20"/>
    </row>
    <row r="84" spans="2:14" ht="20.100000000000001" customHeight="1" x14ac:dyDescent="0.2">
      <c r="B84" s="19"/>
      <c r="C84" s="743"/>
      <c r="D84" s="743"/>
      <c r="E84" s="748"/>
      <c r="F84" s="743"/>
      <c r="G84" s="743"/>
      <c r="H84" s="743"/>
      <c r="I84" s="743"/>
      <c r="J84" s="743"/>
      <c r="K84" s="743"/>
      <c r="L84" s="743"/>
      <c r="M84" s="743"/>
      <c r="N84" s="20"/>
    </row>
    <row r="85" spans="2:14" ht="20.100000000000001" customHeight="1" x14ac:dyDescent="0.2">
      <c r="B85" s="19"/>
      <c r="C85" s="743"/>
      <c r="D85" s="743"/>
      <c r="E85" s="748"/>
      <c r="F85" s="743"/>
      <c r="G85" s="743"/>
      <c r="H85" s="743"/>
      <c r="I85" s="743"/>
      <c r="J85" s="743"/>
      <c r="K85" s="743"/>
      <c r="L85" s="743"/>
      <c r="M85" s="743"/>
      <c r="N85" s="20"/>
    </row>
    <row r="86" spans="2:14" ht="20.100000000000001" customHeight="1" x14ac:dyDescent="0.2">
      <c r="B86" s="19"/>
      <c r="C86" s="743"/>
      <c r="D86" s="743"/>
      <c r="E86" s="748"/>
      <c r="F86" s="743"/>
      <c r="G86" s="743"/>
      <c r="H86" s="743"/>
      <c r="I86" s="743"/>
      <c r="J86" s="743"/>
      <c r="K86" s="743"/>
      <c r="L86" s="743"/>
      <c r="M86" s="743"/>
      <c r="N86" s="20"/>
    </row>
    <row r="87" spans="2:14" ht="20.100000000000001" customHeight="1" x14ac:dyDescent="0.2">
      <c r="B87" s="19"/>
      <c r="C87" s="743"/>
      <c r="D87" s="743"/>
      <c r="E87" s="748"/>
      <c r="F87" s="743"/>
      <c r="G87" s="743"/>
      <c r="H87" s="743"/>
      <c r="I87" s="743"/>
      <c r="J87" s="743"/>
      <c r="K87" s="743"/>
      <c r="L87" s="743"/>
      <c r="M87" s="743"/>
      <c r="N87" s="20"/>
    </row>
    <row r="88" spans="2:14" ht="20.100000000000001" customHeight="1" x14ac:dyDescent="0.2">
      <c r="B88" s="19"/>
      <c r="C88" s="743"/>
      <c r="D88" s="743"/>
      <c r="E88" s="748"/>
      <c r="F88" s="743"/>
      <c r="G88" s="743"/>
      <c r="H88" s="743"/>
      <c r="I88" s="743"/>
      <c r="J88" s="743"/>
      <c r="K88" s="743"/>
      <c r="L88" s="743"/>
      <c r="M88" s="743"/>
      <c r="N88" s="20"/>
    </row>
    <row r="89" spans="2:14" ht="20.100000000000001" customHeight="1" x14ac:dyDescent="0.2">
      <c r="B89" s="19"/>
      <c r="C89" s="743"/>
      <c r="D89" s="743"/>
      <c r="E89" s="748"/>
      <c r="F89" s="743"/>
      <c r="G89" s="743"/>
      <c r="H89" s="743"/>
      <c r="I89" s="743"/>
      <c r="J89" s="743"/>
      <c r="K89" s="743"/>
      <c r="L89" s="743"/>
      <c r="M89" s="743"/>
      <c r="N89" s="20"/>
    </row>
    <row r="90" spans="2:14" ht="20.100000000000001" customHeight="1" x14ac:dyDescent="0.2">
      <c r="B90" s="19"/>
      <c r="C90" s="743"/>
      <c r="D90" s="743"/>
      <c r="E90" s="748"/>
      <c r="F90" s="743"/>
      <c r="G90" s="743"/>
      <c r="H90" s="743"/>
      <c r="I90" s="743"/>
      <c r="J90" s="743"/>
      <c r="K90" s="743"/>
      <c r="L90" s="743"/>
      <c r="M90" s="743"/>
      <c r="N90" s="20"/>
    </row>
    <row r="91" spans="2:14" ht="20.100000000000001" customHeight="1" x14ac:dyDescent="0.2">
      <c r="B91" s="19"/>
      <c r="C91" s="743"/>
      <c r="D91" s="743"/>
      <c r="E91" s="748"/>
      <c r="F91" s="743"/>
      <c r="G91" s="743"/>
      <c r="H91" s="743"/>
      <c r="I91" s="743"/>
      <c r="J91" s="743"/>
      <c r="K91" s="743"/>
      <c r="L91" s="743"/>
      <c r="M91" s="743"/>
      <c r="N91" s="20"/>
    </row>
    <row r="92" spans="2:14" ht="20.100000000000001" customHeight="1" x14ac:dyDescent="0.2">
      <c r="B92" s="19"/>
      <c r="C92" s="743"/>
      <c r="D92" s="743"/>
      <c r="E92" s="748"/>
      <c r="F92" s="743"/>
      <c r="G92" s="743"/>
      <c r="H92" s="743"/>
      <c r="I92" s="743"/>
      <c r="J92" s="743"/>
      <c r="K92" s="743"/>
      <c r="L92" s="743"/>
      <c r="M92" s="743"/>
      <c r="N92" s="20"/>
    </row>
    <row r="93" spans="2:14" ht="20.100000000000001" customHeight="1" x14ac:dyDescent="0.2">
      <c r="B93" s="19"/>
      <c r="C93" s="743"/>
      <c r="D93" s="743"/>
      <c r="E93" s="748"/>
      <c r="F93" s="743"/>
      <c r="G93" s="743"/>
      <c r="H93" s="743"/>
      <c r="I93" s="743"/>
      <c r="J93" s="743"/>
      <c r="K93" s="743"/>
      <c r="L93" s="743"/>
      <c r="M93" s="743"/>
      <c r="N93" s="20"/>
    </row>
    <row r="94" spans="2:14" ht="20.100000000000001" customHeight="1" x14ac:dyDescent="0.2">
      <c r="B94" s="19"/>
      <c r="C94" s="743"/>
      <c r="D94" s="743"/>
      <c r="E94" s="748"/>
      <c r="F94" s="743"/>
      <c r="G94" s="743"/>
      <c r="H94" s="743"/>
      <c r="I94" s="743"/>
      <c r="J94" s="743"/>
      <c r="K94" s="743"/>
      <c r="L94" s="743"/>
      <c r="M94" s="743"/>
      <c r="N94" s="20"/>
    </row>
    <row r="95" spans="2:14" ht="20.100000000000001" customHeight="1" x14ac:dyDescent="0.2">
      <c r="B95" s="19"/>
      <c r="C95" s="743"/>
      <c r="D95" s="743"/>
      <c r="E95" s="748"/>
      <c r="F95" s="743"/>
      <c r="G95" s="743"/>
      <c r="H95" s="743"/>
      <c r="I95" s="743"/>
      <c r="J95" s="743"/>
      <c r="K95" s="743"/>
      <c r="L95" s="743"/>
      <c r="M95" s="743"/>
      <c r="N95" s="20"/>
    </row>
    <row r="96" spans="2:14" ht="20.100000000000001" customHeight="1" x14ac:dyDescent="0.2">
      <c r="B96" s="19"/>
      <c r="C96" s="743"/>
      <c r="D96" s="743"/>
      <c r="E96" s="748"/>
      <c r="F96" s="743"/>
      <c r="G96" s="743"/>
      <c r="H96" s="743"/>
      <c r="I96" s="743"/>
      <c r="J96" s="743"/>
      <c r="K96" s="743"/>
      <c r="L96" s="743"/>
      <c r="M96" s="743"/>
      <c r="N96" s="20"/>
    </row>
    <row r="97" spans="2:14" ht="20.100000000000001" customHeight="1" x14ac:dyDescent="0.2">
      <c r="B97" s="19"/>
      <c r="C97" s="743"/>
      <c r="D97" s="743"/>
      <c r="E97" s="748"/>
      <c r="F97" s="743"/>
      <c r="G97" s="743"/>
      <c r="H97" s="743"/>
      <c r="I97" s="743"/>
      <c r="J97" s="743"/>
      <c r="K97" s="743"/>
      <c r="L97" s="743"/>
      <c r="M97" s="743"/>
      <c r="N97" s="20"/>
    </row>
    <row r="98" spans="2:14" ht="20.100000000000001" customHeight="1" thickBot="1" x14ac:dyDescent="0.25">
      <c r="B98" s="199"/>
      <c r="C98" s="200"/>
      <c r="D98" s="200"/>
      <c r="E98" s="201"/>
      <c r="F98" s="200"/>
      <c r="G98" s="200"/>
      <c r="H98" s="200"/>
      <c r="I98" s="200"/>
      <c r="J98" s="200"/>
      <c r="K98" s="200"/>
      <c r="L98" s="200"/>
      <c r="M98" s="200"/>
      <c r="N98" s="202"/>
    </row>
    <row r="99" spans="2:14" ht="20.100000000000001" customHeight="1" x14ac:dyDescent="0.2">
      <c r="B99" s="19"/>
      <c r="C99" s="743"/>
      <c r="D99" s="743"/>
      <c r="E99" s="748"/>
      <c r="F99" s="743"/>
      <c r="G99" s="743"/>
      <c r="H99" s="743"/>
      <c r="I99" s="743"/>
      <c r="J99" s="743"/>
      <c r="K99" s="743"/>
      <c r="L99" s="743"/>
      <c r="M99" s="743"/>
      <c r="N99" s="20"/>
    </row>
    <row r="100" spans="2:14" ht="20.100000000000001" customHeight="1" x14ac:dyDescent="0.2">
      <c r="B100" s="1434" t="s">
        <v>6039</v>
      </c>
      <c r="C100" s="1435"/>
      <c r="D100" s="1435"/>
      <c r="E100" s="1435"/>
      <c r="F100" s="1435"/>
      <c r="G100" s="1435"/>
      <c r="H100" s="743"/>
      <c r="I100" s="743"/>
      <c r="J100" s="743"/>
      <c r="K100" s="743"/>
      <c r="L100" s="743"/>
      <c r="M100" s="743"/>
      <c r="N100" s="20"/>
    </row>
    <row r="101" spans="2:14" ht="20.100000000000001" customHeight="1" x14ac:dyDescent="0.2">
      <c r="B101" s="19"/>
      <c r="C101" s="1461" t="s">
        <v>1204</v>
      </c>
      <c r="D101" s="1461"/>
      <c r="E101" s="1463" t="s">
        <v>1205</v>
      </c>
      <c r="F101" s="1461" t="s">
        <v>1206</v>
      </c>
      <c r="G101" s="1461"/>
      <c r="H101" s="1461"/>
      <c r="I101" s="1461"/>
      <c r="J101" s="1454" t="s">
        <v>1207</v>
      </c>
      <c r="K101" s="1454" t="s">
        <v>1084</v>
      </c>
      <c r="L101" s="1454" t="s">
        <v>1208</v>
      </c>
      <c r="M101" s="1454" t="s">
        <v>1209</v>
      </c>
      <c r="N101" s="20"/>
    </row>
    <row r="102" spans="2:14" ht="20.100000000000001" customHeight="1" x14ac:dyDescent="0.2">
      <c r="B102" s="19"/>
      <c r="C102" s="1461"/>
      <c r="D102" s="1461"/>
      <c r="E102" s="1463"/>
      <c r="F102" s="190" t="s">
        <v>1210</v>
      </c>
      <c r="G102" s="1461" t="s">
        <v>1083</v>
      </c>
      <c r="H102" s="1461"/>
      <c r="I102" s="1461"/>
      <c r="J102" s="1454"/>
      <c r="K102" s="1454"/>
      <c r="L102" s="1454"/>
      <c r="M102" s="1454"/>
      <c r="N102" s="20"/>
    </row>
    <row r="103" spans="2:14" ht="35.1" customHeight="1" x14ac:dyDescent="0.2">
      <c r="B103" s="19"/>
      <c r="C103" s="1494" t="s">
        <v>1211</v>
      </c>
      <c r="D103" s="1494"/>
      <c r="E103" s="879">
        <v>29.74</v>
      </c>
      <c r="F103" s="799" t="s">
        <v>1212</v>
      </c>
      <c r="G103" s="1452" t="str">
        <f>VLOOKUP(F103,'MATERIAIS SICRO'!$A:$D,2,0)</f>
        <v>Contêiner com revestimento térmico, janela e banheiro - L = 2,44 m e C = 12,19 m (2 TEU)</v>
      </c>
      <c r="H103" s="1452"/>
      <c r="I103" s="1452"/>
      <c r="J103" s="799" t="s">
        <v>880</v>
      </c>
      <c r="K103" s="214">
        <v>1</v>
      </c>
      <c r="L103" s="800">
        <f>VLOOKUP(F103,'MATERIAIS SICRO'!$A$1:$D$1675,4,0)</f>
        <v>144846.51389999999</v>
      </c>
      <c r="M103" s="214">
        <f>TRUNC(K103*L103,2)</f>
        <v>144846.51</v>
      </c>
      <c r="N103" s="20"/>
    </row>
    <row r="104" spans="2:14" ht="35.1" customHeight="1" x14ac:dyDescent="0.2">
      <c r="B104" s="19"/>
      <c r="C104" s="1448" t="s">
        <v>1214</v>
      </c>
      <c r="D104" s="1448"/>
      <c r="E104" s="880">
        <v>29.72</v>
      </c>
      <c r="F104" s="232" t="s">
        <v>1215</v>
      </c>
      <c r="G104" s="1452" t="str">
        <f>VLOOKUP(F104,'MATERIAIS SICRO'!$A:$D,2,0)</f>
        <v>Contêiner com janela - L = 4,88 m e C = 6,09 m (1 TEU duplo)</v>
      </c>
      <c r="H104" s="1452"/>
      <c r="I104" s="1452"/>
      <c r="J104" s="232" t="s">
        <v>880</v>
      </c>
      <c r="K104" s="217">
        <v>1</v>
      </c>
      <c r="L104" s="233">
        <f>VLOOKUP(F104,'MATERIAIS SICRO'!$A$1:$D$1675,4,0)</f>
        <v>145941.1741</v>
      </c>
      <c r="M104" s="217">
        <f t="shared" ref="M104:M112" si="0">TRUNC(K104*L104,2)</f>
        <v>145941.17000000001</v>
      </c>
      <c r="N104" s="20"/>
    </row>
    <row r="105" spans="2:14" ht="35.1" customHeight="1" x14ac:dyDescent="0.2">
      <c r="B105" s="19"/>
      <c r="C105" s="1448" t="s">
        <v>1216</v>
      </c>
      <c r="D105" s="1448"/>
      <c r="E105" s="880">
        <v>29.72</v>
      </c>
      <c r="F105" s="232" t="s">
        <v>1215</v>
      </c>
      <c r="G105" s="1452" t="str">
        <f>VLOOKUP(F105,'MATERIAIS SICRO'!$A:$D,2,0)</f>
        <v>Contêiner com janela - L = 4,88 m e C = 6,09 m (1 TEU duplo)</v>
      </c>
      <c r="H105" s="1452"/>
      <c r="I105" s="1452"/>
      <c r="J105" s="232" t="s">
        <v>880</v>
      </c>
      <c r="K105" s="217">
        <v>1</v>
      </c>
      <c r="L105" s="233">
        <f>VLOOKUP(F105,'MATERIAIS SICRO'!$A$1:$D$1675,4,0)</f>
        <v>145941.1741</v>
      </c>
      <c r="M105" s="217">
        <f t="shared" si="0"/>
        <v>145941.17000000001</v>
      </c>
      <c r="N105" s="20"/>
    </row>
    <row r="106" spans="2:14" ht="35.1" customHeight="1" x14ac:dyDescent="0.2">
      <c r="B106" s="19"/>
      <c r="C106" s="1448" t="s">
        <v>1217</v>
      </c>
      <c r="D106" s="1448"/>
      <c r="E106" s="1493">
        <v>59.44</v>
      </c>
      <c r="F106" s="232" t="s">
        <v>1218</v>
      </c>
      <c r="G106" s="1452" t="str">
        <f>VLOOKUP(F106,'MATERIAIS SICRO'!$A:$D,2,0)</f>
        <v>Contêiner com janela e 2 banheiros - L = 4,88 m e C = 6,09 m (1 TEU duplo)</v>
      </c>
      <c r="H106" s="1452"/>
      <c r="I106" s="1452"/>
      <c r="J106" s="232" t="s">
        <v>880</v>
      </c>
      <c r="K106" s="217">
        <v>1</v>
      </c>
      <c r="L106" s="233">
        <f>VLOOKUP(F106,'MATERIAIS SICRO'!$A$1:$D$1675,4,0)</f>
        <v>150966.2041</v>
      </c>
      <c r="M106" s="217">
        <f t="shared" si="0"/>
        <v>150966.20000000001</v>
      </c>
      <c r="N106" s="20"/>
    </row>
    <row r="107" spans="2:14" ht="35.1" customHeight="1" x14ac:dyDescent="0.2">
      <c r="B107" s="19"/>
      <c r="C107" s="1448"/>
      <c r="D107" s="1448"/>
      <c r="E107" s="1493"/>
      <c r="F107" s="232" t="s">
        <v>1215</v>
      </c>
      <c r="G107" s="1452" t="str">
        <f>VLOOKUP(F107,'MATERIAIS SICRO'!$A:$D,2,0)</f>
        <v>Contêiner com janela - L = 4,88 m e C = 6,09 m (1 TEU duplo)</v>
      </c>
      <c r="H107" s="1452"/>
      <c r="I107" s="1452"/>
      <c r="J107" s="232" t="s">
        <v>880</v>
      </c>
      <c r="K107" s="217">
        <v>1</v>
      </c>
      <c r="L107" s="233">
        <f>VLOOKUP(F107,'MATERIAIS SICRO'!$A$1:$D$1675,4,0)</f>
        <v>145941.1741</v>
      </c>
      <c r="M107" s="217">
        <f t="shared" si="0"/>
        <v>145941.17000000001</v>
      </c>
      <c r="N107" s="20"/>
    </row>
    <row r="108" spans="2:14" ht="35.1" customHeight="1" x14ac:dyDescent="0.2">
      <c r="B108" s="19"/>
      <c r="C108" s="1448" t="s">
        <v>1219</v>
      </c>
      <c r="D108" s="1448"/>
      <c r="E108" s="880">
        <v>14.86</v>
      </c>
      <c r="F108" s="232" t="s">
        <v>1220</v>
      </c>
      <c r="G108" s="1452" t="str">
        <f>VLOOKUP(F108,'MATERIAIS SICRO'!$A:$D,2,0)</f>
        <v>Contêiner com 2 banheiros - L = 2,44 m e C = 6,09 m (1 TEU)</v>
      </c>
      <c r="H108" s="1452"/>
      <c r="I108" s="1452"/>
      <c r="J108" s="232" t="s">
        <v>880</v>
      </c>
      <c r="K108" s="217">
        <v>1</v>
      </c>
      <c r="L108" s="233">
        <f>VLOOKUP(F108,'MATERIAIS SICRO'!$A$1:$D$1675,4,0)</f>
        <v>101954.1179</v>
      </c>
      <c r="M108" s="217">
        <f t="shared" si="0"/>
        <v>101954.11</v>
      </c>
      <c r="N108" s="20"/>
    </row>
    <row r="109" spans="2:14" ht="35.1" hidden="1" customHeight="1" x14ac:dyDescent="0.2">
      <c r="B109" s="19"/>
      <c r="C109" s="1448" t="s">
        <v>1221</v>
      </c>
      <c r="D109" s="1448"/>
      <c r="E109" s="1493">
        <v>37.11</v>
      </c>
      <c r="F109" s="232" t="s">
        <v>1222</v>
      </c>
      <c r="G109" s="1452" t="str">
        <f>VLOOKUP(F109,'MATERIAIS SICRO'!$A:$D,2,0)</f>
        <v>Contêiner com janela - L = 2,44 m e C = 6,09 m (1 TEU)</v>
      </c>
      <c r="H109" s="1452"/>
      <c r="I109" s="1452"/>
      <c r="J109" s="232" t="s">
        <v>880</v>
      </c>
      <c r="K109" s="217"/>
      <c r="L109" s="233">
        <v>44442.447399999997</v>
      </c>
      <c r="M109" s="217">
        <f t="shared" si="0"/>
        <v>0</v>
      </c>
      <c r="N109" s="20"/>
    </row>
    <row r="110" spans="2:14" ht="35.1" hidden="1" customHeight="1" x14ac:dyDescent="0.2">
      <c r="B110" s="19"/>
      <c r="C110" s="1448"/>
      <c r="D110" s="1448"/>
      <c r="E110" s="1493"/>
      <c r="F110" s="232" t="s">
        <v>1224</v>
      </c>
      <c r="G110" s="1452" t="e">
        <f>VLOOKUP(F110,'MATERIAIS SICRO'!$A:$D,2,0)</f>
        <v>#N/A</v>
      </c>
      <c r="H110" s="1452"/>
      <c r="I110" s="1452"/>
      <c r="J110" s="232" t="s">
        <v>880</v>
      </c>
      <c r="K110" s="217"/>
      <c r="L110" s="233">
        <v>65307.489099999999</v>
      </c>
      <c r="M110" s="217">
        <f t="shared" si="0"/>
        <v>0</v>
      </c>
      <c r="N110" s="20"/>
    </row>
    <row r="111" spans="2:14" ht="35.1" hidden="1" customHeight="1" x14ac:dyDescent="0.2">
      <c r="B111" s="19"/>
      <c r="C111" s="1448"/>
      <c r="D111" s="1448"/>
      <c r="E111" s="1493"/>
      <c r="F111" s="232" t="s">
        <v>1226</v>
      </c>
      <c r="G111" s="1452" t="e">
        <f>VLOOKUP(F111,'MATERIAIS SICRO'!$A:$D,2,0)</f>
        <v>#N/A</v>
      </c>
      <c r="H111" s="1452"/>
      <c r="I111" s="1452"/>
      <c r="J111" s="232" t="s">
        <v>880</v>
      </c>
      <c r="K111" s="217"/>
      <c r="L111" s="233">
        <v>79765.112500000003</v>
      </c>
      <c r="M111" s="217">
        <f t="shared" si="0"/>
        <v>0</v>
      </c>
      <c r="N111" s="20"/>
    </row>
    <row r="112" spans="2:14" ht="35.1" hidden="1" customHeight="1" x14ac:dyDescent="0.2">
      <c r="B112" s="19"/>
      <c r="C112" s="1448" t="s">
        <v>1228</v>
      </c>
      <c r="D112" s="1448"/>
      <c r="E112" s="880">
        <v>29.74</v>
      </c>
      <c r="F112" s="232" t="s">
        <v>1212</v>
      </c>
      <c r="G112" s="1452" t="str">
        <f>VLOOKUP(F112,'MATERIAIS SICRO'!$A:$D,2,0)</f>
        <v>Contêiner com revestimento térmico, janela e banheiro - L = 2,44 m e C = 12,19 m (2 TEU)</v>
      </c>
      <c r="H112" s="1452"/>
      <c r="I112" s="1452"/>
      <c r="J112" s="232" t="s">
        <v>880</v>
      </c>
      <c r="K112" s="217"/>
      <c r="L112" s="233">
        <v>137280.69099999999</v>
      </c>
      <c r="M112" s="217">
        <f t="shared" si="0"/>
        <v>0</v>
      </c>
      <c r="N112" s="20"/>
    </row>
    <row r="113" spans="2:14" ht="35.1" customHeight="1" x14ac:dyDescent="0.2">
      <c r="B113" s="19"/>
      <c r="C113" s="1448" t="s">
        <v>1229</v>
      </c>
      <c r="D113" s="1448"/>
      <c r="E113" s="880">
        <v>7.44</v>
      </c>
      <c r="F113" s="232" t="s">
        <v>1230</v>
      </c>
      <c r="G113" s="1452" t="str">
        <f>VLOOKUP(F113,'MATERIAIS SICRO'!$A:$D,2,0)</f>
        <v>Contêiner com 3 janelas para guarita - L = 2,44 m e C = 3,05 m (1/2 TEU)</v>
      </c>
      <c r="H113" s="1452"/>
      <c r="I113" s="1452"/>
      <c r="J113" s="232" t="s">
        <v>880</v>
      </c>
      <c r="K113" s="217">
        <v>1</v>
      </c>
      <c r="L113" s="233">
        <f>VLOOKUP(F113,'MATERIAIS SICRO'!$A$1:$D$1675,4,0)</f>
        <v>52116.073199999999</v>
      </c>
      <c r="M113" s="217">
        <f>TRUNC(K113*L113,2)</f>
        <v>52116.07</v>
      </c>
      <c r="N113" s="20"/>
    </row>
    <row r="114" spans="2:14" ht="35.1" customHeight="1" x14ac:dyDescent="0.2">
      <c r="B114" s="19"/>
      <c r="C114" s="1492" t="s">
        <v>1232</v>
      </c>
      <c r="D114" s="1492"/>
      <c r="E114" s="802">
        <v>14.86</v>
      </c>
      <c r="F114" s="801" t="s">
        <v>1222</v>
      </c>
      <c r="G114" s="1452" t="str">
        <f>VLOOKUP(F114,'MATERIAIS SICRO'!$A:$D,2,0)</f>
        <v>Contêiner com janela - L = 2,44 m e C = 6,09 m (1 TEU)</v>
      </c>
      <c r="H114" s="1452"/>
      <c r="I114" s="1452"/>
      <c r="J114" s="801" t="s">
        <v>880</v>
      </c>
      <c r="K114" s="802">
        <v>1</v>
      </c>
      <c r="L114" s="803">
        <f>VLOOKUP(F114,'MATERIAIS SICRO'!$A$1:$D$1675,4,0)</f>
        <v>46283.831400000003</v>
      </c>
      <c r="M114" s="802">
        <f>TRUNC(K114*L114,2)</f>
        <v>46283.83</v>
      </c>
      <c r="N114" s="20"/>
    </row>
    <row r="115" spans="2:14" ht="20.100000000000001" customHeight="1" x14ac:dyDescent="0.2">
      <c r="B115" s="19"/>
      <c r="C115" s="1461" t="s">
        <v>1233</v>
      </c>
      <c r="D115" s="1461"/>
      <c r="E115" s="227">
        <f>SUM((E103*K103),(E104*K104),(E105*K105),(E106*K106),(E106*K107),(E108*K108),(E109*K109),(E112*K112),(E113*K113),(E114*K114))</f>
        <v>245.22000000000003</v>
      </c>
      <c r="F115" s="242"/>
      <c r="G115" s="1491" t="s">
        <v>1234</v>
      </c>
      <c r="H115" s="1491"/>
      <c r="I115" s="1491"/>
      <c r="J115" s="190" t="s">
        <v>880</v>
      </c>
      <c r="K115" s="243">
        <f>SUM(K103:K114)</f>
        <v>8</v>
      </c>
      <c r="L115" s="804"/>
      <c r="M115" s="242"/>
      <c r="N115" s="20"/>
    </row>
    <row r="116" spans="2:14" ht="20.100000000000001" customHeight="1" x14ac:dyDescent="0.2">
      <c r="B116" s="19"/>
      <c r="C116" s="1442" t="s">
        <v>1235</v>
      </c>
      <c r="D116" s="1443"/>
      <c r="E116" s="241">
        <f>E115/I69</f>
        <v>490.44000000000005</v>
      </c>
      <c r="F116" s="242"/>
      <c r="G116" s="1444" t="s">
        <v>1236</v>
      </c>
      <c r="H116" s="1445"/>
      <c r="I116" s="1445"/>
      <c r="J116" s="1445"/>
      <c r="K116" s="1446"/>
      <c r="L116" s="190" t="s">
        <v>243</v>
      </c>
      <c r="M116" s="243">
        <f>SUM(M103:M114)</f>
        <v>933990.23</v>
      </c>
      <c r="N116" s="20"/>
    </row>
    <row r="117" spans="2:14" ht="20.100000000000001" customHeight="1" x14ac:dyDescent="0.2">
      <c r="B117" s="19"/>
      <c r="C117" s="1442" t="s">
        <v>1237</v>
      </c>
      <c r="D117" s="1443"/>
      <c r="E117" s="227">
        <f>E116-E115</f>
        <v>245.22000000000003</v>
      </c>
      <c r="F117" s="242"/>
      <c r="G117" s="244"/>
      <c r="H117" s="245"/>
      <c r="I117" s="246"/>
      <c r="J117" s="242"/>
      <c r="K117" s="242"/>
      <c r="L117" s="242"/>
      <c r="M117" s="242"/>
      <c r="N117" s="20"/>
    </row>
    <row r="118" spans="2:14" ht="20.100000000000001" customHeight="1" x14ac:dyDescent="0.2">
      <c r="B118" s="19"/>
      <c r="C118" s="1447" t="s">
        <v>6040</v>
      </c>
      <c r="D118" s="1447"/>
      <c r="E118" s="1447"/>
      <c r="F118" s="1447"/>
      <c r="G118" s="1447"/>
      <c r="H118" s="1447"/>
      <c r="I118" s="1447"/>
      <c r="J118" s="1447"/>
      <c r="K118" s="1447"/>
      <c r="L118" s="1447"/>
      <c r="M118" s="1447"/>
      <c r="N118" s="20"/>
    </row>
    <row r="119" spans="2:14" ht="20.100000000000001" customHeight="1" x14ac:dyDescent="0.2">
      <c r="B119" s="19"/>
      <c r="C119" s="743"/>
      <c r="D119" s="743"/>
      <c r="E119" s="748"/>
      <c r="F119" s="743"/>
      <c r="G119" s="743"/>
      <c r="H119" s="743"/>
      <c r="I119" s="743"/>
      <c r="J119" s="743"/>
      <c r="K119" s="743"/>
      <c r="L119" s="743"/>
      <c r="M119" s="743"/>
      <c r="N119" s="20"/>
    </row>
    <row r="120" spans="2:14" ht="20.100000000000001" customHeight="1" x14ac:dyDescent="0.2">
      <c r="B120" s="19"/>
      <c r="C120" s="751"/>
      <c r="D120" s="743"/>
      <c r="E120" s="748"/>
      <c r="F120" s="743"/>
      <c r="G120" s="743"/>
      <c r="H120" s="743"/>
      <c r="I120" s="743"/>
      <c r="J120" s="743"/>
      <c r="K120" s="743"/>
      <c r="L120" s="743"/>
      <c r="M120" s="743"/>
      <c r="N120" s="20"/>
    </row>
    <row r="121" spans="2:14" ht="20.100000000000001" customHeight="1" x14ac:dyDescent="0.2">
      <c r="B121" s="19"/>
      <c r="C121" s="881"/>
      <c r="D121" s="881"/>
      <c r="E121" s="881"/>
      <c r="F121" s="881"/>
      <c r="G121" s="881"/>
      <c r="H121" s="881"/>
      <c r="I121" s="881"/>
      <c r="J121" s="881"/>
      <c r="K121" s="881"/>
      <c r="L121" s="881"/>
      <c r="M121" s="881"/>
      <c r="N121" s="20"/>
    </row>
    <row r="122" spans="2:14" ht="20.100000000000001" customHeight="1" x14ac:dyDescent="0.2">
      <c r="B122" s="19"/>
      <c r="C122" s="881"/>
      <c r="D122" s="881"/>
      <c r="E122" s="881"/>
      <c r="F122" s="881"/>
      <c r="G122" s="881"/>
      <c r="H122" s="881"/>
      <c r="I122" s="881"/>
      <c r="J122" s="881"/>
      <c r="K122" s="881"/>
      <c r="L122" s="881"/>
      <c r="M122" s="881"/>
      <c r="N122" s="20"/>
    </row>
    <row r="123" spans="2:14" ht="20.100000000000001" customHeight="1" x14ac:dyDescent="0.2">
      <c r="B123" s="19"/>
      <c r="C123" s="881"/>
      <c r="D123" s="881"/>
      <c r="E123" s="881"/>
      <c r="F123" s="881"/>
      <c r="G123" s="881"/>
      <c r="H123" s="881"/>
      <c r="I123" s="881"/>
      <c r="J123" s="881"/>
      <c r="K123" s="881"/>
      <c r="L123" s="881"/>
      <c r="M123" s="881"/>
      <c r="N123" s="20"/>
    </row>
    <row r="124" spans="2:14" ht="20.100000000000001" customHeight="1" x14ac:dyDescent="0.2">
      <c r="B124" s="19"/>
      <c r="C124" s="743"/>
      <c r="D124" s="743"/>
      <c r="E124" s="748"/>
      <c r="F124" s="743"/>
      <c r="G124" s="743"/>
      <c r="H124" s="743"/>
      <c r="I124" s="743"/>
      <c r="J124" s="743"/>
      <c r="K124" s="743"/>
      <c r="L124" s="743"/>
      <c r="M124" s="743"/>
      <c r="N124" s="20"/>
    </row>
    <row r="125" spans="2:14" ht="20.100000000000001" customHeight="1" x14ac:dyDescent="0.2">
      <c r="B125" s="19"/>
      <c r="C125" s="743"/>
      <c r="D125" s="743"/>
      <c r="E125" s="748"/>
      <c r="F125" s="743"/>
      <c r="G125" s="743"/>
      <c r="H125" s="743"/>
      <c r="I125" s="743"/>
      <c r="J125" s="743"/>
      <c r="K125" s="743"/>
      <c r="L125" s="743"/>
      <c r="M125" s="743"/>
      <c r="N125" s="20"/>
    </row>
    <row r="126" spans="2:14" ht="19.5" customHeight="1" x14ac:dyDescent="0.2">
      <c r="B126" s="1434" t="s">
        <v>1238</v>
      </c>
      <c r="C126" s="1435"/>
      <c r="D126" s="1435"/>
      <c r="E126" s="1435"/>
      <c r="F126" s="1435"/>
      <c r="G126" s="1435"/>
      <c r="H126" s="1435"/>
      <c r="I126" s="1435"/>
      <c r="J126" s="1435"/>
      <c r="K126" s="1435"/>
      <c r="L126" s="1435"/>
      <c r="M126" s="1435"/>
      <c r="N126" s="1436"/>
    </row>
    <row r="127" spans="2:14" ht="20.100000000000001" customHeight="1" x14ac:dyDescent="0.2">
      <c r="B127" s="19"/>
      <c r="C127" s="743"/>
      <c r="D127" s="743"/>
      <c r="E127" s="748"/>
      <c r="F127" s="743"/>
      <c r="G127" s="743"/>
      <c r="H127" s="743"/>
      <c r="I127" s="743"/>
      <c r="J127" s="743"/>
      <c r="K127" s="743"/>
      <c r="L127" s="743"/>
      <c r="M127" s="743"/>
      <c r="N127" s="20"/>
    </row>
    <row r="128" spans="2:14" ht="20.100000000000001" customHeight="1" x14ac:dyDescent="0.2">
      <c r="B128" s="19"/>
      <c r="C128" s="743"/>
      <c r="D128" s="743"/>
      <c r="E128" s="748"/>
      <c r="F128" s="1432" t="s">
        <v>1239</v>
      </c>
      <c r="G128" s="1432"/>
      <c r="H128" s="1432"/>
      <c r="I128" s="1432"/>
      <c r="J128" s="1432"/>
      <c r="K128" s="1432"/>
      <c r="L128" s="743"/>
      <c r="M128" s="743"/>
      <c r="N128" s="20"/>
    </row>
    <row r="129" spans="2:14" ht="20.100000000000001" customHeight="1" x14ac:dyDescent="0.2">
      <c r="B129" s="19"/>
      <c r="C129" s="743"/>
      <c r="D129" s="743"/>
      <c r="E129" s="748"/>
      <c r="F129" s="1432" t="s">
        <v>1240</v>
      </c>
      <c r="G129" s="1432"/>
      <c r="H129" s="1432"/>
      <c r="I129" s="1432"/>
      <c r="J129" s="1432"/>
      <c r="K129" s="1432"/>
      <c r="L129" s="743"/>
      <c r="M129" s="743"/>
      <c r="N129" s="20"/>
    </row>
    <row r="130" spans="2:14" ht="20.100000000000001" customHeight="1" x14ac:dyDescent="0.2">
      <c r="B130" s="19"/>
      <c r="C130" s="743"/>
      <c r="D130" s="743"/>
      <c r="E130" s="748"/>
      <c r="F130" s="1432" t="s">
        <v>1241</v>
      </c>
      <c r="G130" s="1432"/>
      <c r="H130" s="1432"/>
      <c r="I130" s="1432"/>
      <c r="J130" s="1432"/>
      <c r="K130" s="1432"/>
      <c r="L130" s="743"/>
      <c r="M130" s="743"/>
      <c r="N130" s="20"/>
    </row>
    <row r="131" spans="2:14" ht="34.9" customHeight="1" x14ac:dyDescent="0.2">
      <c r="B131" s="19"/>
      <c r="C131" s="743"/>
      <c r="D131" s="743"/>
      <c r="E131" s="748"/>
      <c r="F131" s="743"/>
      <c r="G131" s="743"/>
      <c r="H131" s="743"/>
      <c r="I131" s="743"/>
      <c r="J131" s="743"/>
      <c r="K131" s="743"/>
      <c r="L131" s="743"/>
      <c r="M131" s="743"/>
      <c r="N131" s="20"/>
    </row>
    <row r="132" spans="2:14" ht="20.100000000000001" customHeight="1" x14ac:dyDescent="0.2">
      <c r="B132" s="19"/>
      <c r="C132" s="743"/>
      <c r="D132" s="243">
        <f>C7</f>
        <v>0</v>
      </c>
      <c r="E132" s="1433" t="s">
        <v>1242</v>
      </c>
      <c r="F132" s="1432"/>
      <c r="G132" s="743"/>
      <c r="H132" s="243">
        <f>(2*D132)+D133</f>
        <v>0</v>
      </c>
      <c r="I132" s="1433" t="s">
        <v>1243</v>
      </c>
      <c r="J132" s="1432"/>
      <c r="K132" s="743"/>
      <c r="L132" s="743"/>
      <c r="M132" s="743"/>
      <c r="N132" s="20"/>
    </row>
    <row r="133" spans="2:14" ht="20.100000000000001" customHeight="1" x14ac:dyDescent="0.2">
      <c r="B133" s="19"/>
      <c r="C133" s="743"/>
      <c r="D133" s="243">
        <v>0</v>
      </c>
      <c r="E133" s="1433" t="s">
        <v>1244</v>
      </c>
      <c r="F133" s="1432"/>
      <c r="G133" s="743"/>
      <c r="H133" s="243">
        <v>200</v>
      </c>
      <c r="I133" s="1433" t="s">
        <v>1245</v>
      </c>
      <c r="J133" s="1432"/>
      <c r="K133" s="1432"/>
      <c r="L133" s="1432"/>
      <c r="M133" s="743"/>
      <c r="N133" s="20"/>
    </row>
    <row r="134" spans="2:14" ht="20.100000000000001" customHeight="1" x14ac:dyDescent="0.2">
      <c r="B134" s="19"/>
      <c r="C134" s="743"/>
      <c r="D134" s="743"/>
      <c r="E134" s="748"/>
      <c r="F134" s="743"/>
      <c r="G134" s="743"/>
      <c r="H134" s="743"/>
      <c r="I134" s="743"/>
      <c r="J134" s="743"/>
      <c r="K134" s="743"/>
      <c r="L134" s="743"/>
      <c r="M134" s="743"/>
      <c r="N134" s="20"/>
    </row>
    <row r="135" spans="2:14" ht="20.100000000000001" customHeight="1" x14ac:dyDescent="0.2">
      <c r="B135" s="19"/>
      <c r="C135" s="743"/>
      <c r="D135" s="743"/>
      <c r="E135" s="748"/>
      <c r="F135" s="743"/>
      <c r="G135" s="743"/>
      <c r="H135" s="743"/>
      <c r="I135" s="743"/>
      <c r="J135" s="743"/>
      <c r="K135" s="743"/>
      <c r="L135" s="743"/>
      <c r="M135" s="743"/>
      <c r="N135" s="20"/>
    </row>
    <row r="136" spans="2:14" ht="20.100000000000001" customHeight="1" x14ac:dyDescent="0.2">
      <c r="B136" s="19"/>
      <c r="C136" s="743"/>
      <c r="D136" s="247" t="s">
        <v>1246</v>
      </c>
      <c r="E136" s="248" t="str">
        <f>IF(H132&gt;200,1+(H132-H133)/H133,"1")</f>
        <v>1</v>
      </c>
      <c r="F136" s="743"/>
      <c r="G136" s="743"/>
      <c r="H136" s="743"/>
      <c r="I136" s="743"/>
      <c r="J136" s="743"/>
      <c r="K136" s="743"/>
      <c r="L136" s="743"/>
      <c r="M136" s="743"/>
      <c r="N136" s="20"/>
    </row>
    <row r="137" spans="2:14" ht="20.100000000000001" customHeight="1" x14ac:dyDescent="0.2">
      <c r="B137" s="19"/>
      <c r="C137" s="743"/>
      <c r="D137" s="743"/>
      <c r="E137" s="748"/>
      <c r="F137" s="743"/>
      <c r="G137" s="743"/>
      <c r="H137" s="743"/>
      <c r="I137" s="743"/>
      <c r="J137" s="743"/>
      <c r="K137" s="743"/>
      <c r="L137" s="743"/>
      <c r="M137" s="743"/>
      <c r="N137" s="20"/>
    </row>
    <row r="138" spans="2:14" ht="20.100000000000001" customHeight="1" x14ac:dyDescent="0.2">
      <c r="B138" s="19"/>
      <c r="C138" s="743"/>
      <c r="D138" s="743"/>
      <c r="E138" s="748"/>
      <c r="F138" s="743"/>
      <c r="G138" s="743"/>
      <c r="H138" s="743"/>
      <c r="I138" s="743"/>
      <c r="J138" s="743"/>
      <c r="K138" s="743"/>
      <c r="L138" s="743"/>
      <c r="M138" s="743"/>
      <c r="N138" s="20"/>
    </row>
    <row r="139" spans="2:14" ht="20.100000000000001" customHeight="1" x14ac:dyDescent="0.2">
      <c r="B139" s="1434" t="s">
        <v>1247</v>
      </c>
      <c r="C139" s="1435"/>
      <c r="D139" s="1435"/>
      <c r="E139" s="1435"/>
      <c r="F139" s="1435"/>
      <c r="G139" s="1435"/>
      <c r="H139" s="1435"/>
      <c r="I139" s="1435"/>
      <c r="J139" s="1435"/>
      <c r="K139" s="1435"/>
      <c r="L139" s="1435"/>
      <c r="M139" s="1435"/>
      <c r="N139" s="1436"/>
    </row>
    <row r="140" spans="2:14" ht="20.100000000000001" customHeight="1" x14ac:dyDescent="0.2">
      <c r="B140" s="19"/>
      <c r="C140" s="743"/>
      <c r="D140" s="743"/>
      <c r="E140" s="748"/>
      <c r="F140" s="743"/>
      <c r="G140" s="743"/>
      <c r="H140" s="743" t="s">
        <v>1248</v>
      </c>
      <c r="I140" s="743"/>
      <c r="J140" s="743"/>
      <c r="K140" s="743"/>
      <c r="L140" s="743"/>
      <c r="M140" s="743"/>
      <c r="N140" s="20"/>
    </row>
    <row r="141" spans="2:14" ht="20.100000000000001" customHeight="1" x14ac:dyDescent="0.2">
      <c r="B141" s="19"/>
      <c r="C141" s="743"/>
      <c r="D141" s="743"/>
      <c r="E141" s="748"/>
      <c r="F141" s="743"/>
      <c r="G141" s="743"/>
      <c r="H141" s="1432" t="s">
        <v>6033</v>
      </c>
      <c r="I141" s="1432"/>
      <c r="J141" s="1432"/>
      <c r="K141" s="1432"/>
      <c r="L141" s="1432"/>
      <c r="M141" s="1432"/>
      <c r="N141" s="20"/>
    </row>
    <row r="142" spans="2:14" ht="20.100000000000001" customHeight="1" x14ac:dyDescent="0.2">
      <c r="B142" s="19"/>
      <c r="C142" s="743"/>
      <c r="D142" s="743"/>
      <c r="E142" s="748"/>
      <c r="F142" s="743"/>
      <c r="G142" s="743"/>
      <c r="H142" s="1432" t="s">
        <v>6034</v>
      </c>
      <c r="I142" s="1432"/>
      <c r="J142" s="1432"/>
      <c r="K142" s="1432"/>
      <c r="L142" s="1432"/>
      <c r="M142" s="1432"/>
      <c r="N142" s="20"/>
    </row>
    <row r="143" spans="2:14" ht="20.100000000000001" customHeight="1" x14ac:dyDescent="0.2">
      <c r="B143" s="19"/>
      <c r="C143" s="743"/>
      <c r="D143" s="743"/>
      <c r="E143" s="748"/>
      <c r="F143" s="743"/>
      <c r="G143" s="743"/>
      <c r="H143" s="1432" t="s">
        <v>6035</v>
      </c>
      <c r="I143" s="1432"/>
      <c r="J143" s="1432"/>
      <c r="K143" s="1432"/>
      <c r="L143" s="1432"/>
      <c r="M143" s="1432"/>
      <c r="N143" s="20"/>
    </row>
    <row r="144" spans="2:14" ht="20.100000000000001" customHeight="1" x14ac:dyDescent="0.2">
      <c r="B144" s="19"/>
      <c r="C144" s="743"/>
      <c r="D144" s="743"/>
      <c r="E144" s="748"/>
      <c r="F144" s="743"/>
      <c r="G144" s="743"/>
      <c r="H144" s="1432" t="s">
        <v>1249</v>
      </c>
      <c r="I144" s="1432"/>
      <c r="J144" s="1432"/>
      <c r="K144" s="1432"/>
      <c r="L144" s="1432"/>
      <c r="M144" s="1432"/>
      <c r="N144" s="20"/>
    </row>
    <row r="145" spans="2:17" ht="20.100000000000001" customHeight="1" x14ac:dyDescent="0.2">
      <c r="B145" s="19"/>
      <c r="C145" s="743"/>
      <c r="D145" s="743"/>
      <c r="E145" s="743"/>
      <c r="F145" s="743"/>
      <c r="G145" s="743"/>
      <c r="H145" s="1432" t="s">
        <v>1250</v>
      </c>
      <c r="I145" s="1432"/>
      <c r="J145" s="1432"/>
      <c r="K145" s="1432"/>
      <c r="L145" s="1432"/>
      <c r="M145" s="1432"/>
      <c r="N145" s="20"/>
    </row>
    <row r="146" spans="2:17" ht="20.100000000000001" customHeight="1" x14ac:dyDescent="0.2">
      <c r="B146" s="19"/>
      <c r="C146" s="744" t="s">
        <v>6038</v>
      </c>
      <c r="D146" s="745">
        <v>12</v>
      </c>
      <c r="E146" s="743"/>
      <c r="F146" s="743"/>
      <c r="G146" s="743"/>
      <c r="H146" s="1432" t="s">
        <v>1251</v>
      </c>
      <c r="I146" s="1432"/>
      <c r="J146" s="1432"/>
      <c r="K146" s="1432"/>
      <c r="L146" s="1432"/>
      <c r="M146" s="1432"/>
      <c r="N146" s="20"/>
    </row>
    <row r="147" spans="2:17" ht="20.100000000000001" customHeight="1" x14ac:dyDescent="0.2">
      <c r="B147" s="19"/>
      <c r="C147" s="744" t="s">
        <v>1252</v>
      </c>
      <c r="D147" s="754">
        <f>$K$48</f>
        <v>1.1100000000000001</v>
      </c>
      <c r="E147" s="744" t="s">
        <v>1253</v>
      </c>
      <c r="F147" s="755">
        <f>E116</f>
        <v>490.44000000000005</v>
      </c>
      <c r="G147" s="743"/>
      <c r="H147" s="1432" t="s">
        <v>1254</v>
      </c>
      <c r="I147" s="1432"/>
      <c r="J147" s="1432"/>
      <c r="K147" s="1432"/>
      <c r="L147" s="1432"/>
      <c r="M147" s="1432"/>
      <c r="N147" s="20"/>
    </row>
    <row r="148" spans="2:17" ht="20.100000000000001" customHeight="1" x14ac:dyDescent="0.2">
      <c r="B148" s="19"/>
      <c r="C148" s="744"/>
      <c r="D148" s="756"/>
      <c r="E148" s="757" t="s">
        <v>1255</v>
      </c>
      <c r="F148" s="758">
        <f>D77</f>
        <v>0.03</v>
      </c>
      <c r="G148" s="743"/>
      <c r="H148" s="1432" t="s">
        <v>1256</v>
      </c>
      <c r="I148" s="1432"/>
      <c r="J148" s="1432"/>
      <c r="K148" s="1432"/>
      <c r="L148" s="1432"/>
      <c r="M148" s="1432"/>
      <c r="N148" s="20"/>
    </row>
    <row r="149" spans="2:17" ht="20.100000000000001" customHeight="1" x14ac:dyDescent="0.2">
      <c r="B149" s="19"/>
      <c r="C149" s="744"/>
      <c r="D149" s="759"/>
      <c r="E149" s="744" t="s">
        <v>1257</v>
      </c>
      <c r="F149" s="760">
        <f>F62</f>
        <v>1791.61</v>
      </c>
      <c r="G149" s="743"/>
      <c r="H149" s="1432" t="s">
        <v>1258</v>
      </c>
      <c r="I149" s="1432"/>
      <c r="J149" s="1432"/>
      <c r="K149" s="1432"/>
      <c r="L149" s="1432"/>
      <c r="M149" s="1432"/>
      <c r="N149" s="20"/>
    </row>
    <row r="150" spans="2:17" ht="20.100000000000001" customHeight="1" x14ac:dyDescent="0.2">
      <c r="B150" s="19"/>
      <c r="C150" s="744" t="s">
        <v>6037</v>
      </c>
      <c r="D150" s="761">
        <f>M116</f>
        <v>933990.23</v>
      </c>
      <c r="E150" s="744" t="s">
        <v>1246</v>
      </c>
      <c r="F150" s="762" t="str">
        <f>E136</f>
        <v>1</v>
      </c>
      <c r="G150" s="743"/>
      <c r="H150" s="743" t="s">
        <v>6036</v>
      </c>
      <c r="I150" s="743"/>
      <c r="J150" s="743"/>
      <c r="K150" s="743"/>
      <c r="L150" s="743"/>
      <c r="M150" s="743"/>
      <c r="N150" s="20"/>
    </row>
    <row r="151" spans="2:17" ht="20.100000000000001" customHeight="1" x14ac:dyDescent="0.2">
      <c r="B151" s="19"/>
      <c r="C151" s="744"/>
      <c r="D151" s="745"/>
      <c r="E151" s="743"/>
      <c r="F151" s="743"/>
      <c r="G151" s="743"/>
      <c r="H151" s="743"/>
      <c r="I151" s="743"/>
      <c r="J151" s="743"/>
      <c r="K151" s="743"/>
      <c r="L151" s="743"/>
      <c r="M151" s="743"/>
      <c r="N151" s="20"/>
    </row>
    <row r="152" spans="2:17" ht="20.100000000000001" customHeight="1" x14ac:dyDescent="0.2">
      <c r="B152" s="19"/>
      <c r="C152" s="247" t="s">
        <v>1260</v>
      </c>
      <c r="D152" s="249">
        <f>((D146/120)*(D147*D150)+(F147*F148*F149))*F150</f>
        <v>130033.23178200002</v>
      </c>
      <c r="E152" s="250"/>
      <c r="F152" s="763"/>
      <c r="G152" s="751"/>
      <c r="H152" s="743"/>
      <c r="I152" s="743"/>
      <c r="J152" s="743"/>
      <c r="K152" s="743"/>
      <c r="L152" s="743"/>
      <c r="M152" s="743"/>
      <c r="N152" s="20"/>
    </row>
    <row r="153" spans="2:17" ht="20.100000000000001" customHeight="1" x14ac:dyDescent="0.35">
      <c r="B153" s="19"/>
      <c r="C153" s="247" t="s">
        <v>890</v>
      </c>
      <c r="D153" s="251">
        <f>'BDI_SEM DESON.'!B45</f>
        <v>0.2389</v>
      </c>
      <c r="E153" s="743"/>
      <c r="F153" s="743"/>
      <c r="G153" s="743"/>
      <c r="H153" s="743"/>
      <c r="I153" s="743"/>
      <c r="J153" s="743"/>
      <c r="K153" s="743"/>
      <c r="L153" s="743"/>
      <c r="M153" s="743"/>
      <c r="N153" s="20"/>
      <c r="Q153" s="256"/>
    </row>
    <row r="154" spans="2:17" ht="20.100000000000001" customHeight="1" x14ac:dyDescent="0.2">
      <c r="B154" s="19"/>
      <c r="C154" s="247" t="s">
        <v>1261</v>
      </c>
      <c r="D154" s="249">
        <f>D152*D153+D152</f>
        <v>161098.17085471982</v>
      </c>
      <c r="E154" s="250" t="s">
        <v>1262</v>
      </c>
      <c r="F154" s="763" t="s">
        <v>1192</v>
      </c>
      <c r="G154" s="751" t="s">
        <v>1263</v>
      </c>
      <c r="H154" s="743"/>
      <c r="I154" s="743"/>
      <c r="J154" s="743"/>
      <c r="K154" s="743"/>
      <c r="L154" s="743"/>
      <c r="M154" s="743"/>
      <c r="N154" s="20"/>
    </row>
    <row r="155" spans="2:17" ht="20.100000000000001" customHeight="1" x14ac:dyDescent="0.2">
      <c r="B155" s="19"/>
      <c r="C155" s="744"/>
      <c r="D155" s="745"/>
      <c r="E155" s="743"/>
      <c r="F155" s="743"/>
      <c r="G155" s="743"/>
      <c r="H155" s="743"/>
      <c r="I155" s="743"/>
      <c r="J155" s="743"/>
      <c r="K155" s="743"/>
      <c r="L155" s="743"/>
      <c r="M155" s="743"/>
      <c r="N155" s="20"/>
    </row>
    <row r="156" spans="2:17" ht="20.100000000000001" customHeight="1" x14ac:dyDescent="0.2">
      <c r="B156" s="19"/>
      <c r="C156" s="744"/>
      <c r="D156" s="764"/>
      <c r="E156" s="743"/>
      <c r="F156" s="743"/>
      <c r="G156" s="743"/>
      <c r="H156" s="743"/>
      <c r="I156" s="743"/>
      <c r="J156" s="743"/>
      <c r="K156" s="743"/>
      <c r="L156" s="743"/>
      <c r="M156" s="743"/>
      <c r="N156" s="20"/>
    </row>
    <row r="157" spans="2:17" ht="20.100000000000001" customHeight="1" x14ac:dyDescent="0.2">
      <c r="B157" s="19"/>
      <c r="C157" s="744"/>
      <c r="D157" s="745"/>
      <c r="E157" s="743"/>
      <c r="F157" s="743"/>
      <c r="G157" s="743"/>
      <c r="H157" s="743"/>
      <c r="I157" s="743"/>
      <c r="J157" s="743"/>
      <c r="K157" s="743"/>
      <c r="L157" s="743"/>
      <c r="M157" s="743"/>
      <c r="N157" s="20"/>
    </row>
    <row r="158" spans="2:17" ht="19.5" customHeight="1" x14ac:dyDescent="0.2">
      <c r="B158" s="252" t="s">
        <v>1264</v>
      </c>
      <c r="C158" s="765" t="s">
        <v>1265</v>
      </c>
      <c r="D158" s="749"/>
      <c r="E158" s="751"/>
      <c r="F158" s="751"/>
      <c r="G158" s="751"/>
      <c r="H158" s="743"/>
      <c r="I158" s="743"/>
      <c r="J158" s="743"/>
      <c r="K158" s="743"/>
      <c r="L158" s="743"/>
      <c r="M158" s="743"/>
      <c r="N158" s="20"/>
    </row>
    <row r="159" spans="2:17" ht="19.5" customHeight="1" x14ac:dyDescent="0.2">
      <c r="B159" s="19"/>
      <c r="C159" s="744"/>
      <c r="D159" s="745"/>
      <c r="E159" s="743"/>
      <c r="F159" s="743"/>
      <c r="G159" s="743"/>
      <c r="H159" s="743"/>
      <c r="I159" s="743"/>
      <c r="J159" s="743"/>
      <c r="K159" s="743"/>
      <c r="L159" s="743"/>
      <c r="M159" s="743"/>
      <c r="N159" s="20"/>
    </row>
    <row r="160" spans="2:17" ht="19.5" customHeight="1" x14ac:dyDescent="0.2">
      <c r="B160" s="19"/>
      <c r="C160" s="744"/>
      <c r="D160" s="745"/>
      <c r="E160" s="743"/>
      <c r="F160" s="743"/>
      <c r="G160" s="743"/>
      <c r="H160" s="743"/>
      <c r="I160" s="743"/>
      <c r="J160" s="743"/>
      <c r="K160" s="743"/>
      <c r="L160" s="743"/>
      <c r="M160" s="743"/>
      <c r="N160" s="20"/>
    </row>
    <row r="161" spans="2:14" ht="19.5" customHeight="1" x14ac:dyDescent="0.2">
      <c r="B161" s="19"/>
      <c r="C161" s="744"/>
      <c r="D161" s="745"/>
      <c r="E161" s="743"/>
      <c r="F161" s="743"/>
      <c r="G161" s="743"/>
      <c r="H161" s="743"/>
      <c r="I161" s="743"/>
      <c r="J161" s="743"/>
      <c r="K161" s="743"/>
      <c r="L161" s="743"/>
      <c r="M161" s="743"/>
      <c r="N161" s="20"/>
    </row>
    <row r="162" spans="2:14" ht="19.5" customHeight="1" x14ac:dyDescent="0.2">
      <c r="B162" s="19"/>
      <c r="C162" s="744"/>
      <c r="D162" s="745"/>
      <c r="E162" s="743"/>
      <c r="F162" s="743"/>
      <c r="G162" s="743"/>
      <c r="H162" s="743"/>
      <c r="I162" s="743"/>
      <c r="J162" s="743"/>
      <c r="K162" s="743"/>
      <c r="L162" s="743"/>
      <c r="M162" s="743"/>
      <c r="N162" s="20"/>
    </row>
    <row r="163" spans="2:14" ht="19.5" customHeight="1" x14ac:dyDescent="0.2">
      <c r="B163" s="19"/>
      <c r="C163" s="744"/>
      <c r="D163" s="745"/>
      <c r="E163" s="743"/>
      <c r="F163" s="743"/>
      <c r="G163" s="743"/>
      <c r="H163" s="743"/>
      <c r="I163" s="743"/>
      <c r="J163" s="743"/>
      <c r="K163" s="743"/>
      <c r="L163" s="743"/>
      <c r="M163" s="743"/>
      <c r="N163" s="20"/>
    </row>
    <row r="164" spans="2:14" ht="19.5" customHeight="1" x14ac:dyDescent="0.2">
      <c r="B164" s="19"/>
      <c r="C164" s="744"/>
      <c r="D164" s="745"/>
      <c r="E164" s="743"/>
      <c r="F164" s="743"/>
      <c r="G164" s="743"/>
      <c r="H164" s="743"/>
      <c r="I164" s="743"/>
      <c r="J164" s="743"/>
      <c r="K164" s="743"/>
      <c r="L164" s="743"/>
      <c r="M164" s="743"/>
      <c r="N164" s="20"/>
    </row>
    <row r="165" spans="2:14" ht="19.5" customHeight="1" x14ac:dyDescent="0.2">
      <c r="B165" s="19"/>
      <c r="C165" s="744"/>
      <c r="D165" s="745"/>
      <c r="E165" s="743"/>
      <c r="F165" s="743"/>
      <c r="G165" s="743"/>
      <c r="H165" s="743"/>
      <c r="I165" s="743"/>
      <c r="J165" s="743"/>
      <c r="K165" s="743"/>
      <c r="L165" s="743"/>
      <c r="M165" s="743"/>
      <c r="N165" s="20"/>
    </row>
    <row r="166" spans="2:14" ht="19.5" customHeight="1" x14ac:dyDescent="0.2">
      <c r="B166" s="19"/>
      <c r="C166" s="744"/>
      <c r="D166" s="745"/>
      <c r="E166" s="743"/>
      <c r="F166" s="743"/>
      <c r="G166" s="743"/>
      <c r="H166" s="743"/>
      <c r="I166" s="743"/>
      <c r="J166" s="743"/>
      <c r="K166" s="743"/>
      <c r="L166" s="743"/>
      <c r="M166" s="743"/>
      <c r="N166" s="20"/>
    </row>
    <row r="167" spans="2:14" ht="19.5" customHeight="1" x14ac:dyDescent="0.2">
      <c r="B167" s="19"/>
      <c r="C167" s="744"/>
      <c r="D167" s="745"/>
      <c r="E167" s="743"/>
      <c r="F167" s="743"/>
      <c r="G167" s="743"/>
      <c r="H167" s="743"/>
      <c r="I167" s="743"/>
      <c r="J167" s="743"/>
      <c r="K167" s="743"/>
      <c r="L167" s="743"/>
      <c r="M167" s="743"/>
      <c r="N167" s="20"/>
    </row>
    <row r="168" spans="2:14" ht="19.5" customHeight="1" x14ac:dyDescent="0.2">
      <c r="B168" s="19"/>
      <c r="C168" s="744"/>
      <c r="D168" s="745"/>
      <c r="E168" s="743"/>
      <c r="F168" s="743"/>
      <c r="G168" s="743"/>
      <c r="H168" s="743"/>
      <c r="I168" s="743"/>
      <c r="J168" s="743"/>
      <c r="K168" s="743"/>
      <c r="L168" s="743"/>
      <c r="M168" s="743"/>
      <c r="N168" s="20"/>
    </row>
    <row r="169" spans="2:14" ht="19.5" customHeight="1" x14ac:dyDescent="0.2">
      <c r="B169" s="19"/>
      <c r="C169" s="744"/>
      <c r="D169" s="745"/>
      <c r="E169" s="743"/>
      <c r="F169" s="743"/>
      <c r="G169" s="743"/>
      <c r="H169" s="743"/>
      <c r="I169" s="743"/>
      <c r="J169" s="743"/>
      <c r="K169" s="743"/>
      <c r="L169" s="743"/>
      <c r="M169" s="743"/>
      <c r="N169" s="20"/>
    </row>
    <row r="170" spans="2:14" ht="19.5" customHeight="1" x14ac:dyDescent="0.2">
      <c r="B170" s="19"/>
      <c r="C170" s="744"/>
      <c r="D170" s="745"/>
      <c r="E170" s="743"/>
      <c r="F170" s="743"/>
      <c r="G170" s="743"/>
      <c r="H170" s="743"/>
      <c r="I170" s="743"/>
      <c r="J170" s="743"/>
      <c r="K170" s="743"/>
      <c r="L170" s="743"/>
      <c r="M170" s="743"/>
      <c r="N170" s="20"/>
    </row>
    <row r="171" spans="2:14" ht="19.5" customHeight="1" thickBot="1" x14ac:dyDescent="0.25">
      <c r="B171" s="199"/>
      <c r="C171" s="766"/>
      <c r="D171" s="767"/>
      <c r="E171" s="200"/>
      <c r="F171" s="200"/>
      <c r="G171" s="200"/>
      <c r="H171" s="200"/>
      <c r="I171" s="200"/>
      <c r="J171" s="200"/>
      <c r="K171" s="200"/>
      <c r="L171" s="200"/>
      <c r="M171" s="200"/>
      <c r="N171" s="202"/>
    </row>
    <row r="172" spans="2:14" ht="19.5" customHeight="1" x14ac:dyDescent="0.2">
      <c r="B172" s="743"/>
      <c r="C172" s="744"/>
      <c r="D172" s="745"/>
      <c r="E172" s="743"/>
      <c r="F172" s="743"/>
      <c r="G172" s="743"/>
      <c r="H172" s="743"/>
      <c r="I172" s="743"/>
      <c r="J172" s="743"/>
      <c r="K172" s="743"/>
      <c r="L172" s="743"/>
      <c r="M172" s="743"/>
      <c r="N172" s="743"/>
    </row>
    <row r="173" spans="2:14" ht="19.5" customHeight="1" x14ac:dyDescent="0.2">
      <c r="B173" s="743"/>
      <c r="C173" s="744"/>
      <c r="D173" s="745"/>
      <c r="E173" s="743"/>
      <c r="F173" s="743"/>
      <c r="G173" s="743"/>
      <c r="H173" s="743"/>
      <c r="I173" s="743"/>
      <c r="J173" s="743"/>
      <c r="K173" s="743"/>
      <c r="L173" s="743"/>
      <c r="M173" s="743"/>
      <c r="N173" s="743"/>
    </row>
    <row r="174" spans="2:14" ht="19.5" customHeight="1" x14ac:dyDescent="0.2">
      <c r="B174" s="743"/>
      <c r="C174" s="744"/>
      <c r="D174" s="745"/>
      <c r="E174" s="743"/>
      <c r="F174" s="743"/>
      <c r="G174" s="743"/>
      <c r="H174" s="743"/>
      <c r="I174" s="743"/>
      <c r="J174" s="743"/>
      <c r="K174" s="743"/>
      <c r="L174" s="743"/>
      <c r="M174" s="743"/>
      <c r="N174" s="743"/>
    </row>
    <row r="175" spans="2:14" ht="19.5" customHeight="1" x14ac:dyDescent="0.2">
      <c r="B175" s="743"/>
      <c r="C175" s="744"/>
      <c r="D175" s="745"/>
      <c r="E175" s="743"/>
      <c r="F175" s="743"/>
      <c r="G175" s="743"/>
      <c r="H175" s="743"/>
      <c r="I175" s="743"/>
      <c r="J175" s="743"/>
      <c r="K175" s="743"/>
      <c r="L175" s="743"/>
      <c r="M175" s="743"/>
      <c r="N175" s="743"/>
    </row>
    <row r="176" spans="2:14" ht="20.100000000000001" customHeight="1" x14ac:dyDescent="0.2">
      <c r="B176" s="743"/>
      <c r="C176" s="744"/>
      <c r="D176" s="745"/>
      <c r="E176" s="743"/>
      <c r="F176" s="743"/>
      <c r="G176" s="743"/>
      <c r="H176" s="743"/>
      <c r="I176" s="743"/>
      <c r="J176" s="743"/>
      <c r="K176" s="743"/>
      <c r="L176" s="743"/>
      <c r="M176" s="743"/>
      <c r="N176" s="743"/>
    </row>
    <row r="177" spans="2:14" ht="20.100000000000001" customHeight="1" x14ac:dyDescent="0.2">
      <c r="B177" s="743"/>
      <c r="C177" s="744"/>
      <c r="D177" s="745"/>
      <c r="E177" s="743"/>
      <c r="F177" s="743"/>
      <c r="G177" s="743"/>
      <c r="H177" s="743"/>
      <c r="I177" s="743"/>
      <c r="J177" s="743"/>
      <c r="K177" s="743"/>
      <c r="L177" s="743"/>
      <c r="M177" s="743"/>
      <c r="N177" s="743"/>
    </row>
    <row r="178" spans="2:14" ht="20.100000000000001" customHeight="1" x14ac:dyDescent="0.2">
      <c r="B178" s="743"/>
      <c r="C178" s="744"/>
      <c r="D178" s="745"/>
      <c r="E178" s="743"/>
      <c r="F178" s="743"/>
      <c r="G178" s="743"/>
      <c r="H178" s="743"/>
      <c r="I178" s="743"/>
      <c r="J178" s="743"/>
      <c r="K178" s="743"/>
      <c r="L178" s="743"/>
      <c r="M178" s="743"/>
      <c r="N178" s="743"/>
    </row>
    <row r="179" spans="2:14" ht="20.100000000000001" customHeight="1" x14ac:dyDescent="0.2">
      <c r="B179" s="743"/>
      <c r="C179" s="744"/>
      <c r="D179" s="745"/>
      <c r="E179" s="743"/>
      <c r="F179" s="743"/>
      <c r="G179" s="743"/>
      <c r="H179" s="743"/>
      <c r="I179" s="743"/>
      <c r="J179" s="743"/>
      <c r="K179" s="743"/>
      <c r="L179" s="743"/>
      <c r="M179" s="743"/>
      <c r="N179" s="743"/>
    </row>
    <row r="180" spans="2:14" ht="20.100000000000001" customHeight="1" x14ac:dyDescent="0.2">
      <c r="B180" s="743"/>
      <c r="C180" s="744"/>
      <c r="D180" s="745"/>
      <c r="E180" s="743"/>
      <c r="F180" s="743"/>
      <c r="G180" s="743"/>
      <c r="H180" s="743"/>
      <c r="I180" s="743"/>
      <c r="J180" s="743"/>
      <c r="K180" s="743"/>
      <c r="L180" s="743"/>
      <c r="M180" s="743"/>
      <c r="N180" s="743"/>
    </row>
    <row r="181" spans="2:14" ht="20.100000000000001" customHeight="1" x14ac:dyDescent="0.2">
      <c r="B181" s="743"/>
      <c r="C181" s="744"/>
      <c r="D181" s="745"/>
      <c r="E181" s="743"/>
      <c r="F181" s="743"/>
      <c r="G181" s="743"/>
      <c r="H181" s="743"/>
      <c r="I181" s="743"/>
      <c r="J181" s="743"/>
      <c r="K181" s="743"/>
      <c r="L181" s="743"/>
      <c r="M181" s="743"/>
      <c r="N181" s="743"/>
    </row>
    <row r="182" spans="2:14" ht="20.100000000000001" customHeight="1" x14ac:dyDescent="0.2">
      <c r="B182" s="743"/>
      <c r="C182" s="744"/>
      <c r="D182" s="745"/>
      <c r="E182" s="743"/>
      <c r="F182" s="743"/>
      <c r="G182" s="743"/>
      <c r="H182" s="743"/>
      <c r="I182" s="743"/>
      <c r="J182" s="743"/>
      <c r="K182" s="743"/>
      <c r="L182" s="743"/>
      <c r="M182" s="743"/>
      <c r="N182" s="743"/>
    </row>
    <row r="183" spans="2:14" ht="20.100000000000001" customHeight="1" x14ac:dyDescent="0.2"/>
    <row r="186" spans="2:14" x14ac:dyDescent="0.2">
      <c r="D186" s="253"/>
    </row>
  </sheetData>
  <mergeCells count="106">
    <mergeCell ref="B1:N4"/>
    <mergeCell ref="D26:E26"/>
    <mergeCell ref="J26:K26"/>
    <mergeCell ref="D27:E27"/>
    <mergeCell ref="J27:K27"/>
    <mergeCell ref="D28:E28"/>
    <mergeCell ref="J28:K28"/>
    <mergeCell ref="D17:E17"/>
    <mergeCell ref="J17:K17"/>
    <mergeCell ref="D18:E18"/>
    <mergeCell ref="J18:K18"/>
    <mergeCell ref="B21:C21"/>
    <mergeCell ref="B25:C25"/>
    <mergeCell ref="C8:N8"/>
    <mergeCell ref="C9:N9"/>
    <mergeCell ref="C10:N10"/>
    <mergeCell ref="B12:N12"/>
    <mergeCell ref="B14:N14"/>
    <mergeCell ref="B16:C16"/>
    <mergeCell ref="B5:N5"/>
    <mergeCell ref="C6:N6"/>
    <mergeCell ref="C7:N7"/>
    <mergeCell ref="G48:J48"/>
    <mergeCell ref="G49:J49"/>
    <mergeCell ref="G50:J50"/>
    <mergeCell ref="G51:J51"/>
    <mergeCell ref="D53:E55"/>
    <mergeCell ref="H53:I53"/>
    <mergeCell ref="H54:I54"/>
    <mergeCell ref="H55:I55"/>
    <mergeCell ref="B31:C31"/>
    <mergeCell ref="B35:D35"/>
    <mergeCell ref="F36:G36"/>
    <mergeCell ref="B39:C39"/>
    <mergeCell ref="D40:E42"/>
    <mergeCell ref="D45:E47"/>
    <mergeCell ref="G45:J45"/>
    <mergeCell ref="G46:J46"/>
    <mergeCell ref="G47:J47"/>
    <mergeCell ref="C69:E69"/>
    <mergeCell ref="B72:E72"/>
    <mergeCell ref="E73:H73"/>
    <mergeCell ref="B76:E76"/>
    <mergeCell ref="E77:H77"/>
    <mergeCell ref="B100:G100"/>
    <mergeCell ref="H56:I56"/>
    <mergeCell ref="B59:D59"/>
    <mergeCell ref="B65:D65"/>
    <mergeCell ref="C67:E68"/>
    <mergeCell ref="F67:H67"/>
    <mergeCell ref="I67:I68"/>
    <mergeCell ref="C105:D105"/>
    <mergeCell ref="G105:I105"/>
    <mergeCell ref="C106:D107"/>
    <mergeCell ref="E106:E107"/>
    <mergeCell ref="G106:I106"/>
    <mergeCell ref="G107:I107"/>
    <mergeCell ref="M101:M102"/>
    <mergeCell ref="G102:I102"/>
    <mergeCell ref="C103:D103"/>
    <mergeCell ref="G103:I103"/>
    <mergeCell ref="C104:D104"/>
    <mergeCell ref="G104:I104"/>
    <mergeCell ref="C101:D102"/>
    <mergeCell ref="E101:E102"/>
    <mergeCell ref="F101:I101"/>
    <mergeCell ref="J101:J102"/>
    <mergeCell ref="K101:K102"/>
    <mergeCell ref="L101:L102"/>
    <mergeCell ref="C112:D112"/>
    <mergeCell ref="G112:I112"/>
    <mergeCell ref="C113:D113"/>
    <mergeCell ref="G113:I113"/>
    <mergeCell ref="C114:D114"/>
    <mergeCell ref="G114:I114"/>
    <mergeCell ref="C108:D108"/>
    <mergeCell ref="G108:I108"/>
    <mergeCell ref="C109:D111"/>
    <mergeCell ref="E109:E111"/>
    <mergeCell ref="G109:I109"/>
    <mergeCell ref="G110:I110"/>
    <mergeCell ref="G111:I111"/>
    <mergeCell ref="B126:N126"/>
    <mergeCell ref="F128:K128"/>
    <mergeCell ref="F129:K129"/>
    <mergeCell ref="F130:K130"/>
    <mergeCell ref="E132:F132"/>
    <mergeCell ref="I132:J132"/>
    <mergeCell ref="C115:D115"/>
    <mergeCell ref="G115:I115"/>
    <mergeCell ref="C116:D116"/>
    <mergeCell ref="G116:K116"/>
    <mergeCell ref="C117:D117"/>
    <mergeCell ref="C118:M118"/>
    <mergeCell ref="H144:M144"/>
    <mergeCell ref="H145:M145"/>
    <mergeCell ref="H146:M146"/>
    <mergeCell ref="H147:M147"/>
    <mergeCell ref="H148:M148"/>
    <mergeCell ref="H149:M149"/>
    <mergeCell ref="E133:F133"/>
    <mergeCell ref="I133:L133"/>
    <mergeCell ref="B139:N139"/>
    <mergeCell ref="H141:M141"/>
    <mergeCell ref="H142:M142"/>
    <mergeCell ref="H143:M143"/>
  </mergeCells>
  <printOptions horizontalCentered="1"/>
  <pageMargins left="0.39370078740157483" right="0.39370078740157483" top="0.78740157480314965" bottom="0.59055118110236227" header="0.31496062992125984" footer="0.31496062992125984"/>
  <pageSetup paperSize="9" scale="40" orientation="portrait" horizontalDpi="1200" verticalDpi="120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565"/>
  <sheetViews>
    <sheetView workbookViewId="0"/>
  </sheetViews>
  <sheetFormatPr defaultRowHeight="15" x14ac:dyDescent="0.25"/>
  <cols>
    <col min="1" max="1" width="9.28515625" customWidth="1"/>
    <col min="2" max="2" width="120" customWidth="1"/>
    <col min="3" max="11" width="18" customWidth="1"/>
  </cols>
  <sheetData>
    <row r="1" spans="1:11" ht="48" customHeight="1" x14ac:dyDescent="0.25">
      <c r="A1" s="810" t="s">
        <v>1082</v>
      </c>
      <c r="B1" s="811" t="s">
        <v>1083</v>
      </c>
      <c r="C1" s="811" t="s">
        <v>1780</v>
      </c>
      <c r="D1" s="811" t="s">
        <v>1781</v>
      </c>
      <c r="E1" s="811" t="s">
        <v>1782</v>
      </c>
      <c r="F1" s="811" t="s">
        <v>1783</v>
      </c>
      <c r="G1" s="811" t="s">
        <v>1784</v>
      </c>
      <c r="H1" s="811" t="s">
        <v>1785</v>
      </c>
      <c r="I1" s="811" t="s">
        <v>1786</v>
      </c>
      <c r="J1" s="811" t="s">
        <v>1787</v>
      </c>
      <c r="K1" s="812" t="s">
        <v>1788</v>
      </c>
    </row>
    <row r="2" spans="1:11" ht="15.75" customHeight="1" x14ac:dyDescent="0.25">
      <c r="A2" s="813" t="s">
        <v>1789</v>
      </c>
      <c r="B2" s="814" t="s">
        <v>1790</v>
      </c>
      <c r="C2" s="815">
        <v>74189.038499999995</v>
      </c>
      <c r="D2" s="815">
        <v>9.8918999999999997</v>
      </c>
      <c r="E2" s="815">
        <v>1.5258</v>
      </c>
      <c r="F2" s="815">
        <v>0</v>
      </c>
      <c r="G2" s="815">
        <v>7.4188999999999998</v>
      </c>
      <c r="H2" s="815">
        <v>0</v>
      </c>
      <c r="I2" s="815">
        <v>0</v>
      </c>
      <c r="J2" s="815">
        <v>18.836600000000001</v>
      </c>
      <c r="K2" s="815">
        <v>11.4177</v>
      </c>
    </row>
    <row r="3" spans="1:11" ht="15.75" customHeight="1" x14ac:dyDescent="0.25">
      <c r="A3" s="813" t="s">
        <v>1791</v>
      </c>
      <c r="B3" s="814" t="s">
        <v>1792</v>
      </c>
      <c r="C3" s="815">
        <v>97216.109899999996</v>
      </c>
      <c r="D3" s="815">
        <v>12.9621</v>
      </c>
      <c r="E3" s="815">
        <v>1.9994000000000001</v>
      </c>
      <c r="F3" s="815">
        <v>0</v>
      </c>
      <c r="G3" s="815">
        <v>9.7216000000000005</v>
      </c>
      <c r="H3" s="815">
        <v>0</v>
      </c>
      <c r="I3" s="815">
        <v>0</v>
      </c>
      <c r="J3" s="815">
        <v>24.6831</v>
      </c>
      <c r="K3" s="815">
        <v>14.961499999999999</v>
      </c>
    </row>
    <row r="4" spans="1:11" ht="15.75" customHeight="1" x14ac:dyDescent="0.25">
      <c r="A4" s="813" t="s">
        <v>1793</v>
      </c>
      <c r="B4" s="814" t="s">
        <v>1794</v>
      </c>
      <c r="C4" s="815">
        <v>101656.8998</v>
      </c>
      <c r="D4" s="815">
        <v>13.5543</v>
      </c>
      <c r="E4" s="815">
        <v>2.0907</v>
      </c>
      <c r="F4" s="815">
        <v>0</v>
      </c>
      <c r="G4" s="815">
        <v>10.165699999999999</v>
      </c>
      <c r="H4" s="815">
        <v>0</v>
      </c>
      <c r="I4" s="815">
        <v>0</v>
      </c>
      <c r="J4" s="815">
        <v>25.810700000000001</v>
      </c>
      <c r="K4" s="815">
        <v>15.645</v>
      </c>
    </row>
    <row r="5" spans="1:11" ht="15.75" customHeight="1" x14ac:dyDescent="0.25">
      <c r="A5" s="813" t="s">
        <v>1795</v>
      </c>
      <c r="B5" s="814" t="s">
        <v>1796</v>
      </c>
      <c r="C5" s="815">
        <v>128113.78170000001</v>
      </c>
      <c r="D5" s="815">
        <v>17.081800000000001</v>
      </c>
      <c r="E5" s="815">
        <v>2.6349</v>
      </c>
      <c r="F5" s="815">
        <v>0</v>
      </c>
      <c r="G5" s="815">
        <v>12.811400000000001</v>
      </c>
      <c r="H5" s="815">
        <v>0</v>
      </c>
      <c r="I5" s="815">
        <v>0</v>
      </c>
      <c r="J5" s="815">
        <v>32.528100000000002</v>
      </c>
      <c r="K5" s="815">
        <v>19.716699999999999</v>
      </c>
    </row>
    <row r="6" spans="1:11" ht="15.75" customHeight="1" x14ac:dyDescent="0.25">
      <c r="A6" s="813" t="s">
        <v>1797</v>
      </c>
      <c r="B6" s="814" t="s">
        <v>1798</v>
      </c>
      <c r="C6" s="815">
        <v>151636.49479999999</v>
      </c>
      <c r="D6" s="815">
        <v>20.2182</v>
      </c>
      <c r="E6" s="815">
        <v>3.1187</v>
      </c>
      <c r="F6" s="815">
        <v>0</v>
      </c>
      <c r="G6" s="815">
        <v>15.163600000000001</v>
      </c>
      <c r="H6" s="815">
        <v>0</v>
      </c>
      <c r="I6" s="815">
        <v>0</v>
      </c>
      <c r="J6" s="815">
        <v>38.500500000000002</v>
      </c>
      <c r="K6" s="815">
        <v>23.3369</v>
      </c>
    </row>
    <row r="7" spans="1:11" ht="15.75" customHeight="1" x14ac:dyDescent="0.25">
      <c r="A7" s="813" t="s">
        <v>1799</v>
      </c>
      <c r="B7" s="814" t="s">
        <v>1800</v>
      </c>
      <c r="C7" s="815">
        <v>5457.6202999999996</v>
      </c>
      <c r="D7" s="815">
        <v>0.92779999999999996</v>
      </c>
      <c r="E7" s="815">
        <v>0.1179</v>
      </c>
      <c r="F7" s="815">
        <v>0</v>
      </c>
      <c r="G7" s="815">
        <v>0.54579999999999995</v>
      </c>
      <c r="H7" s="815">
        <v>0</v>
      </c>
      <c r="I7" s="815">
        <v>0</v>
      </c>
      <c r="J7" s="815">
        <v>1.5914999999999999</v>
      </c>
      <c r="K7" s="815">
        <v>1.0457000000000001</v>
      </c>
    </row>
    <row r="8" spans="1:11" ht="15.75" customHeight="1" x14ac:dyDescent="0.25">
      <c r="A8" s="813" t="s">
        <v>1801</v>
      </c>
      <c r="B8" s="814" t="s">
        <v>1802</v>
      </c>
      <c r="C8" s="815">
        <v>168502.93530000001</v>
      </c>
      <c r="D8" s="815">
        <v>16.850300000000001</v>
      </c>
      <c r="E8" s="815">
        <v>3.2488999999999999</v>
      </c>
      <c r="F8" s="815">
        <v>0</v>
      </c>
      <c r="G8" s="815">
        <v>14.744</v>
      </c>
      <c r="H8" s="815">
        <v>8.3665000000000003</v>
      </c>
      <c r="I8" s="815">
        <v>0</v>
      </c>
      <c r="J8" s="815">
        <v>43.209699999999998</v>
      </c>
      <c r="K8" s="815">
        <v>20.0992</v>
      </c>
    </row>
    <row r="9" spans="1:11" ht="15.75" customHeight="1" x14ac:dyDescent="0.25">
      <c r="A9" s="813" t="s">
        <v>1803</v>
      </c>
      <c r="B9" s="814" t="s">
        <v>1804</v>
      </c>
      <c r="C9" s="815">
        <v>1750.7145</v>
      </c>
      <c r="D9" s="815">
        <v>1.5755999999999999</v>
      </c>
      <c r="E9" s="815">
        <v>8.1000000000000003E-2</v>
      </c>
      <c r="F9" s="815">
        <v>0</v>
      </c>
      <c r="G9" s="815">
        <v>0.87539999999999996</v>
      </c>
      <c r="H9" s="815">
        <v>0</v>
      </c>
      <c r="I9" s="815">
        <v>0</v>
      </c>
      <c r="J9" s="815">
        <v>2.532</v>
      </c>
      <c r="K9" s="815">
        <v>1.6566000000000001</v>
      </c>
    </row>
    <row r="10" spans="1:11" ht="15.75" customHeight="1" x14ac:dyDescent="0.25">
      <c r="A10" s="813" t="s">
        <v>1805</v>
      </c>
      <c r="B10" s="814" t="s">
        <v>1806</v>
      </c>
      <c r="C10" s="815">
        <v>672141.42729999998</v>
      </c>
      <c r="D10" s="815">
        <v>7.6939000000000002</v>
      </c>
      <c r="E10" s="815">
        <v>3.8637000000000001</v>
      </c>
      <c r="F10" s="815">
        <v>0</v>
      </c>
      <c r="G10" s="815">
        <v>17.0976</v>
      </c>
      <c r="H10" s="815">
        <v>273.44040000000001</v>
      </c>
      <c r="I10" s="815">
        <v>136.04939999999999</v>
      </c>
      <c r="J10" s="815">
        <v>438.14499999999998</v>
      </c>
      <c r="K10" s="815">
        <v>147.607</v>
      </c>
    </row>
    <row r="11" spans="1:11" ht="15.75" customHeight="1" x14ac:dyDescent="0.25">
      <c r="A11" s="813" t="s">
        <v>622</v>
      </c>
      <c r="B11" s="814" t="s">
        <v>1108</v>
      </c>
      <c r="C11" s="815">
        <v>4875.4258</v>
      </c>
      <c r="D11" s="815">
        <v>0.73129999999999995</v>
      </c>
      <c r="E11" s="815">
        <v>0.1003</v>
      </c>
      <c r="F11" s="815">
        <v>0</v>
      </c>
      <c r="G11" s="815">
        <v>0.40629999999999999</v>
      </c>
      <c r="H11" s="815">
        <v>0</v>
      </c>
      <c r="I11" s="815">
        <v>0</v>
      </c>
      <c r="J11" s="815">
        <v>1.2379</v>
      </c>
      <c r="K11" s="815">
        <v>0.83160000000000001</v>
      </c>
    </row>
    <row r="12" spans="1:11" ht="15.75" customHeight="1" x14ac:dyDescent="0.25">
      <c r="A12" s="813" t="s">
        <v>397</v>
      </c>
      <c r="B12" s="814" t="s">
        <v>398</v>
      </c>
      <c r="C12" s="815">
        <v>1979.2945</v>
      </c>
      <c r="D12" s="815">
        <v>0.35630000000000001</v>
      </c>
      <c r="E12" s="815">
        <v>4.2700000000000002E-2</v>
      </c>
      <c r="F12" s="815">
        <v>0</v>
      </c>
      <c r="G12" s="815">
        <v>0.19789999999999999</v>
      </c>
      <c r="H12" s="815">
        <v>0</v>
      </c>
      <c r="I12" s="815">
        <v>0</v>
      </c>
      <c r="J12" s="815">
        <v>0.59689999999999999</v>
      </c>
      <c r="K12" s="815">
        <v>0.39900000000000002</v>
      </c>
    </row>
    <row r="13" spans="1:11" ht="15.75" customHeight="1" x14ac:dyDescent="0.25">
      <c r="A13" s="813" t="s">
        <v>1807</v>
      </c>
      <c r="B13" s="814" t="s">
        <v>1808</v>
      </c>
      <c r="C13" s="815">
        <v>2292474.3059999999</v>
      </c>
      <c r="D13" s="815">
        <v>183.39789999999999</v>
      </c>
      <c r="E13" s="815">
        <v>42.433700000000002</v>
      </c>
      <c r="F13" s="815">
        <v>0</v>
      </c>
      <c r="G13" s="815">
        <v>114.6237</v>
      </c>
      <c r="H13" s="815">
        <v>0</v>
      </c>
      <c r="I13" s="815">
        <v>36.460999999999999</v>
      </c>
      <c r="J13" s="815">
        <v>376.91629999999998</v>
      </c>
      <c r="K13" s="815">
        <v>262.29259999999999</v>
      </c>
    </row>
    <row r="14" spans="1:11" ht="15.75" customHeight="1" x14ac:dyDescent="0.25">
      <c r="A14" s="813" t="s">
        <v>1809</v>
      </c>
      <c r="B14" s="814" t="s">
        <v>1810</v>
      </c>
      <c r="C14" s="815">
        <v>68736.252299999993</v>
      </c>
      <c r="D14" s="815">
        <v>5.4988999999999999</v>
      </c>
      <c r="E14" s="815">
        <v>1.2723</v>
      </c>
      <c r="F14" s="815">
        <v>0</v>
      </c>
      <c r="G14" s="815">
        <v>4.8114999999999997</v>
      </c>
      <c r="H14" s="815">
        <v>0</v>
      </c>
      <c r="I14" s="815">
        <v>28.713899999999999</v>
      </c>
      <c r="J14" s="815">
        <v>40.296599999999998</v>
      </c>
      <c r="K14" s="815">
        <v>35.485100000000003</v>
      </c>
    </row>
    <row r="15" spans="1:11" ht="15.75" customHeight="1" x14ac:dyDescent="0.25">
      <c r="A15" s="813" t="s">
        <v>1811</v>
      </c>
      <c r="B15" s="814" t="s">
        <v>1812</v>
      </c>
      <c r="C15" s="815">
        <v>11252271.1294</v>
      </c>
      <c r="D15" s="815">
        <v>1575.318</v>
      </c>
      <c r="E15" s="815">
        <v>242.99279999999999</v>
      </c>
      <c r="F15" s="815">
        <v>0</v>
      </c>
      <c r="G15" s="815">
        <v>2025.4087999999999</v>
      </c>
      <c r="H15" s="815">
        <v>97.282899999999998</v>
      </c>
      <c r="I15" s="815">
        <v>41.9803</v>
      </c>
      <c r="J15" s="815">
        <v>3982.9828000000002</v>
      </c>
      <c r="K15" s="815">
        <v>1860.2910999999999</v>
      </c>
    </row>
    <row r="16" spans="1:11" ht="15.75" customHeight="1" x14ac:dyDescent="0.25">
      <c r="A16" s="813" t="s">
        <v>1813</v>
      </c>
      <c r="B16" s="814" t="s">
        <v>1814</v>
      </c>
      <c r="C16" s="815">
        <v>672684.76540000003</v>
      </c>
      <c r="D16" s="815">
        <v>55.397599999999997</v>
      </c>
      <c r="E16" s="815">
        <v>12.817600000000001</v>
      </c>
      <c r="F16" s="815">
        <v>0</v>
      </c>
      <c r="G16" s="815">
        <v>55.397599999999997</v>
      </c>
      <c r="H16" s="815">
        <v>44.678400000000003</v>
      </c>
      <c r="I16" s="815">
        <v>35.682200000000002</v>
      </c>
      <c r="J16" s="815">
        <v>203.9734</v>
      </c>
      <c r="K16" s="815">
        <v>103.8974</v>
      </c>
    </row>
    <row r="17" spans="1:11" ht="15.75" customHeight="1" x14ac:dyDescent="0.25">
      <c r="A17" s="813" t="s">
        <v>463</v>
      </c>
      <c r="B17" s="814" t="s">
        <v>464</v>
      </c>
      <c r="C17" s="815">
        <v>6692119.6297000004</v>
      </c>
      <c r="D17" s="815">
        <v>936.89670000000001</v>
      </c>
      <c r="E17" s="815">
        <v>144.5163</v>
      </c>
      <c r="F17" s="815">
        <v>0</v>
      </c>
      <c r="G17" s="815">
        <v>1338.4239</v>
      </c>
      <c r="H17" s="815">
        <v>488.67</v>
      </c>
      <c r="I17" s="815">
        <v>41.9803</v>
      </c>
      <c r="J17" s="815">
        <v>2950.4872</v>
      </c>
      <c r="K17" s="815">
        <v>1123.3933</v>
      </c>
    </row>
    <row r="18" spans="1:11" ht="15.75" customHeight="1" x14ac:dyDescent="0.25">
      <c r="A18" s="813" t="s">
        <v>573</v>
      </c>
      <c r="B18" s="814" t="s">
        <v>1106</v>
      </c>
      <c r="C18" s="815">
        <v>354551.47320000001</v>
      </c>
      <c r="D18" s="815">
        <v>24.8186</v>
      </c>
      <c r="E18" s="815">
        <v>6.5627000000000004</v>
      </c>
      <c r="F18" s="815">
        <v>0</v>
      </c>
      <c r="G18" s="815">
        <v>17.727599999999999</v>
      </c>
      <c r="H18" s="815">
        <v>372.40949999999998</v>
      </c>
      <c r="I18" s="815">
        <v>0</v>
      </c>
      <c r="J18" s="815">
        <v>421.51839999999999</v>
      </c>
      <c r="K18" s="815">
        <v>31.3813</v>
      </c>
    </row>
    <row r="19" spans="1:11" ht="15.75" customHeight="1" x14ac:dyDescent="0.25">
      <c r="A19" s="813" t="s">
        <v>1815</v>
      </c>
      <c r="B19" s="814" t="s">
        <v>1816</v>
      </c>
      <c r="C19" s="815">
        <v>731499.08120000002</v>
      </c>
      <c r="D19" s="815">
        <v>36.575000000000003</v>
      </c>
      <c r="E19" s="815">
        <v>12.537100000000001</v>
      </c>
      <c r="F19" s="815">
        <v>0</v>
      </c>
      <c r="G19" s="815">
        <v>28.447199999999999</v>
      </c>
      <c r="H19" s="815">
        <v>0</v>
      </c>
      <c r="I19" s="815">
        <v>28.713899999999999</v>
      </c>
      <c r="J19" s="815">
        <v>106.2732</v>
      </c>
      <c r="K19" s="815">
        <v>77.825999999999993</v>
      </c>
    </row>
    <row r="20" spans="1:11" ht="15.75" customHeight="1" x14ac:dyDescent="0.25">
      <c r="A20" s="813" t="s">
        <v>1817</v>
      </c>
      <c r="B20" s="814" t="s">
        <v>1818</v>
      </c>
      <c r="C20" s="815">
        <v>4105739.2669000002</v>
      </c>
      <c r="D20" s="815">
        <v>159.66759999999999</v>
      </c>
      <c r="E20" s="815">
        <v>70.367800000000003</v>
      </c>
      <c r="F20" s="815">
        <v>0</v>
      </c>
      <c r="G20" s="815">
        <v>228.0966</v>
      </c>
      <c r="H20" s="815">
        <v>72.495000000000005</v>
      </c>
      <c r="I20" s="815">
        <v>41.9803</v>
      </c>
      <c r="J20" s="815">
        <v>572.60730000000001</v>
      </c>
      <c r="K20" s="815">
        <v>272.01569999999998</v>
      </c>
    </row>
    <row r="21" spans="1:11" ht="15.75" customHeight="1" x14ac:dyDescent="0.25">
      <c r="A21" s="813" t="s">
        <v>339</v>
      </c>
      <c r="B21" s="814" t="s">
        <v>340</v>
      </c>
      <c r="C21" s="815">
        <v>10301.4504</v>
      </c>
      <c r="D21" s="815">
        <v>1.6482000000000001</v>
      </c>
      <c r="E21" s="815">
        <v>0.2225</v>
      </c>
      <c r="F21" s="815">
        <v>0</v>
      </c>
      <c r="G21" s="815">
        <v>1.4421999999999999</v>
      </c>
      <c r="H21" s="815">
        <v>0</v>
      </c>
      <c r="I21" s="815">
        <v>28.713899999999999</v>
      </c>
      <c r="J21" s="815">
        <v>32.026800000000001</v>
      </c>
      <c r="K21" s="815">
        <v>30.584599999999998</v>
      </c>
    </row>
    <row r="22" spans="1:11" ht="15.75" customHeight="1" x14ac:dyDescent="0.25">
      <c r="A22" s="813" t="s">
        <v>1819</v>
      </c>
      <c r="B22" s="814" t="s">
        <v>1820</v>
      </c>
      <c r="C22" s="815">
        <v>108248.8509</v>
      </c>
      <c r="D22" s="815">
        <v>6.1856</v>
      </c>
      <c r="E22" s="815">
        <v>1.9083000000000001</v>
      </c>
      <c r="F22" s="815">
        <v>0</v>
      </c>
      <c r="G22" s="815">
        <v>6.1856</v>
      </c>
      <c r="H22" s="815">
        <v>0</v>
      </c>
      <c r="I22" s="815">
        <v>41.9803</v>
      </c>
      <c r="J22" s="815">
        <v>56.259799999999998</v>
      </c>
      <c r="K22" s="815">
        <v>50.074199999999998</v>
      </c>
    </row>
    <row r="23" spans="1:11" ht="15.75" customHeight="1" x14ac:dyDescent="0.25">
      <c r="A23" s="813" t="s">
        <v>337</v>
      </c>
      <c r="B23" s="814" t="s">
        <v>338</v>
      </c>
      <c r="C23" s="815">
        <v>36978.199999999997</v>
      </c>
      <c r="D23" s="815">
        <v>3.6978</v>
      </c>
      <c r="E23" s="815">
        <v>0.71299999999999997</v>
      </c>
      <c r="F23" s="815">
        <v>0</v>
      </c>
      <c r="G23" s="815">
        <v>3.2355999999999998</v>
      </c>
      <c r="H23" s="815">
        <v>0</v>
      </c>
      <c r="I23" s="815">
        <v>0</v>
      </c>
      <c r="J23" s="815">
        <v>7.6463999999999999</v>
      </c>
      <c r="K23" s="815">
        <v>4.4108000000000001</v>
      </c>
    </row>
    <row r="24" spans="1:11" ht="15.75" customHeight="1" x14ac:dyDescent="0.25">
      <c r="A24" s="813" t="s">
        <v>276</v>
      </c>
      <c r="B24" s="814" t="s">
        <v>277</v>
      </c>
      <c r="C24" s="815">
        <v>5769.2511999999997</v>
      </c>
      <c r="D24" s="815">
        <v>1.1538999999999999</v>
      </c>
      <c r="E24" s="815">
        <v>0.13350000000000001</v>
      </c>
      <c r="F24" s="815">
        <v>0</v>
      </c>
      <c r="G24" s="815">
        <v>1.2981</v>
      </c>
      <c r="H24" s="815">
        <v>9.1364000000000001</v>
      </c>
      <c r="I24" s="815">
        <v>28.713899999999999</v>
      </c>
      <c r="J24" s="815">
        <v>40.4358</v>
      </c>
      <c r="K24" s="815">
        <v>30.001300000000001</v>
      </c>
    </row>
    <row r="25" spans="1:11" ht="15.75" customHeight="1" x14ac:dyDescent="0.25">
      <c r="A25" s="813" t="s">
        <v>1821</v>
      </c>
      <c r="B25" s="814" t="s">
        <v>1822</v>
      </c>
      <c r="C25" s="815">
        <v>137650.6341</v>
      </c>
      <c r="D25" s="815">
        <v>7.8658000000000001</v>
      </c>
      <c r="E25" s="815">
        <v>2.4266000000000001</v>
      </c>
      <c r="F25" s="815">
        <v>0</v>
      </c>
      <c r="G25" s="815">
        <v>7.8658000000000001</v>
      </c>
      <c r="H25" s="815">
        <v>0</v>
      </c>
      <c r="I25" s="815">
        <v>41.9803</v>
      </c>
      <c r="J25" s="815">
        <v>60.138500000000001</v>
      </c>
      <c r="K25" s="815">
        <v>52.2727</v>
      </c>
    </row>
    <row r="26" spans="1:11" ht="15.75" customHeight="1" x14ac:dyDescent="0.25">
      <c r="A26" s="813" t="s">
        <v>1823</v>
      </c>
      <c r="B26" s="814" t="s">
        <v>1824</v>
      </c>
      <c r="C26" s="815">
        <v>14941.4391</v>
      </c>
      <c r="D26" s="815">
        <v>0.8538</v>
      </c>
      <c r="E26" s="815">
        <v>0.26340000000000002</v>
      </c>
      <c r="F26" s="815">
        <v>0</v>
      </c>
      <c r="G26" s="815">
        <v>0.8538</v>
      </c>
      <c r="H26" s="815">
        <v>0</v>
      </c>
      <c r="I26" s="815">
        <v>0</v>
      </c>
      <c r="J26" s="815">
        <v>1.9710000000000001</v>
      </c>
      <c r="K26" s="815">
        <v>1.1172</v>
      </c>
    </row>
    <row r="27" spans="1:11" ht="15.75" customHeight="1" x14ac:dyDescent="0.25">
      <c r="A27" s="813" t="s">
        <v>1825</v>
      </c>
      <c r="B27" s="814" t="s">
        <v>1826</v>
      </c>
      <c r="C27" s="815">
        <v>338771.36829999997</v>
      </c>
      <c r="D27" s="815">
        <v>27.101700000000001</v>
      </c>
      <c r="E27" s="815">
        <v>6.2706999999999997</v>
      </c>
      <c r="F27" s="815">
        <v>0</v>
      </c>
      <c r="G27" s="815">
        <v>23.713999999999999</v>
      </c>
      <c r="H27" s="815">
        <v>0</v>
      </c>
      <c r="I27" s="815">
        <v>28.713899999999999</v>
      </c>
      <c r="J27" s="815">
        <v>85.800299999999993</v>
      </c>
      <c r="K27" s="815">
        <v>62.086300000000001</v>
      </c>
    </row>
    <row r="28" spans="1:11" ht="15.75" customHeight="1" x14ac:dyDescent="0.25">
      <c r="A28" s="813" t="s">
        <v>1827</v>
      </c>
      <c r="B28" s="814" t="s">
        <v>1828</v>
      </c>
      <c r="C28" s="815">
        <v>78765.053700000004</v>
      </c>
      <c r="D28" s="815">
        <v>4.5008999999999997</v>
      </c>
      <c r="E28" s="815">
        <v>1.3885000000000001</v>
      </c>
      <c r="F28" s="815">
        <v>0</v>
      </c>
      <c r="G28" s="815">
        <v>4.5008999999999997</v>
      </c>
      <c r="H28" s="815">
        <v>0</v>
      </c>
      <c r="I28" s="815">
        <v>41.9803</v>
      </c>
      <c r="J28" s="815">
        <v>52.370600000000003</v>
      </c>
      <c r="K28" s="815">
        <v>47.869700000000002</v>
      </c>
    </row>
    <row r="29" spans="1:11" ht="15.75" customHeight="1" x14ac:dyDescent="0.25">
      <c r="A29" s="813" t="s">
        <v>1829</v>
      </c>
      <c r="B29" s="814" t="s">
        <v>1830</v>
      </c>
      <c r="C29" s="815">
        <v>112504.9172</v>
      </c>
      <c r="D29" s="815">
        <v>6.4288999999999996</v>
      </c>
      <c r="E29" s="815">
        <v>1.9833000000000001</v>
      </c>
      <c r="F29" s="815">
        <v>0</v>
      </c>
      <c r="G29" s="815">
        <v>6.4288999999999996</v>
      </c>
      <c r="H29" s="815">
        <v>0</v>
      </c>
      <c r="I29" s="815">
        <v>41.9803</v>
      </c>
      <c r="J29" s="815">
        <v>56.821399999999997</v>
      </c>
      <c r="K29" s="815">
        <v>50.392499999999998</v>
      </c>
    </row>
    <row r="30" spans="1:11" ht="15.75" customHeight="1" x14ac:dyDescent="0.25">
      <c r="A30" s="813" t="s">
        <v>1831</v>
      </c>
      <c r="B30" s="814" t="s">
        <v>1832</v>
      </c>
      <c r="C30" s="815">
        <v>168708.03419999999</v>
      </c>
      <c r="D30" s="815">
        <v>9.6404999999999994</v>
      </c>
      <c r="E30" s="815">
        <v>2.9741</v>
      </c>
      <c r="F30" s="815">
        <v>0</v>
      </c>
      <c r="G30" s="815">
        <v>9.6404999999999994</v>
      </c>
      <c r="H30" s="815">
        <v>0</v>
      </c>
      <c r="I30" s="815">
        <v>41.9803</v>
      </c>
      <c r="J30" s="815">
        <v>64.235399999999998</v>
      </c>
      <c r="K30" s="815">
        <v>54.594900000000003</v>
      </c>
    </row>
    <row r="31" spans="1:11" ht="15.75" customHeight="1" x14ac:dyDescent="0.25">
      <c r="A31" s="813" t="s">
        <v>1833</v>
      </c>
      <c r="B31" s="814" t="s">
        <v>1834</v>
      </c>
      <c r="C31" s="815">
        <v>224912.00700000001</v>
      </c>
      <c r="D31" s="815">
        <v>12.8521</v>
      </c>
      <c r="E31" s="815">
        <v>3.9649000000000001</v>
      </c>
      <c r="F31" s="815">
        <v>0</v>
      </c>
      <c r="G31" s="815">
        <v>12.8521</v>
      </c>
      <c r="H31" s="815">
        <v>0</v>
      </c>
      <c r="I31" s="815">
        <v>41.9803</v>
      </c>
      <c r="J31" s="815">
        <v>71.6494</v>
      </c>
      <c r="K31" s="815">
        <v>58.7973</v>
      </c>
    </row>
    <row r="32" spans="1:11" ht="15.75" customHeight="1" x14ac:dyDescent="0.25">
      <c r="A32" s="813" t="s">
        <v>1835</v>
      </c>
      <c r="B32" s="814" t="s">
        <v>1836</v>
      </c>
      <c r="C32" s="815">
        <v>3815630.5079999999</v>
      </c>
      <c r="D32" s="815">
        <v>148.38560000000001</v>
      </c>
      <c r="E32" s="815">
        <v>65.395700000000005</v>
      </c>
      <c r="F32" s="815">
        <v>0</v>
      </c>
      <c r="G32" s="815">
        <v>169.58359999999999</v>
      </c>
      <c r="H32" s="815">
        <v>0</v>
      </c>
      <c r="I32" s="815">
        <v>41.9803</v>
      </c>
      <c r="J32" s="815">
        <v>425.34519999999998</v>
      </c>
      <c r="K32" s="815">
        <v>255.76159999999999</v>
      </c>
    </row>
    <row r="33" spans="1:11" ht="15.75" customHeight="1" x14ac:dyDescent="0.25">
      <c r="A33" s="813" t="s">
        <v>1837</v>
      </c>
      <c r="B33" s="814" t="s">
        <v>1838</v>
      </c>
      <c r="C33" s="815">
        <v>18700.4784</v>
      </c>
      <c r="D33" s="815">
        <v>1.0686</v>
      </c>
      <c r="E33" s="815">
        <v>0.32969999999999999</v>
      </c>
      <c r="F33" s="815">
        <v>0</v>
      </c>
      <c r="G33" s="815">
        <v>1.0686</v>
      </c>
      <c r="H33" s="815">
        <v>0</v>
      </c>
      <c r="I33" s="815">
        <v>41.9803</v>
      </c>
      <c r="J33" s="815">
        <v>44.447200000000002</v>
      </c>
      <c r="K33" s="815">
        <v>43.378599999999999</v>
      </c>
    </row>
    <row r="34" spans="1:11" ht="15.75" customHeight="1" x14ac:dyDescent="0.25">
      <c r="A34" s="813" t="s">
        <v>1839</v>
      </c>
      <c r="B34" s="814" t="s">
        <v>1840</v>
      </c>
      <c r="C34" s="815">
        <v>115652.3173</v>
      </c>
      <c r="D34" s="815">
        <v>15.420299999999999</v>
      </c>
      <c r="E34" s="815">
        <v>2.3786</v>
      </c>
      <c r="F34" s="815">
        <v>0</v>
      </c>
      <c r="G34" s="815">
        <v>15.420299999999999</v>
      </c>
      <c r="H34" s="815">
        <v>4.0811999999999999</v>
      </c>
      <c r="I34" s="815">
        <v>41.9803</v>
      </c>
      <c r="J34" s="815">
        <v>79.280699999999996</v>
      </c>
      <c r="K34" s="815">
        <v>59.779200000000003</v>
      </c>
    </row>
    <row r="35" spans="1:11" ht="15.75" customHeight="1" x14ac:dyDescent="0.25">
      <c r="A35" s="813" t="s">
        <v>1841</v>
      </c>
      <c r="B35" s="814" t="s">
        <v>1842</v>
      </c>
      <c r="C35" s="815">
        <v>465.6592</v>
      </c>
      <c r="D35" s="815">
        <v>4.19E-2</v>
      </c>
      <c r="E35" s="815">
        <v>8.6E-3</v>
      </c>
      <c r="F35" s="815">
        <v>0</v>
      </c>
      <c r="G35" s="815">
        <v>2.3300000000000001E-2</v>
      </c>
      <c r="H35" s="815">
        <v>0</v>
      </c>
      <c r="I35" s="815">
        <v>0</v>
      </c>
      <c r="J35" s="815">
        <v>7.3800000000000004E-2</v>
      </c>
      <c r="K35" s="815">
        <v>5.0500000000000003E-2</v>
      </c>
    </row>
    <row r="36" spans="1:11" ht="15.75" customHeight="1" x14ac:dyDescent="0.25">
      <c r="A36" s="813" t="s">
        <v>1843</v>
      </c>
      <c r="B36" s="814" t="s">
        <v>1844</v>
      </c>
      <c r="C36" s="815">
        <v>1372678.7191999999</v>
      </c>
      <c r="D36" s="815">
        <v>120.10939999999999</v>
      </c>
      <c r="E36" s="815">
        <v>26.466999999999999</v>
      </c>
      <c r="F36" s="815">
        <v>0</v>
      </c>
      <c r="G36" s="815">
        <v>171.5848</v>
      </c>
      <c r="H36" s="815">
        <v>72.924599999999998</v>
      </c>
      <c r="I36" s="815">
        <v>35.682200000000002</v>
      </c>
      <c r="J36" s="815">
        <v>426.76799999999997</v>
      </c>
      <c r="K36" s="815">
        <v>182.2586</v>
      </c>
    </row>
    <row r="37" spans="1:11" ht="15.75" customHeight="1" x14ac:dyDescent="0.25">
      <c r="A37" s="813" t="s">
        <v>1845</v>
      </c>
      <c r="B37" s="814" t="s">
        <v>1846</v>
      </c>
      <c r="C37" s="815">
        <v>37311.409200000002</v>
      </c>
      <c r="D37" s="815">
        <v>0.42709999999999998</v>
      </c>
      <c r="E37" s="815">
        <v>0.2145</v>
      </c>
      <c r="F37" s="815">
        <v>0</v>
      </c>
      <c r="G37" s="815">
        <v>0.47460000000000002</v>
      </c>
      <c r="H37" s="815">
        <v>37.348799999999997</v>
      </c>
      <c r="I37" s="815">
        <v>41.751199999999997</v>
      </c>
      <c r="J37" s="815">
        <v>80.216200000000001</v>
      </c>
      <c r="K37" s="815">
        <v>42.392800000000001</v>
      </c>
    </row>
    <row r="38" spans="1:11" ht="15.75" customHeight="1" x14ac:dyDescent="0.25">
      <c r="A38" s="813" t="s">
        <v>1847</v>
      </c>
      <c r="B38" s="814" t="s">
        <v>1848</v>
      </c>
      <c r="C38" s="815">
        <v>2093354.3244</v>
      </c>
      <c r="D38" s="815">
        <v>209.33539999999999</v>
      </c>
      <c r="E38" s="815">
        <v>40.362499999999997</v>
      </c>
      <c r="F38" s="815">
        <v>0</v>
      </c>
      <c r="G38" s="815">
        <v>183.16849999999999</v>
      </c>
      <c r="H38" s="815">
        <v>0</v>
      </c>
      <c r="I38" s="815">
        <v>41.9803</v>
      </c>
      <c r="J38" s="815">
        <v>474.8467</v>
      </c>
      <c r="K38" s="815">
        <v>291.6782</v>
      </c>
    </row>
    <row r="39" spans="1:11" ht="15.75" customHeight="1" x14ac:dyDescent="0.25">
      <c r="A39" s="813" t="s">
        <v>1849</v>
      </c>
      <c r="B39" s="814" t="s">
        <v>1850</v>
      </c>
      <c r="C39" s="815">
        <v>63281.1541</v>
      </c>
      <c r="D39" s="815">
        <v>5.0625</v>
      </c>
      <c r="E39" s="815">
        <v>1.1713</v>
      </c>
      <c r="F39" s="815">
        <v>0</v>
      </c>
      <c r="G39" s="815">
        <v>5.0625</v>
      </c>
      <c r="H39" s="815">
        <v>5.7830000000000004</v>
      </c>
      <c r="I39" s="815">
        <v>41.9803</v>
      </c>
      <c r="J39" s="815">
        <v>59.059600000000003</v>
      </c>
      <c r="K39" s="815">
        <v>48.214100000000002</v>
      </c>
    </row>
    <row r="40" spans="1:11" ht="15.75" customHeight="1" x14ac:dyDescent="0.25">
      <c r="A40" s="813" t="s">
        <v>1851</v>
      </c>
      <c r="B40" s="814" t="s">
        <v>1852</v>
      </c>
      <c r="C40" s="815">
        <v>79974.948999999993</v>
      </c>
      <c r="D40" s="815">
        <v>6.3979999999999997</v>
      </c>
      <c r="E40" s="815">
        <v>1.4802999999999999</v>
      </c>
      <c r="F40" s="815">
        <v>0</v>
      </c>
      <c r="G40" s="815">
        <v>6.3979999999999997</v>
      </c>
      <c r="H40" s="815">
        <v>5.7830000000000004</v>
      </c>
      <c r="I40" s="815">
        <v>41.9803</v>
      </c>
      <c r="J40" s="815">
        <v>62.0396</v>
      </c>
      <c r="K40" s="815">
        <v>49.858600000000003</v>
      </c>
    </row>
    <row r="41" spans="1:11" ht="15.75" customHeight="1" x14ac:dyDescent="0.25">
      <c r="A41" s="813" t="s">
        <v>329</v>
      </c>
      <c r="B41" s="814" t="s">
        <v>330</v>
      </c>
      <c r="C41" s="815">
        <v>122429.1724</v>
      </c>
      <c r="D41" s="815">
        <v>9.7942999999999998</v>
      </c>
      <c r="E41" s="815">
        <v>2.2662</v>
      </c>
      <c r="F41" s="815">
        <v>0</v>
      </c>
      <c r="G41" s="815">
        <v>9.7942999999999998</v>
      </c>
      <c r="H41" s="815">
        <v>5.7830000000000004</v>
      </c>
      <c r="I41" s="815">
        <v>41.9803</v>
      </c>
      <c r="J41" s="815">
        <v>69.618099999999998</v>
      </c>
      <c r="K41" s="815">
        <v>54.040799999999997</v>
      </c>
    </row>
    <row r="42" spans="1:11" ht="15.75" customHeight="1" x14ac:dyDescent="0.25">
      <c r="A42" s="813" t="s">
        <v>1853</v>
      </c>
      <c r="B42" s="814" t="s">
        <v>1854</v>
      </c>
      <c r="C42" s="815">
        <v>141729.9235</v>
      </c>
      <c r="D42" s="815">
        <v>11.3384</v>
      </c>
      <c r="E42" s="815">
        <v>2.6234000000000002</v>
      </c>
      <c r="F42" s="815">
        <v>0</v>
      </c>
      <c r="G42" s="815">
        <v>11.3384</v>
      </c>
      <c r="H42" s="815">
        <v>5.7830000000000004</v>
      </c>
      <c r="I42" s="815">
        <v>41.9803</v>
      </c>
      <c r="J42" s="815">
        <v>73.063500000000005</v>
      </c>
      <c r="K42" s="815">
        <v>55.942100000000003</v>
      </c>
    </row>
    <row r="43" spans="1:11" ht="15.75" customHeight="1" x14ac:dyDescent="0.25">
      <c r="A43" s="813" t="s">
        <v>252</v>
      </c>
      <c r="B43" s="814" t="s">
        <v>253</v>
      </c>
      <c r="C43" s="815">
        <v>736508.97959999996</v>
      </c>
      <c r="D43" s="815">
        <v>147.30179999999999</v>
      </c>
      <c r="E43" s="815">
        <v>17.041</v>
      </c>
      <c r="F43" s="815">
        <v>0</v>
      </c>
      <c r="G43" s="815">
        <v>165.71449999999999</v>
      </c>
      <c r="H43" s="815">
        <v>57.996000000000002</v>
      </c>
      <c r="I43" s="815">
        <v>28.713899999999999</v>
      </c>
      <c r="J43" s="815">
        <v>416.7672</v>
      </c>
      <c r="K43" s="815">
        <v>193.05670000000001</v>
      </c>
    </row>
    <row r="44" spans="1:11" ht="15.75" customHeight="1" x14ac:dyDescent="0.25">
      <c r="A44" s="813" t="s">
        <v>1855</v>
      </c>
      <c r="B44" s="814" t="s">
        <v>1856</v>
      </c>
      <c r="C44" s="815">
        <v>2843262.6995000001</v>
      </c>
      <c r="D44" s="815">
        <v>142.16309999999999</v>
      </c>
      <c r="E44" s="815">
        <v>50.122700000000002</v>
      </c>
      <c r="F44" s="815">
        <v>0</v>
      </c>
      <c r="G44" s="815">
        <v>182.78120000000001</v>
      </c>
      <c r="H44" s="815">
        <v>26.044499999999999</v>
      </c>
      <c r="I44" s="815">
        <v>36.460999999999999</v>
      </c>
      <c r="J44" s="815">
        <v>437.57249999999999</v>
      </c>
      <c r="K44" s="815">
        <v>228.74680000000001</v>
      </c>
    </row>
    <row r="45" spans="1:11" ht="15.75" customHeight="1" x14ac:dyDescent="0.25">
      <c r="A45" s="813" t="s">
        <v>1857</v>
      </c>
      <c r="B45" s="814" t="s">
        <v>1858</v>
      </c>
      <c r="C45" s="815">
        <v>1131813.0203</v>
      </c>
      <c r="D45" s="815">
        <v>90.545000000000002</v>
      </c>
      <c r="E45" s="815">
        <v>20.9499</v>
      </c>
      <c r="F45" s="815">
        <v>0</v>
      </c>
      <c r="G45" s="815">
        <v>79.226900000000001</v>
      </c>
      <c r="H45" s="815">
        <v>10.401400000000001</v>
      </c>
      <c r="I45" s="815">
        <v>28.713899999999999</v>
      </c>
      <c r="J45" s="815">
        <v>229.83709999999999</v>
      </c>
      <c r="K45" s="815">
        <v>140.2088</v>
      </c>
    </row>
    <row r="46" spans="1:11" ht="15.75" customHeight="1" x14ac:dyDescent="0.25">
      <c r="A46" s="813" t="s">
        <v>627</v>
      </c>
      <c r="B46" s="814" t="s">
        <v>1687</v>
      </c>
      <c r="C46" s="815">
        <v>788015.39950000006</v>
      </c>
      <c r="D46" s="815">
        <v>63.041200000000003</v>
      </c>
      <c r="E46" s="815">
        <v>14.5862</v>
      </c>
      <c r="F46" s="815">
        <v>0</v>
      </c>
      <c r="G46" s="815">
        <v>55.161099999999998</v>
      </c>
      <c r="H46" s="815">
        <v>66.051000000000002</v>
      </c>
      <c r="I46" s="815">
        <v>28.713899999999999</v>
      </c>
      <c r="J46" s="815">
        <v>227.55340000000001</v>
      </c>
      <c r="K46" s="815">
        <v>106.3413</v>
      </c>
    </row>
    <row r="47" spans="1:11" ht="15.75" customHeight="1" x14ac:dyDescent="0.25">
      <c r="A47" s="813" t="s">
        <v>1859</v>
      </c>
      <c r="B47" s="814" t="s">
        <v>1860</v>
      </c>
      <c r="C47" s="815">
        <v>545661.8652</v>
      </c>
      <c r="D47" s="815">
        <v>14.6159</v>
      </c>
      <c r="E47" s="815">
        <v>4.7093999999999996</v>
      </c>
      <c r="F47" s="815">
        <v>0</v>
      </c>
      <c r="G47" s="815">
        <v>12.991899999999999</v>
      </c>
      <c r="H47" s="815">
        <v>17.184000000000001</v>
      </c>
      <c r="I47" s="815">
        <v>35.2303</v>
      </c>
      <c r="J47" s="815">
        <v>84.731499999999997</v>
      </c>
      <c r="K47" s="815">
        <v>54.555599999999998</v>
      </c>
    </row>
    <row r="48" spans="1:11" ht="15.75" customHeight="1" x14ac:dyDescent="0.25">
      <c r="A48" s="813" t="s">
        <v>1861</v>
      </c>
      <c r="B48" s="814" t="s">
        <v>1862</v>
      </c>
      <c r="C48" s="815">
        <v>1656801.8916</v>
      </c>
      <c r="D48" s="815">
        <v>220.90690000000001</v>
      </c>
      <c r="E48" s="815">
        <v>34.0749</v>
      </c>
      <c r="F48" s="815">
        <v>0</v>
      </c>
      <c r="G48" s="815">
        <v>138.0668</v>
      </c>
      <c r="H48" s="815">
        <v>18.835000000000001</v>
      </c>
      <c r="I48" s="815">
        <v>28.713899999999999</v>
      </c>
      <c r="J48" s="815">
        <v>440.59750000000003</v>
      </c>
      <c r="K48" s="815">
        <v>283.69569999999999</v>
      </c>
    </row>
    <row r="49" spans="1:11" ht="15.75" customHeight="1" x14ac:dyDescent="0.25">
      <c r="A49" s="813" t="s">
        <v>1863</v>
      </c>
      <c r="B49" s="814" t="s">
        <v>1864</v>
      </c>
      <c r="C49" s="815">
        <v>474855.56910000002</v>
      </c>
      <c r="D49" s="815">
        <v>47.485599999999998</v>
      </c>
      <c r="E49" s="815">
        <v>8.9522999999999993</v>
      </c>
      <c r="F49" s="815">
        <v>0</v>
      </c>
      <c r="G49" s="815">
        <v>26.3809</v>
      </c>
      <c r="H49" s="815">
        <v>0</v>
      </c>
      <c r="I49" s="815">
        <v>0</v>
      </c>
      <c r="J49" s="815">
        <v>82.818799999999996</v>
      </c>
      <c r="K49" s="815">
        <v>56.437899999999999</v>
      </c>
    </row>
    <row r="50" spans="1:11" ht="15.75" customHeight="1" x14ac:dyDescent="0.25">
      <c r="A50" s="813" t="s">
        <v>1865</v>
      </c>
      <c r="B50" s="814" t="s">
        <v>1866</v>
      </c>
      <c r="C50" s="815">
        <v>863217.13729999994</v>
      </c>
      <c r="D50" s="815">
        <v>9.8811</v>
      </c>
      <c r="E50" s="815">
        <v>4.9619999999999997</v>
      </c>
      <c r="F50" s="815">
        <v>0</v>
      </c>
      <c r="G50" s="815">
        <v>21.958100000000002</v>
      </c>
      <c r="H50" s="815">
        <v>0</v>
      </c>
      <c r="I50" s="815">
        <v>118.2038</v>
      </c>
      <c r="J50" s="815">
        <v>155.005</v>
      </c>
      <c r="K50" s="815">
        <v>133.04689999999999</v>
      </c>
    </row>
    <row r="51" spans="1:11" ht="15.75" customHeight="1" x14ac:dyDescent="0.25">
      <c r="A51" s="813" t="s">
        <v>1867</v>
      </c>
      <c r="B51" s="814" t="s">
        <v>1868</v>
      </c>
      <c r="C51" s="815">
        <v>230837.3357</v>
      </c>
      <c r="D51" s="815">
        <v>9.8930000000000007</v>
      </c>
      <c r="E51" s="815">
        <v>3.8997999999999999</v>
      </c>
      <c r="F51" s="815">
        <v>0</v>
      </c>
      <c r="G51" s="815">
        <v>16.488399999999999</v>
      </c>
      <c r="H51" s="815">
        <v>0</v>
      </c>
      <c r="I51" s="815">
        <v>30.041599999999999</v>
      </c>
      <c r="J51" s="815">
        <v>60.322800000000001</v>
      </c>
      <c r="K51" s="815">
        <v>43.834400000000002</v>
      </c>
    </row>
    <row r="52" spans="1:11" ht="15.75" customHeight="1" x14ac:dyDescent="0.25">
      <c r="A52" s="813" t="s">
        <v>1869</v>
      </c>
      <c r="B52" s="814" t="s">
        <v>1870</v>
      </c>
      <c r="C52" s="815">
        <v>690395.1986</v>
      </c>
      <c r="D52" s="815">
        <v>7.9028999999999998</v>
      </c>
      <c r="E52" s="815">
        <v>3.9685999999999999</v>
      </c>
      <c r="F52" s="815">
        <v>0</v>
      </c>
      <c r="G52" s="815">
        <v>13.1715</v>
      </c>
      <c r="H52" s="815">
        <v>0</v>
      </c>
      <c r="I52" s="815">
        <v>30.041599999999999</v>
      </c>
      <c r="J52" s="815">
        <v>55.084600000000002</v>
      </c>
      <c r="K52" s="815">
        <v>41.9131</v>
      </c>
    </row>
    <row r="53" spans="1:11" ht="15.75" customHeight="1" x14ac:dyDescent="0.25">
      <c r="A53" s="813" t="s">
        <v>1871</v>
      </c>
      <c r="B53" s="814" t="s">
        <v>1872</v>
      </c>
      <c r="C53" s="815">
        <v>863217.13729999994</v>
      </c>
      <c r="D53" s="815">
        <v>9.8811</v>
      </c>
      <c r="E53" s="815">
        <v>4.9619999999999997</v>
      </c>
      <c r="F53" s="815">
        <v>0</v>
      </c>
      <c r="G53" s="815">
        <v>21.958100000000002</v>
      </c>
      <c r="H53" s="815">
        <v>0</v>
      </c>
      <c r="I53" s="815">
        <v>118.2038</v>
      </c>
      <c r="J53" s="815">
        <v>155.005</v>
      </c>
      <c r="K53" s="815">
        <v>133.04689999999999</v>
      </c>
    </row>
    <row r="54" spans="1:11" ht="15.75" customHeight="1" x14ac:dyDescent="0.25">
      <c r="A54" s="813" t="s">
        <v>1873</v>
      </c>
      <c r="B54" s="814" t="s">
        <v>1874</v>
      </c>
      <c r="C54" s="815">
        <v>37737.967100000002</v>
      </c>
      <c r="D54" s="815">
        <v>1.0107999999999999</v>
      </c>
      <c r="E54" s="815">
        <v>0.32569999999999999</v>
      </c>
      <c r="F54" s="815">
        <v>0</v>
      </c>
      <c r="G54" s="815">
        <v>0.89849999999999997</v>
      </c>
      <c r="H54" s="815">
        <v>0</v>
      </c>
      <c r="I54" s="815">
        <v>70.460599999999999</v>
      </c>
      <c r="J54" s="815">
        <v>72.695599999999999</v>
      </c>
      <c r="K54" s="815">
        <v>71.7971</v>
      </c>
    </row>
    <row r="55" spans="1:11" ht="15.75" customHeight="1" x14ac:dyDescent="0.25">
      <c r="A55" s="813" t="s">
        <v>1875</v>
      </c>
      <c r="B55" s="814" t="s">
        <v>5962</v>
      </c>
      <c r="C55" s="815">
        <v>1491.5732</v>
      </c>
      <c r="D55" s="815">
        <v>0.19889999999999999</v>
      </c>
      <c r="E55" s="815">
        <v>3.0700000000000002E-2</v>
      </c>
      <c r="F55" s="815">
        <v>0</v>
      </c>
      <c r="G55" s="815">
        <v>0.12429999999999999</v>
      </c>
      <c r="H55" s="815">
        <v>0</v>
      </c>
      <c r="I55" s="815">
        <v>0</v>
      </c>
      <c r="J55" s="815">
        <v>0.35389999999999999</v>
      </c>
      <c r="K55" s="815">
        <v>0.2296</v>
      </c>
    </row>
    <row r="56" spans="1:11" ht="15.75" customHeight="1" x14ac:dyDescent="0.25">
      <c r="A56" s="813" t="s">
        <v>1876</v>
      </c>
      <c r="B56" s="814" t="s">
        <v>1877</v>
      </c>
      <c r="C56" s="815">
        <v>6286.5025999999998</v>
      </c>
      <c r="D56" s="815">
        <v>0.83819999999999995</v>
      </c>
      <c r="E56" s="815">
        <v>0.1293</v>
      </c>
      <c r="F56" s="815">
        <v>0</v>
      </c>
      <c r="G56" s="815">
        <v>0.52390000000000003</v>
      </c>
      <c r="H56" s="815">
        <v>0</v>
      </c>
      <c r="I56" s="815">
        <v>0</v>
      </c>
      <c r="J56" s="815">
        <v>1.4914000000000001</v>
      </c>
      <c r="K56" s="815">
        <v>0.96750000000000003</v>
      </c>
    </row>
    <row r="57" spans="1:11" ht="15.75" customHeight="1" x14ac:dyDescent="0.25">
      <c r="A57" s="813" t="s">
        <v>1878</v>
      </c>
      <c r="B57" s="814" t="s">
        <v>1879</v>
      </c>
      <c r="C57" s="815">
        <v>30990681.444899999</v>
      </c>
      <c r="D57" s="815">
        <v>1239.6273000000001</v>
      </c>
      <c r="E57" s="815">
        <v>525.83439999999996</v>
      </c>
      <c r="F57" s="815">
        <v>0</v>
      </c>
      <c r="G57" s="815">
        <v>1239.6273000000001</v>
      </c>
      <c r="H57" s="815">
        <v>193.32</v>
      </c>
      <c r="I57" s="815">
        <v>41.9803</v>
      </c>
      <c r="J57" s="815">
        <v>3240.3892999999998</v>
      </c>
      <c r="K57" s="815">
        <v>1807.442</v>
      </c>
    </row>
    <row r="58" spans="1:11" ht="15.75" customHeight="1" x14ac:dyDescent="0.25">
      <c r="A58" s="813" t="s">
        <v>294</v>
      </c>
      <c r="B58" s="814" t="s">
        <v>295</v>
      </c>
      <c r="C58" s="815">
        <v>1105.8963000000001</v>
      </c>
      <c r="D58" s="815">
        <v>1.1059000000000001</v>
      </c>
      <c r="E58" s="815">
        <v>5.1200000000000002E-2</v>
      </c>
      <c r="F58" s="815">
        <v>0</v>
      </c>
      <c r="G58" s="815">
        <v>0.55289999999999995</v>
      </c>
      <c r="H58" s="815">
        <v>0</v>
      </c>
      <c r="I58" s="815">
        <v>0</v>
      </c>
      <c r="J58" s="815">
        <v>1.71</v>
      </c>
      <c r="K58" s="815">
        <v>1.1571</v>
      </c>
    </row>
    <row r="59" spans="1:11" ht="15.75" customHeight="1" x14ac:dyDescent="0.25">
      <c r="A59" s="813" t="s">
        <v>1880</v>
      </c>
      <c r="B59" s="814" t="s">
        <v>1881</v>
      </c>
      <c r="C59" s="815">
        <v>32878908.469900001</v>
      </c>
      <c r="D59" s="815">
        <v>1315.1563000000001</v>
      </c>
      <c r="E59" s="815">
        <v>557.87289999999996</v>
      </c>
      <c r="F59" s="815">
        <v>0</v>
      </c>
      <c r="G59" s="815">
        <v>1150.7618</v>
      </c>
      <c r="H59" s="815">
        <v>119.8584</v>
      </c>
      <c r="I59" s="815">
        <v>41.9803</v>
      </c>
      <c r="J59" s="815">
        <v>3185.6297</v>
      </c>
      <c r="K59" s="815">
        <v>1915.0094999999999</v>
      </c>
    </row>
    <row r="60" spans="1:11" ht="15.75" customHeight="1" x14ac:dyDescent="0.25">
      <c r="A60" s="813" t="s">
        <v>279</v>
      </c>
      <c r="B60" s="814" t="s">
        <v>280</v>
      </c>
      <c r="C60" s="815">
        <v>66831.103600000002</v>
      </c>
      <c r="D60" s="815">
        <v>4.6782000000000004</v>
      </c>
      <c r="E60" s="815">
        <v>1.2370000000000001</v>
      </c>
      <c r="F60" s="815">
        <v>0</v>
      </c>
      <c r="G60" s="815">
        <v>3.3416000000000001</v>
      </c>
      <c r="H60" s="815">
        <v>11.2233</v>
      </c>
      <c r="I60" s="815">
        <v>0</v>
      </c>
      <c r="J60" s="815">
        <v>20.4801</v>
      </c>
      <c r="K60" s="815">
        <v>5.9151999999999996</v>
      </c>
    </row>
    <row r="61" spans="1:11" ht="15.75" customHeight="1" x14ac:dyDescent="0.25">
      <c r="A61" s="813" t="s">
        <v>1882</v>
      </c>
      <c r="B61" s="814" t="s">
        <v>1883</v>
      </c>
      <c r="C61" s="815">
        <v>1703699.6529999999</v>
      </c>
      <c r="D61" s="815">
        <v>68.147999999999996</v>
      </c>
      <c r="E61" s="815">
        <v>28.907499999999999</v>
      </c>
      <c r="F61" s="815">
        <v>0</v>
      </c>
      <c r="G61" s="815">
        <v>42.592500000000001</v>
      </c>
      <c r="H61" s="815">
        <v>74.105999999999995</v>
      </c>
      <c r="I61" s="815">
        <v>28.713899999999999</v>
      </c>
      <c r="J61" s="815">
        <v>242.46789999999999</v>
      </c>
      <c r="K61" s="815">
        <v>125.7694</v>
      </c>
    </row>
    <row r="62" spans="1:11" ht="15.75" customHeight="1" x14ac:dyDescent="0.25">
      <c r="A62" s="813" t="s">
        <v>1884</v>
      </c>
      <c r="B62" s="814" t="s">
        <v>1885</v>
      </c>
      <c r="C62" s="815">
        <v>5520653.6375000002</v>
      </c>
      <c r="D62" s="815">
        <v>441.65230000000003</v>
      </c>
      <c r="E62" s="815">
        <v>102.18729999999999</v>
      </c>
      <c r="F62" s="815">
        <v>0</v>
      </c>
      <c r="G62" s="815">
        <v>441.65230000000003</v>
      </c>
      <c r="H62" s="815">
        <v>99.076499999999996</v>
      </c>
      <c r="I62" s="815">
        <v>35.682200000000002</v>
      </c>
      <c r="J62" s="815">
        <v>1120.2506000000001</v>
      </c>
      <c r="K62" s="815">
        <v>579.52179999999998</v>
      </c>
    </row>
    <row r="63" spans="1:11" ht="15.75" customHeight="1" x14ac:dyDescent="0.25">
      <c r="A63" s="813" t="s">
        <v>318</v>
      </c>
      <c r="B63" s="814" t="s">
        <v>319</v>
      </c>
      <c r="C63" s="815">
        <v>4153.9777000000004</v>
      </c>
      <c r="D63" s="815">
        <v>0.83079999999999998</v>
      </c>
      <c r="E63" s="815">
        <v>9.6100000000000005E-2</v>
      </c>
      <c r="F63" s="815">
        <v>0</v>
      </c>
      <c r="G63" s="815">
        <v>0.51919999999999999</v>
      </c>
      <c r="H63" s="815">
        <v>7.2037000000000004</v>
      </c>
      <c r="I63" s="815">
        <v>0</v>
      </c>
      <c r="J63" s="815">
        <v>8.6498000000000008</v>
      </c>
      <c r="K63" s="815">
        <v>0.92689999999999995</v>
      </c>
    </row>
    <row r="64" spans="1:11" ht="15.75" customHeight="1" x14ac:dyDescent="0.25">
      <c r="A64" s="813" t="s">
        <v>1886</v>
      </c>
      <c r="B64" s="814" t="s">
        <v>1887</v>
      </c>
      <c r="C64" s="815">
        <v>378121.97320000001</v>
      </c>
      <c r="D64" s="815">
        <v>16.805399999999999</v>
      </c>
      <c r="E64" s="815">
        <v>6.4805999999999999</v>
      </c>
      <c r="F64" s="815">
        <v>0</v>
      </c>
      <c r="G64" s="815">
        <v>10.503399999999999</v>
      </c>
      <c r="H64" s="815">
        <v>0</v>
      </c>
      <c r="I64" s="815">
        <v>28.713899999999999</v>
      </c>
      <c r="J64" s="815">
        <v>62.503300000000003</v>
      </c>
      <c r="K64" s="815">
        <v>51.999899999999997</v>
      </c>
    </row>
    <row r="65" spans="1:11" ht="15.75" customHeight="1" x14ac:dyDescent="0.25">
      <c r="A65" s="813" t="s">
        <v>248</v>
      </c>
      <c r="B65" s="814" t="s">
        <v>249</v>
      </c>
      <c r="C65" s="815">
        <v>469.36489999999998</v>
      </c>
      <c r="D65" s="815">
        <v>0.46939999999999998</v>
      </c>
      <c r="E65" s="815">
        <v>2.1700000000000001E-2</v>
      </c>
      <c r="F65" s="815">
        <v>0</v>
      </c>
      <c r="G65" s="815">
        <v>0.23469999999999999</v>
      </c>
      <c r="H65" s="815">
        <v>0</v>
      </c>
      <c r="I65" s="815">
        <v>0</v>
      </c>
      <c r="J65" s="815">
        <v>0.7258</v>
      </c>
      <c r="K65" s="815">
        <v>0.49109999999999998</v>
      </c>
    </row>
    <row r="66" spans="1:11" ht="15.75" customHeight="1" x14ac:dyDescent="0.25">
      <c r="A66" s="813" t="s">
        <v>1888</v>
      </c>
      <c r="B66" s="814" t="s">
        <v>1889</v>
      </c>
      <c r="C66" s="815">
        <v>3344742.2768999999</v>
      </c>
      <c r="D66" s="815">
        <v>445.96559999999999</v>
      </c>
      <c r="E66" s="815">
        <v>68.790199999999999</v>
      </c>
      <c r="F66" s="815">
        <v>0</v>
      </c>
      <c r="G66" s="815">
        <v>390.2199</v>
      </c>
      <c r="H66" s="815">
        <v>391.47300000000001</v>
      </c>
      <c r="I66" s="815">
        <v>41.9803</v>
      </c>
      <c r="J66" s="815">
        <v>1338.4290000000001</v>
      </c>
      <c r="K66" s="815">
        <v>556.73609999999996</v>
      </c>
    </row>
    <row r="67" spans="1:11" ht="15.75" customHeight="1" x14ac:dyDescent="0.25">
      <c r="A67" s="813" t="s">
        <v>1890</v>
      </c>
      <c r="B67" s="814" t="s">
        <v>1891</v>
      </c>
      <c r="C67" s="815">
        <v>524294.13589999999</v>
      </c>
      <c r="D67" s="815">
        <v>52.429400000000001</v>
      </c>
      <c r="E67" s="815">
        <v>10.109</v>
      </c>
      <c r="F67" s="815">
        <v>0</v>
      </c>
      <c r="G67" s="815">
        <v>52.429400000000001</v>
      </c>
      <c r="H67" s="815">
        <v>75.502200000000002</v>
      </c>
      <c r="I67" s="815">
        <v>28.713899999999999</v>
      </c>
      <c r="J67" s="815">
        <v>219.18389999999999</v>
      </c>
      <c r="K67" s="815">
        <v>91.252300000000005</v>
      </c>
    </row>
    <row r="68" spans="1:11" ht="15.75" customHeight="1" x14ac:dyDescent="0.25">
      <c r="A68" s="813" t="s">
        <v>1892</v>
      </c>
      <c r="B68" s="814" t="s">
        <v>1893</v>
      </c>
      <c r="C68" s="815">
        <v>822811.89930000005</v>
      </c>
      <c r="D68" s="815">
        <v>109.70829999999999</v>
      </c>
      <c r="E68" s="815">
        <v>16.922499999999999</v>
      </c>
      <c r="F68" s="815">
        <v>0</v>
      </c>
      <c r="G68" s="815">
        <v>68.567700000000002</v>
      </c>
      <c r="H68" s="815">
        <v>0</v>
      </c>
      <c r="I68" s="815">
        <v>0</v>
      </c>
      <c r="J68" s="815">
        <v>195.1985</v>
      </c>
      <c r="K68" s="815">
        <v>126.63079999999999</v>
      </c>
    </row>
    <row r="69" spans="1:11" ht="15.75" customHeight="1" x14ac:dyDescent="0.25">
      <c r="A69" s="813" t="s">
        <v>1894</v>
      </c>
      <c r="B69" s="814" t="s">
        <v>1895</v>
      </c>
      <c r="C69" s="815">
        <v>168.90979999999999</v>
      </c>
      <c r="D69" s="815">
        <v>8.4500000000000006E-2</v>
      </c>
      <c r="E69" s="815">
        <v>5.1999999999999998E-3</v>
      </c>
      <c r="F69" s="815">
        <v>0</v>
      </c>
      <c r="G69" s="815">
        <v>4.2200000000000001E-2</v>
      </c>
      <c r="H69" s="815">
        <v>0</v>
      </c>
      <c r="I69" s="815">
        <v>0</v>
      </c>
      <c r="J69" s="815">
        <v>0.13189999999999999</v>
      </c>
      <c r="K69" s="815">
        <v>8.9700000000000002E-2</v>
      </c>
    </row>
    <row r="70" spans="1:11" ht="15.75" customHeight="1" x14ac:dyDescent="0.25">
      <c r="A70" s="813" t="s">
        <v>641</v>
      </c>
      <c r="B70" s="814" t="s">
        <v>1091</v>
      </c>
      <c r="C70" s="815">
        <v>169860.22330000001</v>
      </c>
      <c r="D70" s="815">
        <v>10.919600000000001</v>
      </c>
      <c r="E70" s="815">
        <v>2.9944000000000002</v>
      </c>
      <c r="F70" s="815">
        <v>0</v>
      </c>
      <c r="G70" s="815">
        <v>6.0663999999999998</v>
      </c>
      <c r="H70" s="815">
        <v>0</v>
      </c>
      <c r="I70" s="815">
        <v>28.713899999999999</v>
      </c>
      <c r="J70" s="815">
        <v>48.694299999999998</v>
      </c>
      <c r="K70" s="815">
        <v>42.627899999999997</v>
      </c>
    </row>
    <row r="71" spans="1:11" ht="15.75" customHeight="1" x14ac:dyDescent="0.25">
      <c r="A71" s="813" t="s">
        <v>1896</v>
      </c>
      <c r="B71" s="814" t="s">
        <v>1897</v>
      </c>
      <c r="C71" s="815">
        <v>4621130.1772999996</v>
      </c>
      <c r="D71" s="815">
        <v>369.69040000000001</v>
      </c>
      <c r="E71" s="815">
        <v>85.537099999999995</v>
      </c>
      <c r="F71" s="815">
        <v>0</v>
      </c>
      <c r="G71" s="815">
        <v>369.69040000000001</v>
      </c>
      <c r="H71" s="815">
        <v>146.601</v>
      </c>
      <c r="I71" s="815">
        <v>35.682200000000002</v>
      </c>
      <c r="J71" s="815">
        <v>1007.2011</v>
      </c>
      <c r="K71" s="815">
        <v>490.90969999999999</v>
      </c>
    </row>
    <row r="72" spans="1:11" ht="15.75" customHeight="1" x14ac:dyDescent="0.25">
      <c r="A72" s="813" t="s">
        <v>1898</v>
      </c>
      <c r="B72" s="814" t="s">
        <v>1899</v>
      </c>
      <c r="C72" s="815">
        <v>3547316.7415</v>
      </c>
      <c r="D72" s="815">
        <v>157.6585</v>
      </c>
      <c r="E72" s="815">
        <v>60.7971</v>
      </c>
      <c r="F72" s="815">
        <v>0</v>
      </c>
      <c r="G72" s="815">
        <v>98.536600000000007</v>
      </c>
      <c r="H72" s="815">
        <v>0</v>
      </c>
      <c r="I72" s="815">
        <v>41.9803</v>
      </c>
      <c r="J72" s="815">
        <v>358.97250000000003</v>
      </c>
      <c r="K72" s="815">
        <v>260.4359</v>
      </c>
    </row>
    <row r="73" spans="1:11" ht="15.75" customHeight="1" x14ac:dyDescent="0.25">
      <c r="A73" s="813" t="s">
        <v>1900</v>
      </c>
      <c r="B73" s="814" t="s">
        <v>1901</v>
      </c>
      <c r="C73" s="815">
        <v>179380.08840000001</v>
      </c>
      <c r="D73" s="815">
        <v>17.937999999999999</v>
      </c>
      <c r="E73" s="815">
        <v>3.4586999999999999</v>
      </c>
      <c r="F73" s="815">
        <v>0</v>
      </c>
      <c r="G73" s="815">
        <v>15.6958</v>
      </c>
      <c r="H73" s="815">
        <v>0</v>
      </c>
      <c r="I73" s="815">
        <v>0</v>
      </c>
      <c r="J73" s="815">
        <v>37.092500000000001</v>
      </c>
      <c r="K73" s="815">
        <v>21.396699999999999</v>
      </c>
    </row>
    <row r="74" spans="1:11" ht="15.75" customHeight="1" x14ac:dyDescent="0.25">
      <c r="A74" s="813" t="s">
        <v>1902</v>
      </c>
      <c r="B74" s="814" t="s">
        <v>1903</v>
      </c>
      <c r="C74" s="815">
        <v>1849083.4798999999</v>
      </c>
      <c r="D74" s="815">
        <v>83.208799999999997</v>
      </c>
      <c r="E74" s="815">
        <v>31.374300000000002</v>
      </c>
      <c r="F74" s="815">
        <v>0</v>
      </c>
      <c r="G74" s="815">
        <v>46.2271</v>
      </c>
      <c r="H74" s="815">
        <v>0</v>
      </c>
      <c r="I74" s="815">
        <v>28.713899999999999</v>
      </c>
      <c r="J74" s="815">
        <v>189.5241</v>
      </c>
      <c r="K74" s="815">
        <v>143.297</v>
      </c>
    </row>
    <row r="75" spans="1:11" ht="15.75" customHeight="1" x14ac:dyDescent="0.25">
      <c r="A75" s="813" t="s">
        <v>1904</v>
      </c>
      <c r="B75" s="814" t="s">
        <v>1905</v>
      </c>
      <c r="C75" s="815">
        <v>107557.24709999999</v>
      </c>
      <c r="D75" s="815">
        <v>4.8400999999999996</v>
      </c>
      <c r="E75" s="815">
        <v>1.825</v>
      </c>
      <c r="F75" s="815">
        <v>0</v>
      </c>
      <c r="G75" s="815">
        <v>2.6888999999999998</v>
      </c>
      <c r="H75" s="815">
        <v>0</v>
      </c>
      <c r="I75" s="815">
        <v>0</v>
      </c>
      <c r="J75" s="815">
        <v>9.3539999999999992</v>
      </c>
      <c r="K75" s="815">
        <v>6.6650999999999998</v>
      </c>
    </row>
    <row r="76" spans="1:11" ht="15.75" customHeight="1" x14ac:dyDescent="0.25">
      <c r="A76" s="813" t="s">
        <v>1906</v>
      </c>
      <c r="B76" s="814" t="s">
        <v>1907</v>
      </c>
      <c r="C76" s="815">
        <v>869181.15260000003</v>
      </c>
      <c r="D76" s="815">
        <v>13.762</v>
      </c>
      <c r="E76" s="815">
        <v>13.853999999999999</v>
      </c>
      <c r="F76" s="815">
        <v>0</v>
      </c>
      <c r="G76" s="815">
        <v>7.2431999999999999</v>
      </c>
      <c r="H76" s="815">
        <v>0</v>
      </c>
      <c r="I76" s="815">
        <v>0</v>
      </c>
      <c r="J76" s="815">
        <v>34.859200000000001</v>
      </c>
      <c r="K76" s="815">
        <v>27.616</v>
      </c>
    </row>
    <row r="77" spans="1:11" ht="15.75" customHeight="1" x14ac:dyDescent="0.25">
      <c r="A77" s="813" t="s">
        <v>1908</v>
      </c>
      <c r="B77" s="814" t="s">
        <v>1909</v>
      </c>
      <c r="C77" s="815">
        <v>1263021.9620000001</v>
      </c>
      <c r="D77" s="815">
        <v>19.997800000000002</v>
      </c>
      <c r="E77" s="815">
        <v>20.131499999999999</v>
      </c>
      <c r="F77" s="815">
        <v>0</v>
      </c>
      <c r="G77" s="815">
        <v>10.5252</v>
      </c>
      <c r="H77" s="815">
        <v>0</v>
      </c>
      <c r="I77" s="815">
        <v>0</v>
      </c>
      <c r="J77" s="815">
        <v>50.654499999999999</v>
      </c>
      <c r="K77" s="815">
        <v>40.129300000000001</v>
      </c>
    </row>
    <row r="78" spans="1:11" ht="15.75" customHeight="1" x14ac:dyDescent="0.25">
      <c r="A78" s="813" t="s">
        <v>1910</v>
      </c>
      <c r="B78" s="814" t="s">
        <v>1911</v>
      </c>
      <c r="C78" s="815">
        <v>637742.38399999996</v>
      </c>
      <c r="D78" s="815">
        <v>10.0976</v>
      </c>
      <c r="E78" s="815">
        <v>10.165100000000001</v>
      </c>
      <c r="F78" s="815">
        <v>0</v>
      </c>
      <c r="G78" s="815">
        <v>5.3144999999999998</v>
      </c>
      <c r="H78" s="815">
        <v>0</v>
      </c>
      <c r="I78" s="815">
        <v>0</v>
      </c>
      <c r="J78" s="815">
        <v>25.577200000000001</v>
      </c>
      <c r="K78" s="815">
        <v>20.262699999999999</v>
      </c>
    </row>
    <row r="79" spans="1:11" ht="15.75" customHeight="1" x14ac:dyDescent="0.25">
      <c r="A79" s="813" t="s">
        <v>1912</v>
      </c>
      <c r="B79" s="814" t="s">
        <v>1913</v>
      </c>
      <c r="C79" s="815">
        <v>544840.61309999996</v>
      </c>
      <c r="D79" s="815">
        <v>54.484099999999998</v>
      </c>
      <c r="E79" s="815">
        <v>10.5052</v>
      </c>
      <c r="F79" s="815">
        <v>0</v>
      </c>
      <c r="G79" s="815">
        <v>54.484099999999998</v>
      </c>
      <c r="H79" s="815">
        <v>75.502200000000002</v>
      </c>
      <c r="I79" s="815">
        <v>28.713899999999999</v>
      </c>
      <c r="J79" s="815">
        <v>223.68950000000001</v>
      </c>
      <c r="K79" s="815">
        <v>93.703199999999995</v>
      </c>
    </row>
    <row r="80" spans="1:11" ht="15.75" customHeight="1" x14ac:dyDescent="0.25">
      <c r="A80" s="813" t="s">
        <v>1914</v>
      </c>
      <c r="B80" s="814" t="s">
        <v>1915</v>
      </c>
      <c r="C80" s="815">
        <v>2856.9868999999999</v>
      </c>
      <c r="D80" s="815">
        <v>0.42849999999999999</v>
      </c>
      <c r="E80" s="815">
        <v>5.8799999999999998E-2</v>
      </c>
      <c r="F80" s="815">
        <v>0</v>
      </c>
      <c r="G80" s="815">
        <v>0.33329999999999999</v>
      </c>
      <c r="H80" s="815">
        <v>7.7308000000000003</v>
      </c>
      <c r="I80" s="815">
        <v>0</v>
      </c>
      <c r="J80" s="815">
        <v>8.5513999999999992</v>
      </c>
      <c r="K80" s="815">
        <v>0.48730000000000001</v>
      </c>
    </row>
    <row r="81" spans="1:11" ht="15.75" customHeight="1" x14ac:dyDescent="0.25">
      <c r="A81" s="813" t="s">
        <v>795</v>
      </c>
      <c r="B81" s="814" t="s">
        <v>1682</v>
      </c>
      <c r="C81" s="815">
        <v>82331.890400000004</v>
      </c>
      <c r="D81" s="815">
        <v>4.9398999999999997</v>
      </c>
      <c r="E81" s="815">
        <v>1.524</v>
      </c>
      <c r="F81" s="815">
        <v>0.61750000000000005</v>
      </c>
      <c r="G81" s="815">
        <v>4.9398999999999997</v>
      </c>
      <c r="H81" s="815">
        <v>23.945399999999999</v>
      </c>
      <c r="I81" s="815">
        <v>0</v>
      </c>
      <c r="J81" s="815">
        <v>35.966700000000003</v>
      </c>
      <c r="K81" s="815">
        <v>7.0814000000000004</v>
      </c>
    </row>
    <row r="82" spans="1:11" ht="15.75" customHeight="1" x14ac:dyDescent="0.25">
      <c r="A82" s="813" t="s">
        <v>359</v>
      </c>
      <c r="B82" s="814" t="s">
        <v>360</v>
      </c>
      <c r="C82" s="815">
        <v>21591566.794799998</v>
      </c>
      <c r="D82" s="815">
        <v>755.70479999999998</v>
      </c>
      <c r="E82" s="815">
        <v>366.35489999999999</v>
      </c>
      <c r="F82" s="815">
        <v>148.44200000000001</v>
      </c>
      <c r="G82" s="815">
        <v>971.62049999999999</v>
      </c>
      <c r="H82" s="815">
        <v>120.825</v>
      </c>
      <c r="I82" s="815">
        <v>36.460999999999999</v>
      </c>
      <c r="J82" s="815">
        <v>2399.4081999999999</v>
      </c>
      <c r="K82" s="815">
        <v>1306.9627</v>
      </c>
    </row>
    <row r="83" spans="1:11" ht="15.75" customHeight="1" x14ac:dyDescent="0.25">
      <c r="A83" s="813" t="s">
        <v>1916</v>
      </c>
      <c r="B83" s="814" t="s">
        <v>1917</v>
      </c>
      <c r="C83" s="815">
        <v>31395847.065200001</v>
      </c>
      <c r="D83" s="815">
        <v>1098.8545999999999</v>
      </c>
      <c r="E83" s="815">
        <v>532.70899999999995</v>
      </c>
      <c r="F83" s="815">
        <v>215.84639999999999</v>
      </c>
      <c r="G83" s="815">
        <v>1412.8131000000001</v>
      </c>
      <c r="H83" s="815">
        <v>134.25</v>
      </c>
      <c r="I83" s="815">
        <v>36.460999999999999</v>
      </c>
      <c r="J83" s="815">
        <v>3430.9340999999999</v>
      </c>
      <c r="K83" s="815">
        <v>1883.8710000000001</v>
      </c>
    </row>
    <row r="84" spans="1:11" ht="15.75" customHeight="1" x14ac:dyDescent="0.25">
      <c r="A84" s="813" t="s">
        <v>1918</v>
      </c>
      <c r="B84" s="814" t="s">
        <v>1919</v>
      </c>
      <c r="C84" s="815">
        <v>407258.87439999997</v>
      </c>
      <c r="D84" s="815">
        <v>35.635199999999998</v>
      </c>
      <c r="E84" s="815">
        <v>7.8525</v>
      </c>
      <c r="F84" s="815">
        <v>0</v>
      </c>
      <c r="G84" s="815">
        <v>35.635199999999998</v>
      </c>
      <c r="H84" s="815">
        <v>61.083799999999997</v>
      </c>
      <c r="I84" s="815">
        <v>35.682200000000002</v>
      </c>
      <c r="J84" s="815">
        <v>175.88890000000001</v>
      </c>
      <c r="K84" s="815">
        <v>79.169899999999998</v>
      </c>
    </row>
    <row r="85" spans="1:11" ht="15.75" customHeight="1" x14ac:dyDescent="0.25">
      <c r="A85" s="813" t="s">
        <v>1920</v>
      </c>
      <c r="B85" s="814" t="s">
        <v>1921</v>
      </c>
      <c r="C85" s="815">
        <v>51358.525199999996</v>
      </c>
      <c r="D85" s="815">
        <v>4.1086999999999998</v>
      </c>
      <c r="E85" s="815">
        <v>0.9506</v>
      </c>
      <c r="F85" s="815">
        <v>0</v>
      </c>
      <c r="G85" s="815">
        <v>3.5951</v>
      </c>
      <c r="H85" s="815">
        <v>17.025300000000001</v>
      </c>
      <c r="I85" s="815">
        <v>0</v>
      </c>
      <c r="J85" s="815">
        <v>25.6797</v>
      </c>
      <c r="K85" s="815">
        <v>5.0593000000000004</v>
      </c>
    </row>
    <row r="86" spans="1:11" ht="15.75" customHeight="1" x14ac:dyDescent="0.25">
      <c r="A86" s="813" t="s">
        <v>1922</v>
      </c>
      <c r="B86" s="814" t="s">
        <v>1923</v>
      </c>
      <c r="C86" s="815">
        <v>85665.906499999997</v>
      </c>
      <c r="D86" s="815">
        <v>6.8532999999999999</v>
      </c>
      <c r="E86" s="815">
        <v>1.5857000000000001</v>
      </c>
      <c r="F86" s="815">
        <v>0</v>
      </c>
      <c r="G86" s="815">
        <v>5.9965999999999999</v>
      </c>
      <c r="H86" s="815">
        <v>8.4093999999999998</v>
      </c>
      <c r="I86" s="815">
        <v>28.713899999999999</v>
      </c>
      <c r="J86" s="815">
        <v>51.558900000000001</v>
      </c>
      <c r="K86" s="815">
        <v>37.152900000000002</v>
      </c>
    </row>
    <row r="87" spans="1:11" ht="15.75" customHeight="1" x14ac:dyDescent="0.25">
      <c r="A87" s="813" t="s">
        <v>1924</v>
      </c>
      <c r="B87" s="814" t="s">
        <v>1925</v>
      </c>
      <c r="C87" s="815">
        <v>68168.733200000002</v>
      </c>
      <c r="D87" s="815">
        <v>5.4535</v>
      </c>
      <c r="E87" s="815">
        <v>1.2618</v>
      </c>
      <c r="F87" s="815">
        <v>0</v>
      </c>
      <c r="G87" s="815">
        <v>4.7717999999999998</v>
      </c>
      <c r="H87" s="815">
        <v>8.4093999999999998</v>
      </c>
      <c r="I87" s="815">
        <v>28.713899999999999</v>
      </c>
      <c r="J87" s="815">
        <v>48.610399999999998</v>
      </c>
      <c r="K87" s="815">
        <v>35.429200000000002</v>
      </c>
    </row>
    <row r="88" spans="1:11" ht="15.75" customHeight="1" x14ac:dyDescent="0.25">
      <c r="A88" s="813" t="s">
        <v>1926</v>
      </c>
      <c r="B88" s="814" t="s">
        <v>5963</v>
      </c>
      <c r="C88" s="815">
        <v>5252363.0983999996</v>
      </c>
      <c r="D88" s="815">
        <v>60.123199999999997</v>
      </c>
      <c r="E88" s="815">
        <v>30.192</v>
      </c>
      <c r="F88" s="815">
        <v>0</v>
      </c>
      <c r="G88" s="815">
        <v>133.6071</v>
      </c>
      <c r="H88" s="815">
        <v>379.55160000000001</v>
      </c>
      <c r="I88" s="815">
        <v>136.04939999999999</v>
      </c>
      <c r="J88" s="815">
        <v>739.52329999999995</v>
      </c>
      <c r="K88" s="815">
        <v>226.3646</v>
      </c>
    </row>
    <row r="89" spans="1:11" ht="15.75" customHeight="1" x14ac:dyDescent="0.25">
      <c r="A89" s="813" t="s">
        <v>1927</v>
      </c>
      <c r="B89" s="814" t="s">
        <v>1928</v>
      </c>
      <c r="C89" s="815">
        <v>1976387.9253</v>
      </c>
      <c r="D89" s="815">
        <v>22.6235</v>
      </c>
      <c r="E89" s="815">
        <v>11.360799999999999</v>
      </c>
      <c r="F89" s="815">
        <v>0</v>
      </c>
      <c r="G89" s="815">
        <v>37.705800000000004</v>
      </c>
      <c r="H89" s="815">
        <v>0</v>
      </c>
      <c r="I89" s="815">
        <v>30.041599999999999</v>
      </c>
      <c r="J89" s="815">
        <v>101.7317</v>
      </c>
      <c r="K89" s="815">
        <v>64.025899999999993</v>
      </c>
    </row>
    <row r="90" spans="1:11" ht="15.75" customHeight="1" x14ac:dyDescent="0.25">
      <c r="A90" s="813" t="s">
        <v>1929</v>
      </c>
      <c r="B90" s="814" t="s">
        <v>1930</v>
      </c>
      <c r="C90" s="815">
        <v>11929.9835</v>
      </c>
      <c r="D90" s="815">
        <v>2.3860000000000001</v>
      </c>
      <c r="E90" s="815">
        <v>0.27600000000000002</v>
      </c>
      <c r="F90" s="815">
        <v>0</v>
      </c>
      <c r="G90" s="815">
        <v>2.3860000000000001</v>
      </c>
      <c r="H90" s="815">
        <v>3.9357000000000002</v>
      </c>
      <c r="I90" s="815">
        <v>0</v>
      </c>
      <c r="J90" s="815">
        <v>8.9837000000000007</v>
      </c>
      <c r="K90" s="815">
        <v>2.6619999999999999</v>
      </c>
    </row>
    <row r="91" spans="1:11" ht="15.75" customHeight="1" x14ac:dyDescent="0.25">
      <c r="A91" s="813" t="s">
        <v>1931</v>
      </c>
      <c r="B91" s="814" t="s">
        <v>1932</v>
      </c>
      <c r="C91" s="815">
        <v>9735194.1647999994</v>
      </c>
      <c r="D91" s="815">
        <v>155.76310000000001</v>
      </c>
      <c r="E91" s="815">
        <v>156.172</v>
      </c>
      <c r="F91" s="815">
        <v>0</v>
      </c>
      <c r="G91" s="815">
        <v>194.7039</v>
      </c>
      <c r="H91" s="815">
        <v>257.76</v>
      </c>
      <c r="I91" s="815">
        <v>83.960599999999999</v>
      </c>
      <c r="J91" s="815">
        <v>848.3596</v>
      </c>
      <c r="K91" s="815">
        <v>395.89569999999998</v>
      </c>
    </row>
    <row r="92" spans="1:11" ht="15.75" customHeight="1" x14ac:dyDescent="0.25">
      <c r="A92" s="813" t="s">
        <v>1933</v>
      </c>
      <c r="B92" s="814" t="s">
        <v>1934</v>
      </c>
      <c r="C92" s="815">
        <v>1112493.4982</v>
      </c>
      <c r="D92" s="815">
        <v>111.24930000000001</v>
      </c>
      <c r="E92" s="815">
        <v>22.063099999999999</v>
      </c>
      <c r="F92" s="815">
        <v>0</v>
      </c>
      <c r="G92" s="815">
        <v>111.24930000000001</v>
      </c>
      <c r="H92" s="815">
        <v>120.3954</v>
      </c>
      <c r="I92" s="815">
        <v>35.682200000000002</v>
      </c>
      <c r="J92" s="815">
        <v>400.63929999999999</v>
      </c>
      <c r="K92" s="815">
        <v>168.99459999999999</v>
      </c>
    </row>
    <row r="93" spans="1:11" ht="15.75" customHeight="1" x14ac:dyDescent="0.25">
      <c r="A93" s="813" t="s">
        <v>1935</v>
      </c>
      <c r="B93" s="814" t="s">
        <v>1936</v>
      </c>
      <c r="C93" s="815">
        <v>370465.65610000002</v>
      </c>
      <c r="D93" s="815">
        <v>66.683800000000005</v>
      </c>
      <c r="E93" s="815">
        <v>8.0001999999999995</v>
      </c>
      <c r="F93" s="815">
        <v>0</v>
      </c>
      <c r="G93" s="815">
        <v>66.683800000000005</v>
      </c>
      <c r="H93" s="815">
        <v>0</v>
      </c>
      <c r="I93" s="815">
        <v>28.713899999999999</v>
      </c>
      <c r="J93" s="815">
        <v>170.08170000000001</v>
      </c>
      <c r="K93" s="815">
        <v>103.39790000000001</v>
      </c>
    </row>
    <row r="94" spans="1:11" ht="15.75" customHeight="1" x14ac:dyDescent="0.25">
      <c r="A94" s="813" t="s">
        <v>1937</v>
      </c>
      <c r="B94" s="814" t="s">
        <v>1938</v>
      </c>
      <c r="C94" s="815">
        <v>22906.903999999999</v>
      </c>
      <c r="D94" s="815">
        <v>2.577</v>
      </c>
      <c r="E94" s="815">
        <v>0.44169999999999998</v>
      </c>
      <c r="F94" s="815">
        <v>0</v>
      </c>
      <c r="G94" s="815">
        <v>1.4317</v>
      </c>
      <c r="H94" s="815">
        <v>0</v>
      </c>
      <c r="I94" s="815">
        <v>0</v>
      </c>
      <c r="J94" s="815">
        <v>4.4504000000000001</v>
      </c>
      <c r="K94" s="815">
        <v>3.0186999999999999</v>
      </c>
    </row>
    <row r="95" spans="1:11" ht="15.75" customHeight="1" x14ac:dyDescent="0.25">
      <c r="A95" s="813" t="s">
        <v>1939</v>
      </c>
      <c r="B95" s="814" t="s">
        <v>1940</v>
      </c>
      <c r="C95" s="815">
        <v>145856.2058</v>
      </c>
      <c r="D95" s="815">
        <v>16.408799999999999</v>
      </c>
      <c r="E95" s="815">
        <v>2.8123</v>
      </c>
      <c r="F95" s="815">
        <v>0</v>
      </c>
      <c r="G95" s="815">
        <v>9.1159999999999997</v>
      </c>
      <c r="H95" s="815">
        <v>0</v>
      </c>
      <c r="I95" s="815">
        <v>0</v>
      </c>
      <c r="J95" s="815">
        <v>28.3371</v>
      </c>
      <c r="K95" s="815">
        <v>19.2211</v>
      </c>
    </row>
    <row r="96" spans="1:11" ht="15.75" customHeight="1" x14ac:dyDescent="0.25">
      <c r="A96" s="813" t="s">
        <v>1941</v>
      </c>
      <c r="B96" s="814" t="s">
        <v>1942</v>
      </c>
      <c r="C96" s="815">
        <v>8309.1399000000001</v>
      </c>
      <c r="D96" s="815">
        <v>0.93479999999999996</v>
      </c>
      <c r="E96" s="815">
        <v>0.16020000000000001</v>
      </c>
      <c r="F96" s="815">
        <v>0</v>
      </c>
      <c r="G96" s="815">
        <v>0.51929999999999998</v>
      </c>
      <c r="H96" s="815">
        <v>0</v>
      </c>
      <c r="I96" s="815">
        <v>0</v>
      </c>
      <c r="J96" s="815">
        <v>1.6143000000000001</v>
      </c>
      <c r="K96" s="815">
        <v>1.095</v>
      </c>
    </row>
    <row r="97" spans="1:11" ht="15.75" customHeight="1" x14ac:dyDescent="0.25">
      <c r="A97" s="813" t="s">
        <v>1943</v>
      </c>
      <c r="B97" s="814" t="s">
        <v>1944</v>
      </c>
      <c r="C97" s="815">
        <v>944146.96920000005</v>
      </c>
      <c r="D97" s="815">
        <v>75.445499999999996</v>
      </c>
      <c r="E97" s="815">
        <v>17.888500000000001</v>
      </c>
      <c r="F97" s="815">
        <v>0</v>
      </c>
      <c r="G97" s="815">
        <v>75.445499999999996</v>
      </c>
      <c r="H97" s="815">
        <v>107.1315</v>
      </c>
      <c r="I97" s="815">
        <v>35.682200000000002</v>
      </c>
      <c r="J97" s="815">
        <v>311.59320000000002</v>
      </c>
      <c r="K97" s="815">
        <v>129.0162</v>
      </c>
    </row>
    <row r="98" spans="1:11" ht="15.75" customHeight="1" x14ac:dyDescent="0.25">
      <c r="A98" s="813" t="s">
        <v>1945</v>
      </c>
      <c r="B98" s="814" t="s">
        <v>1946</v>
      </c>
      <c r="C98" s="815">
        <v>488601.08159999998</v>
      </c>
      <c r="D98" s="815">
        <v>65.146799999999999</v>
      </c>
      <c r="E98" s="815">
        <v>10.0489</v>
      </c>
      <c r="F98" s="815">
        <v>0</v>
      </c>
      <c r="G98" s="815">
        <v>65.146799999999999</v>
      </c>
      <c r="H98" s="815">
        <v>44.624699999999997</v>
      </c>
      <c r="I98" s="815">
        <v>28.713899999999999</v>
      </c>
      <c r="J98" s="815">
        <v>213.68109999999999</v>
      </c>
      <c r="K98" s="815">
        <v>103.9096</v>
      </c>
    </row>
    <row r="99" spans="1:11" ht="15.75" customHeight="1" x14ac:dyDescent="0.25">
      <c r="A99" s="813" t="s">
        <v>1947</v>
      </c>
      <c r="B99" s="814" t="s">
        <v>1948</v>
      </c>
      <c r="C99" s="815">
        <v>753338.92610000004</v>
      </c>
      <c r="D99" s="815">
        <v>65.917199999999994</v>
      </c>
      <c r="E99" s="815">
        <v>14.5253</v>
      </c>
      <c r="F99" s="815">
        <v>0</v>
      </c>
      <c r="G99" s="815">
        <v>65.917199999999994</v>
      </c>
      <c r="H99" s="815">
        <v>74.374499999999998</v>
      </c>
      <c r="I99" s="815">
        <v>35.682200000000002</v>
      </c>
      <c r="J99" s="815">
        <v>256.41640000000001</v>
      </c>
      <c r="K99" s="815">
        <v>116.1247</v>
      </c>
    </row>
    <row r="100" spans="1:11" ht="15.75" customHeight="1" x14ac:dyDescent="0.25">
      <c r="A100" s="813" t="s">
        <v>1949</v>
      </c>
      <c r="B100" s="814" t="s">
        <v>1950</v>
      </c>
      <c r="C100" s="815">
        <v>2940688.9937</v>
      </c>
      <c r="D100" s="815">
        <v>171.5402</v>
      </c>
      <c r="E100" s="815">
        <v>52.920099999999998</v>
      </c>
      <c r="F100" s="815">
        <v>0</v>
      </c>
      <c r="G100" s="815">
        <v>171.5402</v>
      </c>
      <c r="H100" s="815">
        <v>180.10980000000001</v>
      </c>
      <c r="I100" s="815">
        <v>28.713899999999999</v>
      </c>
      <c r="J100" s="815">
        <v>604.82420000000002</v>
      </c>
      <c r="K100" s="815">
        <v>253.17420000000001</v>
      </c>
    </row>
    <row r="101" spans="1:11" ht="15.75" customHeight="1" x14ac:dyDescent="0.25">
      <c r="A101" s="813" t="s">
        <v>1951</v>
      </c>
      <c r="B101" s="814" t="s">
        <v>1952</v>
      </c>
      <c r="C101" s="815">
        <v>7118781.0171999997</v>
      </c>
      <c r="D101" s="815">
        <v>569.50250000000005</v>
      </c>
      <c r="E101" s="815">
        <v>131.76859999999999</v>
      </c>
      <c r="F101" s="815">
        <v>0</v>
      </c>
      <c r="G101" s="815">
        <v>569.50250000000005</v>
      </c>
      <c r="H101" s="815">
        <v>104.178</v>
      </c>
      <c r="I101" s="815">
        <v>35.682200000000002</v>
      </c>
      <c r="J101" s="815">
        <v>1410.6338000000001</v>
      </c>
      <c r="K101" s="815">
        <v>736.95330000000001</v>
      </c>
    </row>
    <row r="102" spans="1:11" ht="15.75" customHeight="1" x14ac:dyDescent="0.25">
      <c r="A102" s="813" t="s">
        <v>804</v>
      </c>
      <c r="B102" s="814" t="s">
        <v>1684</v>
      </c>
      <c r="C102" s="815">
        <v>270619.27039999998</v>
      </c>
      <c r="D102" s="815">
        <v>13.531000000000001</v>
      </c>
      <c r="E102" s="815">
        <v>4.87</v>
      </c>
      <c r="F102" s="815">
        <v>1.9733000000000001</v>
      </c>
      <c r="G102" s="815">
        <v>13.531000000000001</v>
      </c>
      <c r="H102" s="815">
        <v>26.85</v>
      </c>
      <c r="I102" s="815">
        <v>32.174999999999997</v>
      </c>
      <c r="J102" s="815">
        <v>92.930300000000003</v>
      </c>
      <c r="K102" s="815">
        <v>52.549300000000002</v>
      </c>
    </row>
    <row r="103" spans="1:11" ht="15.75" customHeight="1" x14ac:dyDescent="0.25">
      <c r="A103" s="813" t="s">
        <v>1953</v>
      </c>
      <c r="B103" s="814" t="s">
        <v>1954</v>
      </c>
      <c r="C103" s="815">
        <v>169343888.26280001</v>
      </c>
      <c r="D103" s="815">
        <v>4535.9970000000003</v>
      </c>
      <c r="E103" s="815">
        <v>1461.5486000000001</v>
      </c>
      <c r="F103" s="815">
        <v>0</v>
      </c>
      <c r="G103" s="815">
        <v>10079.9933</v>
      </c>
      <c r="H103" s="815">
        <v>1020.3</v>
      </c>
      <c r="I103" s="815">
        <v>64.361500000000007</v>
      </c>
      <c r="J103" s="815">
        <v>17162.200400000002</v>
      </c>
      <c r="K103" s="815">
        <v>6061.9071000000004</v>
      </c>
    </row>
    <row r="104" spans="1:11" ht="15.75" customHeight="1" x14ac:dyDescent="0.25">
      <c r="A104" s="813" t="s">
        <v>1955</v>
      </c>
      <c r="B104" s="814" t="s">
        <v>1956</v>
      </c>
      <c r="C104" s="815">
        <v>846084.42090000003</v>
      </c>
      <c r="D104" s="815">
        <v>96.695400000000006</v>
      </c>
      <c r="E104" s="815">
        <v>16.779699999999998</v>
      </c>
      <c r="F104" s="815">
        <v>0</v>
      </c>
      <c r="G104" s="815">
        <v>120.86920000000001</v>
      </c>
      <c r="H104" s="815">
        <v>52.357500000000002</v>
      </c>
      <c r="I104" s="815">
        <v>35.682200000000002</v>
      </c>
      <c r="J104" s="815">
        <v>322.38400000000001</v>
      </c>
      <c r="K104" s="815">
        <v>149.15729999999999</v>
      </c>
    </row>
    <row r="105" spans="1:11" ht="15.75" customHeight="1" x14ac:dyDescent="0.25">
      <c r="A105" s="813" t="s">
        <v>5964</v>
      </c>
      <c r="B105" s="814" t="s">
        <v>5965</v>
      </c>
      <c r="C105" s="815">
        <v>127464.79270000001</v>
      </c>
      <c r="D105" s="815">
        <v>7.6478999999999999</v>
      </c>
      <c r="E105" s="815">
        <v>2.3593999999999999</v>
      </c>
      <c r="F105" s="815">
        <v>0.95599999999999996</v>
      </c>
      <c r="G105" s="815">
        <v>7.6478999999999999</v>
      </c>
      <c r="H105" s="815">
        <v>18.071999999999999</v>
      </c>
      <c r="I105" s="815">
        <v>32.174999999999997</v>
      </c>
      <c r="J105" s="815">
        <v>68.858199999999997</v>
      </c>
      <c r="K105" s="815">
        <v>43.138300000000001</v>
      </c>
    </row>
    <row r="106" spans="1:11" ht="15.75" customHeight="1" x14ac:dyDescent="0.25">
      <c r="A106" s="813" t="s">
        <v>5966</v>
      </c>
      <c r="B106" s="814" t="s">
        <v>5967</v>
      </c>
      <c r="C106" s="815">
        <v>127464.79270000001</v>
      </c>
      <c r="D106" s="815">
        <v>7.6478999999999999</v>
      </c>
      <c r="E106" s="815">
        <v>2.3593999999999999</v>
      </c>
      <c r="F106" s="815">
        <v>0.95599999999999996</v>
      </c>
      <c r="G106" s="815">
        <v>7.6478999999999999</v>
      </c>
      <c r="H106" s="815">
        <v>18.071999999999999</v>
      </c>
      <c r="I106" s="815">
        <v>0</v>
      </c>
      <c r="J106" s="815">
        <v>36.683199999999999</v>
      </c>
      <c r="K106" s="815">
        <v>10.9633</v>
      </c>
    </row>
    <row r="107" spans="1:11" ht="15.75" customHeight="1" x14ac:dyDescent="0.25">
      <c r="A107" s="813" t="s">
        <v>5968</v>
      </c>
      <c r="B107" s="814" t="s">
        <v>5969</v>
      </c>
      <c r="C107" s="815">
        <v>282063.65850000002</v>
      </c>
      <c r="D107" s="815">
        <v>16.9238</v>
      </c>
      <c r="E107" s="815">
        <v>5.2210000000000001</v>
      </c>
      <c r="F107" s="815">
        <v>2.1154999999999999</v>
      </c>
      <c r="G107" s="815">
        <v>16.9238</v>
      </c>
      <c r="H107" s="815">
        <v>40.879100000000001</v>
      </c>
      <c r="I107" s="815">
        <v>0</v>
      </c>
      <c r="J107" s="815">
        <v>82.063199999999995</v>
      </c>
      <c r="K107" s="815">
        <v>24.260300000000001</v>
      </c>
    </row>
    <row r="108" spans="1:11" ht="15.75" customHeight="1" x14ac:dyDescent="0.25">
      <c r="A108" s="813" t="s">
        <v>5970</v>
      </c>
      <c r="B108" s="814" t="s">
        <v>5971</v>
      </c>
      <c r="C108" s="815">
        <v>270619.27039999998</v>
      </c>
      <c r="D108" s="815">
        <v>13.531000000000001</v>
      </c>
      <c r="E108" s="815">
        <v>4.87</v>
      </c>
      <c r="F108" s="815">
        <v>1.9733000000000001</v>
      </c>
      <c r="G108" s="815">
        <v>13.531000000000001</v>
      </c>
      <c r="H108" s="815">
        <v>26.85</v>
      </c>
      <c r="I108" s="815">
        <v>0</v>
      </c>
      <c r="J108" s="815">
        <v>60.755299999999998</v>
      </c>
      <c r="K108" s="815">
        <v>20.374300000000002</v>
      </c>
    </row>
    <row r="109" spans="1:11" ht="15.75" customHeight="1" x14ac:dyDescent="0.25">
      <c r="A109" s="813" t="s">
        <v>1957</v>
      </c>
      <c r="B109" s="814" t="s">
        <v>5972</v>
      </c>
      <c r="C109" s="815">
        <v>688379.28119999997</v>
      </c>
      <c r="D109" s="815">
        <v>29.501999999999999</v>
      </c>
      <c r="E109" s="815">
        <v>12.1351</v>
      </c>
      <c r="F109" s="815">
        <v>4.9169999999999998</v>
      </c>
      <c r="G109" s="815">
        <v>44.253</v>
      </c>
      <c r="H109" s="815">
        <v>122.43600000000001</v>
      </c>
      <c r="I109" s="815">
        <v>34.717799999999997</v>
      </c>
      <c r="J109" s="815">
        <v>247.96090000000001</v>
      </c>
      <c r="K109" s="815">
        <v>81.271900000000002</v>
      </c>
    </row>
    <row r="110" spans="1:11" ht="15.75" customHeight="1" x14ac:dyDescent="0.25">
      <c r="A110" s="813" t="s">
        <v>1958</v>
      </c>
      <c r="B110" s="814" t="s">
        <v>1959</v>
      </c>
      <c r="C110" s="815">
        <v>112669.2049</v>
      </c>
      <c r="D110" s="815">
        <v>9.0135000000000005</v>
      </c>
      <c r="E110" s="815">
        <v>2.0855000000000001</v>
      </c>
      <c r="F110" s="815">
        <v>0</v>
      </c>
      <c r="G110" s="815">
        <v>5.6334999999999997</v>
      </c>
      <c r="H110" s="815">
        <v>0</v>
      </c>
      <c r="I110" s="815">
        <v>0</v>
      </c>
      <c r="J110" s="815">
        <v>16.732500000000002</v>
      </c>
      <c r="K110" s="815">
        <v>11.099</v>
      </c>
    </row>
    <row r="111" spans="1:11" ht="15.75" customHeight="1" x14ac:dyDescent="0.25">
      <c r="A111" s="813" t="s">
        <v>651</v>
      </c>
      <c r="B111" s="814" t="s">
        <v>5973</v>
      </c>
      <c r="C111" s="815">
        <v>303784.41249999998</v>
      </c>
      <c r="D111" s="815">
        <v>13.5015</v>
      </c>
      <c r="E111" s="815">
        <v>5.2065000000000001</v>
      </c>
      <c r="F111" s="815">
        <v>0</v>
      </c>
      <c r="G111" s="815">
        <v>8.4384999999999994</v>
      </c>
      <c r="H111" s="815">
        <v>0</v>
      </c>
      <c r="I111" s="815">
        <v>28.713899999999999</v>
      </c>
      <c r="J111" s="815">
        <v>55.860399999999998</v>
      </c>
      <c r="K111" s="815">
        <v>47.421900000000001</v>
      </c>
    </row>
    <row r="112" spans="1:11" ht="15.75" customHeight="1" x14ac:dyDescent="0.25">
      <c r="A112" s="813" t="s">
        <v>1960</v>
      </c>
      <c r="B112" s="814" t="s">
        <v>1961</v>
      </c>
      <c r="C112" s="815">
        <v>110400.7573</v>
      </c>
      <c r="D112" s="815">
        <v>6.3086000000000002</v>
      </c>
      <c r="E112" s="815">
        <v>1.9461999999999999</v>
      </c>
      <c r="F112" s="815">
        <v>0</v>
      </c>
      <c r="G112" s="815">
        <v>6.3086000000000002</v>
      </c>
      <c r="H112" s="815">
        <v>0</v>
      </c>
      <c r="I112" s="815">
        <v>41.9803</v>
      </c>
      <c r="J112" s="815">
        <v>56.543700000000001</v>
      </c>
      <c r="K112" s="815">
        <v>50.235100000000003</v>
      </c>
    </row>
    <row r="113" spans="1:11" ht="15.75" customHeight="1" x14ac:dyDescent="0.25">
      <c r="A113" s="813" t="s">
        <v>1962</v>
      </c>
      <c r="B113" s="814" t="s">
        <v>1963</v>
      </c>
      <c r="C113" s="815">
        <v>313359.70159999997</v>
      </c>
      <c r="D113" s="815">
        <v>25.0688</v>
      </c>
      <c r="E113" s="815">
        <v>5.8003</v>
      </c>
      <c r="F113" s="815">
        <v>0</v>
      </c>
      <c r="G113" s="815">
        <v>25.0688</v>
      </c>
      <c r="H113" s="815">
        <v>9.4175000000000004</v>
      </c>
      <c r="I113" s="815">
        <v>0</v>
      </c>
      <c r="J113" s="815">
        <v>65.355400000000003</v>
      </c>
      <c r="K113" s="815">
        <v>30.8691</v>
      </c>
    </row>
    <row r="114" spans="1:11" ht="15.75" customHeight="1" x14ac:dyDescent="0.25">
      <c r="A114" s="813" t="s">
        <v>1964</v>
      </c>
      <c r="B114" s="814" t="s">
        <v>1965</v>
      </c>
      <c r="C114" s="815">
        <v>2982940.4059000001</v>
      </c>
      <c r="D114" s="815">
        <v>159.09020000000001</v>
      </c>
      <c r="E114" s="815">
        <v>52.146799999999999</v>
      </c>
      <c r="F114" s="815">
        <v>0</v>
      </c>
      <c r="G114" s="815">
        <v>159.09020000000001</v>
      </c>
      <c r="H114" s="815">
        <v>164.322</v>
      </c>
      <c r="I114" s="815">
        <v>41.9803</v>
      </c>
      <c r="J114" s="815">
        <v>576.62950000000001</v>
      </c>
      <c r="K114" s="815">
        <v>253.21729999999999</v>
      </c>
    </row>
    <row r="115" spans="1:11" ht="15.75" customHeight="1" x14ac:dyDescent="0.25">
      <c r="A115" s="813" t="s">
        <v>1966</v>
      </c>
      <c r="B115" s="814" t="s">
        <v>1967</v>
      </c>
      <c r="C115" s="815">
        <v>1348.3090999999999</v>
      </c>
      <c r="D115" s="815">
        <v>0.11459999999999999</v>
      </c>
      <c r="E115" s="815">
        <v>2.5000000000000001E-2</v>
      </c>
      <c r="F115" s="815">
        <v>0</v>
      </c>
      <c r="G115" s="815">
        <v>0.1079</v>
      </c>
      <c r="H115" s="815">
        <v>0</v>
      </c>
      <c r="I115" s="815">
        <v>0</v>
      </c>
      <c r="J115" s="815">
        <v>0.2475</v>
      </c>
      <c r="K115" s="815">
        <v>0.1396</v>
      </c>
    </row>
    <row r="116" spans="1:11" ht="15.75" customHeight="1" x14ac:dyDescent="0.25">
      <c r="A116" s="813" t="s">
        <v>1968</v>
      </c>
      <c r="B116" s="814" t="s">
        <v>1969</v>
      </c>
      <c r="C116" s="815">
        <v>1142.1052999999999</v>
      </c>
      <c r="D116" s="815">
        <v>9.7100000000000006E-2</v>
      </c>
      <c r="E116" s="815">
        <v>2.1100000000000001E-2</v>
      </c>
      <c r="F116" s="815">
        <v>0</v>
      </c>
      <c r="G116" s="815">
        <v>9.1399999999999995E-2</v>
      </c>
      <c r="H116" s="815">
        <v>0</v>
      </c>
      <c r="I116" s="815">
        <v>0</v>
      </c>
      <c r="J116" s="815">
        <v>0.20960000000000001</v>
      </c>
      <c r="K116" s="815">
        <v>0.1182</v>
      </c>
    </row>
    <row r="117" spans="1:11" ht="15.75" customHeight="1" x14ac:dyDescent="0.25">
      <c r="A117" s="813" t="s">
        <v>1970</v>
      </c>
      <c r="B117" s="814" t="s">
        <v>1971</v>
      </c>
      <c r="C117" s="815">
        <v>469920.8247</v>
      </c>
      <c r="D117" s="815">
        <v>84.585700000000003</v>
      </c>
      <c r="E117" s="815">
        <v>10.1479</v>
      </c>
      <c r="F117" s="815">
        <v>0</v>
      </c>
      <c r="G117" s="815">
        <v>28.1952</v>
      </c>
      <c r="H117" s="815">
        <v>28.192499999999999</v>
      </c>
      <c r="I117" s="815">
        <v>28.713899999999999</v>
      </c>
      <c r="J117" s="815">
        <v>179.83519999999999</v>
      </c>
      <c r="K117" s="815">
        <v>123.44750000000001</v>
      </c>
    </row>
    <row r="118" spans="1:11" ht="15.75" customHeight="1" x14ac:dyDescent="0.25">
      <c r="A118" s="813" t="s">
        <v>1972</v>
      </c>
      <c r="B118" s="814" t="s">
        <v>1973</v>
      </c>
      <c r="C118" s="815">
        <v>153838.29019999999</v>
      </c>
      <c r="D118" s="815">
        <v>23.075700000000001</v>
      </c>
      <c r="E118" s="815">
        <v>3.1638999999999999</v>
      </c>
      <c r="F118" s="815">
        <v>0</v>
      </c>
      <c r="G118" s="815">
        <v>7.6919000000000004</v>
      </c>
      <c r="H118" s="815">
        <v>3.9094000000000002</v>
      </c>
      <c r="I118" s="815">
        <v>0</v>
      </c>
      <c r="J118" s="815">
        <v>37.840899999999998</v>
      </c>
      <c r="K118" s="815">
        <v>26.239599999999999</v>
      </c>
    </row>
    <row r="119" spans="1:11" ht="15.75" customHeight="1" x14ac:dyDescent="0.25">
      <c r="A119" s="813" t="s">
        <v>404</v>
      </c>
      <c r="B119" s="814" t="s">
        <v>405</v>
      </c>
      <c r="C119" s="815">
        <v>2674.2930999999999</v>
      </c>
      <c r="D119" s="815">
        <v>0.4279</v>
      </c>
      <c r="E119" s="815">
        <v>5.7799999999999997E-2</v>
      </c>
      <c r="F119" s="815">
        <v>0</v>
      </c>
      <c r="G119" s="815">
        <v>0.37440000000000001</v>
      </c>
      <c r="H119" s="815">
        <v>4.5682</v>
      </c>
      <c r="I119" s="815">
        <v>0</v>
      </c>
      <c r="J119" s="815">
        <v>5.4283000000000001</v>
      </c>
      <c r="K119" s="815">
        <v>0.48570000000000002</v>
      </c>
    </row>
    <row r="120" spans="1:11" ht="15.75" customHeight="1" x14ac:dyDescent="0.25">
      <c r="A120" s="813" t="s">
        <v>1974</v>
      </c>
      <c r="B120" s="814" t="s">
        <v>1975</v>
      </c>
      <c r="C120" s="815">
        <v>8872419.1627999991</v>
      </c>
      <c r="D120" s="815">
        <v>141.95869999999999</v>
      </c>
      <c r="E120" s="815">
        <v>142.3313</v>
      </c>
      <c r="F120" s="815">
        <v>0</v>
      </c>
      <c r="G120" s="815">
        <v>177.44839999999999</v>
      </c>
      <c r="H120" s="815">
        <v>1441.5228</v>
      </c>
      <c r="I120" s="815">
        <v>35.393000000000001</v>
      </c>
      <c r="J120" s="815">
        <v>1938.6541999999999</v>
      </c>
      <c r="K120" s="815">
        <v>319.68299999999999</v>
      </c>
    </row>
    <row r="121" spans="1:11" ht="15.75" customHeight="1" x14ac:dyDescent="0.25">
      <c r="A121" s="813" t="s">
        <v>1976</v>
      </c>
      <c r="B121" s="814" t="s">
        <v>1977</v>
      </c>
      <c r="C121" s="815">
        <v>9264684.3502999991</v>
      </c>
      <c r="D121" s="815">
        <v>148.23490000000001</v>
      </c>
      <c r="E121" s="815">
        <v>148.6241</v>
      </c>
      <c r="F121" s="815">
        <v>0</v>
      </c>
      <c r="G121" s="815">
        <v>185.2937</v>
      </c>
      <c r="H121" s="815">
        <v>1441.5228</v>
      </c>
      <c r="I121" s="815">
        <v>35.393000000000001</v>
      </c>
      <c r="J121" s="815">
        <v>1959.0685000000001</v>
      </c>
      <c r="K121" s="815">
        <v>332.25200000000001</v>
      </c>
    </row>
    <row r="122" spans="1:11" ht="15.75" customHeight="1" x14ac:dyDescent="0.25">
      <c r="A122" s="813" t="s">
        <v>1978</v>
      </c>
      <c r="B122" s="814" t="s">
        <v>1979</v>
      </c>
      <c r="C122" s="815">
        <v>757061.92689999996</v>
      </c>
      <c r="D122" s="815">
        <v>11.986800000000001</v>
      </c>
      <c r="E122" s="815">
        <v>12.0669</v>
      </c>
      <c r="F122" s="815">
        <v>0</v>
      </c>
      <c r="G122" s="815">
        <v>6.3087999999999997</v>
      </c>
      <c r="H122" s="815">
        <v>0</v>
      </c>
      <c r="I122" s="815">
        <v>0</v>
      </c>
      <c r="J122" s="815">
        <v>30.362500000000001</v>
      </c>
      <c r="K122" s="815">
        <v>24.053699999999999</v>
      </c>
    </row>
    <row r="123" spans="1:11" ht="15.75" customHeight="1" x14ac:dyDescent="0.25">
      <c r="A123" s="813" t="s">
        <v>1980</v>
      </c>
      <c r="B123" s="814" t="s">
        <v>1981</v>
      </c>
      <c r="C123" s="815">
        <v>985773.23869999999</v>
      </c>
      <c r="D123" s="815">
        <v>15.6081</v>
      </c>
      <c r="E123" s="815">
        <v>15.712400000000001</v>
      </c>
      <c r="F123" s="815">
        <v>0</v>
      </c>
      <c r="G123" s="815">
        <v>8.2148000000000003</v>
      </c>
      <c r="H123" s="815">
        <v>0</v>
      </c>
      <c r="I123" s="815">
        <v>0</v>
      </c>
      <c r="J123" s="815">
        <v>39.535299999999999</v>
      </c>
      <c r="K123" s="815">
        <v>31.320499999999999</v>
      </c>
    </row>
    <row r="124" spans="1:11" ht="15.75" customHeight="1" x14ac:dyDescent="0.25">
      <c r="A124" s="813" t="s">
        <v>1982</v>
      </c>
      <c r="B124" s="814" t="s">
        <v>1983</v>
      </c>
      <c r="C124" s="815">
        <v>749598.40029999998</v>
      </c>
      <c r="D124" s="815">
        <v>11.868600000000001</v>
      </c>
      <c r="E124" s="815">
        <v>11.948</v>
      </c>
      <c r="F124" s="815">
        <v>0</v>
      </c>
      <c r="G124" s="815">
        <v>6.2466999999999997</v>
      </c>
      <c r="H124" s="815">
        <v>0</v>
      </c>
      <c r="I124" s="815">
        <v>0</v>
      </c>
      <c r="J124" s="815">
        <v>30.063300000000002</v>
      </c>
      <c r="K124" s="815">
        <v>23.816600000000001</v>
      </c>
    </row>
    <row r="125" spans="1:11" ht="15.75" customHeight="1" x14ac:dyDescent="0.25">
      <c r="A125" s="813" t="s">
        <v>1984</v>
      </c>
      <c r="B125" s="814" t="s">
        <v>1985</v>
      </c>
      <c r="C125" s="815">
        <v>869181.15260000003</v>
      </c>
      <c r="D125" s="815">
        <v>13.762</v>
      </c>
      <c r="E125" s="815">
        <v>13.853999999999999</v>
      </c>
      <c r="F125" s="815">
        <v>0</v>
      </c>
      <c r="G125" s="815">
        <v>7.2431999999999999</v>
      </c>
      <c r="H125" s="815">
        <v>0</v>
      </c>
      <c r="I125" s="815">
        <v>0</v>
      </c>
      <c r="J125" s="815">
        <v>34.859200000000001</v>
      </c>
      <c r="K125" s="815">
        <v>27.616</v>
      </c>
    </row>
    <row r="126" spans="1:11" ht="15.75" customHeight="1" x14ac:dyDescent="0.25">
      <c r="A126" s="813" t="s">
        <v>1986</v>
      </c>
      <c r="B126" s="814" t="s">
        <v>1987</v>
      </c>
      <c r="C126" s="815">
        <v>903625.46880000003</v>
      </c>
      <c r="D126" s="815">
        <v>14.307399999999999</v>
      </c>
      <c r="E126" s="815">
        <v>14.403</v>
      </c>
      <c r="F126" s="815">
        <v>0</v>
      </c>
      <c r="G126" s="815">
        <v>7.5301999999999998</v>
      </c>
      <c r="H126" s="815">
        <v>0</v>
      </c>
      <c r="I126" s="815">
        <v>0</v>
      </c>
      <c r="J126" s="815">
        <v>36.240600000000001</v>
      </c>
      <c r="K126" s="815">
        <v>28.7104</v>
      </c>
    </row>
    <row r="127" spans="1:11" ht="15.75" customHeight="1" x14ac:dyDescent="0.25">
      <c r="A127" s="813" t="s">
        <v>1988</v>
      </c>
      <c r="B127" s="814" t="s">
        <v>1989</v>
      </c>
      <c r="C127" s="815">
        <v>1161171.6379</v>
      </c>
      <c r="D127" s="815">
        <v>18.385200000000001</v>
      </c>
      <c r="E127" s="815">
        <v>18.508099999999999</v>
      </c>
      <c r="F127" s="815">
        <v>0</v>
      </c>
      <c r="G127" s="815">
        <v>9.6763999999999992</v>
      </c>
      <c r="H127" s="815">
        <v>0</v>
      </c>
      <c r="I127" s="815">
        <v>0</v>
      </c>
      <c r="J127" s="815">
        <v>46.569699999999997</v>
      </c>
      <c r="K127" s="815">
        <v>36.893300000000004</v>
      </c>
    </row>
    <row r="128" spans="1:11" ht="15.75" customHeight="1" x14ac:dyDescent="0.25">
      <c r="A128" s="813" t="s">
        <v>1990</v>
      </c>
      <c r="B128" s="814" t="s">
        <v>1991</v>
      </c>
      <c r="C128" s="815">
        <v>2825458.8204000001</v>
      </c>
      <c r="D128" s="815">
        <v>45.207299999999996</v>
      </c>
      <c r="E128" s="815">
        <v>45.326000000000001</v>
      </c>
      <c r="F128" s="815">
        <v>0</v>
      </c>
      <c r="G128" s="815">
        <v>56.5092</v>
      </c>
      <c r="H128" s="815">
        <v>57.996000000000002</v>
      </c>
      <c r="I128" s="815">
        <v>41.9803</v>
      </c>
      <c r="J128" s="815">
        <v>247.0188</v>
      </c>
      <c r="K128" s="815">
        <v>132.5136</v>
      </c>
    </row>
    <row r="129" spans="1:11" ht="15.75" customHeight="1" x14ac:dyDescent="0.25">
      <c r="A129" s="813" t="s">
        <v>1992</v>
      </c>
      <c r="B129" s="814" t="s">
        <v>1993</v>
      </c>
      <c r="C129" s="815">
        <v>1462119.8344000001</v>
      </c>
      <c r="D129" s="815">
        <v>127.9355</v>
      </c>
      <c r="E129" s="815">
        <v>28.191500000000001</v>
      </c>
      <c r="F129" s="815">
        <v>0</v>
      </c>
      <c r="G129" s="815">
        <v>127.9355</v>
      </c>
      <c r="H129" s="815">
        <v>83.772000000000006</v>
      </c>
      <c r="I129" s="815">
        <v>35.682200000000002</v>
      </c>
      <c r="J129" s="815">
        <v>403.51670000000001</v>
      </c>
      <c r="K129" s="815">
        <v>191.8092</v>
      </c>
    </row>
    <row r="130" spans="1:11" ht="15.75" customHeight="1" x14ac:dyDescent="0.25">
      <c r="A130" s="813" t="s">
        <v>5974</v>
      </c>
      <c r="B130" s="814" t="s">
        <v>5975</v>
      </c>
      <c r="C130" s="815">
        <v>521520.78940000001</v>
      </c>
      <c r="D130" s="815">
        <v>29.801200000000001</v>
      </c>
      <c r="E130" s="815">
        <v>9.1936999999999998</v>
      </c>
      <c r="F130" s="815">
        <v>0</v>
      </c>
      <c r="G130" s="815">
        <v>29.801200000000001</v>
      </c>
      <c r="H130" s="815">
        <v>0</v>
      </c>
      <c r="I130" s="815">
        <v>28.713899999999999</v>
      </c>
      <c r="J130" s="815">
        <v>97.51</v>
      </c>
      <c r="K130" s="815">
        <v>67.708799999999997</v>
      </c>
    </row>
    <row r="131" spans="1:11" ht="15.75" customHeight="1" x14ac:dyDescent="0.25">
      <c r="A131" s="813" t="s">
        <v>5976</v>
      </c>
      <c r="B131" s="814" t="s">
        <v>5977</v>
      </c>
      <c r="C131" s="815">
        <v>274819.97090000001</v>
      </c>
      <c r="D131" s="815">
        <v>15.704000000000001</v>
      </c>
      <c r="E131" s="815">
        <v>4.8446999999999996</v>
      </c>
      <c r="F131" s="815">
        <v>0</v>
      </c>
      <c r="G131" s="815">
        <v>15.704000000000001</v>
      </c>
      <c r="H131" s="815">
        <v>0</v>
      </c>
      <c r="I131" s="815">
        <v>0</v>
      </c>
      <c r="J131" s="815">
        <v>36.252699999999997</v>
      </c>
      <c r="K131" s="815">
        <v>20.5487</v>
      </c>
    </row>
    <row r="132" spans="1:11" ht="15.75" customHeight="1" x14ac:dyDescent="0.25">
      <c r="A132" s="813" t="s">
        <v>5978</v>
      </c>
      <c r="B132" s="814" t="s">
        <v>5979</v>
      </c>
      <c r="C132" s="815">
        <v>15034.2835</v>
      </c>
      <c r="D132" s="815">
        <v>1.3531</v>
      </c>
      <c r="E132" s="815">
        <v>0.27829999999999999</v>
      </c>
      <c r="F132" s="815">
        <v>0</v>
      </c>
      <c r="G132" s="815">
        <v>0.75170000000000003</v>
      </c>
      <c r="H132" s="815">
        <v>0</v>
      </c>
      <c r="I132" s="815">
        <v>0</v>
      </c>
      <c r="J132" s="815">
        <v>2.3831000000000002</v>
      </c>
      <c r="K132" s="815">
        <v>1.6314</v>
      </c>
    </row>
    <row r="133" spans="1:11" ht="15.75" customHeight="1" x14ac:dyDescent="0.25">
      <c r="A133" s="813" t="s">
        <v>5980</v>
      </c>
      <c r="B133" s="814" t="s">
        <v>5981</v>
      </c>
      <c r="C133" s="815">
        <v>451012.03600000002</v>
      </c>
      <c r="D133" s="815">
        <v>36.081000000000003</v>
      </c>
      <c r="E133" s="815">
        <v>8.3482000000000003</v>
      </c>
      <c r="F133" s="815">
        <v>0</v>
      </c>
      <c r="G133" s="815">
        <v>36.081000000000003</v>
      </c>
      <c r="H133" s="815">
        <v>0</v>
      </c>
      <c r="I133" s="815">
        <v>28.713899999999999</v>
      </c>
      <c r="J133" s="815">
        <v>109.22410000000001</v>
      </c>
      <c r="K133" s="815">
        <v>73.143100000000004</v>
      </c>
    </row>
    <row r="134" spans="1:11" ht="15.75" customHeight="1" x14ac:dyDescent="0.25">
      <c r="A134" s="813" t="s">
        <v>5982</v>
      </c>
      <c r="B134" s="814" t="s">
        <v>5983</v>
      </c>
      <c r="C134" s="815">
        <v>261496.95680000001</v>
      </c>
      <c r="D134" s="815">
        <v>14.9427</v>
      </c>
      <c r="E134" s="815">
        <v>4.6097999999999999</v>
      </c>
      <c r="F134" s="815">
        <v>0</v>
      </c>
      <c r="G134" s="815">
        <v>14.9427</v>
      </c>
      <c r="H134" s="815">
        <v>0</v>
      </c>
      <c r="I134" s="815">
        <v>41.9803</v>
      </c>
      <c r="J134" s="815">
        <v>76.475499999999997</v>
      </c>
      <c r="K134" s="815">
        <v>61.532800000000002</v>
      </c>
    </row>
    <row r="135" spans="1:11" ht="15.75" customHeight="1" x14ac:dyDescent="0.25">
      <c r="A135" s="813" t="s">
        <v>5984</v>
      </c>
      <c r="B135" s="814" t="s">
        <v>5985</v>
      </c>
      <c r="C135" s="815">
        <v>267295.73019999999</v>
      </c>
      <c r="D135" s="815">
        <v>11.879799999999999</v>
      </c>
      <c r="E135" s="815">
        <v>4.5811999999999999</v>
      </c>
      <c r="F135" s="815">
        <v>0</v>
      </c>
      <c r="G135" s="815">
        <v>7.4249000000000001</v>
      </c>
      <c r="H135" s="815">
        <v>0</v>
      </c>
      <c r="I135" s="815">
        <v>28.713899999999999</v>
      </c>
      <c r="J135" s="815">
        <v>52.599800000000002</v>
      </c>
      <c r="K135" s="815">
        <v>45.174900000000001</v>
      </c>
    </row>
    <row r="136" spans="1:11" ht="15.75" customHeight="1" x14ac:dyDescent="0.25">
      <c r="A136" s="813" t="s">
        <v>5986</v>
      </c>
      <c r="B136" s="814" t="s">
        <v>5987</v>
      </c>
      <c r="C136" s="815">
        <v>709464.86809999996</v>
      </c>
      <c r="D136" s="815">
        <v>28.378599999999999</v>
      </c>
      <c r="E136" s="815">
        <v>12.037800000000001</v>
      </c>
      <c r="F136" s="815">
        <v>0</v>
      </c>
      <c r="G136" s="815">
        <v>35.473199999999999</v>
      </c>
      <c r="H136" s="815">
        <v>0</v>
      </c>
      <c r="I136" s="815">
        <v>28.713899999999999</v>
      </c>
      <c r="J136" s="815">
        <v>104.6035</v>
      </c>
      <c r="K136" s="815">
        <v>69.130300000000005</v>
      </c>
    </row>
    <row r="137" spans="1:11" ht="15.75" customHeight="1" x14ac:dyDescent="0.25">
      <c r="A137" s="813" t="s">
        <v>5988</v>
      </c>
      <c r="B137" s="814" t="s">
        <v>5989</v>
      </c>
      <c r="C137" s="815">
        <v>153159.08619999999</v>
      </c>
      <c r="D137" s="815">
        <v>6.8071000000000002</v>
      </c>
      <c r="E137" s="815">
        <v>2.625</v>
      </c>
      <c r="F137" s="815">
        <v>0</v>
      </c>
      <c r="G137" s="815">
        <v>4.2544000000000004</v>
      </c>
      <c r="H137" s="815">
        <v>0</v>
      </c>
      <c r="I137" s="815">
        <v>28.713899999999999</v>
      </c>
      <c r="J137" s="815">
        <v>42.400399999999998</v>
      </c>
      <c r="K137" s="815">
        <v>38.146000000000001</v>
      </c>
    </row>
    <row r="138" spans="1:11" ht="15.75" customHeight="1" x14ac:dyDescent="0.25">
      <c r="A138" s="813" t="s">
        <v>5990</v>
      </c>
      <c r="B138" s="814" t="s">
        <v>5991</v>
      </c>
      <c r="C138" s="815">
        <v>36088.7405</v>
      </c>
      <c r="D138" s="815">
        <v>2.1427999999999998</v>
      </c>
      <c r="E138" s="815">
        <v>0.62629999999999997</v>
      </c>
      <c r="F138" s="815">
        <v>0</v>
      </c>
      <c r="G138" s="815">
        <v>1.5789</v>
      </c>
      <c r="H138" s="815">
        <v>0</v>
      </c>
      <c r="I138" s="815">
        <v>0</v>
      </c>
      <c r="J138" s="815">
        <v>4.3479999999999999</v>
      </c>
      <c r="K138" s="815">
        <v>2.7690999999999999</v>
      </c>
    </row>
    <row r="139" spans="1:11" ht="15.75" customHeight="1" x14ac:dyDescent="0.25">
      <c r="A139" s="813" t="s">
        <v>5992</v>
      </c>
      <c r="B139" s="814" t="s">
        <v>5993</v>
      </c>
      <c r="C139" s="815">
        <v>148188.4394</v>
      </c>
      <c r="D139" s="815">
        <v>8.4679000000000002</v>
      </c>
      <c r="E139" s="815">
        <v>2.6124000000000001</v>
      </c>
      <c r="F139" s="815">
        <v>0</v>
      </c>
      <c r="G139" s="815">
        <v>8.4679000000000002</v>
      </c>
      <c r="H139" s="815">
        <v>0</v>
      </c>
      <c r="I139" s="815">
        <v>0</v>
      </c>
      <c r="J139" s="815">
        <v>19.548200000000001</v>
      </c>
      <c r="K139" s="815">
        <v>11.080299999999999</v>
      </c>
    </row>
    <row r="140" spans="1:11" ht="15.75" customHeight="1" x14ac:dyDescent="0.25">
      <c r="A140" s="813" t="s">
        <v>5994</v>
      </c>
      <c r="B140" s="814" t="s">
        <v>5995</v>
      </c>
      <c r="C140" s="815">
        <v>1587263.71</v>
      </c>
      <c r="D140" s="815">
        <v>158.72640000000001</v>
      </c>
      <c r="E140" s="815">
        <v>30.604399999999998</v>
      </c>
      <c r="F140" s="815">
        <v>0</v>
      </c>
      <c r="G140" s="815">
        <v>138.88560000000001</v>
      </c>
      <c r="H140" s="815">
        <v>0</v>
      </c>
      <c r="I140" s="815">
        <v>41.9803</v>
      </c>
      <c r="J140" s="815">
        <v>370.19670000000002</v>
      </c>
      <c r="K140" s="815">
        <v>231.31110000000001</v>
      </c>
    </row>
    <row r="141" spans="1:11" ht="15.75" customHeight="1" x14ac:dyDescent="0.25">
      <c r="A141" s="813" t="s">
        <v>5996</v>
      </c>
      <c r="B141" s="814" t="s">
        <v>5997</v>
      </c>
      <c r="C141" s="815">
        <v>41119.648500000003</v>
      </c>
      <c r="D141" s="815">
        <v>0.65110000000000001</v>
      </c>
      <c r="E141" s="815">
        <v>0.65539999999999998</v>
      </c>
      <c r="F141" s="815">
        <v>0</v>
      </c>
      <c r="G141" s="815">
        <v>0.3427</v>
      </c>
      <c r="H141" s="815">
        <v>0</v>
      </c>
      <c r="I141" s="815">
        <v>0</v>
      </c>
      <c r="J141" s="815">
        <v>1.6492</v>
      </c>
      <c r="K141" s="815">
        <v>1.3065</v>
      </c>
    </row>
    <row r="142" spans="1:11" ht="15.75" customHeight="1" x14ac:dyDescent="0.25">
      <c r="A142" s="813" t="s">
        <v>5998</v>
      </c>
      <c r="B142" s="814" t="s">
        <v>5999</v>
      </c>
      <c r="C142" s="815">
        <v>675912.65280000004</v>
      </c>
      <c r="D142" s="815">
        <v>6.2584999999999997</v>
      </c>
      <c r="E142" s="815">
        <v>3.8614999999999999</v>
      </c>
      <c r="F142" s="815">
        <v>0</v>
      </c>
      <c r="G142" s="815">
        <v>6.2584999999999997</v>
      </c>
      <c r="H142" s="815">
        <v>0</v>
      </c>
      <c r="I142" s="815">
        <v>0</v>
      </c>
      <c r="J142" s="815">
        <v>16.378499999999999</v>
      </c>
      <c r="K142" s="815">
        <v>10.119999999999999</v>
      </c>
    </row>
    <row r="143" spans="1:11" ht="15.75" customHeight="1" x14ac:dyDescent="0.25">
      <c r="A143" s="813" t="s">
        <v>6000</v>
      </c>
      <c r="B143" s="814" t="s">
        <v>6001</v>
      </c>
      <c r="C143" s="815">
        <v>45614.171000000002</v>
      </c>
      <c r="D143" s="815">
        <v>0.4224</v>
      </c>
      <c r="E143" s="815">
        <v>0.2606</v>
      </c>
      <c r="F143" s="815">
        <v>0</v>
      </c>
      <c r="G143" s="815">
        <v>0.4224</v>
      </c>
      <c r="H143" s="815">
        <v>0</v>
      </c>
      <c r="I143" s="815">
        <v>0</v>
      </c>
      <c r="J143" s="815">
        <v>1.1053999999999999</v>
      </c>
      <c r="K143" s="815">
        <v>0.68300000000000005</v>
      </c>
    </row>
    <row r="144" spans="1:11" ht="15.75" customHeight="1" x14ac:dyDescent="0.25">
      <c r="A144" s="813" t="s">
        <v>6002</v>
      </c>
      <c r="B144" s="814" t="s">
        <v>6003</v>
      </c>
      <c r="C144" s="815">
        <v>38034.148500000003</v>
      </c>
      <c r="D144" s="815">
        <v>0.35220000000000001</v>
      </c>
      <c r="E144" s="815">
        <v>0.21729999999999999</v>
      </c>
      <c r="F144" s="815">
        <v>0</v>
      </c>
      <c r="G144" s="815">
        <v>0.35220000000000001</v>
      </c>
      <c r="H144" s="815">
        <v>0</v>
      </c>
      <c r="I144" s="815">
        <v>0</v>
      </c>
      <c r="J144" s="815">
        <v>0.92169999999999996</v>
      </c>
      <c r="K144" s="815">
        <v>0.56950000000000001</v>
      </c>
    </row>
    <row r="145" spans="1:11" ht="15.75" customHeight="1" x14ac:dyDescent="0.25">
      <c r="A145" s="813" t="s">
        <v>1994</v>
      </c>
      <c r="B145" s="814" t="s">
        <v>1995</v>
      </c>
      <c r="C145" s="815">
        <v>944146.96920000005</v>
      </c>
      <c r="D145" s="815">
        <v>75.445499999999996</v>
      </c>
      <c r="E145" s="815">
        <v>17.888500000000001</v>
      </c>
      <c r="F145" s="815">
        <v>0</v>
      </c>
      <c r="G145" s="815">
        <v>75.445499999999996</v>
      </c>
      <c r="H145" s="815">
        <v>107.1315</v>
      </c>
      <c r="I145" s="815">
        <v>44.293399999999998</v>
      </c>
      <c r="J145" s="815">
        <v>320.20440000000002</v>
      </c>
      <c r="K145" s="815">
        <v>137.62739999999999</v>
      </c>
    </row>
    <row r="146" spans="1:11" ht="15.75" customHeight="1" x14ac:dyDescent="0.25">
      <c r="A146" s="813" t="s">
        <v>1996</v>
      </c>
      <c r="B146" s="814" t="s">
        <v>1997</v>
      </c>
      <c r="C146" s="815">
        <v>1933845.2781</v>
      </c>
      <c r="D146" s="815">
        <v>221.01089999999999</v>
      </c>
      <c r="E146" s="815">
        <v>38.3523</v>
      </c>
      <c r="F146" s="815">
        <v>0</v>
      </c>
      <c r="G146" s="815">
        <v>276.2636</v>
      </c>
      <c r="H146" s="815">
        <v>71.904300000000006</v>
      </c>
      <c r="I146" s="815">
        <v>44.293399999999998</v>
      </c>
      <c r="J146" s="815">
        <v>651.82449999999994</v>
      </c>
      <c r="K146" s="815">
        <v>303.65660000000003</v>
      </c>
    </row>
    <row r="147" spans="1:11" ht="15.75" customHeight="1" x14ac:dyDescent="0.25">
      <c r="A147" s="813" t="s">
        <v>1998</v>
      </c>
      <c r="B147" s="814" t="s">
        <v>1999</v>
      </c>
      <c r="C147" s="815">
        <v>1979069.7501999999</v>
      </c>
      <c r="D147" s="815">
        <v>158.32560000000001</v>
      </c>
      <c r="E147" s="815">
        <v>36.632599999999996</v>
      </c>
      <c r="F147" s="815">
        <v>0</v>
      </c>
      <c r="G147" s="815">
        <v>158.32560000000001</v>
      </c>
      <c r="H147" s="815">
        <v>116.7975</v>
      </c>
      <c r="I147" s="815">
        <v>44.293399999999998</v>
      </c>
      <c r="J147" s="815">
        <v>514.37469999999996</v>
      </c>
      <c r="K147" s="815">
        <v>239.2516</v>
      </c>
    </row>
    <row r="148" spans="1:11" ht="15.75" customHeight="1" x14ac:dyDescent="0.25">
      <c r="A148" s="813" t="s">
        <v>2000</v>
      </c>
      <c r="B148" s="814" t="s">
        <v>2001</v>
      </c>
      <c r="C148" s="815">
        <v>1049978.8036</v>
      </c>
      <c r="D148" s="815">
        <v>83.9983</v>
      </c>
      <c r="E148" s="815">
        <v>19.435099999999998</v>
      </c>
      <c r="F148" s="815">
        <v>0</v>
      </c>
      <c r="G148" s="815">
        <v>62.998699999999999</v>
      </c>
      <c r="H148" s="815">
        <v>0</v>
      </c>
      <c r="I148" s="815">
        <v>0</v>
      </c>
      <c r="J148" s="815">
        <v>166.43209999999999</v>
      </c>
      <c r="K148" s="815">
        <v>103.43340000000001</v>
      </c>
    </row>
    <row r="149" spans="1:11" ht="15.75" customHeight="1" x14ac:dyDescent="0.25">
      <c r="A149" s="813" t="s">
        <v>2002</v>
      </c>
      <c r="B149" s="814" t="s">
        <v>2003</v>
      </c>
      <c r="C149" s="815">
        <v>8956.0470000000005</v>
      </c>
      <c r="D149" s="815">
        <v>1.1940999999999999</v>
      </c>
      <c r="E149" s="815">
        <v>0.1842</v>
      </c>
      <c r="F149" s="815">
        <v>0</v>
      </c>
      <c r="G149" s="815">
        <v>1.1940999999999999</v>
      </c>
      <c r="H149" s="815">
        <v>0</v>
      </c>
      <c r="I149" s="815">
        <v>0</v>
      </c>
      <c r="J149" s="815">
        <v>2.5724</v>
      </c>
      <c r="K149" s="815">
        <v>1.3783000000000001</v>
      </c>
    </row>
    <row r="150" spans="1:11" ht="15.75" customHeight="1" x14ac:dyDescent="0.25">
      <c r="A150" s="813" t="s">
        <v>2004</v>
      </c>
      <c r="B150" s="814" t="s">
        <v>2005</v>
      </c>
      <c r="C150" s="815">
        <v>18412.274700000002</v>
      </c>
      <c r="D150" s="815">
        <v>2.4550000000000001</v>
      </c>
      <c r="E150" s="815">
        <v>0.37869999999999998</v>
      </c>
      <c r="F150" s="815">
        <v>0</v>
      </c>
      <c r="G150" s="815">
        <v>2.4550000000000001</v>
      </c>
      <c r="H150" s="815">
        <v>0</v>
      </c>
      <c r="I150" s="815">
        <v>37.161900000000003</v>
      </c>
      <c r="J150" s="815">
        <v>42.450600000000001</v>
      </c>
      <c r="K150" s="815">
        <v>39.995600000000003</v>
      </c>
    </row>
    <row r="151" spans="1:11" ht="15.75" customHeight="1" x14ac:dyDescent="0.25">
      <c r="A151" s="813" t="s">
        <v>2006</v>
      </c>
      <c r="B151" s="814" t="s">
        <v>2007</v>
      </c>
      <c r="C151" s="815">
        <v>14387013.1636</v>
      </c>
      <c r="D151" s="815">
        <v>822.11500000000001</v>
      </c>
      <c r="E151" s="815">
        <v>253.6225</v>
      </c>
      <c r="F151" s="815">
        <v>0</v>
      </c>
      <c r="G151" s="815">
        <v>1027.6438000000001</v>
      </c>
      <c r="H151" s="815">
        <v>174.79349999999999</v>
      </c>
      <c r="I151" s="815">
        <v>53.082099999999997</v>
      </c>
      <c r="J151" s="815">
        <v>2331.2568999999999</v>
      </c>
      <c r="K151" s="815">
        <v>1128.8196</v>
      </c>
    </row>
    <row r="152" spans="1:11" ht="15.75" customHeight="1" x14ac:dyDescent="0.25">
      <c r="A152" s="813" t="s">
        <v>6004</v>
      </c>
      <c r="B152" s="814" t="s">
        <v>6005</v>
      </c>
      <c r="C152" s="815">
        <v>1543377</v>
      </c>
      <c r="D152" s="815">
        <v>66.1447</v>
      </c>
      <c r="E152" s="815">
        <v>27.2075</v>
      </c>
      <c r="F152" s="815">
        <v>11.024100000000001</v>
      </c>
      <c r="G152" s="815">
        <v>99.217100000000002</v>
      </c>
      <c r="H152" s="815">
        <v>285.68400000000003</v>
      </c>
      <c r="I152" s="815">
        <v>34.717799999999997</v>
      </c>
      <c r="J152" s="815">
        <v>523.99519999999995</v>
      </c>
      <c r="K152" s="815">
        <v>139.0941</v>
      </c>
    </row>
    <row r="153" spans="1:11" ht="15.75" customHeight="1" x14ac:dyDescent="0.25">
      <c r="A153" s="813" t="s">
        <v>2008</v>
      </c>
      <c r="B153" s="814" t="s">
        <v>2009</v>
      </c>
      <c r="C153" s="815">
        <v>90.266300000000001</v>
      </c>
      <c r="D153" s="815">
        <v>1.2E-2</v>
      </c>
      <c r="E153" s="815">
        <v>1.9E-3</v>
      </c>
      <c r="F153" s="815">
        <v>0</v>
      </c>
      <c r="G153" s="815">
        <v>1.2E-2</v>
      </c>
      <c r="H153" s="815">
        <v>0</v>
      </c>
      <c r="I153" s="815">
        <v>0</v>
      </c>
      <c r="J153" s="815">
        <v>2.5899999999999999E-2</v>
      </c>
      <c r="K153" s="815">
        <v>1.3899999999999999E-2</v>
      </c>
    </row>
    <row r="154" spans="1:11" ht="15.75" customHeight="1" x14ac:dyDescent="0.25">
      <c r="A154" s="813" t="s">
        <v>6006</v>
      </c>
      <c r="B154" s="814" t="s">
        <v>6007</v>
      </c>
      <c r="C154" s="815">
        <v>688379.28119999997</v>
      </c>
      <c r="D154" s="815">
        <v>29.501999999999999</v>
      </c>
      <c r="E154" s="815">
        <v>12.1351</v>
      </c>
      <c r="F154" s="815">
        <v>4.9169999999999998</v>
      </c>
      <c r="G154" s="815">
        <v>44.253</v>
      </c>
      <c r="H154" s="815">
        <v>122.43600000000001</v>
      </c>
      <c r="I154" s="815">
        <v>0</v>
      </c>
      <c r="J154" s="815">
        <v>213.2431</v>
      </c>
      <c r="K154" s="815">
        <v>46.554099999999998</v>
      </c>
    </row>
    <row r="155" spans="1:11" ht="15.75" customHeight="1" x14ac:dyDescent="0.25">
      <c r="A155" s="813" t="s">
        <v>6008</v>
      </c>
      <c r="B155" s="814" t="s">
        <v>6009</v>
      </c>
      <c r="C155" s="815">
        <v>1050256.4964999999</v>
      </c>
      <c r="D155" s="815">
        <v>45.011000000000003</v>
      </c>
      <c r="E155" s="815">
        <v>18.514500000000002</v>
      </c>
      <c r="F155" s="815">
        <v>7.5018000000000002</v>
      </c>
      <c r="G155" s="815">
        <v>67.516499999999994</v>
      </c>
      <c r="H155" s="815">
        <v>156.10589999999999</v>
      </c>
      <c r="I155" s="815">
        <v>0</v>
      </c>
      <c r="J155" s="815">
        <v>294.6497</v>
      </c>
      <c r="K155" s="815">
        <v>71.027299999999997</v>
      </c>
    </row>
    <row r="156" spans="1:11" ht="15.75" customHeight="1" x14ac:dyDescent="0.25">
      <c r="A156" s="813" t="s">
        <v>2010</v>
      </c>
      <c r="B156" s="814" t="s">
        <v>2011</v>
      </c>
      <c r="C156" s="815">
        <v>16704.3923</v>
      </c>
      <c r="D156" s="815">
        <v>1.0739000000000001</v>
      </c>
      <c r="E156" s="815">
        <v>0.29449999999999998</v>
      </c>
      <c r="F156" s="815">
        <v>0</v>
      </c>
      <c r="G156" s="815">
        <v>0.59660000000000002</v>
      </c>
      <c r="H156" s="815">
        <v>0</v>
      </c>
      <c r="I156" s="815">
        <v>0</v>
      </c>
      <c r="J156" s="815">
        <v>1.9650000000000001</v>
      </c>
      <c r="K156" s="815">
        <v>1.3684000000000001</v>
      </c>
    </row>
    <row r="157" spans="1:11" ht="15.75" customHeight="1" x14ac:dyDescent="0.25">
      <c r="A157" s="813" t="s">
        <v>2012</v>
      </c>
      <c r="B157" s="814" t="s">
        <v>2013</v>
      </c>
      <c r="C157" s="815">
        <v>709334.92960000003</v>
      </c>
      <c r="D157" s="815">
        <v>12.413399999999999</v>
      </c>
      <c r="E157" s="815">
        <v>11.4886</v>
      </c>
      <c r="F157" s="815">
        <v>0</v>
      </c>
      <c r="G157" s="815">
        <v>17.7334</v>
      </c>
      <c r="H157" s="815">
        <v>0</v>
      </c>
      <c r="I157" s="815">
        <v>63.876600000000003</v>
      </c>
      <c r="J157" s="815">
        <v>105.512</v>
      </c>
      <c r="K157" s="815">
        <v>87.778599999999997</v>
      </c>
    </row>
    <row r="158" spans="1:11" ht="15.75" customHeight="1" x14ac:dyDescent="0.25">
      <c r="A158" s="813" t="s">
        <v>2014</v>
      </c>
      <c r="B158" s="814" t="s">
        <v>2015</v>
      </c>
      <c r="C158" s="815">
        <v>40723.31</v>
      </c>
      <c r="D158" s="815">
        <v>2.6179000000000001</v>
      </c>
      <c r="E158" s="815">
        <v>0.71789999999999998</v>
      </c>
      <c r="F158" s="815">
        <v>0</v>
      </c>
      <c r="G158" s="815">
        <v>1.4543999999999999</v>
      </c>
      <c r="H158" s="815">
        <v>0</v>
      </c>
      <c r="I158" s="815">
        <v>0</v>
      </c>
      <c r="J158" s="815">
        <v>4.7901999999999996</v>
      </c>
      <c r="K158" s="815">
        <v>3.3357999999999999</v>
      </c>
    </row>
    <row r="159" spans="1:11" ht="15.75" customHeight="1" x14ac:dyDescent="0.25">
      <c r="A159" s="813" t="s">
        <v>2016</v>
      </c>
      <c r="B159" s="814" t="s">
        <v>2017</v>
      </c>
      <c r="C159" s="815">
        <v>6825.4206000000004</v>
      </c>
      <c r="D159" s="815">
        <v>0.43880000000000002</v>
      </c>
      <c r="E159" s="815">
        <v>0.1203</v>
      </c>
      <c r="F159" s="815">
        <v>0</v>
      </c>
      <c r="G159" s="815">
        <v>0.24379999999999999</v>
      </c>
      <c r="H159" s="815">
        <v>0</v>
      </c>
      <c r="I159" s="815">
        <v>0</v>
      </c>
      <c r="J159" s="815">
        <v>0.80289999999999995</v>
      </c>
      <c r="K159" s="815">
        <v>0.55910000000000004</v>
      </c>
    </row>
    <row r="160" spans="1:11" ht="15.75" customHeight="1" x14ac:dyDescent="0.25">
      <c r="A160" s="813" t="s">
        <v>2018</v>
      </c>
      <c r="B160" s="814" t="s">
        <v>2019</v>
      </c>
      <c r="C160" s="815">
        <v>13098.1086</v>
      </c>
      <c r="D160" s="815">
        <v>0.84199999999999997</v>
      </c>
      <c r="E160" s="815">
        <v>0.23089999999999999</v>
      </c>
      <c r="F160" s="815">
        <v>0</v>
      </c>
      <c r="G160" s="815">
        <v>0.46779999999999999</v>
      </c>
      <c r="H160" s="815">
        <v>0</v>
      </c>
      <c r="I160" s="815">
        <v>0</v>
      </c>
      <c r="J160" s="815">
        <v>1.5407</v>
      </c>
      <c r="K160" s="815">
        <v>1.0729</v>
      </c>
    </row>
    <row r="161" spans="1:11" ht="15.75" customHeight="1" x14ac:dyDescent="0.25">
      <c r="A161" s="813" t="s">
        <v>2020</v>
      </c>
      <c r="B161" s="814" t="s">
        <v>2021</v>
      </c>
      <c r="C161" s="815">
        <v>379079.59220000001</v>
      </c>
      <c r="D161" s="815">
        <v>33.695999999999998</v>
      </c>
      <c r="E161" s="815">
        <v>7.1467000000000001</v>
      </c>
      <c r="F161" s="815">
        <v>0</v>
      </c>
      <c r="G161" s="815">
        <v>33.695999999999998</v>
      </c>
      <c r="H161" s="815">
        <v>0</v>
      </c>
      <c r="I161" s="815">
        <v>63.876600000000003</v>
      </c>
      <c r="J161" s="815">
        <v>138.4153</v>
      </c>
      <c r="K161" s="815">
        <v>104.7193</v>
      </c>
    </row>
    <row r="162" spans="1:11" ht="15.75" customHeight="1" x14ac:dyDescent="0.25">
      <c r="A162" s="813" t="s">
        <v>2022</v>
      </c>
      <c r="B162" s="814" t="s">
        <v>2023</v>
      </c>
      <c r="C162" s="815">
        <v>53695.120699999999</v>
      </c>
      <c r="D162" s="815">
        <v>4.2956000000000003</v>
      </c>
      <c r="E162" s="815">
        <v>0.99390000000000001</v>
      </c>
      <c r="F162" s="815">
        <v>0</v>
      </c>
      <c r="G162" s="815">
        <v>4.2956000000000003</v>
      </c>
      <c r="H162" s="815">
        <v>6.8102</v>
      </c>
      <c r="I162" s="815">
        <v>0</v>
      </c>
      <c r="J162" s="815">
        <v>16.395299999999999</v>
      </c>
      <c r="K162" s="815">
        <v>5.2895000000000003</v>
      </c>
    </row>
    <row r="163" spans="1:11" ht="15.75" customHeight="1" x14ac:dyDescent="0.25">
      <c r="A163" s="813" t="s">
        <v>2024</v>
      </c>
      <c r="B163" s="814" t="s">
        <v>2025</v>
      </c>
      <c r="C163" s="815">
        <v>82321.3272</v>
      </c>
      <c r="D163" s="815">
        <v>6.5857000000000001</v>
      </c>
      <c r="E163" s="815">
        <v>1.5238</v>
      </c>
      <c r="F163" s="815">
        <v>0</v>
      </c>
      <c r="G163" s="815">
        <v>6.5857000000000001</v>
      </c>
      <c r="H163" s="815">
        <v>14.7707</v>
      </c>
      <c r="I163" s="815">
        <v>0</v>
      </c>
      <c r="J163" s="815">
        <v>29.465900000000001</v>
      </c>
      <c r="K163" s="815">
        <v>8.1095000000000006</v>
      </c>
    </row>
    <row r="164" spans="1:11" ht="15.75" customHeight="1" x14ac:dyDescent="0.25">
      <c r="A164" s="813" t="s">
        <v>2026</v>
      </c>
      <c r="B164" s="814" t="s">
        <v>2027</v>
      </c>
      <c r="C164" s="815">
        <v>32637.404399999999</v>
      </c>
      <c r="D164" s="815">
        <v>4.3517000000000001</v>
      </c>
      <c r="E164" s="815">
        <v>0.67120000000000002</v>
      </c>
      <c r="F164" s="815">
        <v>0</v>
      </c>
      <c r="G164" s="815">
        <v>4.3517000000000001</v>
      </c>
      <c r="H164" s="815">
        <v>0</v>
      </c>
      <c r="I164" s="815">
        <v>0</v>
      </c>
      <c r="J164" s="815">
        <v>9.3745999999999992</v>
      </c>
      <c r="K164" s="815">
        <v>5.0228999999999999</v>
      </c>
    </row>
    <row r="165" spans="1:11" ht="15.75" customHeight="1" x14ac:dyDescent="0.25">
      <c r="A165" s="813" t="s">
        <v>2028</v>
      </c>
      <c r="B165" s="814" t="s">
        <v>2029</v>
      </c>
      <c r="C165" s="815">
        <v>3521.7294999999999</v>
      </c>
      <c r="D165" s="815">
        <v>0.317</v>
      </c>
      <c r="E165" s="815">
        <v>6.5199999999999994E-2</v>
      </c>
      <c r="F165" s="815">
        <v>0</v>
      </c>
      <c r="G165" s="815">
        <v>0.17610000000000001</v>
      </c>
      <c r="H165" s="815">
        <v>0</v>
      </c>
      <c r="I165" s="815">
        <v>0</v>
      </c>
      <c r="J165" s="815">
        <v>0.55830000000000002</v>
      </c>
      <c r="K165" s="815">
        <v>0.38219999999999998</v>
      </c>
    </row>
    <row r="166" spans="1:11" ht="15.75" customHeight="1" x14ac:dyDescent="0.25">
      <c r="A166" s="813" t="s">
        <v>2030</v>
      </c>
      <c r="B166" s="814" t="s">
        <v>2031</v>
      </c>
      <c r="C166" s="815">
        <v>79283.678799999994</v>
      </c>
      <c r="D166" s="815">
        <v>3.1713</v>
      </c>
      <c r="E166" s="815">
        <v>1.3452</v>
      </c>
      <c r="F166" s="815">
        <v>0</v>
      </c>
      <c r="G166" s="815">
        <v>2.7749000000000001</v>
      </c>
      <c r="H166" s="815">
        <v>0</v>
      </c>
      <c r="I166" s="815">
        <v>0</v>
      </c>
      <c r="J166" s="815">
        <v>7.2914000000000003</v>
      </c>
      <c r="K166" s="815">
        <v>4.5164999999999997</v>
      </c>
    </row>
    <row r="167" spans="1:11" ht="15.75" customHeight="1" x14ac:dyDescent="0.25">
      <c r="A167" s="813" t="s">
        <v>2032</v>
      </c>
      <c r="B167" s="814" t="s">
        <v>2033</v>
      </c>
      <c r="C167" s="815">
        <v>19211.838100000001</v>
      </c>
      <c r="D167" s="815">
        <v>0.76849999999999996</v>
      </c>
      <c r="E167" s="815">
        <v>0.32600000000000001</v>
      </c>
      <c r="F167" s="815">
        <v>0</v>
      </c>
      <c r="G167" s="815">
        <v>0.6724</v>
      </c>
      <c r="H167" s="815">
        <v>0</v>
      </c>
      <c r="I167" s="815">
        <v>0</v>
      </c>
      <c r="J167" s="815">
        <v>1.7668999999999999</v>
      </c>
      <c r="K167" s="815">
        <v>1.0945</v>
      </c>
    </row>
    <row r="168" spans="1:11" ht="15.75" customHeight="1" x14ac:dyDescent="0.25">
      <c r="A168" s="813" t="s">
        <v>2034</v>
      </c>
      <c r="B168" s="814" t="s">
        <v>2035</v>
      </c>
      <c r="C168" s="815">
        <v>21604.404399999999</v>
      </c>
      <c r="D168" s="815">
        <v>2.8805999999999998</v>
      </c>
      <c r="E168" s="815">
        <v>0.44429999999999997</v>
      </c>
      <c r="F168" s="815">
        <v>0</v>
      </c>
      <c r="G168" s="815">
        <v>2.8805999999999998</v>
      </c>
      <c r="H168" s="815">
        <v>0</v>
      </c>
      <c r="I168" s="815">
        <v>0</v>
      </c>
      <c r="J168" s="815">
        <v>6.2054999999999998</v>
      </c>
      <c r="K168" s="815">
        <v>3.3249</v>
      </c>
    </row>
    <row r="169" spans="1:11" ht="15.75" customHeight="1" x14ac:dyDescent="0.25">
      <c r="A169" s="813" t="s">
        <v>2036</v>
      </c>
      <c r="B169" s="814" t="s">
        <v>2037</v>
      </c>
      <c r="C169" s="815">
        <v>72854.888399999996</v>
      </c>
      <c r="D169" s="815">
        <v>7.2854999999999999</v>
      </c>
      <c r="E169" s="815">
        <v>1.4047000000000001</v>
      </c>
      <c r="F169" s="815">
        <v>0</v>
      </c>
      <c r="G169" s="815">
        <v>7.2854999999999999</v>
      </c>
      <c r="H169" s="815">
        <v>0</v>
      </c>
      <c r="I169" s="815">
        <v>28.713899999999999</v>
      </c>
      <c r="J169" s="815">
        <v>44.689599999999999</v>
      </c>
      <c r="K169" s="815">
        <v>37.4041</v>
      </c>
    </row>
    <row r="170" spans="1:11" ht="15.75" customHeight="1" x14ac:dyDescent="0.25">
      <c r="A170" s="813" t="s">
        <v>6010</v>
      </c>
      <c r="B170" s="814" t="s">
        <v>6011</v>
      </c>
      <c r="C170" s="815">
        <v>5854926.5729</v>
      </c>
      <c r="D170" s="815">
        <v>67.020700000000005</v>
      </c>
      <c r="E170" s="815">
        <v>33.655700000000003</v>
      </c>
      <c r="F170" s="815">
        <v>0</v>
      </c>
      <c r="G170" s="815">
        <v>111.7011</v>
      </c>
      <c r="H170" s="815">
        <v>0</v>
      </c>
      <c r="I170" s="815">
        <v>30.041599999999999</v>
      </c>
      <c r="J170" s="815">
        <v>242.41909999999999</v>
      </c>
      <c r="K170" s="815">
        <v>130.71799999999999</v>
      </c>
    </row>
    <row r="171" spans="1:11" ht="15.75" customHeight="1" x14ac:dyDescent="0.25">
      <c r="A171" s="813" t="s">
        <v>2038</v>
      </c>
      <c r="B171" s="814" t="s">
        <v>2039</v>
      </c>
      <c r="C171" s="815">
        <v>17877.204000000002</v>
      </c>
      <c r="D171" s="815">
        <v>1.6089</v>
      </c>
      <c r="E171" s="815">
        <v>0.33090000000000003</v>
      </c>
      <c r="F171" s="815">
        <v>0</v>
      </c>
      <c r="G171" s="815">
        <v>1.0726</v>
      </c>
      <c r="H171" s="815">
        <v>0</v>
      </c>
      <c r="I171" s="815">
        <v>0</v>
      </c>
      <c r="J171" s="815">
        <v>3.0124</v>
      </c>
      <c r="K171" s="815">
        <v>1.9398</v>
      </c>
    </row>
    <row r="172" spans="1:11" ht="15.75" customHeight="1" x14ac:dyDescent="0.25">
      <c r="A172" s="813" t="s">
        <v>2040</v>
      </c>
      <c r="B172" s="814" t="s">
        <v>2041</v>
      </c>
      <c r="C172" s="815">
        <v>4673.4549999999999</v>
      </c>
      <c r="D172" s="815">
        <v>0.37390000000000001</v>
      </c>
      <c r="E172" s="815">
        <v>8.6499999999999994E-2</v>
      </c>
      <c r="F172" s="815">
        <v>0</v>
      </c>
      <c r="G172" s="815">
        <v>0.23369999999999999</v>
      </c>
      <c r="H172" s="815">
        <v>0</v>
      </c>
      <c r="I172" s="815">
        <v>0</v>
      </c>
      <c r="J172" s="815">
        <v>0.69410000000000005</v>
      </c>
      <c r="K172" s="815">
        <v>0.46039999999999998</v>
      </c>
    </row>
    <row r="173" spans="1:11" ht="15.75" customHeight="1" x14ac:dyDescent="0.25">
      <c r="A173" s="813" t="s">
        <v>2042</v>
      </c>
      <c r="B173" s="814" t="s">
        <v>2043</v>
      </c>
      <c r="C173" s="815">
        <v>2392.1075000000001</v>
      </c>
      <c r="D173" s="815">
        <v>0.43059999999999998</v>
      </c>
      <c r="E173" s="815">
        <v>5.1700000000000003E-2</v>
      </c>
      <c r="F173" s="815">
        <v>0</v>
      </c>
      <c r="G173" s="815">
        <v>0.2392</v>
      </c>
      <c r="H173" s="815">
        <v>0</v>
      </c>
      <c r="I173" s="815">
        <v>0</v>
      </c>
      <c r="J173" s="815">
        <v>0.72150000000000003</v>
      </c>
      <c r="K173" s="815">
        <v>0.48230000000000001</v>
      </c>
    </row>
    <row r="174" spans="1:11" ht="15.75" customHeight="1" x14ac:dyDescent="0.25">
      <c r="A174" s="813" t="s">
        <v>2044</v>
      </c>
      <c r="B174" s="814" t="s">
        <v>2045</v>
      </c>
      <c r="C174" s="815">
        <v>21291.5808</v>
      </c>
      <c r="D174" s="815">
        <v>2.8389000000000002</v>
      </c>
      <c r="E174" s="815">
        <v>0.43790000000000001</v>
      </c>
      <c r="F174" s="815">
        <v>0</v>
      </c>
      <c r="G174" s="815">
        <v>1.7743</v>
      </c>
      <c r="H174" s="815">
        <v>0</v>
      </c>
      <c r="I174" s="815">
        <v>28.713899999999999</v>
      </c>
      <c r="J174" s="815">
        <v>33.765000000000001</v>
      </c>
      <c r="K174" s="815">
        <v>31.9907</v>
      </c>
    </row>
    <row r="175" spans="1:11" ht="15.75" customHeight="1" x14ac:dyDescent="0.25">
      <c r="A175" s="813" t="s">
        <v>2046</v>
      </c>
      <c r="B175" s="814" t="s">
        <v>2047</v>
      </c>
      <c r="C175" s="815">
        <v>9559.2145999999993</v>
      </c>
      <c r="D175" s="815">
        <v>0.84970000000000001</v>
      </c>
      <c r="E175" s="815">
        <v>0.1802</v>
      </c>
      <c r="F175" s="815">
        <v>0</v>
      </c>
      <c r="G175" s="815">
        <v>0.63729999999999998</v>
      </c>
      <c r="H175" s="815">
        <v>0</v>
      </c>
      <c r="I175" s="815">
        <v>0</v>
      </c>
      <c r="J175" s="815">
        <v>1.6672</v>
      </c>
      <c r="K175" s="815">
        <v>1.0299</v>
      </c>
    </row>
    <row r="176" spans="1:11" ht="15.75" customHeight="1" x14ac:dyDescent="0.25">
      <c r="A176" s="813" t="s">
        <v>2048</v>
      </c>
      <c r="B176" s="814" t="s">
        <v>2049</v>
      </c>
      <c r="C176" s="815">
        <v>8650.0082999999995</v>
      </c>
      <c r="D176" s="815">
        <v>0.69199999999999995</v>
      </c>
      <c r="E176" s="815">
        <v>0.16009999999999999</v>
      </c>
      <c r="F176" s="815">
        <v>0</v>
      </c>
      <c r="G176" s="815">
        <v>0.4325</v>
      </c>
      <c r="H176" s="815">
        <v>0</v>
      </c>
      <c r="I176" s="815">
        <v>0</v>
      </c>
      <c r="J176" s="815">
        <v>1.2846</v>
      </c>
      <c r="K176" s="815">
        <v>0.85209999999999997</v>
      </c>
    </row>
    <row r="177" spans="1:11" ht="15.75" customHeight="1" x14ac:dyDescent="0.25">
      <c r="A177" s="813" t="s">
        <v>2050</v>
      </c>
      <c r="B177" s="814" t="s">
        <v>2051</v>
      </c>
      <c r="C177" s="815">
        <v>17657.561900000001</v>
      </c>
      <c r="D177" s="815">
        <v>1.4126000000000001</v>
      </c>
      <c r="E177" s="815">
        <v>0.32679999999999998</v>
      </c>
      <c r="F177" s="815">
        <v>0</v>
      </c>
      <c r="G177" s="815">
        <v>0.88290000000000002</v>
      </c>
      <c r="H177" s="815">
        <v>0</v>
      </c>
      <c r="I177" s="815">
        <v>0</v>
      </c>
      <c r="J177" s="815">
        <v>2.6223000000000001</v>
      </c>
      <c r="K177" s="815">
        <v>1.7394000000000001</v>
      </c>
    </row>
    <row r="178" spans="1:11" ht="15.75" customHeight="1" x14ac:dyDescent="0.25">
      <c r="A178" s="813" t="s">
        <v>2052</v>
      </c>
      <c r="B178" s="814" t="s">
        <v>2053</v>
      </c>
      <c r="C178" s="815">
        <v>7055.4920000000002</v>
      </c>
      <c r="D178" s="815">
        <v>0.63500000000000001</v>
      </c>
      <c r="E178" s="815">
        <v>0.13059999999999999</v>
      </c>
      <c r="F178" s="815">
        <v>0</v>
      </c>
      <c r="G178" s="815">
        <v>0.42330000000000001</v>
      </c>
      <c r="H178" s="815">
        <v>0</v>
      </c>
      <c r="I178" s="815">
        <v>0</v>
      </c>
      <c r="J178" s="815">
        <v>1.1889000000000001</v>
      </c>
      <c r="K178" s="815">
        <v>0.76559999999999995</v>
      </c>
    </row>
    <row r="179" spans="1:11" ht="15.75" customHeight="1" x14ac:dyDescent="0.25">
      <c r="A179" s="813" t="s">
        <v>2054</v>
      </c>
      <c r="B179" s="814" t="s">
        <v>2055</v>
      </c>
      <c r="C179" s="815">
        <v>457773.1347</v>
      </c>
      <c r="D179" s="815">
        <v>41.199599999999997</v>
      </c>
      <c r="E179" s="815">
        <v>8.4733999999999998</v>
      </c>
      <c r="F179" s="815">
        <v>0</v>
      </c>
      <c r="G179" s="815">
        <v>27.4664</v>
      </c>
      <c r="H179" s="815">
        <v>0</v>
      </c>
      <c r="I179" s="815">
        <v>0</v>
      </c>
      <c r="J179" s="815">
        <v>77.139399999999995</v>
      </c>
      <c r="K179" s="815">
        <v>49.673000000000002</v>
      </c>
    </row>
    <row r="180" spans="1:11" ht="15.75" customHeight="1" x14ac:dyDescent="0.25">
      <c r="A180" s="813" t="s">
        <v>2056</v>
      </c>
      <c r="B180" s="814" t="s">
        <v>2057</v>
      </c>
      <c r="C180" s="815">
        <v>950164.64190000005</v>
      </c>
      <c r="D180" s="815">
        <v>126.68859999999999</v>
      </c>
      <c r="E180" s="815">
        <v>19.541699999999999</v>
      </c>
      <c r="F180" s="815">
        <v>0</v>
      </c>
      <c r="G180" s="815">
        <v>95.016499999999994</v>
      </c>
      <c r="H180" s="815">
        <v>83.073899999999995</v>
      </c>
      <c r="I180" s="815">
        <v>35.682200000000002</v>
      </c>
      <c r="J180" s="815">
        <v>360.00290000000001</v>
      </c>
      <c r="K180" s="815">
        <v>181.91249999999999</v>
      </c>
    </row>
    <row r="181" spans="1:11" ht="15.75" customHeight="1" x14ac:dyDescent="0.25">
      <c r="A181" s="813" t="s">
        <v>2058</v>
      </c>
      <c r="B181" s="814" t="s">
        <v>2059</v>
      </c>
      <c r="C181" s="815">
        <v>1331480.6151000001</v>
      </c>
      <c r="D181" s="815">
        <v>53.2592</v>
      </c>
      <c r="E181" s="815">
        <v>22.591899999999999</v>
      </c>
      <c r="F181" s="815">
        <v>0</v>
      </c>
      <c r="G181" s="815">
        <v>46.601799999999997</v>
      </c>
      <c r="H181" s="815">
        <v>0</v>
      </c>
      <c r="I181" s="815">
        <v>28.713899999999999</v>
      </c>
      <c r="J181" s="815">
        <v>151.16679999999999</v>
      </c>
      <c r="K181" s="815">
        <v>104.565</v>
      </c>
    </row>
    <row r="182" spans="1:11" ht="15.75" customHeight="1" x14ac:dyDescent="0.25">
      <c r="A182" s="813" t="s">
        <v>2060</v>
      </c>
      <c r="B182" s="814" t="s">
        <v>2061</v>
      </c>
      <c r="C182" s="815">
        <v>931171.40590000001</v>
      </c>
      <c r="D182" s="815">
        <v>37.246899999999997</v>
      </c>
      <c r="E182" s="815">
        <v>15.7997</v>
      </c>
      <c r="F182" s="815">
        <v>0</v>
      </c>
      <c r="G182" s="815">
        <v>32.591000000000001</v>
      </c>
      <c r="H182" s="815">
        <v>0</v>
      </c>
      <c r="I182" s="815">
        <v>28.713899999999999</v>
      </c>
      <c r="J182" s="815">
        <v>114.3515</v>
      </c>
      <c r="K182" s="815">
        <v>81.760499999999993</v>
      </c>
    </row>
    <row r="183" spans="1:11" ht="15.75" customHeight="1" x14ac:dyDescent="0.25">
      <c r="A183" s="813" t="s">
        <v>369</v>
      </c>
      <c r="B183" s="814" t="s">
        <v>370</v>
      </c>
      <c r="C183" s="815">
        <v>95494.737999999998</v>
      </c>
      <c r="D183" s="815">
        <v>14.324199999999999</v>
      </c>
      <c r="E183" s="815">
        <v>1.964</v>
      </c>
      <c r="F183" s="815">
        <v>0</v>
      </c>
      <c r="G183" s="815">
        <v>9.5495000000000001</v>
      </c>
      <c r="H183" s="815">
        <v>0</v>
      </c>
      <c r="I183" s="815">
        <v>0</v>
      </c>
      <c r="J183" s="815">
        <v>25.837700000000002</v>
      </c>
      <c r="K183" s="815">
        <v>16.2882</v>
      </c>
    </row>
    <row r="184" spans="1:11" ht="15.75" customHeight="1" x14ac:dyDescent="0.25">
      <c r="A184" s="813" t="s">
        <v>2062</v>
      </c>
      <c r="B184" s="814" t="s">
        <v>2063</v>
      </c>
      <c r="C184" s="815">
        <v>14632.967699999999</v>
      </c>
      <c r="D184" s="815">
        <v>1.3169999999999999</v>
      </c>
      <c r="E184" s="815">
        <v>0.27089999999999997</v>
      </c>
      <c r="F184" s="815">
        <v>0</v>
      </c>
      <c r="G184" s="815">
        <v>0.878</v>
      </c>
      <c r="H184" s="815">
        <v>0</v>
      </c>
      <c r="I184" s="815">
        <v>0</v>
      </c>
      <c r="J184" s="815">
        <v>2.4659</v>
      </c>
      <c r="K184" s="815">
        <v>1.5879000000000001</v>
      </c>
    </row>
    <row r="185" spans="1:11" ht="15.75" customHeight="1" x14ac:dyDescent="0.25">
      <c r="A185" s="813" t="s">
        <v>2064</v>
      </c>
      <c r="B185" s="814" t="s">
        <v>2065</v>
      </c>
      <c r="C185" s="815">
        <v>2088326.5762</v>
      </c>
      <c r="D185" s="815">
        <v>182.7286</v>
      </c>
      <c r="E185" s="815">
        <v>40.265500000000003</v>
      </c>
      <c r="F185" s="815">
        <v>0</v>
      </c>
      <c r="G185" s="815">
        <v>182.7286</v>
      </c>
      <c r="H185" s="815">
        <v>83.772000000000006</v>
      </c>
      <c r="I185" s="815">
        <v>35.682200000000002</v>
      </c>
      <c r="J185" s="815">
        <v>525.17690000000005</v>
      </c>
      <c r="K185" s="815">
        <v>258.67630000000003</v>
      </c>
    </row>
    <row r="186" spans="1:11" ht="15.75" customHeight="1" x14ac:dyDescent="0.25">
      <c r="A186" s="813" t="s">
        <v>2066</v>
      </c>
      <c r="B186" s="814" t="s">
        <v>2067</v>
      </c>
      <c r="C186" s="815">
        <v>82331.890400000004</v>
      </c>
      <c r="D186" s="815">
        <v>4.9398999999999997</v>
      </c>
      <c r="E186" s="815">
        <v>1.524</v>
      </c>
      <c r="F186" s="815">
        <v>0.61750000000000005</v>
      </c>
      <c r="G186" s="815">
        <v>4.9398999999999997</v>
      </c>
      <c r="H186" s="815">
        <v>23.945399999999999</v>
      </c>
      <c r="I186" s="815">
        <v>32.174999999999997</v>
      </c>
      <c r="J186" s="815">
        <v>68.1417</v>
      </c>
      <c r="K186" s="815">
        <v>39.256399999999999</v>
      </c>
    </row>
    <row r="187" spans="1:11" ht="15.75" customHeight="1" x14ac:dyDescent="0.25">
      <c r="A187" s="813" t="s">
        <v>244</v>
      </c>
      <c r="B187" s="814" t="s">
        <v>245</v>
      </c>
      <c r="C187" s="815">
        <v>301335.51899999997</v>
      </c>
      <c r="D187" s="815">
        <v>24.1068</v>
      </c>
      <c r="E187" s="815">
        <v>5.5777000000000001</v>
      </c>
      <c r="F187" s="815">
        <v>0</v>
      </c>
      <c r="G187" s="815">
        <v>24.1068</v>
      </c>
      <c r="H187" s="815">
        <v>73.944900000000004</v>
      </c>
      <c r="I187" s="815">
        <v>0</v>
      </c>
      <c r="J187" s="815">
        <v>127.7362</v>
      </c>
      <c r="K187" s="815">
        <v>29.6845</v>
      </c>
    </row>
    <row r="188" spans="1:11" ht="15.75" customHeight="1" x14ac:dyDescent="0.25">
      <c r="A188" s="813" t="s">
        <v>459</v>
      </c>
      <c r="B188" s="814" t="s">
        <v>460</v>
      </c>
      <c r="C188" s="815">
        <v>1001856.7286</v>
      </c>
      <c r="D188" s="815">
        <v>100.1857</v>
      </c>
      <c r="E188" s="815">
        <v>19.3171</v>
      </c>
      <c r="F188" s="815">
        <v>0</v>
      </c>
      <c r="G188" s="815">
        <v>87.662499999999994</v>
      </c>
      <c r="H188" s="815">
        <v>132.63900000000001</v>
      </c>
      <c r="I188" s="815">
        <v>35.682200000000002</v>
      </c>
      <c r="J188" s="815">
        <v>375.48649999999998</v>
      </c>
      <c r="K188" s="815">
        <v>155.185</v>
      </c>
    </row>
    <row r="189" spans="1:11" ht="15.75" customHeight="1" x14ac:dyDescent="0.25">
      <c r="A189" s="813" t="s">
        <v>2068</v>
      </c>
      <c r="B189" s="814" t="s">
        <v>2069</v>
      </c>
      <c r="C189" s="815">
        <v>1112493.4982</v>
      </c>
      <c r="D189" s="815">
        <v>97.343199999999996</v>
      </c>
      <c r="E189" s="815">
        <v>21.450299999999999</v>
      </c>
      <c r="F189" s="815">
        <v>0</v>
      </c>
      <c r="G189" s="815">
        <v>97.343199999999996</v>
      </c>
      <c r="H189" s="815">
        <v>82.375799999999998</v>
      </c>
      <c r="I189" s="815">
        <v>35.682200000000002</v>
      </c>
      <c r="J189" s="815">
        <v>334.19470000000001</v>
      </c>
      <c r="K189" s="815">
        <v>154.47569999999999</v>
      </c>
    </row>
    <row r="190" spans="1:11" ht="15.75" customHeight="1" x14ac:dyDescent="0.25">
      <c r="A190" s="813" t="s">
        <v>2070</v>
      </c>
      <c r="B190" s="814" t="s">
        <v>2071</v>
      </c>
      <c r="C190" s="815">
        <v>7856031.7390999999</v>
      </c>
      <c r="D190" s="815">
        <v>628.48249999999996</v>
      </c>
      <c r="E190" s="815">
        <v>145.4151</v>
      </c>
      <c r="F190" s="815">
        <v>0</v>
      </c>
      <c r="G190" s="815">
        <v>628.48249999999996</v>
      </c>
      <c r="H190" s="815">
        <v>151.971</v>
      </c>
      <c r="I190" s="815">
        <v>35.682200000000002</v>
      </c>
      <c r="J190" s="815">
        <v>1590.0333000000001</v>
      </c>
      <c r="K190" s="815">
        <v>809.57979999999998</v>
      </c>
    </row>
    <row r="191" spans="1:11" ht="15.75" customHeight="1" x14ac:dyDescent="0.25">
      <c r="A191" s="813" t="s">
        <v>513</v>
      </c>
      <c r="B191" s="814" t="s">
        <v>514</v>
      </c>
      <c r="C191" s="815">
        <v>43130.546300000002</v>
      </c>
      <c r="D191" s="815">
        <v>2.7726999999999999</v>
      </c>
      <c r="E191" s="815">
        <v>0.76029999999999998</v>
      </c>
      <c r="F191" s="815">
        <v>0</v>
      </c>
      <c r="G191" s="815">
        <v>1.5404</v>
      </c>
      <c r="H191" s="815">
        <v>0</v>
      </c>
      <c r="I191" s="815">
        <v>0</v>
      </c>
      <c r="J191" s="815">
        <v>5.0734000000000004</v>
      </c>
      <c r="K191" s="815">
        <v>3.5329999999999999</v>
      </c>
    </row>
    <row r="192" spans="1:11" ht="15.75" customHeight="1" x14ac:dyDescent="0.25">
      <c r="A192" s="813" t="s">
        <v>292</v>
      </c>
      <c r="B192" s="814" t="s">
        <v>293</v>
      </c>
      <c r="C192" s="815">
        <v>40760.501100000001</v>
      </c>
      <c r="D192" s="815">
        <v>6.5217000000000001</v>
      </c>
      <c r="E192" s="815">
        <v>0.88019999999999998</v>
      </c>
      <c r="F192" s="815">
        <v>0</v>
      </c>
      <c r="G192" s="815">
        <v>4.8913000000000002</v>
      </c>
      <c r="H192" s="815">
        <v>17.57</v>
      </c>
      <c r="I192" s="815">
        <v>28.713899999999999</v>
      </c>
      <c r="J192" s="815">
        <v>58.577100000000002</v>
      </c>
      <c r="K192" s="815">
        <v>36.1158</v>
      </c>
    </row>
    <row r="193" spans="1:11" ht="15.75" customHeight="1" x14ac:dyDescent="0.25">
      <c r="A193" s="813" t="s">
        <v>270</v>
      </c>
      <c r="B193" s="814" t="s">
        <v>271</v>
      </c>
      <c r="C193" s="815">
        <v>3568.4483</v>
      </c>
      <c r="D193" s="815">
        <v>0.31219999999999998</v>
      </c>
      <c r="E193" s="815">
        <v>6.88E-2</v>
      </c>
      <c r="F193" s="815">
        <v>0</v>
      </c>
      <c r="G193" s="815">
        <v>0.223</v>
      </c>
      <c r="H193" s="815">
        <v>4.1765999999999996</v>
      </c>
      <c r="I193" s="815">
        <v>0</v>
      </c>
      <c r="J193" s="815">
        <v>4.7805999999999997</v>
      </c>
      <c r="K193" s="815">
        <v>0.38100000000000001</v>
      </c>
    </row>
    <row r="194" spans="1:11" ht="15.75" customHeight="1" x14ac:dyDescent="0.25">
      <c r="A194" s="813" t="s">
        <v>2072</v>
      </c>
      <c r="B194" s="814" t="s">
        <v>2073</v>
      </c>
      <c r="C194" s="815">
        <v>211264.41750000001</v>
      </c>
      <c r="D194" s="815">
        <v>31.689699999999998</v>
      </c>
      <c r="E194" s="815">
        <v>4.3449999999999998</v>
      </c>
      <c r="F194" s="815">
        <v>0</v>
      </c>
      <c r="G194" s="815">
        <v>10.5632</v>
      </c>
      <c r="H194" s="815">
        <v>4.8867000000000003</v>
      </c>
      <c r="I194" s="815">
        <v>0</v>
      </c>
      <c r="J194" s="815">
        <v>51.4846</v>
      </c>
      <c r="K194" s="815">
        <v>36.034700000000001</v>
      </c>
    </row>
    <row r="195" spans="1:11" ht="15.75" customHeight="1" x14ac:dyDescent="0.25">
      <c r="A195" s="813" t="s">
        <v>2074</v>
      </c>
      <c r="B195" s="814" t="s">
        <v>2075</v>
      </c>
      <c r="C195" s="815">
        <v>6001837.8783</v>
      </c>
      <c r="D195" s="815">
        <v>320.09800000000001</v>
      </c>
      <c r="E195" s="815">
        <v>104.9221</v>
      </c>
      <c r="F195" s="815">
        <v>0</v>
      </c>
      <c r="G195" s="815">
        <v>360.1103</v>
      </c>
      <c r="H195" s="815">
        <v>261.1968</v>
      </c>
      <c r="I195" s="815">
        <v>35.682200000000002</v>
      </c>
      <c r="J195" s="815">
        <v>1082.0093999999999</v>
      </c>
      <c r="K195" s="815">
        <v>460.70229999999998</v>
      </c>
    </row>
    <row r="196" spans="1:11" ht="15.75" customHeight="1" x14ac:dyDescent="0.25">
      <c r="A196" s="813" t="s">
        <v>461</v>
      </c>
      <c r="B196" s="814" t="s">
        <v>462</v>
      </c>
      <c r="C196" s="815">
        <v>1304288.2845000001</v>
      </c>
      <c r="D196" s="815">
        <v>91.300200000000004</v>
      </c>
      <c r="E196" s="815">
        <v>24.142399999999999</v>
      </c>
      <c r="F196" s="815">
        <v>0</v>
      </c>
      <c r="G196" s="815">
        <v>117.38590000000001</v>
      </c>
      <c r="H196" s="815">
        <v>74.911500000000004</v>
      </c>
      <c r="I196" s="815">
        <v>35.682200000000002</v>
      </c>
      <c r="J196" s="815">
        <v>343.42219999999998</v>
      </c>
      <c r="K196" s="815">
        <v>151.12479999999999</v>
      </c>
    </row>
    <row r="197" spans="1:11" ht="15.75" customHeight="1" x14ac:dyDescent="0.25">
      <c r="A197" s="813" t="s">
        <v>2076</v>
      </c>
      <c r="B197" s="814" t="s">
        <v>2077</v>
      </c>
      <c r="C197" s="815">
        <v>3677045.6189000001</v>
      </c>
      <c r="D197" s="815">
        <v>163.42420000000001</v>
      </c>
      <c r="E197" s="815">
        <v>63.020499999999998</v>
      </c>
      <c r="F197" s="815">
        <v>0</v>
      </c>
      <c r="G197" s="815">
        <v>102.14019999999999</v>
      </c>
      <c r="H197" s="815">
        <v>0</v>
      </c>
      <c r="I197" s="815">
        <v>57.427799999999998</v>
      </c>
      <c r="J197" s="815">
        <v>386.0127</v>
      </c>
      <c r="K197" s="815">
        <v>283.8725</v>
      </c>
    </row>
    <row r="198" spans="1:11" ht="15.75" customHeight="1" x14ac:dyDescent="0.25">
      <c r="A198" s="813" t="s">
        <v>2078</v>
      </c>
      <c r="B198" s="814" t="s">
        <v>2079</v>
      </c>
      <c r="C198" s="815">
        <v>485862.97639999999</v>
      </c>
      <c r="D198" s="815">
        <v>35.800400000000003</v>
      </c>
      <c r="E198" s="815">
        <v>9.0722000000000005</v>
      </c>
      <c r="F198" s="815">
        <v>0</v>
      </c>
      <c r="G198" s="815">
        <v>35.800400000000003</v>
      </c>
      <c r="H198" s="815">
        <v>40.489800000000002</v>
      </c>
      <c r="I198" s="815">
        <v>35.682200000000002</v>
      </c>
      <c r="J198" s="815">
        <v>156.845</v>
      </c>
      <c r="K198" s="815">
        <v>80.5548</v>
      </c>
    </row>
    <row r="199" spans="1:11" ht="15.75" customHeight="1" x14ac:dyDescent="0.25">
      <c r="A199" s="813" t="s">
        <v>570</v>
      </c>
      <c r="B199" s="814" t="s">
        <v>2080</v>
      </c>
      <c r="C199" s="815">
        <v>18412.274700000002</v>
      </c>
      <c r="D199" s="815">
        <v>2.4550000000000001</v>
      </c>
      <c r="E199" s="815">
        <v>0.37869999999999998</v>
      </c>
      <c r="F199" s="815">
        <v>0</v>
      </c>
      <c r="G199" s="815">
        <v>2.4550000000000001</v>
      </c>
      <c r="H199" s="815">
        <v>0</v>
      </c>
      <c r="I199" s="815">
        <v>28.713899999999999</v>
      </c>
      <c r="J199" s="815">
        <v>34.002600000000001</v>
      </c>
      <c r="K199" s="815">
        <v>31.547599999999999</v>
      </c>
    </row>
    <row r="200" spans="1:11" ht="15.75" customHeight="1" x14ac:dyDescent="0.25">
      <c r="A200" s="813" t="s">
        <v>2081</v>
      </c>
      <c r="B200" s="814" t="s">
        <v>2082</v>
      </c>
      <c r="C200" s="815">
        <v>530764.18530000001</v>
      </c>
      <c r="D200" s="815">
        <v>42.461100000000002</v>
      </c>
      <c r="E200" s="815">
        <v>9.8244000000000007</v>
      </c>
      <c r="F200" s="815">
        <v>0</v>
      </c>
      <c r="G200" s="815">
        <v>37.153500000000001</v>
      </c>
      <c r="H200" s="815">
        <v>48.33</v>
      </c>
      <c r="I200" s="815">
        <v>28.713899999999999</v>
      </c>
      <c r="J200" s="815">
        <v>166.4829</v>
      </c>
      <c r="K200" s="815">
        <v>80.999399999999994</v>
      </c>
    </row>
    <row r="201" spans="1:11" ht="15.75" customHeight="1" x14ac:dyDescent="0.25">
      <c r="A201" s="813" t="s">
        <v>2083</v>
      </c>
      <c r="B201" s="814" t="s">
        <v>6012</v>
      </c>
      <c r="C201" s="815">
        <v>5420585.1162</v>
      </c>
      <c r="D201" s="815">
        <v>433.64679999999998</v>
      </c>
      <c r="E201" s="815">
        <v>100.33499999999999</v>
      </c>
      <c r="F201" s="815">
        <v>0</v>
      </c>
      <c r="G201" s="815">
        <v>325.23509999999999</v>
      </c>
      <c r="H201" s="815">
        <v>0</v>
      </c>
      <c r="I201" s="815">
        <v>41.9803</v>
      </c>
      <c r="J201" s="815">
        <v>901.19719999999995</v>
      </c>
      <c r="K201" s="815">
        <v>575.96209999999996</v>
      </c>
    </row>
    <row r="202" spans="1:11" ht="15.75" customHeight="1" x14ac:dyDescent="0.25">
      <c r="A202" s="813" t="s">
        <v>467</v>
      </c>
      <c r="B202" s="814" t="s">
        <v>468</v>
      </c>
      <c r="C202" s="815">
        <v>830671.23</v>
      </c>
      <c r="D202" s="815">
        <v>66.453699999999998</v>
      </c>
      <c r="E202" s="815">
        <v>15.3757</v>
      </c>
      <c r="F202" s="815">
        <v>0</v>
      </c>
      <c r="G202" s="815">
        <v>66.453699999999998</v>
      </c>
      <c r="H202" s="815">
        <v>83.342399999999998</v>
      </c>
      <c r="I202" s="815">
        <v>35.682200000000002</v>
      </c>
      <c r="J202" s="815">
        <v>267.30770000000001</v>
      </c>
      <c r="K202" s="815">
        <v>117.5116</v>
      </c>
    </row>
    <row r="203" spans="1:11" ht="15.75" customHeight="1" x14ac:dyDescent="0.25">
      <c r="A203" s="813" t="s">
        <v>2084</v>
      </c>
      <c r="B203" s="814" t="s">
        <v>6013</v>
      </c>
      <c r="C203" s="815">
        <v>70751.246799999994</v>
      </c>
      <c r="D203" s="815">
        <v>9.4335000000000004</v>
      </c>
      <c r="E203" s="815">
        <v>1.4551000000000001</v>
      </c>
      <c r="F203" s="815">
        <v>0</v>
      </c>
      <c r="G203" s="815">
        <v>9.4335000000000004</v>
      </c>
      <c r="H203" s="815">
        <v>0</v>
      </c>
      <c r="I203" s="815">
        <v>0</v>
      </c>
      <c r="J203" s="815">
        <v>20.322099999999999</v>
      </c>
      <c r="K203" s="815">
        <v>10.8886</v>
      </c>
    </row>
    <row r="204" spans="1:11" ht="15.75" customHeight="1" x14ac:dyDescent="0.25">
      <c r="A204" s="813" t="s">
        <v>281</v>
      </c>
      <c r="B204" s="814" t="s">
        <v>282</v>
      </c>
      <c r="C204" s="815">
        <v>7898.1908999999996</v>
      </c>
      <c r="D204" s="815">
        <v>0.71079999999999999</v>
      </c>
      <c r="E204" s="815">
        <v>0.1462</v>
      </c>
      <c r="F204" s="815">
        <v>0</v>
      </c>
      <c r="G204" s="815">
        <v>0.39489999999999997</v>
      </c>
      <c r="H204" s="815">
        <v>0</v>
      </c>
      <c r="I204" s="815">
        <v>28.713899999999999</v>
      </c>
      <c r="J204" s="815">
        <v>29.965800000000002</v>
      </c>
      <c r="K204" s="815">
        <v>29.570900000000002</v>
      </c>
    </row>
    <row r="205" spans="1:11" ht="15.75" customHeight="1" x14ac:dyDescent="0.25">
      <c r="A205" s="813" t="s">
        <v>2085</v>
      </c>
      <c r="B205" s="814" t="s">
        <v>2086</v>
      </c>
      <c r="C205" s="815">
        <v>159557.85010000001</v>
      </c>
      <c r="D205" s="815">
        <v>1.8264</v>
      </c>
      <c r="E205" s="815">
        <v>0.91720000000000002</v>
      </c>
      <c r="F205" s="815">
        <v>0</v>
      </c>
      <c r="G205" s="815">
        <v>2.0293999999999999</v>
      </c>
      <c r="H205" s="815">
        <v>60.24</v>
      </c>
      <c r="I205" s="815">
        <v>41.751199999999997</v>
      </c>
      <c r="J205" s="815">
        <v>106.7642</v>
      </c>
      <c r="K205" s="815">
        <v>44.494799999999998</v>
      </c>
    </row>
    <row r="206" spans="1:11" ht="15.75" customHeight="1" x14ac:dyDescent="0.25">
      <c r="A206" s="813" t="s">
        <v>2087</v>
      </c>
      <c r="B206" s="814" t="s">
        <v>2088</v>
      </c>
      <c r="C206" s="815">
        <v>16354.140100000001</v>
      </c>
      <c r="D206" s="815">
        <v>2.1806000000000001</v>
      </c>
      <c r="E206" s="815">
        <v>0.33639999999999998</v>
      </c>
      <c r="F206" s="815">
        <v>0</v>
      </c>
      <c r="G206" s="815">
        <v>1.6354</v>
      </c>
      <c r="H206" s="815">
        <v>0</v>
      </c>
      <c r="I206" s="815">
        <v>0</v>
      </c>
      <c r="J206" s="815">
        <v>4.1524000000000001</v>
      </c>
      <c r="K206" s="815">
        <v>2.5169999999999999</v>
      </c>
    </row>
    <row r="207" spans="1:11" ht="15.75" customHeight="1" x14ac:dyDescent="0.25">
      <c r="A207" s="813" t="s">
        <v>2089</v>
      </c>
      <c r="B207" s="814" t="s">
        <v>2090</v>
      </c>
      <c r="C207" s="815">
        <v>107887.8832</v>
      </c>
      <c r="D207" s="815">
        <v>4.9389000000000003</v>
      </c>
      <c r="E207" s="815">
        <v>1.8334999999999999</v>
      </c>
      <c r="F207" s="815">
        <v>0</v>
      </c>
      <c r="G207" s="815">
        <v>2.7437999999999998</v>
      </c>
      <c r="H207" s="815">
        <v>0</v>
      </c>
      <c r="I207" s="815">
        <v>36.176099999999998</v>
      </c>
      <c r="J207" s="815">
        <v>45.692300000000003</v>
      </c>
      <c r="K207" s="815">
        <v>42.948500000000003</v>
      </c>
    </row>
    <row r="208" spans="1:11" ht="15.75" customHeight="1" x14ac:dyDescent="0.25">
      <c r="A208" s="813" t="s">
        <v>2091</v>
      </c>
      <c r="B208" s="814" t="s">
        <v>2092</v>
      </c>
      <c r="C208" s="815">
        <v>1731135.8742</v>
      </c>
      <c r="D208" s="815">
        <v>121.1795</v>
      </c>
      <c r="E208" s="815">
        <v>32.043300000000002</v>
      </c>
      <c r="F208" s="815">
        <v>0</v>
      </c>
      <c r="G208" s="815">
        <v>173.11359999999999</v>
      </c>
      <c r="H208" s="815">
        <v>95.4786</v>
      </c>
      <c r="I208" s="815">
        <v>35.682200000000002</v>
      </c>
      <c r="J208" s="815">
        <v>457.49720000000002</v>
      </c>
      <c r="K208" s="815">
        <v>188.905</v>
      </c>
    </row>
    <row r="209" spans="1:11" ht="15.75" customHeight="1" x14ac:dyDescent="0.25">
      <c r="A209" s="813" t="s">
        <v>2093</v>
      </c>
      <c r="B209" s="814" t="s">
        <v>2094</v>
      </c>
      <c r="C209" s="815">
        <v>4854514.9852</v>
      </c>
      <c r="D209" s="815">
        <v>295.49220000000003</v>
      </c>
      <c r="E209" s="815">
        <v>87.903700000000001</v>
      </c>
      <c r="F209" s="815">
        <v>0</v>
      </c>
      <c r="G209" s="815">
        <v>422.13170000000002</v>
      </c>
      <c r="H209" s="815">
        <v>194.71619999999999</v>
      </c>
      <c r="I209" s="815">
        <v>35.682200000000002</v>
      </c>
      <c r="J209" s="815">
        <v>1035.9259999999999</v>
      </c>
      <c r="K209" s="815">
        <v>419.07810000000001</v>
      </c>
    </row>
    <row r="210" spans="1:11" ht="15.75" customHeight="1" x14ac:dyDescent="0.25">
      <c r="A210" s="813" t="s">
        <v>2095</v>
      </c>
      <c r="B210" s="814" t="s">
        <v>2096</v>
      </c>
      <c r="C210" s="815">
        <v>81602.837</v>
      </c>
      <c r="D210" s="815">
        <v>6.5282</v>
      </c>
      <c r="E210" s="815">
        <v>1.5105</v>
      </c>
      <c r="F210" s="815">
        <v>0</v>
      </c>
      <c r="G210" s="815">
        <v>6.5282</v>
      </c>
      <c r="H210" s="815">
        <v>0</v>
      </c>
      <c r="I210" s="815">
        <v>0</v>
      </c>
      <c r="J210" s="815">
        <v>14.5669</v>
      </c>
      <c r="K210" s="815">
        <v>8.0387000000000004</v>
      </c>
    </row>
    <row r="211" spans="1:11" ht="15.75" customHeight="1" x14ac:dyDescent="0.25">
      <c r="A211" s="813" t="s">
        <v>483</v>
      </c>
      <c r="B211" s="814" t="s">
        <v>484</v>
      </c>
      <c r="C211" s="815">
        <v>86111.485000000001</v>
      </c>
      <c r="D211" s="815">
        <v>9.6875</v>
      </c>
      <c r="E211" s="815">
        <v>1.6603000000000001</v>
      </c>
      <c r="F211" s="815">
        <v>0</v>
      </c>
      <c r="G211" s="815">
        <v>6.4584000000000001</v>
      </c>
      <c r="H211" s="815">
        <v>0</v>
      </c>
      <c r="I211" s="815">
        <v>0</v>
      </c>
      <c r="J211" s="815">
        <v>17.8062</v>
      </c>
      <c r="K211" s="815">
        <v>11.347799999999999</v>
      </c>
    </row>
    <row r="212" spans="1:11" ht="15.75" customHeight="1" x14ac:dyDescent="0.25">
      <c r="A212" s="813" t="s">
        <v>495</v>
      </c>
      <c r="B212" s="814" t="s">
        <v>496</v>
      </c>
      <c r="C212" s="815">
        <v>1655253.4317000001</v>
      </c>
      <c r="D212" s="815">
        <v>144.8347</v>
      </c>
      <c r="E212" s="815">
        <v>31.915400000000002</v>
      </c>
      <c r="F212" s="815">
        <v>0</v>
      </c>
      <c r="G212" s="815">
        <v>186.21600000000001</v>
      </c>
      <c r="H212" s="815">
        <v>98.969099999999997</v>
      </c>
      <c r="I212" s="815">
        <v>41.9803</v>
      </c>
      <c r="J212" s="815">
        <v>503.91550000000001</v>
      </c>
      <c r="K212" s="815">
        <v>218.7304</v>
      </c>
    </row>
    <row r="213" spans="1:11" ht="15.75" customHeight="1" x14ac:dyDescent="0.25">
      <c r="A213" s="813" t="s">
        <v>6014</v>
      </c>
      <c r="B213" s="814" t="s">
        <v>6015</v>
      </c>
      <c r="C213" s="815">
        <v>1979.91</v>
      </c>
      <c r="D213" s="815">
        <v>0.26400000000000001</v>
      </c>
      <c r="E213" s="815">
        <v>4.07E-2</v>
      </c>
      <c r="F213" s="815">
        <v>0</v>
      </c>
      <c r="G213" s="815">
        <v>0.26400000000000001</v>
      </c>
      <c r="H213" s="815">
        <v>0</v>
      </c>
      <c r="I213" s="815">
        <v>0</v>
      </c>
      <c r="J213" s="815">
        <v>0.56869999999999998</v>
      </c>
      <c r="K213" s="815">
        <v>0.30470000000000003</v>
      </c>
    </row>
    <row r="214" spans="1:11" ht="15.75" customHeight="1" x14ac:dyDescent="0.25">
      <c r="A214" s="813" t="s">
        <v>675</v>
      </c>
      <c r="B214" s="814" t="s">
        <v>1111</v>
      </c>
      <c r="C214" s="815">
        <v>1126.0615</v>
      </c>
      <c r="D214" s="815">
        <v>0.15010000000000001</v>
      </c>
      <c r="E214" s="815">
        <v>2.3199999999999998E-2</v>
      </c>
      <c r="F214" s="815">
        <v>0</v>
      </c>
      <c r="G214" s="815">
        <v>0.15010000000000001</v>
      </c>
      <c r="H214" s="815">
        <v>0</v>
      </c>
      <c r="I214" s="815">
        <v>0</v>
      </c>
      <c r="J214" s="815">
        <v>0.32340000000000002</v>
      </c>
      <c r="K214" s="815">
        <v>0.17330000000000001</v>
      </c>
    </row>
    <row r="215" spans="1:11" ht="15.75" customHeight="1" x14ac:dyDescent="0.25">
      <c r="A215" s="813" t="s">
        <v>2097</v>
      </c>
      <c r="B215" s="814" t="s">
        <v>2098</v>
      </c>
      <c r="C215" s="815">
        <v>2847.4344000000001</v>
      </c>
      <c r="D215" s="815">
        <v>0.28470000000000001</v>
      </c>
      <c r="E215" s="815">
        <v>5.4899999999999997E-2</v>
      </c>
      <c r="F215" s="815">
        <v>0</v>
      </c>
      <c r="G215" s="815">
        <v>0.2492</v>
      </c>
      <c r="H215" s="815">
        <v>0</v>
      </c>
      <c r="I215" s="815">
        <v>0</v>
      </c>
      <c r="J215" s="815">
        <v>0.58879999999999999</v>
      </c>
      <c r="K215" s="815">
        <v>0.33960000000000001</v>
      </c>
    </row>
    <row r="216" spans="1:11" ht="15.75" customHeight="1" x14ac:dyDescent="0.25">
      <c r="A216" s="813" t="s">
        <v>6016</v>
      </c>
      <c r="B216" s="814" t="s">
        <v>6017</v>
      </c>
      <c r="C216" s="815">
        <v>7774038.5285</v>
      </c>
      <c r="D216" s="815">
        <v>621.92309999999998</v>
      </c>
      <c r="E216" s="815">
        <v>143.89750000000001</v>
      </c>
      <c r="F216" s="815">
        <v>0</v>
      </c>
      <c r="G216" s="815">
        <v>466.44229999999999</v>
      </c>
      <c r="H216" s="815">
        <v>0</v>
      </c>
      <c r="I216" s="815">
        <v>41.9803</v>
      </c>
      <c r="J216" s="815">
        <v>1274.2431999999999</v>
      </c>
      <c r="K216" s="815">
        <v>807.80089999999996</v>
      </c>
    </row>
    <row r="217" spans="1:11" ht="15.75" customHeight="1" x14ac:dyDescent="0.25">
      <c r="A217" s="813" t="s">
        <v>2099</v>
      </c>
      <c r="B217" s="814" t="s">
        <v>2100</v>
      </c>
      <c r="C217" s="815">
        <v>4895.4714000000004</v>
      </c>
      <c r="D217" s="815">
        <v>0.44059999999999999</v>
      </c>
      <c r="E217" s="815">
        <v>9.06E-2</v>
      </c>
      <c r="F217" s="815">
        <v>0</v>
      </c>
      <c r="G217" s="815">
        <v>0.24479999999999999</v>
      </c>
      <c r="H217" s="815">
        <v>0</v>
      </c>
      <c r="I217" s="815">
        <v>0</v>
      </c>
      <c r="J217" s="815">
        <v>0.77600000000000002</v>
      </c>
      <c r="K217" s="815">
        <v>0.53120000000000001</v>
      </c>
    </row>
    <row r="218" spans="1:11" ht="15.75" customHeight="1" x14ac:dyDescent="0.25">
      <c r="A218" s="813" t="s">
        <v>2101</v>
      </c>
      <c r="B218" s="814" t="s">
        <v>2102</v>
      </c>
      <c r="C218" s="815">
        <v>15452.8518</v>
      </c>
      <c r="D218" s="815">
        <v>1.2362</v>
      </c>
      <c r="E218" s="815">
        <v>0.28599999999999998</v>
      </c>
      <c r="F218" s="815">
        <v>0</v>
      </c>
      <c r="G218" s="815">
        <v>0.77259999999999995</v>
      </c>
      <c r="H218" s="815">
        <v>0</v>
      </c>
      <c r="I218" s="815">
        <v>0</v>
      </c>
      <c r="J218" s="815">
        <v>2.2948</v>
      </c>
      <c r="K218" s="815">
        <v>1.5222</v>
      </c>
    </row>
    <row r="219" spans="1:11" ht="15.75" customHeight="1" x14ac:dyDescent="0.25">
      <c r="A219" s="813" t="s">
        <v>2103</v>
      </c>
      <c r="B219" s="814" t="s">
        <v>2104</v>
      </c>
      <c r="C219" s="815">
        <v>54113.915000000001</v>
      </c>
      <c r="D219" s="815">
        <v>4.8703000000000003</v>
      </c>
      <c r="E219" s="815">
        <v>1.0016</v>
      </c>
      <c r="F219" s="815">
        <v>0</v>
      </c>
      <c r="G219" s="815">
        <v>2.7057000000000002</v>
      </c>
      <c r="H219" s="815">
        <v>0</v>
      </c>
      <c r="I219" s="815">
        <v>0</v>
      </c>
      <c r="J219" s="815">
        <v>8.5776000000000003</v>
      </c>
      <c r="K219" s="815">
        <v>5.8719000000000001</v>
      </c>
    </row>
    <row r="220" spans="1:11" ht="15.75" customHeight="1" x14ac:dyDescent="0.25">
      <c r="A220" s="813" t="s">
        <v>501</v>
      </c>
      <c r="B220" s="814" t="s">
        <v>502</v>
      </c>
      <c r="C220" s="815">
        <v>11243.3925</v>
      </c>
      <c r="D220" s="815">
        <v>2.2486999999999999</v>
      </c>
      <c r="E220" s="815">
        <v>0.2601</v>
      </c>
      <c r="F220" s="815">
        <v>0</v>
      </c>
      <c r="G220" s="815">
        <v>2.2486999999999999</v>
      </c>
      <c r="H220" s="815">
        <v>5.2709999999999999</v>
      </c>
      <c r="I220" s="815">
        <v>0</v>
      </c>
      <c r="J220" s="815">
        <v>10.028499999999999</v>
      </c>
      <c r="K220" s="815">
        <v>2.5087999999999999</v>
      </c>
    </row>
    <row r="221" spans="1:11" ht="15.75" customHeight="1" x14ac:dyDescent="0.25">
      <c r="A221" s="813" t="s">
        <v>487</v>
      </c>
      <c r="B221" s="814" t="s">
        <v>488</v>
      </c>
      <c r="C221" s="815">
        <v>474848.18819999998</v>
      </c>
      <c r="D221" s="815">
        <v>63.313099999999999</v>
      </c>
      <c r="E221" s="815">
        <v>9.766</v>
      </c>
      <c r="F221" s="815">
        <v>0</v>
      </c>
      <c r="G221" s="815">
        <v>39.570700000000002</v>
      </c>
      <c r="H221" s="815">
        <v>0</v>
      </c>
      <c r="I221" s="815">
        <v>0</v>
      </c>
      <c r="J221" s="815">
        <v>112.6498</v>
      </c>
      <c r="K221" s="815">
        <v>73.079099999999997</v>
      </c>
    </row>
    <row r="222" spans="1:11" ht="15.75" customHeight="1" x14ac:dyDescent="0.25">
      <c r="A222" s="813" t="s">
        <v>611</v>
      </c>
      <c r="B222" s="814" t="s">
        <v>1109</v>
      </c>
      <c r="C222" s="815">
        <v>668544.34</v>
      </c>
      <c r="D222" s="815">
        <v>100.2817</v>
      </c>
      <c r="E222" s="815">
        <v>13.749700000000001</v>
      </c>
      <c r="F222" s="815">
        <v>0</v>
      </c>
      <c r="G222" s="815">
        <v>66.854399999999998</v>
      </c>
      <c r="H222" s="815">
        <v>9.6660000000000004</v>
      </c>
      <c r="I222" s="815">
        <v>0</v>
      </c>
      <c r="J222" s="815">
        <v>190.55179999999999</v>
      </c>
      <c r="K222" s="815">
        <v>114.0314</v>
      </c>
    </row>
    <row r="223" spans="1:11" ht="15.75" customHeight="1" x14ac:dyDescent="0.25">
      <c r="A223" s="813" t="s">
        <v>796</v>
      </c>
      <c r="B223" s="814" t="s">
        <v>6018</v>
      </c>
      <c r="C223" s="815">
        <v>1050256.4964999999</v>
      </c>
      <c r="D223" s="815">
        <v>45.011000000000003</v>
      </c>
      <c r="E223" s="815">
        <v>18.514500000000002</v>
      </c>
      <c r="F223" s="815">
        <v>7.5018000000000002</v>
      </c>
      <c r="G223" s="815">
        <v>67.516499999999994</v>
      </c>
      <c r="H223" s="815">
        <v>156.10589999999999</v>
      </c>
      <c r="I223" s="815">
        <v>34.717799999999997</v>
      </c>
      <c r="J223" s="815">
        <v>329.36750000000001</v>
      </c>
      <c r="K223" s="815">
        <v>105.74509999999999</v>
      </c>
    </row>
    <row r="224" spans="1:11" ht="15.75" customHeight="1" x14ac:dyDescent="0.25">
      <c r="A224" s="813" t="s">
        <v>2105</v>
      </c>
      <c r="B224" s="814" t="s">
        <v>2106</v>
      </c>
      <c r="C224" s="815">
        <v>50215.349800000004</v>
      </c>
      <c r="D224" s="815">
        <v>4.0171999999999999</v>
      </c>
      <c r="E224" s="815">
        <v>0.92949999999999999</v>
      </c>
      <c r="F224" s="815">
        <v>0</v>
      </c>
      <c r="G224" s="815">
        <v>2.5108000000000001</v>
      </c>
      <c r="H224" s="815">
        <v>0</v>
      </c>
      <c r="I224" s="815">
        <v>0</v>
      </c>
      <c r="J224" s="815">
        <v>7.4574999999999996</v>
      </c>
      <c r="K224" s="815">
        <v>4.9466999999999999</v>
      </c>
    </row>
    <row r="225" spans="1:11" ht="15.75" customHeight="1" x14ac:dyDescent="0.25">
      <c r="A225" s="813" t="s">
        <v>2107</v>
      </c>
      <c r="B225" s="814" t="s">
        <v>2108</v>
      </c>
      <c r="C225" s="815">
        <v>155129.14980000001</v>
      </c>
      <c r="D225" s="815">
        <v>12.410299999999999</v>
      </c>
      <c r="E225" s="815">
        <v>2.8714</v>
      </c>
      <c r="F225" s="815">
        <v>0</v>
      </c>
      <c r="G225" s="815">
        <v>7.7565</v>
      </c>
      <c r="H225" s="815">
        <v>0</v>
      </c>
      <c r="I225" s="815">
        <v>0</v>
      </c>
      <c r="J225" s="815">
        <v>23.0382</v>
      </c>
      <c r="K225" s="815">
        <v>15.281700000000001</v>
      </c>
    </row>
    <row r="226" spans="1:11" ht="15.75" customHeight="1" x14ac:dyDescent="0.25">
      <c r="A226" s="813" t="s">
        <v>2109</v>
      </c>
      <c r="B226" s="814" t="s">
        <v>2110</v>
      </c>
      <c r="C226" s="815">
        <v>4734438.8092</v>
      </c>
      <c r="D226" s="815">
        <v>378.75510000000003</v>
      </c>
      <c r="E226" s="815">
        <v>87.634500000000003</v>
      </c>
      <c r="F226" s="815">
        <v>0</v>
      </c>
      <c r="G226" s="815">
        <v>378.75510000000003</v>
      </c>
      <c r="H226" s="815">
        <v>118.14</v>
      </c>
      <c r="I226" s="815">
        <v>35.682200000000002</v>
      </c>
      <c r="J226" s="815">
        <v>998.96690000000001</v>
      </c>
      <c r="K226" s="815">
        <v>502.0718</v>
      </c>
    </row>
    <row r="227" spans="1:11" ht="15.75" customHeight="1" x14ac:dyDescent="0.25">
      <c r="A227" s="813" t="s">
        <v>2111</v>
      </c>
      <c r="B227" s="814" t="s">
        <v>2112</v>
      </c>
      <c r="C227" s="815">
        <v>4963491.9381999997</v>
      </c>
      <c r="D227" s="815">
        <v>302.12560000000002</v>
      </c>
      <c r="E227" s="815">
        <v>89.876999999999995</v>
      </c>
      <c r="F227" s="815">
        <v>0</v>
      </c>
      <c r="G227" s="815">
        <v>431.608</v>
      </c>
      <c r="H227" s="815">
        <v>194.71619999999999</v>
      </c>
      <c r="I227" s="815">
        <v>35.682200000000002</v>
      </c>
      <c r="J227" s="815">
        <v>1054.009</v>
      </c>
      <c r="K227" s="815">
        <v>427.6848</v>
      </c>
    </row>
    <row r="228" spans="1:11" ht="15.75" customHeight="1" x14ac:dyDescent="0.25">
      <c r="A228" s="813" t="s">
        <v>2113</v>
      </c>
      <c r="B228" s="814" t="s">
        <v>2114</v>
      </c>
      <c r="C228" s="815">
        <v>4505661.2248</v>
      </c>
      <c r="D228" s="815">
        <v>197.12270000000001</v>
      </c>
      <c r="E228" s="815">
        <v>78.187299999999993</v>
      </c>
      <c r="F228" s="815">
        <v>0</v>
      </c>
      <c r="G228" s="815">
        <v>281.60379999999998</v>
      </c>
      <c r="H228" s="815">
        <v>59.07</v>
      </c>
      <c r="I228" s="815">
        <v>41.9803</v>
      </c>
      <c r="J228" s="815">
        <v>657.96410000000003</v>
      </c>
      <c r="K228" s="815">
        <v>317.2903</v>
      </c>
    </row>
    <row r="229" spans="1:11" ht="15.75" customHeight="1" x14ac:dyDescent="0.25">
      <c r="A229" s="813" t="s">
        <v>2115</v>
      </c>
      <c r="B229" s="814" t="s">
        <v>2116</v>
      </c>
      <c r="C229" s="815">
        <v>18087.978200000001</v>
      </c>
      <c r="D229" s="815">
        <v>2.4117000000000002</v>
      </c>
      <c r="E229" s="815">
        <v>0.372</v>
      </c>
      <c r="F229" s="815">
        <v>0</v>
      </c>
      <c r="G229" s="815">
        <v>2.4117000000000002</v>
      </c>
      <c r="H229" s="815">
        <v>11.7719</v>
      </c>
      <c r="I229" s="815">
        <v>0</v>
      </c>
      <c r="J229" s="815">
        <v>16.967300000000002</v>
      </c>
      <c r="K229" s="815">
        <v>2.7837000000000001</v>
      </c>
    </row>
    <row r="230" spans="1:11" ht="15.75" customHeight="1" x14ac:dyDescent="0.25">
      <c r="A230" s="813" t="s">
        <v>361</v>
      </c>
      <c r="B230" s="814" t="s">
        <v>362</v>
      </c>
      <c r="C230" s="815">
        <v>1556.0034000000001</v>
      </c>
      <c r="D230" s="815">
        <v>0.20749999999999999</v>
      </c>
      <c r="E230" s="815">
        <v>3.2000000000000001E-2</v>
      </c>
      <c r="F230" s="815">
        <v>0</v>
      </c>
      <c r="G230" s="815">
        <v>0.12970000000000001</v>
      </c>
      <c r="H230" s="815">
        <v>0</v>
      </c>
      <c r="I230" s="815">
        <v>0</v>
      </c>
      <c r="J230" s="815">
        <v>0.36919999999999997</v>
      </c>
      <c r="K230" s="815">
        <v>0.23949999999999999</v>
      </c>
    </row>
    <row r="231" spans="1:11" ht="15.75" customHeight="1" x14ac:dyDescent="0.25">
      <c r="A231" s="813" t="s">
        <v>2117</v>
      </c>
      <c r="B231" s="814" t="s">
        <v>2118</v>
      </c>
      <c r="C231" s="815">
        <v>7350502.0987</v>
      </c>
      <c r="D231" s="815">
        <v>257.26760000000002</v>
      </c>
      <c r="E231" s="815">
        <v>68.028899999999993</v>
      </c>
      <c r="F231" s="815">
        <v>0</v>
      </c>
      <c r="G231" s="815">
        <v>367.52510000000001</v>
      </c>
      <c r="H231" s="815">
        <v>108.2055</v>
      </c>
      <c r="I231" s="815">
        <v>83.960599999999999</v>
      </c>
      <c r="J231" s="815">
        <v>884.98770000000002</v>
      </c>
      <c r="K231" s="815">
        <v>409.25709999999998</v>
      </c>
    </row>
    <row r="232" spans="1:11" ht="15.75" customHeight="1" x14ac:dyDescent="0.25">
      <c r="A232" s="813" t="s">
        <v>2119</v>
      </c>
      <c r="B232" s="814" t="s">
        <v>2120</v>
      </c>
      <c r="C232" s="815">
        <v>6762.6575999999995</v>
      </c>
      <c r="D232" s="815">
        <v>0.90169999999999995</v>
      </c>
      <c r="E232" s="815">
        <v>0.1391</v>
      </c>
      <c r="F232" s="815">
        <v>0</v>
      </c>
      <c r="G232" s="815">
        <v>0.67630000000000001</v>
      </c>
      <c r="H232" s="815">
        <v>0</v>
      </c>
      <c r="I232" s="815">
        <v>0</v>
      </c>
      <c r="J232" s="815">
        <v>1.7171000000000001</v>
      </c>
      <c r="K232" s="815">
        <v>1.0407999999999999</v>
      </c>
    </row>
    <row r="233" spans="1:11" ht="15.75" customHeight="1" x14ac:dyDescent="0.25">
      <c r="A233" s="813" t="s">
        <v>2121</v>
      </c>
      <c r="B233" s="814" t="s">
        <v>2122</v>
      </c>
      <c r="C233" s="815">
        <v>1979069.7501999999</v>
      </c>
      <c r="D233" s="815">
        <v>158.32560000000001</v>
      </c>
      <c r="E233" s="815">
        <v>36.632599999999996</v>
      </c>
      <c r="F233" s="815">
        <v>0</v>
      </c>
      <c r="G233" s="815">
        <v>158.32560000000001</v>
      </c>
      <c r="H233" s="815">
        <v>116.7975</v>
      </c>
      <c r="I233" s="815">
        <v>35.682200000000002</v>
      </c>
      <c r="J233" s="815">
        <v>505.76350000000002</v>
      </c>
      <c r="K233" s="815">
        <v>230.6404</v>
      </c>
    </row>
    <row r="234" spans="1:11" ht="15.75" customHeight="1" x14ac:dyDescent="0.25">
      <c r="A234" s="813" t="s">
        <v>2123</v>
      </c>
      <c r="B234" s="814" t="s">
        <v>2124</v>
      </c>
      <c r="C234" s="815">
        <v>1101701.2182</v>
      </c>
      <c r="D234" s="815">
        <v>96.398899999999998</v>
      </c>
      <c r="E234" s="815">
        <v>21.2422</v>
      </c>
      <c r="F234" s="815">
        <v>0</v>
      </c>
      <c r="G234" s="815">
        <v>96.398899999999998</v>
      </c>
      <c r="H234" s="815">
        <v>71.904300000000006</v>
      </c>
      <c r="I234" s="815">
        <v>35.682200000000002</v>
      </c>
      <c r="J234" s="815">
        <v>321.62650000000002</v>
      </c>
      <c r="K234" s="815">
        <v>153.32329999999999</v>
      </c>
    </row>
    <row r="235" spans="1:11" ht="15.75" customHeight="1" x14ac:dyDescent="0.25">
      <c r="A235" s="813" t="s">
        <v>481</v>
      </c>
      <c r="B235" s="814" t="s">
        <v>482</v>
      </c>
      <c r="C235" s="815">
        <v>359585.11070000002</v>
      </c>
      <c r="D235" s="815">
        <v>35.958500000000001</v>
      </c>
      <c r="E235" s="815">
        <v>6.9333</v>
      </c>
      <c r="F235" s="815">
        <v>0</v>
      </c>
      <c r="G235" s="815">
        <v>31.463699999999999</v>
      </c>
      <c r="H235" s="815">
        <v>74.428200000000004</v>
      </c>
      <c r="I235" s="815">
        <v>28.713899999999999</v>
      </c>
      <c r="J235" s="815">
        <v>177.49760000000001</v>
      </c>
      <c r="K235" s="815">
        <v>71.605699999999999</v>
      </c>
    </row>
    <row r="236" spans="1:11" ht="15.75" customHeight="1" x14ac:dyDescent="0.25">
      <c r="A236" s="813" t="s">
        <v>2125</v>
      </c>
      <c r="B236" s="814" t="s">
        <v>2126</v>
      </c>
      <c r="C236" s="815">
        <v>17508.535500000002</v>
      </c>
      <c r="D236" s="815">
        <v>2.3344999999999998</v>
      </c>
      <c r="E236" s="815">
        <v>0.36009999999999998</v>
      </c>
      <c r="F236" s="815">
        <v>0</v>
      </c>
      <c r="G236" s="815">
        <v>1.7508999999999999</v>
      </c>
      <c r="H236" s="815">
        <v>0</v>
      </c>
      <c r="I236" s="815">
        <v>0</v>
      </c>
      <c r="J236" s="815">
        <v>4.4455</v>
      </c>
      <c r="K236" s="815">
        <v>2.6945999999999999</v>
      </c>
    </row>
    <row r="237" spans="1:11" ht="15.75" customHeight="1" x14ac:dyDescent="0.25">
      <c r="A237" s="813" t="s">
        <v>2127</v>
      </c>
      <c r="B237" s="814" t="s">
        <v>2128</v>
      </c>
      <c r="C237" s="815">
        <v>3653161.0030999999</v>
      </c>
      <c r="D237" s="815">
        <v>426.20209999999997</v>
      </c>
      <c r="E237" s="815">
        <v>75.133300000000006</v>
      </c>
      <c r="F237" s="815">
        <v>0</v>
      </c>
      <c r="G237" s="815">
        <v>608.86019999999996</v>
      </c>
      <c r="H237" s="815">
        <v>277.41419999999999</v>
      </c>
      <c r="I237" s="815">
        <v>41.9803</v>
      </c>
      <c r="J237" s="815">
        <v>1429.5900999999999</v>
      </c>
      <c r="K237" s="815">
        <v>543.31569999999999</v>
      </c>
    </row>
    <row r="238" spans="1:11" ht="15.75" customHeight="1" x14ac:dyDescent="0.25">
      <c r="A238" s="813" t="s">
        <v>2129</v>
      </c>
      <c r="B238" s="814" t="s">
        <v>2130</v>
      </c>
      <c r="C238" s="815">
        <v>781459.98400000005</v>
      </c>
      <c r="D238" s="815">
        <v>62.445399999999999</v>
      </c>
      <c r="E238" s="815">
        <v>14.806100000000001</v>
      </c>
      <c r="F238" s="815">
        <v>0</v>
      </c>
      <c r="G238" s="815">
        <v>62.445399999999999</v>
      </c>
      <c r="H238" s="815">
        <v>115.29389999999999</v>
      </c>
      <c r="I238" s="815">
        <v>35.682200000000002</v>
      </c>
      <c r="J238" s="815">
        <v>290.673</v>
      </c>
      <c r="K238" s="815">
        <v>112.9337</v>
      </c>
    </row>
    <row r="239" spans="1:11" ht="15.75" customHeight="1" x14ac:dyDescent="0.25">
      <c r="A239" s="813" t="s">
        <v>497</v>
      </c>
      <c r="B239" s="814" t="s">
        <v>498</v>
      </c>
      <c r="C239" s="815">
        <v>95798.272500000006</v>
      </c>
      <c r="D239" s="815">
        <v>14.3697</v>
      </c>
      <c r="E239" s="815">
        <v>1.9702999999999999</v>
      </c>
      <c r="F239" s="815">
        <v>0</v>
      </c>
      <c r="G239" s="815">
        <v>9.5798000000000005</v>
      </c>
      <c r="H239" s="815">
        <v>0</v>
      </c>
      <c r="I239" s="815">
        <v>0</v>
      </c>
      <c r="J239" s="815">
        <v>25.919799999999999</v>
      </c>
      <c r="K239" s="815">
        <v>16.34</v>
      </c>
    </row>
    <row r="240" spans="1:11" ht="15.75" customHeight="1" x14ac:dyDescent="0.25">
      <c r="A240" s="813" t="s">
        <v>309</v>
      </c>
      <c r="B240" s="814" t="s">
        <v>310</v>
      </c>
      <c r="C240" s="815">
        <v>781459.98400000005</v>
      </c>
      <c r="D240" s="815">
        <v>59.073599999999999</v>
      </c>
      <c r="E240" s="815">
        <v>14.657500000000001</v>
      </c>
      <c r="F240" s="815">
        <v>0</v>
      </c>
      <c r="G240" s="815">
        <v>59.073599999999999</v>
      </c>
      <c r="H240" s="815">
        <v>48.544800000000002</v>
      </c>
      <c r="I240" s="815">
        <v>35.682200000000002</v>
      </c>
      <c r="J240" s="815">
        <v>217.0317</v>
      </c>
      <c r="K240" s="815">
        <v>109.41330000000001</v>
      </c>
    </row>
    <row r="241" spans="1:11" ht="15.75" customHeight="1" x14ac:dyDescent="0.25">
      <c r="A241" s="813" t="s">
        <v>2131</v>
      </c>
      <c r="B241" s="814" t="s">
        <v>2132</v>
      </c>
      <c r="C241" s="815">
        <v>2162.0770000000002</v>
      </c>
      <c r="D241" s="815">
        <v>0.97289999999999999</v>
      </c>
      <c r="E241" s="815">
        <v>6.6699999999999995E-2</v>
      </c>
      <c r="F241" s="815">
        <v>0</v>
      </c>
      <c r="G241" s="815">
        <v>0.97289999999999999</v>
      </c>
      <c r="H241" s="815">
        <v>4.0411000000000001</v>
      </c>
      <c r="I241" s="815">
        <v>28.713899999999999</v>
      </c>
      <c r="J241" s="815">
        <v>34.767499999999998</v>
      </c>
      <c r="K241" s="815">
        <v>29.753499999999999</v>
      </c>
    </row>
    <row r="242" spans="1:11" ht="15.75" customHeight="1" x14ac:dyDescent="0.25">
      <c r="A242" s="813" t="s">
        <v>2133</v>
      </c>
      <c r="B242" s="814" t="s">
        <v>2134</v>
      </c>
      <c r="C242" s="815">
        <v>6856.2021999999997</v>
      </c>
      <c r="D242" s="815">
        <v>1.2341</v>
      </c>
      <c r="E242" s="815">
        <v>0.14810000000000001</v>
      </c>
      <c r="F242" s="815">
        <v>0</v>
      </c>
      <c r="G242" s="815">
        <v>0.95989999999999998</v>
      </c>
      <c r="H242" s="815">
        <v>7.2037000000000004</v>
      </c>
      <c r="I242" s="815">
        <v>0</v>
      </c>
      <c r="J242" s="815">
        <v>9.5457999999999998</v>
      </c>
      <c r="K242" s="815">
        <v>1.3822000000000001</v>
      </c>
    </row>
    <row r="243" spans="1:11" ht="15.75" customHeight="1" x14ac:dyDescent="0.25">
      <c r="A243" s="813" t="s">
        <v>2135</v>
      </c>
      <c r="B243" s="814" t="s">
        <v>2136</v>
      </c>
      <c r="C243" s="815">
        <v>9835.6787000000004</v>
      </c>
      <c r="D243" s="815">
        <v>1.3113999999999999</v>
      </c>
      <c r="E243" s="815">
        <v>0.20230000000000001</v>
      </c>
      <c r="F243" s="815">
        <v>0</v>
      </c>
      <c r="G243" s="815">
        <v>1.1475</v>
      </c>
      <c r="H243" s="815">
        <v>7.0279999999999996</v>
      </c>
      <c r="I243" s="815">
        <v>0</v>
      </c>
      <c r="J243" s="815">
        <v>9.6891999999999996</v>
      </c>
      <c r="K243" s="815">
        <v>1.5137</v>
      </c>
    </row>
    <row r="244" spans="1:11" ht="15.75" customHeight="1" x14ac:dyDescent="0.25">
      <c r="A244" s="813" t="s">
        <v>2137</v>
      </c>
      <c r="B244" s="814" t="s">
        <v>2138</v>
      </c>
      <c r="C244" s="815">
        <v>6987207.4256999996</v>
      </c>
      <c r="D244" s="815">
        <v>611.38059999999996</v>
      </c>
      <c r="E244" s="815">
        <v>134.72210000000001</v>
      </c>
      <c r="F244" s="815">
        <v>0</v>
      </c>
      <c r="G244" s="815">
        <v>786.06079999999997</v>
      </c>
      <c r="H244" s="815">
        <v>209.16149999999999</v>
      </c>
      <c r="I244" s="815">
        <v>41.9803</v>
      </c>
      <c r="J244" s="815">
        <v>1783.3053</v>
      </c>
      <c r="K244" s="815">
        <v>788.08299999999997</v>
      </c>
    </row>
    <row r="245" spans="1:11" ht="15.75" customHeight="1" x14ac:dyDescent="0.25">
      <c r="A245" s="813" t="s">
        <v>2139</v>
      </c>
      <c r="B245" s="814" t="s">
        <v>2140</v>
      </c>
      <c r="C245" s="815">
        <v>1602579.3581999999</v>
      </c>
      <c r="D245" s="815">
        <v>186.9676</v>
      </c>
      <c r="E245" s="815">
        <v>32.959699999999998</v>
      </c>
      <c r="F245" s="815">
        <v>0</v>
      </c>
      <c r="G245" s="815">
        <v>186.9676</v>
      </c>
      <c r="H245" s="815">
        <v>36.086399999999998</v>
      </c>
      <c r="I245" s="815">
        <v>35.682200000000002</v>
      </c>
      <c r="J245" s="815">
        <v>478.6635</v>
      </c>
      <c r="K245" s="815">
        <v>255.6095</v>
      </c>
    </row>
    <row r="246" spans="1:11" ht="15.75" customHeight="1" x14ac:dyDescent="0.25">
      <c r="A246" s="813" t="s">
        <v>2141</v>
      </c>
      <c r="B246" s="814" t="s">
        <v>2142</v>
      </c>
      <c r="C246" s="815">
        <v>477216.87949999998</v>
      </c>
      <c r="D246" s="815">
        <v>47.721699999999998</v>
      </c>
      <c r="E246" s="815">
        <v>9.2012999999999998</v>
      </c>
      <c r="F246" s="815">
        <v>0</v>
      </c>
      <c r="G246" s="815">
        <v>41.756500000000003</v>
      </c>
      <c r="H246" s="815">
        <v>0</v>
      </c>
      <c r="I246" s="815">
        <v>41.9803</v>
      </c>
      <c r="J246" s="815">
        <v>140.65979999999999</v>
      </c>
      <c r="K246" s="815">
        <v>98.903300000000002</v>
      </c>
    </row>
    <row r="247" spans="1:11" ht="15.75" customHeight="1" x14ac:dyDescent="0.25">
      <c r="A247" s="813" t="s">
        <v>385</v>
      </c>
      <c r="B247" s="814" t="s">
        <v>386</v>
      </c>
      <c r="C247" s="815">
        <v>18678.008300000001</v>
      </c>
      <c r="D247" s="815">
        <v>2.4904000000000002</v>
      </c>
      <c r="E247" s="815">
        <v>0.3841</v>
      </c>
      <c r="F247" s="815">
        <v>0</v>
      </c>
      <c r="G247" s="815">
        <v>2.1791</v>
      </c>
      <c r="H247" s="815">
        <v>17.57</v>
      </c>
      <c r="I247" s="815">
        <v>0</v>
      </c>
      <c r="J247" s="815">
        <v>22.6236</v>
      </c>
      <c r="K247" s="815">
        <v>2.8744999999999998</v>
      </c>
    </row>
    <row r="248" spans="1:11" ht="15.75" customHeight="1" x14ac:dyDescent="0.25">
      <c r="A248" s="813" t="s">
        <v>2143</v>
      </c>
      <c r="B248" s="814" t="s">
        <v>2144</v>
      </c>
      <c r="C248" s="815">
        <v>276765765.278</v>
      </c>
      <c r="D248" s="815">
        <v>2495.3636000000001</v>
      </c>
      <c r="E248" s="815">
        <v>1567.866</v>
      </c>
      <c r="F248" s="815">
        <v>0</v>
      </c>
      <c r="G248" s="815">
        <v>5545.2524000000003</v>
      </c>
      <c r="H248" s="815">
        <v>644.4</v>
      </c>
      <c r="I248" s="815">
        <v>170.95050000000001</v>
      </c>
      <c r="J248" s="815">
        <v>10423.8325</v>
      </c>
      <c r="K248" s="815">
        <v>4234.1800999999996</v>
      </c>
    </row>
    <row r="249" spans="1:11" ht="15.75" customHeight="1" x14ac:dyDescent="0.25">
      <c r="A249" s="813" t="s">
        <v>2145</v>
      </c>
      <c r="B249" s="814" t="s">
        <v>2146</v>
      </c>
      <c r="C249" s="815">
        <v>298748847.5661</v>
      </c>
      <c r="D249" s="815">
        <v>2693.5664999999999</v>
      </c>
      <c r="E249" s="815">
        <v>1692.3993</v>
      </c>
      <c r="F249" s="815">
        <v>0</v>
      </c>
      <c r="G249" s="815">
        <v>5985.7033000000001</v>
      </c>
      <c r="H249" s="815">
        <v>773.28</v>
      </c>
      <c r="I249" s="815">
        <v>200.99209999999999</v>
      </c>
      <c r="J249" s="815">
        <v>11345.941199999999</v>
      </c>
      <c r="K249" s="815">
        <v>4586.9579000000003</v>
      </c>
    </row>
    <row r="250" spans="1:11" ht="15.75" customHeight="1" x14ac:dyDescent="0.25">
      <c r="A250" s="813" t="s">
        <v>2147</v>
      </c>
      <c r="B250" s="814" t="s">
        <v>2148</v>
      </c>
      <c r="C250" s="815">
        <v>386681176.71859998</v>
      </c>
      <c r="D250" s="815">
        <v>3486.3782000000001</v>
      </c>
      <c r="E250" s="815">
        <v>2190.5320999999999</v>
      </c>
      <c r="F250" s="815">
        <v>0</v>
      </c>
      <c r="G250" s="815">
        <v>7747.5070999999998</v>
      </c>
      <c r="H250" s="815">
        <v>1353.24</v>
      </c>
      <c r="I250" s="815">
        <v>200.99209999999999</v>
      </c>
      <c r="J250" s="815">
        <v>14978.6495</v>
      </c>
      <c r="K250" s="815">
        <v>5877.9023999999999</v>
      </c>
    </row>
    <row r="251" spans="1:11" ht="15.75" customHeight="1" x14ac:dyDescent="0.25">
      <c r="A251" s="813" t="s">
        <v>2149</v>
      </c>
      <c r="B251" s="814" t="s">
        <v>2150</v>
      </c>
      <c r="C251" s="815">
        <v>474613505.87110001</v>
      </c>
      <c r="D251" s="815">
        <v>4279.1899000000003</v>
      </c>
      <c r="E251" s="815">
        <v>2688.6649000000002</v>
      </c>
      <c r="F251" s="815">
        <v>0</v>
      </c>
      <c r="G251" s="815">
        <v>9509.3107999999993</v>
      </c>
      <c r="H251" s="815">
        <v>1933.2</v>
      </c>
      <c r="I251" s="815">
        <v>359.6943</v>
      </c>
      <c r="J251" s="815">
        <v>18770.0599</v>
      </c>
      <c r="K251" s="815">
        <v>7327.5491000000002</v>
      </c>
    </row>
    <row r="252" spans="1:11" ht="15.75" customHeight="1" x14ac:dyDescent="0.25">
      <c r="A252" s="813" t="s">
        <v>2151</v>
      </c>
      <c r="B252" s="814" t="s">
        <v>2152</v>
      </c>
      <c r="C252" s="815">
        <v>562545835.02359998</v>
      </c>
      <c r="D252" s="815">
        <v>5072.0015000000003</v>
      </c>
      <c r="E252" s="815">
        <v>3186.7977000000001</v>
      </c>
      <c r="F252" s="815">
        <v>0</v>
      </c>
      <c r="G252" s="815">
        <v>11271.1145</v>
      </c>
      <c r="H252" s="815">
        <v>2513.16</v>
      </c>
      <c r="I252" s="815">
        <v>421.40190000000001</v>
      </c>
      <c r="J252" s="815">
        <v>22464.475600000002</v>
      </c>
      <c r="K252" s="815">
        <v>8680.2011000000002</v>
      </c>
    </row>
    <row r="253" spans="1:11" ht="15.75" customHeight="1" x14ac:dyDescent="0.25">
      <c r="A253" s="813" t="s">
        <v>2153</v>
      </c>
      <c r="B253" s="814" t="s">
        <v>2154</v>
      </c>
      <c r="C253" s="815">
        <v>650478164.17610002</v>
      </c>
      <c r="D253" s="815">
        <v>5864.8131999999996</v>
      </c>
      <c r="E253" s="815">
        <v>3684.9306000000001</v>
      </c>
      <c r="F253" s="815">
        <v>0</v>
      </c>
      <c r="G253" s="815">
        <v>13032.918299999999</v>
      </c>
      <c r="H253" s="815">
        <v>3093.12</v>
      </c>
      <c r="I253" s="815">
        <v>421.40190000000001</v>
      </c>
      <c r="J253" s="815">
        <v>26097.184000000001</v>
      </c>
      <c r="K253" s="815">
        <v>9971.1456999999991</v>
      </c>
    </row>
    <row r="254" spans="1:11" ht="15.75" customHeight="1" x14ac:dyDescent="0.25">
      <c r="A254" s="813" t="s">
        <v>311</v>
      </c>
      <c r="B254" s="814" t="s">
        <v>312</v>
      </c>
      <c r="C254" s="815">
        <v>315942.31949999998</v>
      </c>
      <c r="D254" s="815">
        <v>31.594200000000001</v>
      </c>
      <c r="E254" s="815">
        <v>6.0918000000000001</v>
      </c>
      <c r="F254" s="815">
        <v>0</v>
      </c>
      <c r="G254" s="815">
        <v>27.645</v>
      </c>
      <c r="H254" s="815">
        <v>0</v>
      </c>
      <c r="I254" s="815">
        <v>41.9803</v>
      </c>
      <c r="J254" s="815">
        <v>107.3113</v>
      </c>
      <c r="K254" s="815">
        <v>79.666300000000007</v>
      </c>
    </row>
    <row r="255" spans="1:11" ht="15.75" customHeight="1" x14ac:dyDescent="0.25">
      <c r="A255" s="813" t="s">
        <v>2155</v>
      </c>
      <c r="B255" s="814" t="s">
        <v>2156</v>
      </c>
      <c r="C255" s="815">
        <v>501973.49719999998</v>
      </c>
      <c r="D255" s="815">
        <v>5.7460000000000004</v>
      </c>
      <c r="E255" s="815">
        <v>2.8855</v>
      </c>
      <c r="F255" s="815">
        <v>0</v>
      </c>
      <c r="G255" s="815">
        <v>6.3845000000000001</v>
      </c>
      <c r="H255" s="815">
        <v>261.04000000000002</v>
      </c>
      <c r="I255" s="815">
        <v>41.751199999999997</v>
      </c>
      <c r="J255" s="815">
        <v>317.80720000000002</v>
      </c>
      <c r="K255" s="815">
        <v>50.3827</v>
      </c>
    </row>
    <row r="256" spans="1:11" ht="15.75" customHeight="1" x14ac:dyDescent="0.25">
      <c r="A256" s="813" t="s">
        <v>2157</v>
      </c>
      <c r="B256" s="814" t="s">
        <v>6019</v>
      </c>
      <c r="C256" s="815">
        <v>2305872.4082999998</v>
      </c>
      <c r="D256" s="815">
        <v>26.395099999999999</v>
      </c>
      <c r="E256" s="815">
        <v>13.254799999999999</v>
      </c>
      <c r="F256" s="815">
        <v>0</v>
      </c>
      <c r="G256" s="815">
        <v>58.655700000000003</v>
      </c>
      <c r="H256" s="815">
        <v>168.34950000000001</v>
      </c>
      <c r="I256" s="815">
        <v>136.04939999999999</v>
      </c>
      <c r="J256" s="815">
        <v>402.7045</v>
      </c>
      <c r="K256" s="815">
        <v>175.69929999999999</v>
      </c>
    </row>
    <row r="257" spans="1:11" ht="15.75" customHeight="1" x14ac:dyDescent="0.25">
      <c r="A257" s="813" t="s">
        <v>2158</v>
      </c>
      <c r="B257" s="814" t="s">
        <v>2159</v>
      </c>
      <c r="C257" s="815">
        <v>1167894.9018999999</v>
      </c>
      <c r="D257" s="815">
        <v>13.3688</v>
      </c>
      <c r="E257" s="815">
        <v>6.7134</v>
      </c>
      <c r="F257" s="815">
        <v>0</v>
      </c>
      <c r="G257" s="815">
        <v>29.708400000000001</v>
      </c>
      <c r="H257" s="815">
        <v>547.90110000000004</v>
      </c>
      <c r="I257" s="815">
        <v>136.04939999999999</v>
      </c>
      <c r="J257" s="815">
        <v>733.74109999999996</v>
      </c>
      <c r="K257" s="815">
        <v>156.13159999999999</v>
      </c>
    </row>
    <row r="258" spans="1:11" ht="15.75" customHeight="1" x14ac:dyDescent="0.25">
      <c r="A258" s="813" t="s">
        <v>2160</v>
      </c>
      <c r="B258" s="814" t="s">
        <v>2161</v>
      </c>
      <c r="C258" s="815">
        <v>2416025.9243999999</v>
      </c>
      <c r="D258" s="815">
        <v>128.85470000000001</v>
      </c>
      <c r="E258" s="815">
        <v>42.236199999999997</v>
      </c>
      <c r="F258" s="815">
        <v>0</v>
      </c>
      <c r="G258" s="815">
        <v>96.641000000000005</v>
      </c>
      <c r="H258" s="815">
        <v>0</v>
      </c>
      <c r="I258" s="815">
        <v>41.9803</v>
      </c>
      <c r="J258" s="815">
        <v>309.7122</v>
      </c>
      <c r="K258" s="815">
        <v>213.0712</v>
      </c>
    </row>
    <row r="259" spans="1:11" ht="15.75" customHeight="1" x14ac:dyDescent="0.25">
      <c r="A259" s="813" t="s">
        <v>2162</v>
      </c>
      <c r="B259" s="814" t="s">
        <v>2163</v>
      </c>
      <c r="C259" s="815">
        <v>658028.00360000005</v>
      </c>
      <c r="D259" s="815">
        <v>14.1006</v>
      </c>
      <c r="E259" s="815">
        <v>5.5583999999999998</v>
      </c>
      <c r="F259" s="815">
        <v>0</v>
      </c>
      <c r="G259" s="815">
        <v>31.334700000000002</v>
      </c>
      <c r="H259" s="815">
        <v>80.55</v>
      </c>
      <c r="I259" s="815">
        <v>34.319899999999997</v>
      </c>
      <c r="J259" s="815">
        <v>165.86359999999999</v>
      </c>
      <c r="K259" s="815">
        <v>53.978900000000003</v>
      </c>
    </row>
    <row r="260" spans="1:11" ht="15.75" customHeight="1" x14ac:dyDescent="0.25">
      <c r="A260" s="813" t="s">
        <v>2164</v>
      </c>
      <c r="B260" s="814" t="s">
        <v>2165</v>
      </c>
      <c r="C260" s="815">
        <v>122375.90459999999</v>
      </c>
      <c r="D260" s="815">
        <v>9.7901000000000007</v>
      </c>
      <c r="E260" s="815">
        <v>2.2652000000000001</v>
      </c>
      <c r="F260" s="815">
        <v>0</v>
      </c>
      <c r="G260" s="815">
        <v>9.7901000000000007</v>
      </c>
      <c r="H260" s="815">
        <v>16.8887</v>
      </c>
      <c r="I260" s="815">
        <v>0</v>
      </c>
      <c r="J260" s="815">
        <v>38.734099999999998</v>
      </c>
      <c r="K260" s="815">
        <v>12.055300000000001</v>
      </c>
    </row>
    <row r="261" spans="1:11" ht="15.75" customHeight="1" x14ac:dyDescent="0.25">
      <c r="A261" s="813" t="s">
        <v>2166</v>
      </c>
      <c r="B261" s="814" t="s">
        <v>2167</v>
      </c>
      <c r="C261" s="815">
        <v>8691485.0405999999</v>
      </c>
      <c r="D261" s="815">
        <v>463.54590000000002</v>
      </c>
      <c r="E261" s="815">
        <v>151.94159999999999</v>
      </c>
      <c r="F261" s="815">
        <v>0</v>
      </c>
      <c r="G261" s="815">
        <v>347.65940000000001</v>
      </c>
      <c r="H261" s="815">
        <v>0</v>
      </c>
      <c r="I261" s="815">
        <v>41.9803</v>
      </c>
      <c r="J261" s="815">
        <v>1005.1272</v>
      </c>
      <c r="K261" s="815">
        <v>657.46780000000001</v>
      </c>
    </row>
    <row r="262" spans="1:11" ht="15.75" customHeight="1" x14ac:dyDescent="0.25">
      <c r="A262" s="813" t="s">
        <v>2168</v>
      </c>
      <c r="B262" s="814" t="s">
        <v>2169</v>
      </c>
      <c r="C262" s="815">
        <v>690395.1986</v>
      </c>
      <c r="D262" s="815">
        <v>7.9028999999999998</v>
      </c>
      <c r="E262" s="815">
        <v>3.9685999999999999</v>
      </c>
      <c r="F262" s="815">
        <v>0</v>
      </c>
      <c r="G262" s="815">
        <v>13.1715</v>
      </c>
      <c r="H262" s="815">
        <v>0</v>
      </c>
      <c r="I262" s="815">
        <v>60.083199999999998</v>
      </c>
      <c r="J262" s="815">
        <v>85.126199999999997</v>
      </c>
      <c r="K262" s="815">
        <v>71.954700000000003</v>
      </c>
    </row>
    <row r="263" spans="1:11" ht="15.75" customHeight="1" x14ac:dyDescent="0.25">
      <c r="A263" s="813" t="s">
        <v>2170</v>
      </c>
      <c r="B263" s="814" t="s">
        <v>2171</v>
      </c>
      <c r="C263" s="815">
        <v>7797998.7807</v>
      </c>
      <c r="D263" s="815">
        <v>419.8922</v>
      </c>
      <c r="E263" s="815">
        <v>138.7894</v>
      </c>
      <c r="F263" s="815">
        <v>0</v>
      </c>
      <c r="G263" s="815">
        <v>599.84609999999998</v>
      </c>
      <c r="H263" s="815">
        <v>49.941000000000003</v>
      </c>
      <c r="I263" s="815">
        <v>41.9803</v>
      </c>
      <c r="J263" s="815">
        <v>1250.4490000000001</v>
      </c>
      <c r="K263" s="815">
        <v>600.66189999999995</v>
      </c>
    </row>
    <row r="264" spans="1:11" ht="15.75" customHeight="1" x14ac:dyDescent="0.25">
      <c r="A264" s="813" t="s">
        <v>2172</v>
      </c>
      <c r="B264" s="814" t="s">
        <v>2173</v>
      </c>
      <c r="C264" s="815">
        <v>11904.759099999999</v>
      </c>
      <c r="D264" s="815">
        <v>0.95240000000000002</v>
      </c>
      <c r="E264" s="815">
        <v>0.22040000000000001</v>
      </c>
      <c r="F264" s="815">
        <v>0</v>
      </c>
      <c r="G264" s="815">
        <v>0.83330000000000004</v>
      </c>
      <c r="H264" s="815">
        <v>0</v>
      </c>
      <c r="I264" s="815">
        <v>0</v>
      </c>
      <c r="J264" s="815">
        <v>2.0061</v>
      </c>
      <c r="K264" s="815">
        <v>1.1728000000000001</v>
      </c>
    </row>
    <row r="265" spans="1:11" ht="15.75" customHeight="1" x14ac:dyDescent="0.25">
      <c r="A265" s="813" t="s">
        <v>2174</v>
      </c>
      <c r="B265" s="814" t="s">
        <v>2175</v>
      </c>
      <c r="C265" s="815">
        <v>1673001.3195</v>
      </c>
      <c r="D265" s="815">
        <v>167.30009999999999</v>
      </c>
      <c r="E265" s="815">
        <v>32.257599999999996</v>
      </c>
      <c r="F265" s="815">
        <v>0</v>
      </c>
      <c r="G265" s="815">
        <v>146.38759999999999</v>
      </c>
      <c r="H265" s="815">
        <v>0</v>
      </c>
      <c r="I265" s="815">
        <v>35.682200000000002</v>
      </c>
      <c r="J265" s="815">
        <v>381.6275</v>
      </c>
      <c r="K265" s="815">
        <v>235.23990000000001</v>
      </c>
    </row>
    <row r="266" spans="1:11" ht="15.75" customHeight="1" x14ac:dyDescent="0.25">
      <c r="A266" s="813" t="s">
        <v>2176</v>
      </c>
      <c r="B266" s="814" t="s">
        <v>2177</v>
      </c>
      <c r="C266" s="815">
        <v>258181.61369999999</v>
      </c>
      <c r="D266" s="815">
        <v>25.818200000000001</v>
      </c>
      <c r="E266" s="815">
        <v>4.9781000000000004</v>
      </c>
      <c r="F266" s="815">
        <v>0</v>
      </c>
      <c r="G266" s="815">
        <v>22.590900000000001</v>
      </c>
      <c r="H266" s="815">
        <v>0</v>
      </c>
      <c r="I266" s="815">
        <v>35.682200000000002</v>
      </c>
      <c r="J266" s="815">
        <v>89.069400000000002</v>
      </c>
      <c r="K266" s="815">
        <v>66.478499999999997</v>
      </c>
    </row>
    <row r="267" spans="1:11" ht="15.75" customHeight="1" x14ac:dyDescent="0.25">
      <c r="A267" s="813" t="s">
        <v>2178</v>
      </c>
      <c r="B267" s="814" t="s">
        <v>2179</v>
      </c>
      <c r="C267" s="815">
        <v>23331156.626699999</v>
      </c>
      <c r="D267" s="815">
        <v>301.7792</v>
      </c>
      <c r="E267" s="815">
        <v>135.30369999999999</v>
      </c>
      <c r="F267" s="815">
        <v>0</v>
      </c>
      <c r="G267" s="815">
        <v>670.62049999999999</v>
      </c>
      <c r="H267" s="815">
        <v>72.172799999999995</v>
      </c>
      <c r="I267" s="815">
        <v>104.38339999999999</v>
      </c>
      <c r="J267" s="815">
        <v>1284.2596000000001</v>
      </c>
      <c r="K267" s="815">
        <v>541.46630000000005</v>
      </c>
    </row>
    <row r="268" spans="1:11" ht="15.75" customHeight="1" x14ac:dyDescent="0.25">
      <c r="A268" s="813" t="s">
        <v>2180</v>
      </c>
      <c r="B268" s="814" t="s">
        <v>2181</v>
      </c>
      <c r="C268" s="815">
        <v>28621866.000700001</v>
      </c>
      <c r="D268" s="815">
        <v>370.21249999999998</v>
      </c>
      <c r="E268" s="815">
        <v>165.98599999999999</v>
      </c>
      <c r="F268" s="815">
        <v>0</v>
      </c>
      <c r="G268" s="815">
        <v>822.69439999999997</v>
      </c>
      <c r="H268" s="815">
        <v>120.1806</v>
      </c>
      <c r="I268" s="815">
        <v>104.38339999999999</v>
      </c>
      <c r="J268" s="815">
        <v>1583.4568999999999</v>
      </c>
      <c r="K268" s="815">
        <v>640.58190000000002</v>
      </c>
    </row>
    <row r="269" spans="1:11" ht="15.75" customHeight="1" x14ac:dyDescent="0.25">
      <c r="A269" s="813" t="s">
        <v>2182</v>
      </c>
      <c r="B269" s="814" t="s">
        <v>2183</v>
      </c>
      <c r="C269" s="815">
        <v>3407434.6389000001</v>
      </c>
      <c r="D269" s="815">
        <v>39.0045</v>
      </c>
      <c r="E269" s="815">
        <v>19.5869</v>
      </c>
      <c r="F269" s="815">
        <v>0</v>
      </c>
      <c r="G269" s="815">
        <v>65.007499999999993</v>
      </c>
      <c r="H269" s="815">
        <v>0</v>
      </c>
      <c r="I269" s="815">
        <v>30.041599999999999</v>
      </c>
      <c r="J269" s="815">
        <v>153.6405</v>
      </c>
      <c r="K269" s="815">
        <v>88.632999999999996</v>
      </c>
    </row>
    <row r="270" spans="1:11" ht="15.75" customHeight="1" x14ac:dyDescent="0.25">
      <c r="A270" s="813" t="s">
        <v>2184</v>
      </c>
      <c r="B270" s="814" t="s">
        <v>2185</v>
      </c>
      <c r="C270" s="815">
        <v>56430.732499999998</v>
      </c>
      <c r="D270" s="815">
        <v>5.6430999999999996</v>
      </c>
      <c r="E270" s="815">
        <v>1.0881000000000001</v>
      </c>
      <c r="F270" s="815">
        <v>0</v>
      </c>
      <c r="G270" s="815">
        <v>5.6430999999999996</v>
      </c>
      <c r="H270" s="815">
        <v>0</v>
      </c>
      <c r="I270" s="815">
        <v>28.713899999999999</v>
      </c>
      <c r="J270" s="815">
        <v>41.088200000000001</v>
      </c>
      <c r="K270" s="815">
        <v>35.445099999999996</v>
      </c>
    </row>
    <row r="271" spans="1:11" ht="15.75" customHeight="1" x14ac:dyDescent="0.25">
      <c r="A271" s="813" t="s">
        <v>367</v>
      </c>
      <c r="B271" s="814" t="s">
        <v>368</v>
      </c>
      <c r="C271" s="815">
        <v>98349.113700000002</v>
      </c>
      <c r="D271" s="815">
        <v>5.6199000000000003</v>
      </c>
      <c r="E271" s="815">
        <v>1.7338</v>
      </c>
      <c r="F271" s="815">
        <v>0</v>
      </c>
      <c r="G271" s="815">
        <v>4.2149999999999999</v>
      </c>
      <c r="H271" s="815">
        <v>0</v>
      </c>
      <c r="I271" s="815">
        <v>0</v>
      </c>
      <c r="J271" s="815">
        <v>11.5687</v>
      </c>
      <c r="K271" s="815">
        <v>7.3536999999999999</v>
      </c>
    </row>
    <row r="272" spans="1:11" ht="15.75" customHeight="1" x14ac:dyDescent="0.25">
      <c r="A272" s="813" t="s">
        <v>365</v>
      </c>
      <c r="B272" s="814" t="s">
        <v>366</v>
      </c>
      <c r="C272" s="815">
        <v>128520.7841</v>
      </c>
      <c r="D272" s="815">
        <v>7.3440000000000003</v>
      </c>
      <c r="E272" s="815">
        <v>2.2656000000000001</v>
      </c>
      <c r="F272" s="815">
        <v>0</v>
      </c>
      <c r="G272" s="815">
        <v>5.508</v>
      </c>
      <c r="H272" s="815">
        <v>0</v>
      </c>
      <c r="I272" s="815">
        <v>0</v>
      </c>
      <c r="J272" s="815">
        <v>15.117599999999999</v>
      </c>
      <c r="K272" s="815">
        <v>9.6096000000000004</v>
      </c>
    </row>
    <row r="273" spans="1:11" ht="15.75" customHeight="1" x14ac:dyDescent="0.25">
      <c r="A273" s="813" t="s">
        <v>2186</v>
      </c>
      <c r="B273" s="814" t="s">
        <v>2187</v>
      </c>
      <c r="C273" s="815">
        <v>1090139809.9388001</v>
      </c>
      <c r="D273" s="815">
        <v>9828.8716000000004</v>
      </c>
      <c r="E273" s="815">
        <v>6175.5946999999996</v>
      </c>
      <c r="F273" s="815">
        <v>0</v>
      </c>
      <c r="G273" s="815">
        <v>21841.936900000001</v>
      </c>
      <c r="H273" s="815">
        <v>5284.08</v>
      </c>
      <c r="I273" s="815">
        <v>555.82690000000002</v>
      </c>
      <c r="J273" s="815">
        <v>43686.310100000002</v>
      </c>
      <c r="K273" s="815">
        <v>16560.2932</v>
      </c>
    </row>
    <row r="274" spans="1:11" ht="15.75" customHeight="1" x14ac:dyDescent="0.25">
      <c r="A274" s="813" t="s">
        <v>2188</v>
      </c>
      <c r="B274" s="814" t="s">
        <v>2189</v>
      </c>
      <c r="C274" s="815">
        <v>1529801455.7014</v>
      </c>
      <c r="D274" s="815">
        <v>13792.93</v>
      </c>
      <c r="E274" s="815">
        <v>8666.2589000000007</v>
      </c>
      <c r="F274" s="815">
        <v>0</v>
      </c>
      <c r="G274" s="815">
        <v>30650.955600000001</v>
      </c>
      <c r="H274" s="815">
        <v>7603.92</v>
      </c>
      <c r="I274" s="815">
        <v>586.11199999999997</v>
      </c>
      <c r="J274" s="815">
        <v>61300.176500000001</v>
      </c>
      <c r="K274" s="815">
        <v>23045.300899999998</v>
      </c>
    </row>
    <row r="275" spans="1:11" ht="15.75" customHeight="1" x14ac:dyDescent="0.25">
      <c r="A275" s="813" t="s">
        <v>2190</v>
      </c>
      <c r="B275" s="814" t="s">
        <v>2191</v>
      </c>
      <c r="C275" s="815">
        <v>1969463101.4639001</v>
      </c>
      <c r="D275" s="815">
        <v>17756.988399999998</v>
      </c>
      <c r="E275" s="815">
        <v>11156.923000000001</v>
      </c>
      <c r="F275" s="815">
        <v>0</v>
      </c>
      <c r="G275" s="815">
        <v>39459.974300000002</v>
      </c>
      <c r="H275" s="815">
        <v>9988.2000000000007</v>
      </c>
      <c r="I275" s="815">
        <v>616.15359999999998</v>
      </c>
      <c r="J275" s="815">
        <v>78978.239300000001</v>
      </c>
      <c r="K275" s="815">
        <v>29530.064999999999</v>
      </c>
    </row>
    <row r="276" spans="1:11" ht="15.75" customHeight="1" x14ac:dyDescent="0.25">
      <c r="A276" s="813" t="s">
        <v>2192</v>
      </c>
      <c r="B276" s="814" t="s">
        <v>2193</v>
      </c>
      <c r="C276" s="815">
        <v>2513489.0627000001</v>
      </c>
      <c r="D276" s="815">
        <v>28.771599999999999</v>
      </c>
      <c r="E276" s="815">
        <v>11.755800000000001</v>
      </c>
      <c r="F276" s="815">
        <v>0</v>
      </c>
      <c r="G276" s="815">
        <v>63.936900000000001</v>
      </c>
      <c r="H276" s="815">
        <v>203.03970000000001</v>
      </c>
      <c r="I276" s="815">
        <v>61.707599999999999</v>
      </c>
      <c r="J276" s="815">
        <v>369.21159999999998</v>
      </c>
      <c r="K276" s="815">
        <v>102.235</v>
      </c>
    </row>
    <row r="277" spans="1:11" ht="15.75" customHeight="1" x14ac:dyDescent="0.25">
      <c r="A277" s="813" t="s">
        <v>2194</v>
      </c>
      <c r="B277" s="814" t="s">
        <v>2195</v>
      </c>
      <c r="C277" s="815">
        <v>14805.693799999999</v>
      </c>
      <c r="D277" s="815">
        <v>1.9741</v>
      </c>
      <c r="E277" s="815">
        <v>0.30449999999999999</v>
      </c>
      <c r="F277" s="815">
        <v>0</v>
      </c>
      <c r="G277" s="815">
        <v>1.4805999999999999</v>
      </c>
      <c r="H277" s="815">
        <v>0</v>
      </c>
      <c r="I277" s="815">
        <v>0</v>
      </c>
      <c r="J277" s="815">
        <v>3.7591999999999999</v>
      </c>
      <c r="K277" s="815">
        <v>2.2786</v>
      </c>
    </row>
    <row r="278" spans="1:11" ht="15.75" customHeight="1" x14ac:dyDescent="0.25">
      <c r="A278" s="813" t="s">
        <v>600</v>
      </c>
      <c r="B278" s="814" t="s">
        <v>2196</v>
      </c>
      <c r="C278" s="815">
        <v>369539.08140000002</v>
      </c>
      <c r="D278" s="815">
        <v>29.563099999999999</v>
      </c>
      <c r="E278" s="815">
        <v>6.8402000000000003</v>
      </c>
      <c r="F278" s="815">
        <v>0</v>
      </c>
      <c r="G278" s="815">
        <v>29.563099999999999</v>
      </c>
      <c r="H278" s="815">
        <v>74.401399999999995</v>
      </c>
      <c r="I278" s="815">
        <v>0</v>
      </c>
      <c r="J278" s="815">
        <v>140.36779999999999</v>
      </c>
      <c r="K278" s="815">
        <v>36.403300000000002</v>
      </c>
    </row>
    <row r="279" spans="1:11" ht="15.75" customHeight="1" x14ac:dyDescent="0.25">
      <c r="A279" s="813" t="s">
        <v>2197</v>
      </c>
      <c r="B279" s="814" t="s">
        <v>2198</v>
      </c>
      <c r="C279" s="815">
        <v>7164.6221999999998</v>
      </c>
      <c r="D279" s="815">
        <v>0.71650000000000003</v>
      </c>
      <c r="E279" s="815">
        <v>0.1381</v>
      </c>
      <c r="F279" s="815">
        <v>0</v>
      </c>
      <c r="G279" s="815">
        <v>0.62690000000000001</v>
      </c>
      <c r="H279" s="815">
        <v>0</v>
      </c>
      <c r="I279" s="815">
        <v>0</v>
      </c>
      <c r="J279" s="815">
        <v>1.4815</v>
      </c>
      <c r="K279" s="815">
        <v>0.85460000000000003</v>
      </c>
    </row>
    <row r="280" spans="1:11" ht="15.75" customHeight="1" x14ac:dyDescent="0.25">
      <c r="A280" s="813" t="s">
        <v>300</v>
      </c>
      <c r="B280" s="814" t="s">
        <v>301</v>
      </c>
      <c r="C280" s="815">
        <v>322537.72360000003</v>
      </c>
      <c r="D280" s="815">
        <v>36.861499999999999</v>
      </c>
      <c r="E280" s="815">
        <v>6.3966000000000003</v>
      </c>
      <c r="F280" s="815">
        <v>0</v>
      </c>
      <c r="G280" s="815">
        <v>32.253799999999998</v>
      </c>
      <c r="H280" s="815">
        <v>0</v>
      </c>
      <c r="I280" s="815">
        <v>41.9803</v>
      </c>
      <c r="J280" s="815">
        <v>117.4922</v>
      </c>
      <c r="K280" s="815">
        <v>85.238399999999999</v>
      </c>
    </row>
    <row r="281" spans="1:11" ht="15.75" customHeight="1" x14ac:dyDescent="0.25">
      <c r="A281" s="813" t="s">
        <v>2199</v>
      </c>
      <c r="B281" s="814" t="s">
        <v>2200</v>
      </c>
      <c r="C281" s="815">
        <v>47803.975599999998</v>
      </c>
      <c r="D281" s="815">
        <v>6.3738999999999999</v>
      </c>
      <c r="E281" s="815">
        <v>0.98319999999999996</v>
      </c>
      <c r="F281" s="815">
        <v>0</v>
      </c>
      <c r="G281" s="815">
        <v>4.7804000000000002</v>
      </c>
      <c r="H281" s="815">
        <v>0</v>
      </c>
      <c r="I281" s="815">
        <v>0</v>
      </c>
      <c r="J281" s="815">
        <v>12.137499999999999</v>
      </c>
      <c r="K281" s="815">
        <v>7.3571</v>
      </c>
    </row>
    <row r="282" spans="1:11" ht="15.75" customHeight="1" x14ac:dyDescent="0.25">
      <c r="A282" s="813" t="s">
        <v>2201</v>
      </c>
      <c r="B282" s="814" t="s">
        <v>2202</v>
      </c>
      <c r="C282" s="815">
        <v>55208.028200000001</v>
      </c>
      <c r="D282" s="815">
        <v>7.3611000000000004</v>
      </c>
      <c r="E282" s="815">
        <v>1.1354</v>
      </c>
      <c r="F282" s="815">
        <v>0</v>
      </c>
      <c r="G282" s="815">
        <v>5.5208000000000004</v>
      </c>
      <c r="H282" s="815">
        <v>0</v>
      </c>
      <c r="I282" s="815">
        <v>0</v>
      </c>
      <c r="J282" s="815">
        <v>14.017300000000001</v>
      </c>
      <c r="K282" s="815">
        <v>8.4964999999999993</v>
      </c>
    </row>
    <row r="283" spans="1:11" ht="15.75" customHeight="1" x14ac:dyDescent="0.25">
      <c r="A283" s="813" t="s">
        <v>2203</v>
      </c>
      <c r="B283" s="814" t="s">
        <v>2204</v>
      </c>
      <c r="C283" s="815">
        <v>60980.004699999998</v>
      </c>
      <c r="D283" s="815">
        <v>8.1306999999999992</v>
      </c>
      <c r="E283" s="815">
        <v>1.2542</v>
      </c>
      <c r="F283" s="815">
        <v>0</v>
      </c>
      <c r="G283" s="815">
        <v>6.0979999999999999</v>
      </c>
      <c r="H283" s="815">
        <v>0</v>
      </c>
      <c r="I283" s="815">
        <v>0</v>
      </c>
      <c r="J283" s="815">
        <v>15.482900000000001</v>
      </c>
      <c r="K283" s="815">
        <v>9.3849</v>
      </c>
    </row>
    <row r="284" spans="1:11" ht="15.75" customHeight="1" x14ac:dyDescent="0.25">
      <c r="A284" s="813" t="s">
        <v>2205</v>
      </c>
      <c r="B284" s="814" t="s">
        <v>2206</v>
      </c>
      <c r="C284" s="815">
        <v>7988393.2615999999</v>
      </c>
      <c r="D284" s="815">
        <v>91.4422</v>
      </c>
      <c r="E284" s="815">
        <v>45.919499999999999</v>
      </c>
      <c r="F284" s="815">
        <v>0</v>
      </c>
      <c r="G284" s="815">
        <v>203.20500000000001</v>
      </c>
      <c r="H284" s="815">
        <v>236.81700000000001</v>
      </c>
      <c r="I284" s="815">
        <v>64.361500000000007</v>
      </c>
      <c r="J284" s="815">
        <v>641.74519999999995</v>
      </c>
      <c r="K284" s="815">
        <v>201.72319999999999</v>
      </c>
    </row>
    <row r="285" spans="1:11" ht="15.75" customHeight="1" x14ac:dyDescent="0.25">
      <c r="A285" s="813" t="s">
        <v>2207</v>
      </c>
      <c r="B285" s="814" t="s">
        <v>2208</v>
      </c>
      <c r="C285" s="815">
        <v>13380237.567500001</v>
      </c>
      <c r="D285" s="815">
        <v>153.16210000000001</v>
      </c>
      <c r="E285" s="815">
        <v>76.913300000000007</v>
      </c>
      <c r="F285" s="815">
        <v>0</v>
      </c>
      <c r="G285" s="815">
        <v>340.36009999999999</v>
      </c>
      <c r="H285" s="815">
        <v>389.05650000000003</v>
      </c>
      <c r="I285" s="815">
        <v>64.361500000000007</v>
      </c>
      <c r="J285" s="815">
        <v>1023.8535000000001</v>
      </c>
      <c r="K285" s="815">
        <v>294.43689999999998</v>
      </c>
    </row>
    <row r="286" spans="1:11" ht="15.75" customHeight="1" x14ac:dyDescent="0.25">
      <c r="A286" s="813" t="s">
        <v>2209</v>
      </c>
      <c r="B286" s="814" t="s">
        <v>2210</v>
      </c>
      <c r="C286" s="815">
        <v>25018571.4967</v>
      </c>
      <c r="D286" s="815">
        <v>286.38470000000001</v>
      </c>
      <c r="E286" s="815">
        <v>143.81370000000001</v>
      </c>
      <c r="F286" s="815">
        <v>0</v>
      </c>
      <c r="G286" s="815">
        <v>636.41049999999996</v>
      </c>
      <c r="H286" s="815">
        <v>600.90300000000002</v>
      </c>
      <c r="I286" s="815">
        <v>94.403099999999995</v>
      </c>
      <c r="J286" s="815">
        <v>1761.915</v>
      </c>
      <c r="K286" s="815">
        <v>524.60149999999999</v>
      </c>
    </row>
    <row r="287" spans="1:11" ht="15.75" customHeight="1" x14ac:dyDescent="0.25">
      <c r="A287" s="813" t="s">
        <v>2211</v>
      </c>
      <c r="B287" s="814" t="s">
        <v>2212</v>
      </c>
      <c r="C287" s="815">
        <v>38195436.187899999</v>
      </c>
      <c r="D287" s="815">
        <v>437.21879999999999</v>
      </c>
      <c r="E287" s="815">
        <v>219.55789999999999</v>
      </c>
      <c r="F287" s="815">
        <v>0</v>
      </c>
      <c r="G287" s="815">
        <v>971.59739999999999</v>
      </c>
      <c r="H287" s="815">
        <v>1087.425</v>
      </c>
      <c r="I287" s="815">
        <v>94.403099999999995</v>
      </c>
      <c r="J287" s="815">
        <v>2810.2022000000002</v>
      </c>
      <c r="K287" s="815">
        <v>751.1798</v>
      </c>
    </row>
    <row r="288" spans="1:11" ht="15.75" customHeight="1" x14ac:dyDescent="0.25">
      <c r="A288" s="813" t="s">
        <v>2213</v>
      </c>
      <c r="B288" s="814" t="s">
        <v>2214</v>
      </c>
      <c r="C288" s="815">
        <v>4011492.2456</v>
      </c>
      <c r="D288" s="815">
        <v>45.9191</v>
      </c>
      <c r="E288" s="815">
        <v>18.7621</v>
      </c>
      <c r="F288" s="815">
        <v>0</v>
      </c>
      <c r="G288" s="815">
        <v>102.0424</v>
      </c>
      <c r="H288" s="815">
        <v>228.5472</v>
      </c>
      <c r="I288" s="815">
        <v>136.04939999999999</v>
      </c>
      <c r="J288" s="815">
        <v>531.3202</v>
      </c>
      <c r="K288" s="815">
        <v>200.73060000000001</v>
      </c>
    </row>
    <row r="289" spans="1:11" ht="15.75" customHeight="1" x14ac:dyDescent="0.25">
      <c r="A289" s="813" t="s">
        <v>2215</v>
      </c>
      <c r="B289" s="814" t="s">
        <v>2216</v>
      </c>
      <c r="C289" s="815">
        <v>107705.7341</v>
      </c>
      <c r="D289" s="815">
        <v>8.6165000000000003</v>
      </c>
      <c r="E289" s="815">
        <v>1.9936</v>
      </c>
      <c r="F289" s="815">
        <v>0</v>
      </c>
      <c r="G289" s="815">
        <v>8.6165000000000003</v>
      </c>
      <c r="H289" s="815">
        <v>12.7806</v>
      </c>
      <c r="I289" s="815">
        <v>0</v>
      </c>
      <c r="J289" s="815">
        <v>32.007199999999997</v>
      </c>
      <c r="K289" s="815">
        <v>10.610099999999999</v>
      </c>
    </row>
    <row r="290" spans="1:11" ht="15.75" customHeight="1" x14ac:dyDescent="0.25">
      <c r="A290" s="813" t="s">
        <v>2217</v>
      </c>
      <c r="B290" s="814" t="s">
        <v>2218</v>
      </c>
      <c r="C290" s="815">
        <v>153629.5245</v>
      </c>
      <c r="D290" s="815">
        <v>12.2904</v>
      </c>
      <c r="E290" s="815">
        <v>2.8437000000000001</v>
      </c>
      <c r="F290" s="815">
        <v>0</v>
      </c>
      <c r="G290" s="815">
        <v>12.2904</v>
      </c>
      <c r="H290" s="815">
        <v>30.125699999999998</v>
      </c>
      <c r="I290" s="815">
        <v>0</v>
      </c>
      <c r="J290" s="815">
        <v>57.550199999999997</v>
      </c>
      <c r="K290" s="815">
        <v>15.1341</v>
      </c>
    </row>
    <row r="291" spans="1:11" ht="15.75" customHeight="1" x14ac:dyDescent="0.25">
      <c r="A291" s="813" t="s">
        <v>2219</v>
      </c>
      <c r="B291" s="814" t="s">
        <v>2220</v>
      </c>
      <c r="C291" s="815">
        <v>1833029.3961</v>
      </c>
      <c r="D291" s="815">
        <v>146.64240000000001</v>
      </c>
      <c r="E291" s="815">
        <v>33.929400000000001</v>
      </c>
      <c r="F291" s="815">
        <v>0</v>
      </c>
      <c r="G291" s="815">
        <v>146.64240000000001</v>
      </c>
      <c r="H291" s="815">
        <v>30.071999999999999</v>
      </c>
      <c r="I291" s="815">
        <v>35.682200000000002</v>
      </c>
      <c r="J291" s="815">
        <v>392.96839999999997</v>
      </c>
      <c r="K291" s="815">
        <v>216.25399999999999</v>
      </c>
    </row>
    <row r="292" spans="1:11" ht="15.75" customHeight="1" x14ac:dyDescent="0.25">
      <c r="A292" s="813" t="s">
        <v>268</v>
      </c>
      <c r="B292" s="814" t="s">
        <v>269</v>
      </c>
      <c r="C292" s="815">
        <v>3245.3258999999998</v>
      </c>
      <c r="D292" s="815">
        <v>0.29210000000000003</v>
      </c>
      <c r="E292" s="815">
        <v>6.0100000000000001E-2</v>
      </c>
      <c r="F292" s="815">
        <v>0</v>
      </c>
      <c r="G292" s="815">
        <v>0.1623</v>
      </c>
      <c r="H292" s="815">
        <v>0</v>
      </c>
      <c r="I292" s="815">
        <v>0</v>
      </c>
      <c r="J292" s="815">
        <v>0.51449999999999996</v>
      </c>
      <c r="K292" s="815">
        <v>0.35220000000000001</v>
      </c>
    </row>
    <row r="293" spans="1:11" ht="15.75" customHeight="1" x14ac:dyDescent="0.25">
      <c r="A293" s="813" t="s">
        <v>567</v>
      </c>
      <c r="B293" s="814" t="s">
        <v>2221</v>
      </c>
      <c r="C293" s="815">
        <v>137553.93659999999</v>
      </c>
      <c r="D293" s="815">
        <v>11.004300000000001</v>
      </c>
      <c r="E293" s="815">
        <v>2.5461</v>
      </c>
      <c r="F293" s="815">
        <v>0</v>
      </c>
      <c r="G293" s="815">
        <v>11.004300000000001</v>
      </c>
      <c r="H293" s="815">
        <v>24.648299999999999</v>
      </c>
      <c r="I293" s="815">
        <v>0</v>
      </c>
      <c r="J293" s="815">
        <v>49.203000000000003</v>
      </c>
      <c r="K293" s="815">
        <v>13.5504</v>
      </c>
    </row>
    <row r="294" spans="1:11" ht="15.75" customHeight="1" x14ac:dyDescent="0.25">
      <c r="A294" s="813" t="s">
        <v>234</v>
      </c>
      <c r="B294" s="814" t="s">
        <v>235</v>
      </c>
      <c r="C294" s="815">
        <v>12642.742700000001</v>
      </c>
      <c r="D294" s="815">
        <v>2.5285000000000002</v>
      </c>
      <c r="E294" s="815">
        <v>0.29249999999999998</v>
      </c>
      <c r="F294" s="815">
        <v>0</v>
      </c>
      <c r="G294" s="815">
        <v>2.5285000000000002</v>
      </c>
      <c r="H294" s="815">
        <v>7.2037000000000004</v>
      </c>
      <c r="I294" s="815">
        <v>0</v>
      </c>
      <c r="J294" s="815">
        <v>12.5532</v>
      </c>
      <c r="K294" s="815">
        <v>2.8210000000000002</v>
      </c>
    </row>
    <row r="295" spans="1:11" ht="15.75" customHeight="1" x14ac:dyDescent="0.25">
      <c r="A295" s="813" t="s">
        <v>2222</v>
      </c>
      <c r="B295" s="814" t="s">
        <v>2223</v>
      </c>
      <c r="C295" s="815">
        <v>801173.9179</v>
      </c>
      <c r="D295" s="815">
        <v>64.093900000000005</v>
      </c>
      <c r="E295" s="815">
        <v>14.829700000000001</v>
      </c>
      <c r="F295" s="815">
        <v>0</v>
      </c>
      <c r="G295" s="815">
        <v>64.093900000000005</v>
      </c>
      <c r="H295" s="815">
        <v>194.4477</v>
      </c>
      <c r="I295" s="815">
        <v>0</v>
      </c>
      <c r="J295" s="815">
        <v>337.46519999999998</v>
      </c>
      <c r="K295" s="815">
        <v>78.923599999999993</v>
      </c>
    </row>
    <row r="296" spans="1:11" ht="15.75" customHeight="1" x14ac:dyDescent="0.25">
      <c r="A296" s="813" t="s">
        <v>2224</v>
      </c>
      <c r="B296" s="814" t="s">
        <v>2225</v>
      </c>
      <c r="C296" s="815">
        <v>180216.53260000001</v>
      </c>
      <c r="D296" s="815">
        <v>14.417299999999999</v>
      </c>
      <c r="E296" s="815">
        <v>3.3357999999999999</v>
      </c>
      <c r="F296" s="815">
        <v>0</v>
      </c>
      <c r="G296" s="815">
        <v>14.417299999999999</v>
      </c>
      <c r="H296" s="815">
        <v>32.864400000000003</v>
      </c>
      <c r="I296" s="815">
        <v>0</v>
      </c>
      <c r="J296" s="815">
        <v>65.034800000000004</v>
      </c>
      <c r="K296" s="815">
        <v>17.7531</v>
      </c>
    </row>
    <row r="297" spans="1:11" ht="15.75" customHeight="1" x14ac:dyDescent="0.25">
      <c r="A297" s="813" t="s">
        <v>2226</v>
      </c>
      <c r="B297" s="814" t="s">
        <v>2227</v>
      </c>
      <c r="C297" s="815">
        <v>3966969.3659999999</v>
      </c>
      <c r="D297" s="815">
        <v>185.12520000000001</v>
      </c>
      <c r="E297" s="815">
        <v>69.349199999999996</v>
      </c>
      <c r="F297" s="815">
        <v>0</v>
      </c>
      <c r="G297" s="815">
        <v>264.46460000000002</v>
      </c>
      <c r="H297" s="815">
        <v>49.941000000000003</v>
      </c>
      <c r="I297" s="815">
        <v>41.9803</v>
      </c>
      <c r="J297" s="815">
        <v>610.86030000000005</v>
      </c>
      <c r="K297" s="815">
        <v>296.4547</v>
      </c>
    </row>
    <row r="298" spans="1:11" ht="15.75" customHeight="1" x14ac:dyDescent="0.25">
      <c r="A298" s="813" t="s">
        <v>2228</v>
      </c>
      <c r="B298" s="814" t="s">
        <v>2229</v>
      </c>
      <c r="C298" s="815">
        <v>903622.00879999995</v>
      </c>
      <c r="D298" s="815">
        <v>72.2898</v>
      </c>
      <c r="E298" s="815">
        <v>16.725999999999999</v>
      </c>
      <c r="F298" s="815">
        <v>0</v>
      </c>
      <c r="G298" s="815">
        <v>72.2898</v>
      </c>
      <c r="H298" s="815">
        <v>302.26119999999997</v>
      </c>
      <c r="I298" s="815">
        <v>0</v>
      </c>
      <c r="J298" s="815">
        <v>463.5668</v>
      </c>
      <c r="K298" s="815">
        <v>89.015799999999999</v>
      </c>
    </row>
    <row r="299" spans="1:11" ht="15.75" customHeight="1" x14ac:dyDescent="0.25">
      <c r="A299" s="813" t="s">
        <v>2230</v>
      </c>
      <c r="B299" s="814" t="s">
        <v>2231</v>
      </c>
      <c r="C299" s="815">
        <v>6018786.0853000004</v>
      </c>
      <c r="D299" s="815">
        <v>324.08850000000001</v>
      </c>
      <c r="E299" s="815">
        <v>107.1228</v>
      </c>
      <c r="F299" s="815">
        <v>0</v>
      </c>
      <c r="G299" s="815">
        <v>462.98349999999999</v>
      </c>
      <c r="H299" s="815">
        <v>49.941000000000003</v>
      </c>
      <c r="I299" s="815">
        <v>41.9803</v>
      </c>
      <c r="J299" s="815">
        <v>986.11609999999996</v>
      </c>
      <c r="K299" s="815">
        <v>473.19159999999999</v>
      </c>
    </row>
    <row r="300" spans="1:11" ht="15.75" customHeight="1" x14ac:dyDescent="0.25">
      <c r="A300" s="813" t="s">
        <v>2232</v>
      </c>
      <c r="B300" s="814" t="s">
        <v>2233</v>
      </c>
      <c r="C300" s="815">
        <v>6018786.0853000004</v>
      </c>
      <c r="D300" s="815">
        <v>324.08850000000001</v>
      </c>
      <c r="E300" s="815">
        <v>107.1228</v>
      </c>
      <c r="F300" s="815">
        <v>0</v>
      </c>
      <c r="G300" s="815">
        <v>462.98349999999999</v>
      </c>
      <c r="H300" s="815">
        <v>49.941000000000003</v>
      </c>
      <c r="I300" s="815">
        <v>41.9803</v>
      </c>
      <c r="J300" s="815">
        <v>986.11609999999996</v>
      </c>
      <c r="K300" s="815">
        <v>473.19159999999999</v>
      </c>
    </row>
    <row r="301" spans="1:11" ht="15.75" customHeight="1" x14ac:dyDescent="0.25">
      <c r="A301" s="813" t="s">
        <v>2234</v>
      </c>
      <c r="B301" s="814" t="s">
        <v>2235</v>
      </c>
      <c r="C301" s="815">
        <v>6001501.3729999997</v>
      </c>
      <c r="D301" s="815">
        <v>323.15780000000001</v>
      </c>
      <c r="E301" s="815">
        <v>106.8152</v>
      </c>
      <c r="F301" s="815">
        <v>0</v>
      </c>
      <c r="G301" s="815">
        <v>461.654</v>
      </c>
      <c r="H301" s="815">
        <v>49.941000000000003</v>
      </c>
      <c r="I301" s="815">
        <v>41.9803</v>
      </c>
      <c r="J301" s="815">
        <v>983.54830000000004</v>
      </c>
      <c r="K301" s="815">
        <v>471.95330000000001</v>
      </c>
    </row>
    <row r="302" spans="1:11" ht="15.75" customHeight="1" x14ac:dyDescent="0.25">
      <c r="A302" s="813" t="s">
        <v>2236</v>
      </c>
      <c r="B302" s="814" t="s">
        <v>2237</v>
      </c>
      <c r="C302" s="815">
        <v>6001501.3729999997</v>
      </c>
      <c r="D302" s="815">
        <v>323.15780000000001</v>
      </c>
      <c r="E302" s="815">
        <v>106.8152</v>
      </c>
      <c r="F302" s="815">
        <v>0</v>
      </c>
      <c r="G302" s="815">
        <v>461.654</v>
      </c>
      <c r="H302" s="815">
        <v>49.941000000000003</v>
      </c>
      <c r="I302" s="815">
        <v>41.9803</v>
      </c>
      <c r="J302" s="815">
        <v>983.54830000000004</v>
      </c>
      <c r="K302" s="815">
        <v>471.95330000000001</v>
      </c>
    </row>
    <row r="303" spans="1:11" ht="15.75" customHeight="1" x14ac:dyDescent="0.25">
      <c r="A303" s="813" t="s">
        <v>2238</v>
      </c>
      <c r="B303" s="814" t="s">
        <v>2239</v>
      </c>
      <c r="C303" s="815">
        <v>3646590.9523</v>
      </c>
      <c r="D303" s="815">
        <v>141.81190000000001</v>
      </c>
      <c r="E303" s="815">
        <v>62.4985</v>
      </c>
      <c r="F303" s="815">
        <v>0</v>
      </c>
      <c r="G303" s="815">
        <v>202.58840000000001</v>
      </c>
      <c r="H303" s="815">
        <v>49.941000000000003</v>
      </c>
      <c r="I303" s="815">
        <v>41.9803</v>
      </c>
      <c r="J303" s="815">
        <v>498.82010000000002</v>
      </c>
      <c r="K303" s="815">
        <v>246.29069999999999</v>
      </c>
    </row>
    <row r="304" spans="1:11" ht="15.75" customHeight="1" x14ac:dyDescent="0.25">
      <c r="A304" s="813" t="s">
        <v>2240</v>
      </c>
      <c r="B304" s="814" t="s">
        <v>2241</v>
      </c>
      <c r="C304" s="815">
        <v>170866.8173</v>
      </c>
      <c r="D304" s="815">
        <v>13.6693</v>
      </c>
      <c r="E304" s="815">
        <v>3.1627000000000001</v>
      </c>
      <c r="F304" s="815">
        <v>0</v>
      </c>
      <c r="G304" s="815">
        <v>13.6693</v>
      </c>
      <c r="H304" s="815">
        <v>32.864400000000003</v>
      </c>
      <c r="I304" s="815">
        <v>0</v>
      </c>
      <c r="J304" s="815">
        <v>63.365699999999997</v>
      </c>
      <c r="K304" s="815">
        <v>16.832000000000001</v>
      </c>
    </row>
    <row r="305" spans="1:11" ht="15.75" customHeight="1" x14ac:dyDescent="0.25">
      <c r="A305" s="813" t="s">
        <v>678</v>
      </c>
      <c r="B305" s="814" t="s">
        <v>1112</v>
      </c>
      <c r="C305" s="815">
        <v>2950.5641000000001</v>
      </c>
      <c r="D305" s="815">
        <v>0.39340000000000003</v>
      </c>
      <c r="E305" s="815">
        <v>6.0699999999999997E-2</v>
      </c>
      <c r="F305" s="815">
        <v>0</v>
      </c>
      <c r="G305" s="815">
        <v>0.39340000000000003</v>
      </c>
      <c r="H305" s="815">
        <v>0</v>
      </c>
      <c r="I305" s="815">
        <v>0</v>
      </c>
      <c r="J305" s="815">
        <v>0.84750000000000003</v>
      </c>
      <c r="K305" s="815">
        <v>0.4541</v>
      </c>
    </row>
    <row r="306" spans="1:11" ht="15.75" customHeight="1" x14ac:dyDescent="0.25">
      <c r="A306" s="813" t="s">
        <v>2242</v>
      </c>
      <c r="B306" s="814" t="s">
        <v>2243</v>
      </c>
      <c r="C306" s="815">
        <v>6571775.8124000002</v>
      </c>
      <c r="D306" s="815">
        <v>230.01220000000001</v>
      </c>
      <c r="E306" s="815">
        <v>111.50660000000001</v>
      </c>
      <c r="F306" s="815">
        <v>0</v>
      </c>
      <c r="G306" s="815">
        <v>328.58879999999999</v>
      </c>
      <c r="H306" s="815">
        <v>56.921999999999997</v>
      </c>
      <c r="I306" s="815">
        <v>41.9803</v>
      </c>
      <c r="J306" s="815">
        <v>769.00990000000002</v>
      </c>
      <c r="K306" s="815">
        <v>383.4991</v>
      </c>
    </row>
    <row r="307" spans="1:11" ht="15.75" customHeight="1" x14ac:dyDescent="0.25">
      <c r="A307" s="813" t="s">
        <v>399</v>
      </c>
      <c r="B307" s="814" t="s">
        <v>400</v>
      </c>
      <c r="C307" s="815">
        <v>14094.319100000001</v>
      </c>
      <c r="D307" s="815">
        <v>1.8792</v>
      </c>
      <c r="E307" s="815">
        <v>0.28989999999999999</v>
      </c>
      <c r="F307" s="815">
        <v>0</v>
      </c>
      <c r="G307" s="815">
        <v>1.4094</v>
      </c>
      <c r="H307" s="815">
        <v>0</v>
      </c>
      <c r="I307" s="815">
        <v>0</v>
      </c>
      <c r="J307" s="815">
        <v>3.5785</v>
      </c>
      <c r="K307" s="815">
        <v>2.1690999999999998</v>
      </c>
    </row>
    <row r="308" spans="1:11" ht="15.75" customHeight="1" x14ac:dyDescent="0.25">
      <c r="A308" s="813" t="s">
        <v>302</v>
      </c>
      <c r="B308" s="814" t="s">
        <v>303</v>
      </c>
      <c r="C308" s="815">
        <v>516492.84399999998</v>
      </c>
      <c r="D308" s="815">
        <v>41.319400000000002</v>
      </c>
      <c r="E308" s="815">
        <v>9.5602999999999998</v>
      </c>
      <c r="F308" s="815">
        <v>0</v>
      </c>
      <c r="G308" s="815">
        <v>41.319400000000002</v>
      </c>
      <c r="H308" s="815">
        <v>144.3569</v>
      </c>
      <c r="I308" s="815">
        <v>0</v>
      </c>
      <c r="J308" s="815">
        <v>236.55600000000001</v>
      </c>
      <c r="K308" s="815">
        <v>50.8797</v>
      </c>
    </row>
    <row r="309" spans="1:11" ht="15.75" customHeight="1" x14ac:dyDescent="0.25">
      <c r="A309" s="813" t="s">
        <v>2244</v>
      </c>
      <c r="B309" s="814" t="s">
        <v>2245</v>
      </c>
      <c r="C309" s="815">
        <v>2097037.4831999999</v>
      </c>
      <c r="D309" s="815">
        <v>95.998699999999999</v>
      </c>
      <c r="E309" s="815">
        <v>35.6374</v>
      </c>
      <c r="F309" s="815">
        <v>0</v>
      </c>
      <c r="G309" s="815">
        <v>106.6652</v>
      </c>
      <c r="H309" s="815">
        <v>0</v>
      </c>
      <c r="I309" s="815">
        <v>72.352199999999996</v>
      </c>
      <c r="J309" s="815">
        <v>310.65350000000001</v>
      </c>
      <c r="K309" s="815">
        <v>203.98830000000001</v>
      </c>
    </row>
    <row r="310" spans="1:11" ht="15.75" customHeight="1" x14ac:dyDescent="0.25">
      <c r="A310" s="813" t="s">
        <v>2246</v>
      </c>
      <c r="B310" s="814" t="s">
        <v>2247</v>
      </c>
      <c r="C310" s="815">
        <v>431054.48320000002</v>
      </c>
      <c r="D310" s="815">
        <v>19.732900000000001</v>
      </c>
      <c r="E310" s="815">
        <v>7.3254000000000001</v>
      </c>
      <c r="F310" s="815">
        <v>0</v>
      </c>
      <c r="G310" s="815">
        <v>21.9255</v>
      </c>
      <c r="H310" s="815">
        <v>0</v>
      </c>
      <c r="I310" s="815">
        <v>72.352199999999996</v>
      </c>
      <c r="J310" s="815">
        <v>121.336</v>
      </c>
      <c r="K310" s="815">
        <v>99.410499999999999</v>
      </c>
    </row>
    <row r="311" spans="1:11" ht="15.75" customHeight="1" x14ac:dyDescent="0.25">
      <c r="A311" s="813" t="s">
        <v>260</v>
      </c>
      <c r="B311" s="814" t="s">
        <v>261</v>
      </c>
      <c r="C311" s="815">
        <v>7841.3850000000002</v>
      </c>
      <c r="D311" s="815">
        <v>1.0455000000000001</v>
      </c>
      <c r="E311" s="815">
        <v>0.1613</v>
      </c>
      <c r="F311" s="815">
        <v>0</v>
      </c>
      <c r="G311" s="815">
        <v>1.0455000000000001</v>
      </c>
      <c r="H311" s="815">
        <v>0</v>
      </c>
      <c r="I311" s="815">
        <v>0</v>
      </c>
      <c r="J311" s="815">
        <v>2.2523</v>
      </c>
      <c r="K311" s="815">
        <v>1.2068000000000001</v>
      </c>
    </row>
    <row r="312" spans="1:11" ht="15.75" customHeight="1" x14ac:dyDescent="0.25">
      <c r="A312" s="813" t="s">
        <v>2248</v>
      </c>
      <c r="B312" s="814" t="s">
        <v>2249</v>
      </c>
      <c r="C312" s="815">
        <v>672318.29850000003</v>
      </c>
      <c r="D312" s="815">
        <v>7.6959999999999997</v>
      </c>
      <c r="E312" s="815">
        <v>3.8647</v>
      </c>
      <c r="F312" s="815">
        <v>0</v>
      </c>
      <c r="G312" s="815">
        <v>8.5510999999999999</v>
      </c>
      <c r="H312" s="815">
        <v>180.72</v>
      </c>
      <c r="I312" s="815">
        <v>41.751199999999997</v>
      </c>
      <c r="J312" s="815">
        <v>242.583</v>
      </c>
      <c r="K312" s="815">
        <v>53.311900000000001</v>
      </c>
    </row>
    <row r="313" spans="1:11" ht="15.75" customHeight="1" x14ac:dyDescent="0.25">
      <c r="A313" s="813" t="s">
        <v>2250</v>
      </c>
      <c r="B313" s="814" t="s">
        <v>2251</v>
      </c>
      <c r="C313" s="815">
        <v>15260.2282</v>
      </c>
      <c r="D313" s="815">
        <v>2.0347</v>
      </c>
      <c r="E313" s="815">
        <v>0.31390000000000001</v>
      </c>
      <c r="F313" s="815">
        <v>0</v>
      </c>
      <c r="G313" s="815">
        <v>2.0347</v>
      </c>
      <c r="H313" s="815">
        <v>0</v>
      </c>
      <c r="I313" s="815">
        <v>28.713899999999999</v>
      </c>
      <c r="J313" s="815">
        <v>33.097200000000001</v>
      </c>
      <c r="K313" s="815">
        <v>31.0625</v>
      </c>
    </row>
    <row r="314" spans="1:11" ht="15.75" customHeight="1" x14ac:dyDescent="0.25">
      <c r="A314" s="813" t="s">
        <v>2252</v>
      </c>
      <c r="B314" s="814" t="s">
        <v>2253</v>
      </c>
      <c r="C314" s="815">
        <v>8621419.0164999999</v>
      </c>
      <c r="D314" s="815">
        <v>1005.8321999999999</v>
      </c>
      <c r="E314" s="815">
        <v>177.31389999999999</v>
      </c>
      <c r="F314" s="815">
        <v>0</v>
      </c>
      <c r="G314" s="815">
        <v>1436.9032</v>
      </c>
      <c r="H314" s="815">
        <v>439.803</v>
      </c>
      <c r="I314" s="815">
        <v>41.9803</v>
      </c>
      <c r="J314" s="815">
        <v>3101.8326000000002</v>
      </c>
      <c r="K314" s="815">
        <v>1225.1264000000001</v>
      </c>
    </row>
    <row r="315" spans="1:11" ht="15.75" customHeight="1" x14ac:dyDescent="0.25">
      <c r="A315" s="813" t="s">
        <v>493</v>
      </c>
      <c r="B315" s="814" t="s">
        <v>494</v>
      </c>
      <c r="C315" s="815">
        <v>869740.47750000004</v>
      </c>
      <c r="D315" s="815">
        <v>86.974000000000004</v>
      </c>
      <c r="E315" s="815">
        <v>16.7697</v>
      </c>
      <c r="F315" s="815">
        <v>0</v>
      </c>
      <c r="G315" s="815">
        <v>86.974000000000004</v>
      </c>
      <c r="H315" s="815">
        <v>118.8918</v>
      </c>
      <c r="I315" s="815">
        <v>35.682200000000002</v>
      </c>
      <c r="J315" s="815">
        <v>345.29169999999999</v>
      </c>
      <c r="K315" s="815">
        <v>139.42590000000001</v>
      </c>
    </row>
    <row r="316" spans="1:11" ht="15.75" customHeight="1" x14ac:dyDescent="0.25">
      <c r="A316" s="813" t="s">
        <v>2254</v>
      </c>
      <c r="B316" s="814" t="s">
        <v>2255</v>
      </c>
      <c r="C316" s="815">
        <v>299088.64630000002</v>
      </c>
      <c r="D316" s="815">
        <v>29.908899999999999</v>
      </c>
      <c r="E316" s="815">
        <v>5.7667999999999999</v>
      </c>
      <c r="F316" s="815">
        <v>0</v>
      </c>
      <c r="G316" s="815">
        <v>29.908899999999999</v>
      </c>
      <c r="H316" s="815">
        <v>26.098199999999999</v>
      </c>
      <c r="I316" s="815">
        <v>35.682200000000002</v>
      </c>
      <c r="J316" s="815">
        <v>127.36499999999999</v>
      </c>
      <c r="K316" s="815">
        <v>71.357900000000001</v>
      </c>
    </row>
    <row r="317" spans="1:11" ht="15.75" customHeight="1" x14ac:dyDescent="0.25">
      <c r="A317" s="813" t="s">
        <v>321</v>
      </c>
      <c r="B317" s="814" t="s">
        <v>322</v>
      </c>
      <c r="C317" s="815">
        <v>5348.6478999999999</v>
      </c>
      <c r="D317" s="815">
        <v>0.71319999999999995</v>
      </c>
      <c r="E317" s="815">
        <v>0.11</v>
      </c>
      <c r="F317" s="815">
        <v>0</v>
      </c>
      <c r="G317" s="815">
        <v>0.71319999999999995</v>
      </c>
      <c r="H317" s="815">
        <v>0</v>
      </c>
      <c r="I317" s="815">
        <v>0</v>
      </c>
      <c r="J317" s="815">
        <v>1.5364</v>
      </c>
      <c r="K317" s="815">
        <v>0.82320000000000004</v>
      </c>
    </row>
    <row r="318" spans="1:11" ht="15.75" customHeight="1" x14ac:dyDescent="0.25">
      <c r="A318" s="813" t="s">
        <v>228</v>
      </c>
      <c r="B318" s="814" t="s">
        <v>6020</v>
      </c>
      <c r="C318" s="815">
        <v>282063.65850000002</v>
      </c>
      <c r="D318" s="815">
        <v>16.9238</v>
      </c>
      <c r="E318" s="815">
        <v>5.2210000000000001</v>
      </c>
      <c r="F318" s="815">
        <v>2.1154999999999999</v>
      </c>
      <c r="G318" s="815">
        <v>16.9238</v>
      </c>
      <c r="H318" s="815">
        <v>40.879100000000001</v>
      </c>
      <c r="I318" s="815">
        <v>32.174999999999997</v>
      </c>
      <c r="J318" s="815">
        <v>114.23820000000001</v>
      </c>
      <c r="K318" s="815">
        <v>56.435299999999998</v>
      </c>
    </row>
    <row r="319" spans="1:11" ht="15.75" customHeight="1" x14ac:dyDescent="0.25">
      <c r="A319" s="813" t="s">
        <v>469</v>
      </c>
      <c r="B319" s="814" t="s">
        <v>470</v>
      </c>
      <c r="C319" s="815">
        <v>737721.71219999995</v>
      </c>
      <c r="D319" s="815">
        <v>59.017699999999998</v>
      </c>
      <c r="E319" s="815">
        <v>13.655200000000001</v>
      </c>
      <c r="F319" s="815">
        <v>0</v>
      </c>
      <c r="G319" s="815">
        <v>59.017699999999998</v>
      </c>
      <c r="H319" s="815">
        <v>70.454400000000007</v>
      </c>
      <c r="I319" s="815">
        <v>35.682200000000002</v>
      </c>
      <c r="J319" s="815">
        <v>237.8272</v>
      </c>
      <c r="K319" s="815">
        <v>108.35509999999999</v>
      </c>
    </row>
    <row r="320" spans="1:11" ht="15.75" customHeight="1" x14ac:dyDescent="0.25">
      <c r="A320" s="813" t="s">
        <v>554</v>
      </c>
      <c r="B320" s="814" t="s">
        <v>1686</v>
      </c>
      <c r="C320" s="815">
        <v>8259561.8995000003</v>
      </c>
      <c r="D320" s="815">
        <v>722.71169999999995</v>
      </c>
      <c r="E320" s="815">
        <v>159.25470000000001</v>
      </c>
      <c r="F320" s="815">
        <v>0</v>
      </c>
      <c r="G320" s="815">
        <v>929.20069999999998</v>
      </c>
      <c r="H320" s="815">
        <v>0</v>
      </c>
      <c r="I320" s="815">
        <v>41.9803</v>
      </c>
      <c r="J320" s="815">
        <v>1853.1474000000001</v>
      </c>
      <c r="K320" s="815">
        <v>923.94669999999996</v>
      </c>
    </row>
    <row r="321" spans="1:11" ht="15.75" customHeight="1" x14ac:dyDescent="0.25">
      <c r="A321" s="813" t="s">
        <v>2256</v>
      </c>
      <c r="B321" s="814" t="s">
        <v>2257</v>
      </c>
      <c r="C321" s="815">
        <v>398179.21090000001</v>
      </c>
      <c r="D321" s="815">
        <v>35.393700000000003</v>
      </c>
      <c r="E321" s="815">
        <v>7.5068000000000001</v>
      </c>
      <c r="F321" s="815">
        <v>0</v>
      </c>
      <c r="G321" s="815">
        <v>22.121099999999998</v>
      </c>
      <c r="H321" s="815">
        <v>0</v>
      </c>
      <c r="I321" s="815">
        <v>28.713899999999999</v>
      </c>
      <c r="J321" s="815">
        <v>93.735500000000002</v>
      </c>
      <c r="K321" s="815">
        <v>71.614400000000003</v>
      </c>
    </row>
    <row r="322" spans="1:11" ht="15.75" customHeight="1" x14ac:dyDescent="0.25">
      <c r="A322" s="813" t="s">
        <v>2258</v>
      </c>
      <c r="B322" s="814" t="s">
        <v>2259</v>
      </c>
      <c r="C322" s="815">
        <v>122808.4074</v>
      </c>
      <c r="D322" s="815">
        <v>18.421299999999999</v>
      </c>
      <c r="E322" s="815">
        <v>2.5257999999999998</v>
      </c>
      <c r="F322" s="815">
        <v>0</v>
      </c>
      <c r="G322" s="815">
        <v>6.1403999999999996</v>
      </c>
      <c r="H322" s="815">
        <v>0</v>
      </c>
      <c r="I322" s="815">
        <v>28.713899999999999</v>
      </c>
      <c r="J322" s="815">
        <v>55.801400000000001</v>
      </c>
      <c r="K322" s="815">
        <v>49.661000000000001</v>
      </c>
    </row>
    <row r="323" spans="1:11" ht="15.75" customHeight="1" x14ac:dyDescent="0.25">
      <c r="A323" s="813" t="s">
        <v>2260</v>
      </c>
      <c r="B323" s="814" t="s">
        <v>2261</v>
      </c>
      <c r="C323" s="815">
        <v>36218.210599999999</v>
      </c>
      <c r="D323" s="815">
        <v>5.7949000000000002</v>
      </c>
      <c r="E323" s="815">
        <v>0.78210000000000002</v>
      </c>
      <c r="F323" s="815">
        <v>0</v>
      </c>
      <c r="G323" s="815">
        <v>5.0705</v>
      </c>
      <c r="H323" s="815">
        <v>0</v>
      </c>
      <c r="I323" s="815">
        <v>28.713899999999999</v>
      </c>
      <c r="J323" s="815">
        <v>40.361400000000003</v>
      </c>
      <c r="K323" s="815">
        <v>35.290900000000001</v>
      </c>
    </row>
    <row r="324" spans="1:11" ht="15.75" customHeight="1" x14ac:dyDescent="0.25">
      <c r="A324" s="813" t="s">
        <v>2262</v>
      </c>
      <c r="B324" s="814" t="s">
        <v>2263</v>
      </c>
      <c r="C324" s="815">
        <v>426793.89870000002</v>
      </c>
      <c r="D324" s="815">
        <v>37.344499999999996</v>
      </c>
      <c r="E324" s="815">
        <v>8.2291000000000007</v>
      </c>
      <c r="F324" s="815">
        <v>0</v>
      </c>
      <c r="G324" s="815">
        <v>37.344499999999996</v>
      </c>
      <c r="H324" s="815">
        <v>61.083799999999997</v>
      </c>
      <c r="I324" s="815">
        <v>35.682200000000002</v>
      </c>
      <c r="J324" s="815">
        <v>179.6841</v>
      </c>
      <c r="K324" s="815">
        <v>81.255799999999994</v>
      </c>
    </row>
    <row r="325" spans="1:11" ht="15.75" customHeight="1" x14ac:dyDescent="0.25">
      <c r="A325" s="813" t="s">
        <v>2264</v>
      </c>
      <c r="B325" s="814" t="s">
        <v>2265</v>
      </c>
      <c r="C325" s="815">
        <v>443310.9596</v>
      </c>
      <c r="D325" s="815">
        <v>49.872500000000002</v>
      </c>
      <c r="E325" s="815">
        <v>8.5475999999999992</v>
      </c>
      <c r="F325" s="815">
        <v>0</v>
      </c>
      <c r="G325" s="815">
        <v>55.413899999999998</v>
      </c>
      <c r="H325" s="815">
        <v>78.0852</v>
      </c>
      <c r="I325" s="815">
        <v>28.713899999999999</v>
      </c>
      <c r="J325" s="815">
        <v>220.63310000000001</v>
      </c>
      <c r="K325" s="815">
        <v>87.134</v>
      </c>
    </row>
    <row r="326" spans="1:11" ht="15.75" customHeight="1" x14ac:dyDescent="0.25">
      <c r="A326" s="813" t="s">
        <v>2266</v>
      </c>
      <c r="B326" s="814" t="s">
        <v>2267</v>
      </c>
      <c r="C326" s="815">
        <v>4111423.0367999999</v>
      </c>
      <c r="D326" s="815">
        <v>479.666</v>
      </c>
      <c r="E326" s="815">
        <v>84.558300000000003</v>
      </c>
      <c r="F326" s="815">
        <v>0</v>
      </c>
      <c r="G326" s="815">
        <v>685.23720000000003</v>
      </c>
      <c r="H326" s="815">
        <v>149.82300000000001</v>
      </c>
      <c r="I326" s="815">
        <v>41.9803</v>
      </c>
      <c r="J326" s="815">
        <v>1441.2647999999999</v>
      </c>
      <c r="K326" s="815">
        <v>606.20460000000003</v>
      </c>
    </row>
    <row r="327" spans="1:11" ht="15.75" customHeight="1" x14ac:dyDescent="0.25">
      <c r="A327" s="813" t="s">
        <v>2268</v>
      </c>
      <c r="B327" s="814" t="s">
        <v>2269</v>
      </c>
      <c r="C327" s="815">
        <v>29284.386399999999</v>
      </c>
      <c r="D327" s="815">
        <v>2.6356000000000002</v>
      </c>
      <c r="E327" s="815">
        <v>0.54210000000000003</v>
      </c>
      <c r="F327" s="815">
        <v>0</v>
      </c>
      <c r="G327" s="815">
        <v>2.6356000000000002</v>
      </c>
      <c r="H327" s="815">
        <v>0</v>
      </c>
      <c r="I327" s="815">
        <v>28.713899999999999</v>
      </c>
      <c r="J327" s="815">
        <v>34.527200000000001</v>
      </c>
      <c r="K327" s="815">
        <v>31.8916</v>
      </c>
    </row>
    <row r="328" spans="1:11" ht="15.75" customHeight="1" x14ac:dyDescent="0.25">
      <c r="A328" s="813" t="s">
        <v>2270</v>
      </c>
      <c r="B328" s="814" t="s">
        <v>2271</v>
      </c>
      <c r="C328" s="815">
        <v>14805.693799999999</v>
      </c>
      <c r="D328" s="815">
        <v>1.9741</v>
      </c>
      <c r="E328" s="815">
        <v>0.30449999999999999</v>
      </c>
      <c r="F328" s="815">
        <v>0</v>
      </c>
      <c r="G328" s="815">
        <v>1.4805999999999999</v>
      </c>
      <c r="H328" s="815">
        <v>0</v>
      </c>
      <c r="I328" s="815">
        <v>0</v>
      </c>
      <c r="J328" s="815">
        <v>3.7591999999999999</v>
      </c>
      <c r="K328" s="815">
        <v>2.2786</v>
      </c>
    </row>
    <row r="329" spans="1:11" ht="15.75" customHeight="1" x14ac:dyDescent="0.25">
      <c r="A329" s="813" t="s">
        <v>2272</v>
      </c>
      <c r="B329" s="814" t="s">
        <v>2273</v>
      </c>
      <c r="C329" s="815">
        <v>230837.3357</v>
      </c>
      <c r="D329" s="815">
        <v>9.8930000000000007</v>
      </c>
      <c r="E329" s="815">
        <v>3.8997999999999999</v>
      </c>
      <c r="F329" s="815">
        <v>0</v>
      </c>
      <c r="G329" s="815">
        <v>16.488399999999999</v>
      </c>
      <c r="H329" s="815">
        <v>0</v>
      </c>
      <c r="I329" s="815">
        <v>30.041599999999999</v>
      </c>
      <c r="J329" s="815">
        <v>60.322800000000001</v>
      </c>
      <c r="K329" s="815">
        <v>43.834400000000002</v>
      </c>
    </row>
    <row r="330" spans="1:11" ht="15.75" customHeight="1" x14ac:dyDescent="0.25">
      <c r="A330" s="813" t="s">
        <v>2274</v>
      </c>
      <c r="B330" s="814" t="s">
        <v>2275</v>
      </c>
      <c r="C330" s="815">
        <v>18961.595600000001</v>
      </c>
      <c r="D330" s="815">
        <v>3.0339</v>
      </c>
      <c r="E330" s="815">
        <v>0.40949999999999998</v>
      </c>
      <c r="F330" s="815">
        <v>0</v>
      </c>
      <c r="G330" s="815">
        <v>2.6545999999999998</v>
      </c>
      <c r="H330" s="815">
        <v>0</v>
      </c>
      <c r="I330" s="815">
        <v>28.713899999999999</v>
      </c>
      <c r="J330" s="815">
        <v>34.811900000000001</v>
      </c>
      <c r="K330" s="815">
        <v>32.157299999999999</v>
      </c>
    </row>
    <row r="331" spans="1:11" ht="15.75" customHeight="1" x14ac:dyDescent="0.25">
      <c r="A331" s="813" t="s">
        <v>246</v>
      </c>
      <c r="B331" s="814" t="s">
        <v>247</v>
      </c>
      <c r="C331" s="815">
        <v>16973.5658</v>
      </c>
      <c r="D331" s="815">
        <v>2.2631000000000001</v>
      </c>
      <c r="E331" s="815">
        <v>0.34910000000000002</v>
      </c>
      <c r="F331" s="815">
        <v>0</v>
      </c>
      <c r="G331" s="815">
        <v>2.2631000000000001</v>
      </c>
      <c r="H331" s="815">
        <v>0</v>
      </c>
      <c r="I331" s="815">
        <v>28.713899999999999</v>
      </c>
      <c r="J331" s="815">
        <v>33.589199999999998</v>
      </c>
      <c r="K331" s="815">
        <v>31.3261</v>
      </c>
    </row>
    <row r="332" spans="1:11" ht="15.75" customHeight="1" x14ac:dyDescent="0.25">
      <c r="A332" s="813" t="s">
        <v>2276</v>
      </c>
      <c r="B332" s="814" t="s">
        <v>2277</v>
      </c>
      <c r="C332" s="815">
        <v>14932.227699999999</v>
      </c>
      <c r="D332" s="815">
        <v>1.1946000000000001</v>
      </c>
      <c r="E332" s="815">
        <v>0.27639999999999998</v>
      </c>
      <c r="F332" s="815">
        <v>0</v>
      </c>
      <c r="G332" s="815">
        <v>1.1946000000000001</v>
      </c>
      <c r="H332" s="815">
        <v>0</v>
      </c>
      <c r="I332" s="815">
        <v>28.713899999999999</v>
      </c>
      <c r="J332" s="815">
        <v>31.3795</v>
      </c>
      <c r="K332" s="815">
        <v>30.184899999999999</v>
      </c>
    </row>
    <row r="333" spans="1:11" ht="15.75" customHeight="1" x14ac:dyDescent="0.25">
      <c r="A333" s="813" t="s">
        <v>2278</v>
      </c>
      <c r="B333" s="814" t="s">
        <v>2279</v>
      </c>
      <c r="C333" s="815">
        <v>55857.366399999999</v>
      </c>
      <c r="D333" s="815">
        <v>5.5857000000000001</v>
      </c>
      <c r="E333" s="815">
        <v>1.077</v>
      </c>
      <c r="F333" s="815">
        <v>0</v>
      </c>
      <c r="G333" s="815">
        <v>4.8875000000000002</v>
      </c>
      <c r="H333" s="815">
        <v>8.0549999999999997</v>
      </c>
      <c r="I333" s="815">
        <v>28.713899999999999</v>
      </c>
      <c r="J333" s="815">
        <v>48.319099999999999</v>
      </c>
      <c r="K333" s="815">
        <v>35.376600000000003</v>
      </c>
    </row>
    <row r="334" spans="1:11" ht="15.75" customHeight="1" x14ac:dyDescent="0.25">
      <c r="A334" s="813" t="s">
        <v>2280</v>
      </c>
      <c r="B334" s="814" t="s">
        <v>2281</v>
      </c>
      <c r="C334" s="815">
        <v>38173899.611500002</v>
      </c>
      <c r="D334" s="815">
        <v>1526.9559999999999</v>
      </c>
      <c r="E334" s="815">
        <v>647.71559999999999</v>
      </c>
      <c r="F334" s="815">
        <v>0</v>
      </c>
      <c r="G334" s="815">
        <v>1526.9559999999999</v>
      </c>
      <c r="H334" s="815">
        <v>163.03319999999999</v>
      </c>
      <c r="I334" s="815">
        <v>83.960599999999999</v>
      </c>
      <c r="J334" s="815">
        <v>3948.6214</v>
      </c>
      <c r="K334" s="815">
        <v>2258.6322</v>
      </c>
    </row>
    <row r="335" spans="1:11" ht="15.75" customHeight="1" x14ac:dyDescent="0.25">
      <c r="A335" s="813" t="s">
        <v>2282</v>
      </c>
      <c r="B335" s="814" t="s">
        <v>2283</v>
      </c>
      <c r="C335" s="815">
        <v>16753647.5309</v>
      </c>
      <c r="D335" s="815">
        <v>670.14589999999998</v>
      </c>
      <c r="E335" s="815">
        <v>284.26749999999998</v>
      </c>
      <c r="F335" s="815">
        <v>0</v>
      </c>
      <c r="G335" s="815">
        <v>670.14589999999998</v>
      </c>
      <c r="H335" s="815">
        <v>193.32</v>
      </c>
      <c r="I335" s="815">
        <v>83.960599999999999</v>
      </c>
      <c r="J335" s="815">
        <v>1901.8398999999999</v>
      </c>
      <c r="K335" s="815">
        <v>1038.374</v>
      </c>
    </row>
    <row r="336" spans="1:11" ht="15.75" customHeight="1" x14ac:dyDescent="0.25">
      <c r="A336" s="813" t="s">
        <v>2284</v>
      </c>
      <c r="B336" s="814" t="s">
        <v>2285</v>
      </c>
      <c r="C336" s="815">
        <v>3373995.4583999999</v>
      </c>
      <c r="D336" s="815">
        <v>449.86610000000002</v>
      </c>
      <c r="E336" s="815">
        <v>69.391800000000003</v>
      </c>
      <c r="F336" s="815">
        <v>0</v>
      </c>
      <c r="G336" s="815">
        <v>337.39949999999999</v>
      </c>
      <c r="H336" s="815">
        <v>314.14499999999998</v>
      </c>
      <c r="I336" s="815">
        <v>35.682200000000002</v>
      </c>
      <c r="J336" s="815">
        <v>1206.4846</v>
      </c>
      <c r="K336" s="815">
        <v>554.94010000000003</v>
      </c>
    </row>
    <row r="337" spans="1:11" ht="15.75" customHeight="1" x14ac:dyDescent="0.25">
      <c r="A337" s="813" t="s">
        <v>2286</v>
      </c>
      <c r="B337" s="814" t="s">
        <v>2287</v>
      </c>
      <c r="C337" s="815">
        <v>16237.3253</v>
      </c>
      <c r="D337" s="815">
        <v>0.92779999999999996</v>
      </c>
      <c r="E337" s="815">
        <v>0.28620000000000001</v>
      </c>
      <c r="F337" s="815">
        <v>0</v>
      </c>
      <c r="G337" s="815">
        <v>0.92779999999999996</v>
      </c>
      <c r="H337" s="815">
        <v>0</v>
      </c>
      <c r="I337" s="815">
        <v>41.9803</v>
      </c>
      <c r="J337" s="815">
        <v>44.122100000000003</v>
      </c>
      <c r="K337" s="815">
        <v>43.194299999999998</v>
      </c>
    </row>
    <row r="338" spans="1:11" ht="15.75" customHeight="1" x14ac:dyDescent="0.25">
      <c r="A338" s="813" t="s">
        <v>688</v>
      </c>
      <c r="B338" s="814" t="s">
        <v>2288</v>
      </c>
      <c r="C338" s="815">
        <v>1270.0165</v>
      </c>
      <c r="D338" s="815">
        <v>0.1143</v>
      </c>
      <c r="E338" s="815">
        <v>2.35E-2</v>
      </c>
      <c r="F338" s="815">
        <v>0</v>
      </c>
      <c r="G338" s="815">
        <v>6.3500000000000001E-2</v>
      </c>
      <c r="H338" s="815">
        <v>0</v>
      </c>
      <c r="I338" s="815">
        <v>0</v>
      </c>
      <c r="J338" s="815">
        <v>0.20130000000000001</v>
      </c>
      <c r="K338" s="815">
        <v>0.13780000000000001</v>
      </c>
    </row>
    <row r="339" spans="1:11" ht="15.75" customHeight="1" x14ac:dyDescent="0.25">
      <c r="A339" s="813" t="s">
        <v>2289</v>
      </c>
      <c r="B339" s="814" t="s">
        <v>2290</v>
      </c>
      <c r="C339" s="815">
        <v>16605282.932600001</v>
      </c>
      <c r="D339" s="815">
        <v>664.21130000000005</v>
      </c>
      <c r="E339" s="815">
        <v>281.75009999999997</v>
      </c>
      <c r="F339" s="815">
        <v>0</v>
      </c>
      <c r="G339" s="815">
        <v>498.1585</v>
      </c>
      <c r="H339" s="815">
        <v>57.351599999999998</v>
      </c>
      <c r="I339" s="815">
        <v>83.960599999999999</v>
      </c>
      <c r="J339" s="815">
        <v>1585.4321</v>
      </c>
      <c r="K339" s="815">
        <v>1029.922</v>
      </c>
    </row>
    <row r="340" spans="1:11" ht="15.75" customHeight="1" x14ac:dyDescent="0.25">
      <c r="A340" s="813" t="s">
        <v>352</v>
      </c>
      <c r="B340" s="814" t="s">
        <v>353</v>
      </c>
      <c r="C340" s="815">
        <v>8470.2746000000006</v>
      </c>
      <c r="D340" s="815">
        <v>0.75290000000000001</v>
      </c>
      <c r="E340" s="815">
        <v>0.15970000000000001</v>
      </c>
      <c r="F340" s="815">
        <v>0</v>
      </c>
      <c r="G340" s="815">
        <v>0.47060000000000002</v>
      </c>
      <c r="H340" s="815">
        <v>0</v>
      </c>
      <c r="I340" s="815">
        <v>0</v>
      </c>
      <c r="J340" s="815">
        <v>1.3832</v>
      </c>
      <c r="K340" s="815">
        <v>0.91259999999999997</v>
      </c>
    </row>
    <row r="341" spans="1:11" ht="15.75" customHeight="1" x14ac:dyDescent="0.25">
      <c r="A341" s="813" t="s">
        <v>2291</v>
      </c>
      <c r="B341" s="814" t="s">
        <v>2292</v>
      </c>
      <c r="C341" s="815">
        <v>12832.731299999999</v>
      </c>
      <c r="D341" s="815">
        <v>0.73329999999999995</v>
      </c>
      <c r="E341" s="815">
        <v>0.22620000000000001</v>
      </c>
      <c r="F341" s="815">
        <v>0</v>
      </c>
      <c r="G341" s="815">
        <v>0.73329999999999995</v>
      </c>
      <c r="H341" s="815">
        <v>0</v>
      </c>
      <c r="I341" s="815">
        <v>41.9803</v>
      </c>
      <c r="J341" s="815">
        <v>43.673099999999998</v>
      </c>
      <c r="K341" s="815">
        <v>42.939799999999998</v>
      </c>
    </row>
    <row r="342" spans="1:11" ht="15.75" customHeight="1" x14ac:dyDescent="0.25">
      <c r="A342" s="813" t="s">
        <v>350</v>
      </c>
      <c r="B342" s="814" t="s">
        <v>351</v>
      </c>
      <c r="C342" s="815">
        <v>26712.965</v>
      </c>
      <c r="D342" s="815">
        <v>1.5265</v>
      </c>
      <c r="E342" s="815">
        <v>0.47089999999999999</v>
      </c>
      <c r="F342" s="815">
        <v>0</v>
      </c>
      <c r="G342" s="815">
        <v>1.5265</v>
      </c>
      <c r="H342" s="815">
        <v>0</v>
      </c>
      <c r="I342" s="815">
        <v>41.9803</v>
      </c>
      <c r="J342" s="815">
        <v>45.504199999999997</v>
      </c>
      <c r="K342" s="815">
        <v>43.977699999999999</v>
      </c>
    </row>
    <row r="343" spans="1:11" ht="15.75" customHeight="1" x14ac:dyDescent="0.25">
      <c r="A343" s="813" t="s">
        <v>2293</v>
      </c>
      <c r="B343" s="814" t="s">
        <v>2294</v>
      </c>
      <c r="C343" s="815">
        <v>42601.162400000001</v>
      </c>
      <c r="D343" s="815">
        <v>2.4344000000000001</v>
      </c>
      <c r="E343" s="815">
        <v>0.751</v>
      </c>
      <c r="F343" s="815">
        <v>0</v>
      </c>
      <c r="G343" s="815">
        <v>2.4344000000000001</v>
      </c>
      <c r="H343" s="815">
        <v>0</v>
      </c>
      <c r="I343" s="815">
        <v>41.9803</v>
      </c>
      <c r="J343" s="815">
        <v>47.600099999999998</v>
      </c>
      <c r="K343" s="815">
        <v>45.165700000000001</v>
      </c>
    </row>
    <row r="344" spans="1:11" ht="15.75" customHeight="1" x14ac:dyDescent="0.25">
      <c r="A344" s="813" t="s">
        <v>2295</v>
      </c>
      <c r="B344" s="814" t="s">
        <v>2296</v>
      </c>
      <c r="C344" s="815">
        <v>50283.340900000003</v>
      </c>
      <c r="D344" s="815">
        <v>2.8733</v>
      </c>
      <c r="E344" s="815">
        <v>0.88639999999999997</v>
      </c>
      <c r="F344" s="815">
        <v>0</v>
      </c>
      <c r="G344" s="815">
        <v>2.8733</v>
      </c>
      <c r="H344" s="815">
        <v>0</v>
      </c>
      <c r="I344" s="815">
        <v>41.9803</v>
      </c>
      <c r="J344" s="815">
        <v>48.613300000000002</v>
      </c>
      <c r="K344" s="815">
        <v>45.74</v>
      </c>
    </row>
    <row r="345" spans="1:11" ht="15.75" customHeight="1" x14ac:dyDescent="0.25">
      <c r="A345" s="813" t="s">
        <v>2297</v>
      </c>
      <c r="B345" s="814" t="s">
        <v>2298</v>
      </c>
      <c r="C345" s="815">
        <v>53775.227800000001</v>
      </c>
      <c r="D345" s="815">
        <v>3.0729000000000002</v>
      </c>
      <c r="E345" s="815">
        <v>0.94799999999999995</v>
      </c>
      <c r="F345" s="815">
        <v>0</v>
      </c>
      <c r="G345" s="815">
        <v>3.0729000000000002</v>
      </c>
      <c r="H345" s="815">
        <v>0</v>
      </c>
      <c r="I345" s="815">
        <v>41.9803</v>
      </c>
      <c r="J345" s="815">
        <v>49.074100000000001</v>
      </c>
      <c r="K345" s="815">
        <v>46.001199999999997</v>
      </c>
    </row>
    <row r="346" spans="1:11" ht="15.75" customHeight="1" x14ac:dyDescent="0.25">
      <c r="A346" s="813" t="s">
        <v>2299</v>
      </c>
      <c r="B346" s="814" t="s">
        <v>2300</v>
      </c>
      <c r="C346" s="815">
        <v>57441.732000000004</v>
      </c>
      <c r="D346" s="815">
        <v>3.2824</v>
      </c>
      <c r="E346" s="815">
        <v>1.0125999999999999</v>
      </c>
      <c r="F346" s="815">
        <v>0</v>
      </c>
      <c r="G346" s="815">
        <v>3.2824</v>
      </c>
      <c r="H346" s="815">
        <v>0</v>
      </c>
      <c r="I346" s="815">
        <v>41.9803</v>
      </c>
      <c r="J346" s="815">
        <v>49.557699999999997</v>
      </c>
      <c r="K346" s="815">
        <v>46.275300000000001</v>
      </c>
    </row>
    <row r="347" spans="1:11" ht="15.75" customHeight="1" x14ac:dyDescent="0.25">
      <c r="A347" s="813" t="s">
        <v>2301</v>
      </c>
      <c r="B347" s="814" t="s">
        <v>2302</v>
      </c>
      <c r="C347" s="815">
        <v>125474.1249</v>
      </c>
      <c r="D347" s="815">
        <v>16.729900000000001</v>
      </c>
      <c r="E347" s="815">
        <v>2.5806</v>
      </c>
      <c r="F347" s="815">
        <v>0</v>
      </c>
      <c r="G347" s="815">
        <v>12.5474</v>
      </c>
      <c r="H347" s="815">
        <v>10.471500000000001</v>
      </c>
      <c r="I347" s="815">
        <v>35.682200000000002</v>
      </c>
      <c r="J347" s="815">
        <v>78.011600000000001</v>
      </c>
      <c r="K347" s="815">
        <v>54.992699999999999</v>
      </c>
    </row>
    <row r="348" spans="1:11" ht="15.75" customHeight="1" x14ac:dyDescent="0.25">
      <c r="A348" s="813" t="s">
        <v>2303</v>
      </c>
      <c r="B348" s="814" t="s">
        <v>2304</v>
      </c>
      <c r="C348" s="815">
        <v>851067.25490000006</v>
      </c>
      <c r="D348" s="815">
        <v>48.632399999999997</v>
      </c>
      <c r="E348" s="815">
        <v>15.0031</v>
      </c>
      <c r="F348" s="815">
        <v>0</v>
      </c>
      <c r="G348" s="815">
        <v>42.553400000000003</v>
      </c>
      <c r="H348" s="815">
        <v>4.7686000000000002</v>
      </c>
      <c r="I348" s="815">
        <v>0</v>
      </c>
      <c r="J348" s="815">
        <v>110.9575</v>
      </c>
      <c r="K348" s="815">
        <v>63.6355</v>
      </c>
    </row>
    <row r="349" spans="1:11" ht="15.75" customHeight="1" x14ac:dyDescent="0.25">
      <c r="A349" s="813" t="s">
        <v>2305</v>
      </c>
      <c r="B349" s="814" t="s">
        <v>2306</v>
      </c>
      <c r="C349" s="815">
        <v>48493.214</v>
      </c>
      <c r="D349" s="815">
        <v>3.8795000000000002</v>
      </c>
      <c r="E349" s="815">
        <v>0.89759999999999995</v>
      </c>
      <c r="F349" s="815">
        <v>0</v>
      </c>
      <c r="G349" s="815">
        <v>3.8795000000000002</v>
      </c>
      <c r="H349" s="815">
        <v>4.3574000000000002</v>
      </c>
      <c r="I349" s="815">
        <v>0</v>
      </c>
      <c r="J349" s="815">
        <v>13.013999999999999</v>
      </c>
      <c r="K349" s="815">
        <v>4.7770999999999999</v>
      </c>
    </row>
    <row r="350" spans="1:11" ht="15.75" customHeight="1" x14ac:dyDescent="0.25">
      <c r="A350" s="813" t="s">
        <v>2307</v>
      </c>
      <c r="B350" s="814" t="s">
        <v>2308</v>
      </c>
      <c r="C350" s="815">
        <v>128002.40700000001</v>
      </c>
      <c r="D350" s="815">
        <v>9.7525999999999993</v>
      </c>
      <c r="E350" s="815">
        <v>2.3504999999999998</v>
      </c>
      <c r="F350" s="815">
        <v>0</v>
      </c>
      <c r="G350" s="815">
        <v>9.7525999999999993</v>
      </c>
      <c r="H350" s="815">
        <v>0</v>
      </c>
      <c r="I350" s="815">
        <v>0</v>
      </c>
      <c r="J350" s="815">
        <v>21.855699999999999</v>
      </c>
      <c r="K350" s="815">
        <v>12.1031</v>
      </c>
    </row>
    <row r="351" spans="1:11" ht="15.75" customHeight="1" x14ac:dyDescent="0.25">
      <c r="A351" s="813" t="s">
        <v>2309</v>
      </c>
      <c r="B351" s="814" t="s">
        <v>2310</v>
      </c>
      <c r="C351" s="815">
        <v>88964.956200000001</v>
      </c>
      <c r="D351" s="815">
        <v>12.4551</v>
      </c>
      <c r="E351" s="815">
        <v>1.9212</v>
      </c>
      <c r="F351" s="815">
        <v>0</v>
      </c>
      <c r="G351" s="815">
        <v>8.8964999999999996</v>
      </c>
      <c r="H351" s="815">
        <v>3.9357000000000002</v>
      </c>
      <c r="I351" s="815">
        <v>0</v>
      </c>
      <c r="J351" s="815">
        <v>27.208500000000001</v>
      </c>
      <c r="K351" s="815">
        <v>14.376300000000001</v>
      </c>
    </row>
    <row r="352" spans="1:11" ht="15.75" customHeight="1" x14ac:dyDescent="0.25">
      <c r="A352" s="813" t="s">
        <v>2311</v>
      </c>
      <c r="B352" s="814" t="s">
        <v>2312</v>
      </c>
      <c r="C352" s="815">
        <v>93100.530599999998</v>
      </c>
      <c r="D352" s="815">
        <v>7.4480000000000004</v>
      </c>
      <c r="E352" s="815">
        <v>1.7233000000000001</v>
      </c>
      <c r="F352" s="815">
        <v>0</v>
      </c>
      <c r="G352" s="815">
        <v>7.4480000000000004</v>
      </c>
      <c r="H352" s="815">
        <v>2.1084000000000001</v>
      </c>
      <c r="I352" s="815">
        <v>0</v>
      </c>
      <c r="J352" s="815">
        <v>18.727699999999999</v>
      </c>
      <c r="K352" s="815">
        <v>9.1713000000000005</v>
      </c>
    </row>
    <row r="353" spans="1:11" ht="15.75" customHeight="1" x14ac:dyDescent="0.25">
      <c r="A353" s="813" t="s">
        <v>2313</v>
      </c>
      <c r="B353" s="814" t="s">
        <v>2314</v>
      </c>
      <c r="C353" s="815">
        <v>75282.8845</v>
      </c>
      <c r="D353" s="815">
        <v>6.0225999999999997</v>
      </c>
      <c r="E353" s="815">
        <v>1.3935</v>
      </c>
      <c r="F353" s="815">
        <v>0</v>
      </c>
      <c r="G353" s="815">
        <v>6.0225999999999997</v>
      </c>
      <c r="H353" s="815">
        <v>9.4175000000000004</v>
      </c>
      <c r="I353" s="815">
        <v>0</v>
      </c>
      <c r="J353" s="815">
        <v>22.856200000000001</v>
      </c>
      <c r="K353" s="815">
        <v>7.4161000000000001</v>
      </c>
    </row>
    <row r="354" spans="1:11" ht="15.75" customHeight="1" x14ac:dyDescent="0.25">
      <c r="A354" s="813" t="s">
        <v>2315</v>
      </c>
      <c r="B354" s="814" t="s">
        <v>2316</v>
      </c>
      <c r="C354" s="815">
        <v>88412.734400000001</v>
      </c>
      <c r="D354" s="815">
        <v>7.0730000000000004</v>
      </c>
      <c r="E354" s="815">
        <v>1.6365000000000001</v>
      </c>
      <c r="F354" s="815">
        <v>0</v>
      </c>
      <c r="G354" s="815">
        <v>7.0730000000000004</v>
      </c>
      <c r="H354" s="815">
        <v>9.4175000000000004</v>
      </c>
      <c r="I354" s="815">
        <v>0</v>
      </c>
      <c r="J354" s="815">
        <v>25.2</v>
      </c>
      <c r="K354" s="815">
        <v>8.7095000000000002</v>
      </c>
    </row>
    <row r="355" spans="1:11" ht="15.75" customHeight="1" x14ac:dyDescent="0.25">
      <c r="A355" s="813" t="s">
        <v>2317</v>
      </c>
      <c r="B355" s="814" t="s">
        <v>2318</v>
      </c>
      <c r="C355" s="815">
        <v>117878.1354</v>
      </c>
      <c r="D355" s="815">
        <v>13.4718</v>
      </c>
      <c r="E355" s="815">
        <v>2.3378000000000001</v>
      </c>
      <c r="F355" s="815">
        <v>0</v>
      </c>
      <c r="G355" s="815">
        <v>11.787800000000001</v>
      </c>
      <c r="H355" s="815">
        <v>0</v>
      </c>
      <c r="I355" s="815">
        <v>28.713899999999999</v>
      </c>
      <c r="J355" s="815">
        <v>56.311300000000003</v>
      </c>
      <c r="K355" s="815">
        <v>44.523499999999999</v>
      </c>
    </row>
    <row r="356" spans="1:11" ht="15.75" customHeight="1" x14ac:dyDescent="0.25">
      <c r="A356" s="813" t="s">
        <v>2319</v>
      </c>
      <c r="B356" s="814" t="s">
        <v>2320</v>
      </c>
      <c r="C356" s="815">
        <v>36217.504800000002</v>
      </c>
      <c r="D356" s="815">
        <v>2.8974000000000002</v>
      </c>
      <c r="E356" s="815">
        <v>0.6704</v>
      </c>
      <c r="F356" s="815">
        <v>0</v>
      </c>
      <c r="G356" s="815">
        <v>2.8974000000000002</v>
      </c>
      <c r="H356" s="815">
        <v>7.0279999999999996</v>
      </c>
      <c r="I356" s="815">
        <v>0</v>
      </c>
      <c r="J356" s="815">
        <v>13.4932</v>
      </c>
      <c r="K356" s="815">
        <v>3.5678000000000001</v>
      </c>
    </row>
    <row r="357" spans="1:11" ht="15.75" customHeight="1" x14ac:dyDescent="0.25">
      <c r="A357" s="813" t="s">
        <v>2321</v>
      </c>
      <c r="B357" s="814" t="s">
        <v>2322</v>
      </c>
      <c r="C357" s="815">
        <v>45044.099300000002</v>
      </c>
      <c r="D357" s="815">
        <v>3.6034999999999999</v>
      </c>
      <c r="E357" s="815">
        <v>0.83379999999999999</v>
      </c>
      <c r="F357" s="815">
        <v>0</v>
      </c>
      <c r="G357" s="815">
        <v>3.6034999999999999</v>
      </c>
      <c r="H357" s="815">
        <v>1.6867000000000001</v>
      </c>
      <c r="I357" s="815">
        <v>0</v>
      </c>
      <c r="J357" s="815">
        <v>9.7274999999999991</v>
      </c>
      <c r="K357" s="815">
        <v>4.4372999999999996</v>
      </c>
    </row>
    <row r="358" spans="1:11" ht="15.75" customHeight="1" x14ac:dyDescent="0.25">
      <c r="A358" s="813" t="s">
        <v>2323</v>
      </c>
      <c r="B358" s="814" t="s">
        <v>2324</v>
      </c>
      <c r="C358" s="815">
        <v>4193.7367000000004</v>
      </c>
      <c r="D358" s="815">
        <v>0.55920000000000003</v>
      </c>
      <c r="E358" s="815">
        <v>8.6300000000000002E-2</v>
      </c>
      <c r="F358" s="815">
        <v>0</v>
      </c>
      <c r="G358" s="815">
        <v>0.55920000000000003</v>
      </c>
      <c r="H358" s="815">
        <v>0</v>
      </c>
      <c r="I358" s="815">
        <v>0</v>
      </c>
      <c r="J358" s="815">
        <v>1.2047000000000001</v>
      </c>
      <c r="K358" s="815">
        <v>0.64549999999999996</v>
      </c>
    </row>
    <row r="359" spans="1:11" ht="15.75" customHeight="1" x14ac:dyDescent="0.25">
      <c r="A359" s="813" t="s">
        <v>2325</v>
      </c>
      <c r="B359" s="814" t="s">
        <v>2326</v>
      </c>
      <c r="C359" s="815">
        <v>79200.316099999996</v>
      </c>
      <c r="D359" s="815">
        <v>6.3360000000000003</v>
      </c>
      <c r="E359" s="815">
        <v>1.466</v>
      </c>
      <c r="F359" s="815">
        <v>0</v>
      </c>
      <c r="G359" s="815">
        <v>6.3360000000000003</v>
      </c>
      <c r="H359" s="815">
        <v>7.3090999999999999</v>
      </c>
      <c r="I359" s="815">
        <v>0</v>
      </c>
      <c r="J359" s="815">
        <v>21.447099999999999</v>
      </c>
      <c r="K359" s="815">
        <v>7.8019999999999996</v>
      </c>
    </row>
    <row r="360" spans="1:11" ht="15.75" customHeight="1" x14ac:dyDescent="0.25">
      <c r="A360" s="813" t="s">
        <v>2327</v>
      </c>
      <c r="B360" s="814" t="s">
        <v>2328</v>
      </c>
      <c r="C360" s="815">
        <v>727850.86309999996</v>
      </c>
      <c r="D360" s="815">
        <v>72.7851</v>
      </c>
      <c r="E360" s="815">
        <v>14.033899999999999</v>
      </c>
      <c r="F360" s="815">
        <v>0</v>
      </c>
      <c r="G360" s="815">
        <v>63.686999999999998</v>
      </c>
      <c r="H360" s="815">
        <v>74.428200000000004</v>
      </c>
      <c r="I360" s="815">
        <v>28.713899999999999</v>
      </c>
      <c r="J360" s="815">
        <v>253.6481</v>
      </c>
      <c r="K360" s="815">
        <v>115.5329</v>
      </c>
    </row>
    <row r="361" spans="1:11" ht="15.75" customHeight="1" x14ac:dyDescent="0.25">
      <c r="A361" s="813" t="s">
        <v>2329</v>
      </c>
      <c r="B361" s="814" t="s">
        <v>2330</v>
      </c>
      <c r="C361" s="815">
        <v>386135.59360000002</v>
      </c>
      <c r="D361" s="815">
        <v>38.613599999999998</v>
      </c>
      <c r="E361" s="815">
        <v>7.4451999999999998</v>
      </c>
      <c r="F361" s="815">
        <v>0</v>
      </c>
      <c r="G361" s="815">
        <v>33.786900000000003</v>
      </c>
      <c r="H361" s="815">
        <v>74.428200000000004</v>
      </c>
      <c r="I361" s="815">
        <v>28.713899999999999</v>
      </c>
      <c r="J361" s="815">
        <v>182.98779999999999</v>
      </c>
      <c r="K361" s="815">
        <v>74.7727</v>
      </c>
    </row>
    <row r="362" spans="1:11" ht="15.75" customHeight="1" x14ac:dyDescent="0.25">
      <c r="A362" s="813" t="s">
        <v>2331</v>
      </c>
      <c r="B362" s="814" t="s">
        <v>2332</v>
      </c>
      <c r="C362" s="815">
        <v>26096.089100000001</v>
      </c>
      <c r="D362" s="815">
        <v>2.0876999999999999</v>
      </c>
      <c r="E362" s="815">
        <v>0.48299999999999998</v>
      </c>
      <c r="F362" s="815">
        <v>0</v>
      </c>
      <c r="G362" s="815">
        <v>1.3048</v>
      </c>
      <c r="H362" s="815">
        <v>0</v>
      </c>
      <c r="I362" s="815">
        <v>28.713899999999999</v>
      </c>
      <c r="J362" s="815">
        <v>32.589399999999998</v>
      </c>
      <c r="K362" s="815">
        <v>31.284600000000001</v>
      </c>
    </row>
    <row r="363" spans="1:11" ht="15.75" customHeight="1" x14ac:dyDescent="0.25">
      <c r="A363" s="813" t="s">
        <v>2333</v>
      </c>
      <c r="B363" s="814" t="s">
        <v>2334</v>
      </c>
      <c r="C363" s="815">
        <v>27400.8842</v>
      </c>
      <c r="D363" s="815">
        <v>2.1920999999999999</v>
      </c>
      <c r="E363" s="815">
        <v>0.50719999999999998</v>
      </c>
      <c r="F363" s="815">
        <v>0</v>
      </c>
      <c r="G363" s="815">
        <v>1.37</v>
      </c>
      <c r="H363" s="815">
        <v>0</v>
      </c>
      <c r="I363" s="815">
        <v>28.713899999999999</v>
      </c>
      <c r="J363" s="815">
        <v>32.783200000000001</v>
      </c>
      <c r="K363" s="815">
        <v>31.4132</v>
      </c>
    </row>
    <row r="364" spans="1:11" ht="15.75" customHeight="1" x14ac:dyDescent="0.25">
      <c r="A364" s="813" t="s">
        <v>2335</v>
      </c>
      <c r="B364" s="814" t="s">
        <v>2336</v>
      </c>
      <c r="C364" s="815">
        <v>6060.9246000000003</v>
      </c>
      <c r="D364" s="815">
        <v>0.3463</v>
      </c>
      <c r="E364" s="815">
        <v>0.10680000000000001</v>
      </c>
      <c r="F364" s="815">
        <v>0</v>
      </c>
      <c r="G364" s="815">
        <v>0.3463</v>
      </c>
      <c r="H364" s="815">
        <v>0</v>
      </c>
      <c r="I364" s="815">
        <v>28.713899999999999</v>
      </c>
      <c r="J364" s="815">
        <v>29.513300000000001</v>
      </c>
      <c r="K364" s="815">
        <v>29.167000000000002</v>
      </c>
    </row>
    <row r="365" spans="1:11" ht="15.75" customHeight="1" x14ac:dyDescent="0.25">
      <c r="A365" s="813" t="s">
        <v>2337</v>
      </c>
      <c r="B365" s="814" t="s">
        <v>2338</v>
      </c>
      <c r="C365" s="815">
        <v>9472.6517000000003</v>
      </c>
      <c r="D365" s="815">
        <v>0.85250000000000004</v>
      </c>
      <c r="E365" s="815">
        <v>0.17530000000000001</v>
      </c>
      <c r="F365" s="815">
        <v>0</v>
      </c>
      <c r="G365" s="815">
        <v>0.85250000000000004</v>
      </c>
      <c r="H365" s="815">
        <v>0</v>
      </c>
      <c r="I365" s="815">
        <v>28.713899999999999</v>
      </c>
      <c r="J365" s="815">
        <v>30.594200000000001</v>
      </c>
      <c r="K365" s="815">
        <v>29.741700000000002</v>
      </c>
    </row>
    <row r="366" spans="1:11" ht="15.75" customHeight="1" x14ac:dyDescent="0.25">
      <c r="A366" s="813" t="s">
        <v>2339</v>
      </c>
      <c r="B366" s="814" t="s">
        <v>2340</v>
      </c>
      <c r="C366" s="815">
        <v>49699.444000000003</v>
      </c>
      <c r="D366" s="815">
        <v>4.9699</v>
      </c>
      <c r="E366" s="815">
        <v>0.95830000000000004</v>
      </c>
      <c r="F366" s="815">
        <v>0</v>
      </c>
      <c r="G366" s="815">
        <v>4.3487</v>
      </c>
      <c r="H366" s="815">
        <v>0</v>
      </c>
      <c r="I366" s="815">
        <v>0</v>
      </c>
      <c r="J366" s="815">
        <v>10.276899999999999</v>
      </c>
      <c r="K366" s="815">
        <v>5.9282000000000004</v>
      </c>
    </row>
    <row r="367" spans="1:11" ht="15.75" customHeight="1" x14ac:dyDescent="0.25">
      <c r="A367" s="813" t="s">
        <v>363</v>
      </c>
      <c r="B367" s="814" t="s">
        <v>364</v>
      </c>
      <c r="C367" s="815">
        <v>89800.095100000006</v>
      </c>
      <c r="D367" s="815">
        <v>6.2859999999999996</v>
      </c>
      <c r="E367" s="815">
        <v>1.6621999999999999</v>
      </c>
      <c r="F367" s="815">
        <v>0</v>
      </c>
      <c r="G367" s="815">
        <v>4.49</v>
      </c>
      <c r="H367" s="815">
        <v>18.365400000000001</v>
      </c>
      <c r="I367" s="815">
        <v>0</v>
      </c>
      <c r="J367" s="815">
        <v>30.803599999999999</v>
      </c>
      <c r="K367" s="815">
        <v>7.9481999999999999</v>
      </c>
    </row>
    <row r="368" spans="1:11" ht="15.75" customHeight="1" x14ac:dyDescent="0.25">
      <c r="A368" s="813" t="s">
        <v>2341</v>
      </c>
      <c r="B368" s="814" t="s">
        <v>2342</v>
      </c>
      <c r="C368" s="815">
        <v>110015.8942</v>
      </c>
      <c r="D368" s="815">
        <v>7.7011000000000003</v>
      </c>
      <c r="E368" s="815">
        <v>2.0364</v>
      </c>
      <c r="F368" s="815">
        <v>0</v>
      </c>
      <c r="G368" s="815">
        <v>5.5007999999999999</v>
      </c>
      <c r="H368" s="815">
        <v>55.096200000000003</v>
      </c>
      <c r="I368" s="815">
        <v>0</v>
      </c>
      <c r="J368" s="815">
        <v>70.334500000000006</v>
      </c>
      <c r="K368" s="815">
        <v>9.7375000000000007</v>
      </c>
    </row>
    <row r="369" spans="1:11" ht="15.75" customHeight="1" x14ac:dyDescent="0.25">
      <c r="A369" s="813" t="s">
        <v>2343</v>
      </c>
      <c r="B369" s="814" t="s">
        <v>2344</v>
      </c>
      <c r="C369" s="815">
        <v>1861019.6628</v>
      </c>
      <c r="D369" s="815">
        <v>148.88159999999999</v>
      </c>
      <c r="E369" s="815">
        <v>34.447499999999998</v>
      </c>
      <c r="F369" s="815">
        <v>0</v>
      </c>
      <c r="G369" s="815">
        <v>148.88159999999999</v>
      </c>
      <c r="H369" s="815">
        <v>153.04499999999999</v>
      </c>
      <c r="I369" s="815">
        <v>28.713899999999999</v>
      </c>
      <c r="J369" s="815">
        <v>513.96960000000001</v>
      </c>
      <c r="K369" s="815">
        <v>212.04300000000001</v>
      </c>
    </row>
    <row r="370" spans="1:11" ht="15.75" customHeight="1" x14ac:dyDescent="0.25">
      <c r="A370" s="813" t="s">
        <v>2345</v>
      </c>
      <c r="B370" s="814" t="s">
        <v>2346</v>
      </c>
      <c r="C370" s="815">
        <v>1122382.388</v>
      </c>
      <c r="D370" s="815">
        <v>44.895299999999999</v>
      </c>
      <c r="E370" s="815">
        <v>19.044</v>
      </c>
      <c r="F370" s="815">
        <v>0</v>
      </c>
      <c r="G370" s="815">
        <v>39.2834</v>
      </c>
      <c r="H370" s="815">
        <v>0</v>
      </c>
      <c r="I370" s="815">
        <v>28.713899999999999</v>
      </c>
      <c r="J370" s="815">
        <v>131.9366</v>
      </c>
      <c r="K370" s="815">
        <v>92.653199999999998</v>
      </c>
    </row>
    <row r="371" spans="1:11" ht="15.75" customHeight="1" x14ac:dyDescent="0.25">
      <c r="A371" s="813" t="s">
        <v>2347</v>
      </c>
      <c r="B371" s="814" t="s">
        <v>2348</v>
      </c>
      <c r="C371" s="815">
        <v>1215521.1199</v>
      </c>
      <c r="D371" s="815">
        <v>121.5521</v>
      </c>
      <c r="E371" s="815">
        <v>23.436800000000002</v>
      </c>
      <c r="F371" s="815">
        <v>0</v>
      </c>
      <c r="G371" s="815">
        <v>136.74610000000001</v>
      </c>
      <c r="H371" s="815">
        <v>98.969099999999997</v>
      </c>
      <c r="I371" s="815">
        <v>41.9803</v>
      </c>
      <c r="J371" s="815">
        <v>422.68439999999998</v>
      </c>
      <c r="K371" s="815">
        <v>186.9692</v>
      </c>
    </row>
    <row r="372" spans="1:11" ht="15.75" customHeight="1" x14ac:dyDescent="0.25">
      <c r="A372" s="813" t="s">
        <v>6021</v>
      </c>
      <c r="B372" s="814" t="s">
        <v>6022</v>
      </c>
      <c r="C372" s="815">
        <v>6971.4561999999996</v>
      </c>
      <c r="D372" s="815">
        <v>0.69710000000000005</v>
      </c>
      <c r="E372" s="815">
        <v>0.13139999999999999</v>
      </c>
      <c r="F372" s="815">
        <v>0</v>
      </c>
      <c r="G372" s="815">
        <v>0.38729999999999998</v>
      </c>
      <c r="H372" s="815">
        <v>0</v>
      </c>
      <c r="I372" s="815">
        <v>0</v>
      </c>
      <c r="J372" s="815">
        <v>1.2158</v>
      </c>
      <c r="K372" s="815">
        <v>0.82850000000000001</v>
      </c>
    </row>
    <row r="373" spans="1:11" ht="15.75" customHeight="1" x14ac:dyDescent="0.25">
      <c r="A373" s="813" t="s">
        <v>333</v>
      </c>
      <c r="B373" s="814" t="s">
        <v>334</v>
      </c>
      <c r="C373" s="815">
        <v>21340.413799999998</v>
      </c>
      <c r="D373" s="815">
        <v>2.8454000000000002</v>
      </c>
      <c r="E373" s="815">
        <v>0.43890000000000001</v>
      </c>
      <c r="F373" s="815">
        <v>0</v>
      </c>
      <c r="G373" s="815">
        <v>2.8454000000000002</v>
      </c>
      <c r="H373" s="815">
        <v>0</v>
      </c>
      <c r="I373" s="815">
        <v>0</v>
      </c>
      <c r="J373" s="815">
        <v>6.1296999999999997</v>
      </c>
      <c r="K373" s="815">
        <v>3.2843</v>
      </c>
    </row>
    <row r="374" spans="1:11" ht="15.75" customHeight="1" x14ac:dyDescent="0.25">
      <c r="A374" s="813" t="s">
        <v>2349</v>
      </c>
      <c r="B374" s="814" t="s">
        <v>2350</v>
      </c>
      <c r="C374" s="815">
        <v>5700.8941000000004</v>
      </c>
      <c r="D374" s="815">
        <v>0.50670000000000004</v>
      </c>
      <c r="E374" s="815">
        <v>0.1075</v>
      </c>
      <c r="F374" s="815">
        <v>0</v>
      </c>
      <c r="G374" s="815">
        <v>0.38009999999999999</v>
      </c>
      <c r="H374" s="815">
        <v>0</v>
      </c>
      <c r="I374" s="815">
        <v>0</v>
      </c>
      <c r="J374" s="815">
        <v>0.99429999999999996</v>
      </c>
      <c r="K374" s="815">
        <v>0.61419999999999997</v>
      </c>
    </row>
    <row r="375" spans="1:11" ht="15.75" customHeight="1" x14ac:dyDescent="0.25">
      <c r="A375" s="813" t="s">
        <v>465</v>
      </c>
      <c r="B375" s="814" t="s">
        <v>466</v>
      </c>
      <c r="C375" s="815">
        <v>973365.1189</v>
      </c>
      <c r="D375" s="815">
        <v>97.336500000000001</v>
      </c>
      <c r="E375" s="815">
        <v>18.767700000000001</v>
      </c>
      <c r="F375" s="815">
        <v>0</v>
      </c>
      <c r="G375" s="815">
        <v>97.336500000000001</v>
      </c>
      <c r="H375" s="815">
        <v>59.338500000000003</v>
      </c>
      <c r="I375" s="815">
        <v>35.682200000000002</v>
      </c>
      <c r="J375" s="815">
        <v>308.46140000000003</v>
      </c>
      <c r="K375" s="815">
        <v>151.78639999999999</v>
      </c>
    </row>
    <row r="376" spans="1:11" ht="15.75" customHeight="1" x14ac:dyDescent="0.25">
      <c r="A376" s="813" t="s">
        <v>657</v>
      </c>
      <c r="B376" s="814" t="s">
        <v>2351</v>
      </c>
      <c r="C376" s="815">
        <v>93257.387900000002</v>
      </c>
      <c r="D376" s="815">
        <v>6.5279999999999996</v>
      </c>
      <c r="E376" s="815">
        <v>1.7262</v>
      </c>
      <c r="F376" s="815">
        <v>0</v>
      </c>
      <c r="G376" s="815">
        <v>4.6628999999999996</v>
      </c>
      <c r="H376" s="815">
        <v>32.6496</v>
      </c>
      <c r="I376" s="815">
        <v>0</v>
      </c>
      <c r="J376" s="815">
        <v>45.566699999999997</v>
      </c>
      <c r="K376" s="815">
        <v>8.2542000000000009</v>
      </c>
    </row>
    <row r="377" spans="1:11" ht="15.75" customHeight="1" x14ac:dyDescent="0.25">
      <c r="A377" s="813" t="s">
        <v>258</v>
      </c>
      <c r="B377" s="814" t="s">
        <v>259</v>
      </c>
      <c r="C377" s="815">
        <v>6838.1212999999998</v>
      </c>
      <c r="D377" s="815">
        <v>0.59830000000000005</v>
      </c>
      <c r="E377" s="815">
        <v>0.1318</v>
      </c>
      <c r="F377" s="815">
        <v>0</v>
      </c>
      <c r="G377" s="815">
        <v>0.4274</v>
      </c>
      <c r="H377" s="815">
        <v>9.3973999999999993</v>
      </c>
      <c r="I377" s="815">
        <v>0</v>
      </c>
      <c r="J377" s="815">
        <v>10.5549</v>
      </c>
      <c r="K377" s="815">
        <v>0.73009999999999997</v>
      </c>
    </row>
    <row r="378" spans="1:11" ht="15.75" customHeight="1" x14ac:dyDescent="0.25">
      <c r="A378" s="813" t="s">
        <v>2352</v>
      </c>
      <c r="B378" s="814" t="s">
        <v>2353</v>
      </c>
      <c r="C378" s="815">
        <v>431582.8946</v>
      </c>
      <c r="D378" s="815">
        <v>30.210799999999999</v>
      </c>
      <c r="E378" s="815">
        <v>7.9885999999999999</v>
      </c>
      <c r="F378" s="815">
        <v>0</v>
      </c>
      <c r="G378" s="815">
        <v>21.5791</v>
      </c>
      <c r="H378" s="815">
        <v>464.23649999999998</v>
      </c>
      <c r="I378" s="815">
        <v>0</v>
      </c>
      <c r="J378" s="815">
        <v>524.01499999999999</v>
      </c>
      <c r="K378" s="815">
        <v>38.199399999999997</v>
      </c>
    </row>
    <row r="379" spans="1:11" ht="15.75" customHeight="1" x14ac:dyDescent="0.25">
      <c r="A379" s="813" t="s">
        <v>2354</v>
      </c>
      <c r="B379" s="814" t="s">
        <v>2355</v>
      </c>
      <c r="C379" s="815">
        <v>691294.85829999996</v>
      </c>
      <c r="D379" s="815">
        <v>46.909300000000002</v>
      </c>
      <c r="E379" s="815">
        <v>12.186500000000001</v>
      </c>
      <c r="F379" s="815">
        <v>0</v>
      </c>
      <c r="G379" s="815">
        <v>39.502600000000001</v>
      </c>
      <c r="H379" s="815">
        <v>0</v>
      </c>
      <c r="I379" s="815">
        <v>28.713899999999999</v>
      </c>
      <c r="J379" s="815">
        <v>127.31229999999999</v>
      </c>
      <c r="K379" s="815">
        <v>87.809700000000007</v>
      </c>
    </row>
    <row r="380" spans="1:11" ht="15.75" customHeight="1" x14ac:dyDescent="0.25">
      <c r="A380" s="813" t="s">
        <v>418</v>
      </c>
      <c r="B380" s="814" t="s">
        <v>419</v>
      </c>
      <c r="C380" s="815">
        <v>13601.8231</v>
      </c>
      <c r="D380" s="815">
        <v>1.0881000000000001</v>
      </c>
      <c r="E380" s="815">
        <v>0.25180000000000002</v>
      </c>
      <c r="F380" s="815">
        <v>0</v>
      </c>
      <c r="G380" s="815">
        <v>1.0881000000000001</v>
      </c>
      <c r="H380" s="815">
        <v>9.1715</v>
      </c>
      <c r="I380" s="815">
        <v>0</v>
      </c>
      <c r="J380" s="815">
        <v>11.599500000000001</v>
      </c>
      <c r="K380" s="815">
        <v>1.3399000000000001</v>
      </c>
    </row>
    <row r="381" spans="1:11" ht="15.75" customHeight="1" x14ac:dyDescent="0.25">
      <c r="A381" s="813" t="s">
        <v>2356</v>
      </c>
      <c r="B381" s="814" t="s">
        <v>2357</v>
      </c>
      <c r="C381" s="815">
        <v>625412.69019999995</v>
      </c>
      <c r="D381" s="815">
        <v>50.033000000000001</v>
      </c>
      <c r="E381" s="815">
        <v>11.5764</v>
      </c>
      <c r="F381" s="815">
        <v>0</v>
      </c>
      <c r="G381" s="815">
        <v>50.033000000000001</v>
      </c>
      <c r="H381" s="815">
        <v>194.7216</v>
      </c>
      <c r="I381" s="815">
        <v>0</v>
      </c>
      <c r="J381" s="815">
        <v>306.36399999999998</v>
      </c>
      <c r="K381" s="815">
        <v>61.609400000000001</v>
      </c>
    </row>
    <row r="382" spans="1:11" ht="15.75" customHeight="1" x14ac:dyDescent="0.25">
      <c r="A382" s="813" t="s">
        <v>2358</v>
      </c>
      <c r="B382" s="814" t="s">
        <v>2359</v>
      </c>
      <c r="C382" s="815">
        <v>284277.42700000003</v>
      </c>
      <c r="D382" s="815">
        <v>37.903700000000001</v>
      </c>
      <c r="E382" s="815">
        <v>5.8465999999999996</v>
      </c>
      <c r="F382" s="815">
        <v>0</v>
      </c>
      <c r="G382" s="815">
        <v>37.903700000000001</v>
      </c>
      <c r="H382" s="815">
        <v>5.7137000000000002</v>
      </c>
      <c r="I382" s="815">
        <v>28.713899999999999</v>
      </c>
      <c r="J382" s="815">
        <v>116.08159999999999</v>
      </c>
      <c r="K382" s="815">
        <v>72.464200000000005</v>
      </c>
    </row>
    <row r="383" spans="1:11" ht="15.75" customHeight="1" x14ac:dyDescent="0.25">
      <c r="A383" s="813" t="s">
        <v>2360</v>
      </c>
      <c r="B383" s="814" t="s">
        <v>2361</v>
      </c>
      <c r="C383" s="815">
        <v>485862.97639999999</v>
      </c>
      <c r="D383" s="815">
        <v>35.800400000000003</v>
      </c>
      <c r="E383" s="815">
        <v>9.0722000000000005</v>
      </c>
      <c r="F383" s="815">
        <v>0</v>
      </c>
      <c r="G383" s="815">
        <v>35.800400000000003</v>
      </c>
      <c r="H383" s="815">
        <v>40.489800000000002</v>
      </c>
      <c r="I383" s="815">
        <v>35.682200000000002</v>
      </c>
      <c r="J383" s="815">
        <v>156.845</v>
      </c>
      <c r="K383" s="815">
        <v>80.5548</v>
      </c>
    </row>
    <row r="384" spans="1:11" ht="15.75" customHeight="1" x14ac:dyDescent="0.25">
      <c r="A384" s="813" t="s">
        <v>2362</v>
      </c>
      <c r="B384" s="814" t="s">
        <v>2363</v>
      </c>
      <c r="C384" s="815">
        <v>485862.97639999999</v>
      </c>
      <c r="D384" s="815">
        <v>35.800400000000003</v>
      </c>
      <c r="E384" s="815">
        <v>9.0722000000000005</v>
      </c>
      <c r="F384" s="815">
        <v>0</v>
      </c>
      <c r="G384" s="815">
        <v>35.800400000000003</v>
      </c>
      <c r="H384" s="815">
        <v>40.489800000000002</v>
      </c>
      <c r="I384" s="815">
        <v>35.682200000000002</v>
      </c>
      <c r="J384" s="815">
        <v>156.845</v>
      </c>
      <c r="K384" s="815">
        <v>80.5548</v>
      </c>
    </row>
    <row r="385" spans="1:11" ht="15.75" customHeight="1" x14ac:dyDescent="0.25">
      <c r="A385" s="813" t="s">
        <v>2364</v>
      </c>
      <c r="B385" s="814" t="s">
        <v>2365</v>
      </c>
      <c r="C385" s="815">
        <v>485862.97639999999</v>
      </c>
      <c r="D385" s="815">
        <v>35.800400000000003</v>
      </c>
      <c r="E385" s="815">
        <v>9.0722000000000005</v>
      </c>
      <c r="F385" s="815">
        <v>0</v>
      </c>
      <c r="G385" s="815">
        <v>35.800400000000003</v>
      </c>
      <c r="H385" s="815">
        <v>40.489800000000002</v>
      </c>
      <c r="I385" s="815">
        <v>35.682200000000002</v>
      </c>
      <c r="J385" s="815">
        <v>156.845</v>
      </c>
      <c r="K385" s="815">
        <v>80.5548</v>
      </c>
    </row>
    <row r="386" spans="1:11" ht="15.75" customHeight="1" x14ac:dyDescent="0.25">
      <c r="A386" s="813" t="s">
        <v>2366</v>
      </c>
      <c r="B386" s="814" t="s">
        <v>2367</v>
      </c>
      <c r="C386" s="815">
        <v>485862.97639999999</v>
      </c>
      <c r="D386" s="815">
        <v>35.800400000000003</v>
      </c>
      <c r="E386" s="815">
        <v>9.0722000000000005</v>
      </c>
      <c r="F386" s="815">
        <v>0</v>
      </c>
      <c r="G386" s="815">
        <v>35.800400000000003</v>
      </c>
      <c r="H386" s="815">
        <v>40.489800000000002</v>
      </c>
      <c r="I386" s="815">
        <v>35.682200000000002</v>
      </c>
      <c r="J386" s="815">
        <v>156.845</v>
      </c>
      <c r="K386" s="815">
        <v>80.5548</v>
      </c>
    </row>
    <row r="387" spans="1:11" ht="15.75" customHeight="1" x14ac:dyDescent="0.25">
      <c r="A387" s="813" t="s">
        <v>2368</v>
      </c>
      <c r="B387" s="814" t="s">
        <v>2369</v>
      </c>
      <c r="C387" s="815">
        <v>485862.97639999999</v>
      </c>
      <c r="D387" s="815">
        <v>35.800400000000003</v>
      </c>
      <c r="E387" s="815">
        <v>9.0722000000000005</v>
      </c>
      <c r="F387" s="815">
        <v>0</v>
      </c>
      <c r="G387" s="815">
        <v>35.800400000000003</v>
      </c>
      <c r="H387" s="815">
        <v>40.489800000000002</v>
      </c>
      <c r="I387" s="815">
        <v>35.682200000000002</v>
      </c>
      <c r="J387" s="815">
        <v>156.845</v>
      </c>
      <c r="K387" s="815">
        <v>80.5548</v>
      </c>
    </row>
    <row r="388" spans="1:11" ht="15.75" customHeight="1" x14ac:dyDescent="0.25">
      <c r="A388" s="813" t="s">
        <v>2370</v>
      </c>
      <c r="B388" s="814" t="s">
        <v>2371</v>
      </c>
      <c r="C388" s="815">
        <v>1933845.2781</v>
      </c>
      <c r="D388" s="815">
        <v>221.01089999999999</v>
      </c>
      <c r="E388" s="815">
        <v>38.3523</v>
      </c>
      <c r="F388" s="815">
        <v>0</v>
      </c>
      <c r="G388" s="815">
        <v>276.2636</v>
      </c>
      <c r="H388" s="815">
        <v>71.904300000000006</v>
      </c>
      <c r="I388" s="815">
        <v>35.682200000000002</v>
      </c>
      <c r="J388" s="815">
        <v>643.2133</v>
      </c>
      <c r="K388" s="815">
        <v>295.04539999999997</v>
      </c>
    </row>
    <row r="389" spans="1:11" ht="15.75" customHeight="1" x14ac:dyDescent="0.25">
      <c r="A389" s="813" t="s">
        <v>2372</v>
      </c>
      <c r="B389" s="814" t="s">
        <v>2373</v>
      </c>
      <c r="C389" s="815">
        <v>194718.78409999999</v>
      </c>
      <c r="D389" s="815">
        <v>13.6303</v>
      </c>
      <c r="E389" s="815">
        <v>3.6042000000000001</v>
      </c>
      <c r="F389" s="815">
        <v>0</v>
      </c>
      <c r="G389" s="815">
        <v>9.7359000000000009</v>
      </c>
      <c r="H389" s="815">
        <v>141.82169999999999</v>
      </c>
      <c r="I389" s="815">
        <v>0</v>
      </c>
      <c r="J389" s="815">
        <v>168.7921</v>
      </c>
      <c r="K389" s="815">
        <v>17.234500000000001</v>
      </c>
    </row>
    <row r="390" spans="1:11" ht="15.75" customHeight="1" x14ac:dyDescent="0.25">
      <c r="A390" s="813" t="s">
        <v>2374</v>
      </c>
      <c r="B390" s="814" t="s">
        <v>2375</v>
      </c>
      <c r="C390" s="815">
        <v>5799059.0168000003</v>
      </c>
      <c r="D390" s="815">
        <v>405.9341</v>
      </c>
      <c r="E390" s="815">
        <v>107.34059999999999</v>
      </c>
      <c r="F390" s="815">
        <v>0</v>
      </c>
      <c r="G390" s="815">
        <v>521.9153</v>
      </c>
      <c r="H390" s="815">
        <v>59.606999999999999</v>
      </c>
      <c r="I390" s="815">
        <v>35.682200000000002</v>
      </c>
      <c r="J390" s="815">
        <v>1130.4792</v>
      </c>
      <c r="K390" s="815">
        <v>548.95690000000002</v>
      </c>
    </row>
    <row r="391" spans="1:11" ht="15.75" customHeight="1" x14ac:dyDescent="0.25">
      <c r="A391" s="813" t="s">
        <v>2376</v>
      </c>
      <c r="B391" s="814" t="s">
        <v>2377</v>
      </c>
      <c r="C391" s="815">
        <v>261254.16829999999</v>
      </c>
      <c r="D391" s="815">
        <v>18.287800000000001</v>
      </c>
      <c r="E391" s="815">
        <v>4.8357999999999999</v>
      </c>
      <c r="F391" s="815">
        <v>0</v>
      </c>
      <c r="G391" s="815">
        <v>13.0627</v>
      </c>
      <c r="H391" s="815">
        <v>275.48099999999999</v>
      </c>
      <c r="I391" s="815">
        <v>0</v>
      </c>
      <c r="J391" s="815">
        <v>311.66730000000001</v>
      </c>
      <c r="K391" s="815">
        <v>23.1236</v>
      </c>
    </row>
    <row r="392" spans="1:11" ht="15.75" customHeight="1" x14ac:dyDescent="0.25">
      <c r="A392" s="813" t="s">
        <v>313</v>
      </c>
      <c r="B392" s="814" t="s">
        <v>314</v>
      </c>
      <c r="C392" s="815">
        <v>127052.7683</v>
      </c>
      <c r="D392" s="815">
        <v>8.8937000000000008</v>
      </c>
      <c r="E392" s="815">
        <v>2.3517000000000001</v>
      </c>
      <c r="F392" s="815">
        <v>0</v>
      </c>
      <c r="G392" s="815">
        <v>6.3525999999999998</v>
      </c>
      <c r="H392" s="815">
        <v>91.826999999999998</v>
      </c>
      <c r="I392" s="815">
        <v>0</v>
      </c>
      <c r="J392" s="815">
        <v>109.425</v>
      </c>
      <c r="K392" s="815">
        <v>11.2454</v>
      </c>
    </row>
    <row r="393" spans="1:11" ht="15.75" customHeight="1" x14ac:dyDescent="0.25">
      <c r="A393" s="813" t="s">
        <v>2378</v>
      </c>
      <c r="B393" s="814" t="s">
        <v>2379</v>
      </c>
      <c r="C393" s="815">
        <v>281633.87459999998</v>
      </c>
      <c r="D393" s="815">
        <v>45.061399999999999</v>
      </c>
      <c r="E393" s="815">
        <v>6.0819000000000001</v>
      </c>
      <c r="F393" s="815">
        <v>0</v>
      </c>
      <c r="G393" s="815">
        <v>45.061399999999999</v>
      </c>
      <c r="H393" s="815">
        <v>7.1421000000000001</v>
      </c>
      <c r="I393" s="815">
        <v>28.713899999999999</v>
      </c>
      <c r="J393" s="815">
        <v>132.0607</v>
      </c>
      <c r="K393" s="815">
        <v>79.857200000000006</v>
      </c>
    </row>
    <row r="394" spans="1:11" ht="15.75" customHeight="1" x14ac:dyDescent="0.25">
      <c r="A394" s="813" t="s">
        <v>2380</v>
      </c>
      <c r="B394" s="814" t="s">
        <v>2381</v>
      </c>
      <c r="C394" s="815">
        <v>681385.69330000004</v>
      </c>
      <c r="D394" s="815">
        <v>109.0217</v>
      </c>
      <c r="E394" s="815">
        <v>14.714499999999999</v>
      </c>
      <c r="F394" s="815">
        <v>0</v>
      </c>
      <c r="G394" s="815">
        <v>109.0217</v>
      </c>
      <c r="H394" s="815">
        <v>0</v>
      </c>
      <c r="I394" s="815">
        <v>28.713899999999999</v>
      </c>
      <c r="J394" s="815">
        <v>261.47179999999997</v>
      </c>
      <c r="K394" s="815">
        <v>152.45009999999999</v>
      </c>
    </row>
    <row r="395" spans="1:11" ht="15.75" customHeight="1" x14ac:dyDescent="0.25">
      <c r="A395" s="813" t="s">
        <v>2382</v>
      </c>
      <c r="B395" s="814" t="s">
        <v>2383</v>
      </c>
      <c r="C395" s="815">
        <v>54079.638400000003</v>
      </c>
      <c r="D395" s="815">
        <v>7.2106000000000003</v>
      </c>
      <c r="E395" s="815">
        <v>1.1122000000000001</v>
      </c>
      <c r="F395" s="815">
        <v>0</v>
      </c>
      <c r="G395" s="815">
        <v>7.2106000000000003</v>
      </c>
      <c r="H395" s="815">
        <v>0</v>
      </c>
      <c r="I395" s="815">
        <v>28.713899999999999</v>
      </c>
      <c r="J395" s="815">
        <v>44.247300000000003</v>
      </c>
      <c r="K395" s="815">
        <v>37.036700000000003</v>
      </c>
    </row>
    <row r="396" spans="1:11" ht="15.75" customHeight="1" x14ac:dyDescent="0.25">
      <c r="A396" s="813" t="s">
        <v>2384</v>
      </c>
      <c r="B396" s="814" t="s">
        <v>2385</v>
      </c>
      <c r="C396" s="815">
        <v>680527.85349999997</v>
      </c>
      <c r="D396" s="815">
        <v>68.052800000000005</v>
      </c>
      <c r="E396" s="815">
        <v>13.1214</v>
      </c>
      <c r="F396" s="815">
        <v>0</v>
      </c>
      <c r="G396" s="815">
        <v>68.052800000000005</v>
      </c>
      <c r="H396" s="815">
        <v>19.332000000000001</v>
      </c>
      <c r="I396" s="815">
        <v>28.713899999999999</v>
      </c>
      <c r="J396" s="815">
        <v>197.27289999999999</v>
      </c>
      <c r="K396" s="815">
        <v>109.88809999999999</v>
      </c>
    </row>
    <row r="397" spans="1:11" ht="15.75" customHeight="1" x14ac:dyDescent="0.25">
      <c r="A397" s="813" t="s">
        <v>2386</v>
      </c>
      <c r="B397" s="814" t="s">
        <v>2387</v>
      </c>
      <c r="C397" s="815">
        <v>3009617.8481999999</v>
      </c>
      <c r="D397" s="815">
        <v>150.48089999999999</v>
      </c>
      <c r="E397" s="815">
        <v>53.055300000000003</v>
      </c>
      <c r="F397" s="815">
        <v>21.497299999999999</v>
      </c>
      <c r="G397" s="815">
        <v>193.47540000000001</v>
      </c>
      <c r="H397" s="815">
        <v>49.941000000000003</v>
      </c>
      <c r="I397" s="815">
        <v>36.460999999999999</v>
      </c>
      <c r="J397" s="815">
        <v>504.91090000000003</v>
      </c>
      <c r="K397" s="815">
        <v>261.49450000000002</v>
      </c>
    </row>
    <row r="398" spans="1:11" ht="15.75" customHeight="1" x14ac:dyDescent="0.25">
      <c r="A398" s="813" t="s">
        <v>6023</v>
      </c>
      <c r="B398" s="814" t="s">
        <v>6024</v>
      </c>
      <c r="C398" s="815">
        <v>55916.906300000002</v>
      </c>
      <c r="D398" s="815">
        <v>5.5917000000000003</v>
      </c>
      <c r="E398" s="815">
        <v>1.0542</v>
      </c>
      <c r="F398" s="815">
        <v>0</v>
      </c>
      <c r="G398" s="815">
        <v>3.1065</v>
      </c>
      <c r="H398" s="815">
        <v>0</v>
      </c>
      <c r="I398" s="815">
        <v>35.682200000000002</v>
      </c>
      <c r="J398" s="815">
        <v>45.434600000000003</v>
      </c>
      <c r="K398" s="815">
        <v>42.328099999999999</v>
      </c>
    </row>
    <row r="399" spans="1:11" ht="15.75" customHeight="1" x14ac:dyDescent="0.25">
      <c r="A399" s="813" t="s">
        <v>326</v>
      </c>
      <c r="B399" s="814" t="s">
        <v>327</v>
      </c>
      <c r="C399" s="815">
        <v>26397.142</v>
      </c>
      <c r="D399" s="815">
        <v>4.2234999999999996</v>
      </c>
      <c r="E399" s="815">
        <v>0.56999999999999995</v>
      </c>
      <c r="F399" s="815">
        <v>0</v>
      </c>
      <c r="G399" s="815">
        <v>4.2234999999999996</v>
      </c>
      <c r="H399" s="815">
        <v>3.7751000000000001</v>
      </c>
      <c r="I399" s="815">
        <v>28.713899999999999</v>
      </c>
      <c r="J399" s="815">
        <v>41.506</v>
      </c>
      <c r="K399" s="815">
        <v>33.507399999999997</v>
      </c>
    </row>
    <row r="400" spans="1:11" ht="15.75" customHeight="1" x14ac:dyDescent="0.25">
      <c r="A400" s="813" t="s">
        <v>2388</v>
      </c>
      <c r="B400" s="814" t="s">
        <v>2389</v>
      </c>
      <c r="C400" s="815">
        <v>1540.5821000000001</v>
      </c>
      <c r="D400" s="815">
        <v>0.27729999999999999</v>
      </c>
      <c r="E400" s="815">
        <v>3.3300000000000003E-2</v>
      </c>
      <c r="F400" s="815">
        <v>0</v>
      </c>
      <c r="G400" s="815">
        <v>0.15409999999999999</v>
      </c>
      <c r="H400" s="815">
        <v>0</v>
      </c>
      <c r="I400" s="815">
        <v>0</v>
      </c>
      <c r="J400" s="815">
        <v>0.4647</v>
      </c>
      <c r="K400" s="815">
        <v>0.31059999999999999</v>
      </c>
    </row>
    <row r="401" spans="1:11" ht="15.75" customHeight="1" x14ac:dyDescent="0.25">
      <c r="A401" s="813" t="s">
        <v>2390</v>
      </c>
      <c r="B401" s="814" t="s">
        <v>2391</v>
      </c>
      <c r="C401" s="815">
        <v>408285.34389999998</v>
      </c>
      <c r="D401" s="815">
        <v>46.661200000000001</v>
      </c>
      <c r="E401" s="815">
        <v>8.0972000000000008</v>
      </c>
      <c r="F401" s="815">
        <v>0</v>
      </c>
      <c r="G401" s="815">
        <v>46.661200000000001</v>
      </c>
      <c r="H401" s="815">
        <v>14.9984</v>
      </c>
      <c r="I401" s="815">
        <v>41.9803</v>
      </c>
      <c r="J401" s="815">
        <v>158.39830000000001</v>
      </c>
      <c r="K401" s="815">
        <v>96.738699999999994</v>
      </c>
    </row>
    <row r="402" spans="1:11" ht="15.75" customHeight="1" x14ac:dyDescent="0.25">
      <c r="A402" s="813" t="s">
        <v>416</v>
      </c>
      <c r="B402" s="814" t="s">
        <v>417</v>
      </c>
      <c r="C402" s="815">
        <v>52714.439100000003</v>
      </c>
      <c r="D402" s="815">
        <v>5.2713999999999999</v>
      </c>
      <c r="E402" s="815">
        <v>1.0164</v>
      </c>
      <c r="F402" s="815">
        <v>0</v>
      </c>
      <c r="G402" s="815">
        <v>4.6124999999999998</v>
      </c>
      <c r="H402" s="815">
        <v>0</v>
      </c>
      <c r="I402" s="815">
        <v>0</v>
      </c>
      <c r="J402" s="815">
        <v>10.9003</v>
      </c>
      <c r="K402" s="815">
        <v>6.2877999999999998</v>
      </c>
    </row>
    <row r="403" spans="1:11" ht="15.75" customHeight="1" x14ac:dyDescent="0.25">
      <c r="A403" s="813" t="s">
        <v>2392</v>
      </c>
      <c r="B403" s="814" t="s">
        <v>2393</v>
      </c>
      <c r="C403" s="815">
        <v>5549690.2731999997</v>
      </c>
      <c r="D403" s="815">
        <v>634.25030000000004</v>
      </c>
      <c r="E403" s="815">
        <v>110.06229999999999</v>
      </c>
      <c r="F403" s="815">
        <v>0</v>
      </c>
      <c r="G403" s="815">
        <v>634.25030000000004</v>
      </c>
      <c r="H403" s="815">
        <v>71.421000000000006</v>
      </c>
      <c r="I403" s="815">
        <v>41.9803</v>
      </c>
      <c r="J403" s="815">
        <v>1491.9641999999999</v>
      </c>
      <c r="K403" s="815">
        <v>786.29290000000003</v>
      </c>
    </row>
    <row r="404" spans="1:11" ht="15.75" customHeight="1" x14ac:dyDescent="0.25">
      <c r="A404" s="813" t="s">
        <v>2394</v>
      </c>
      <c r="B404" s="814" t="s">
        <v>2395</v>
      </c>
      <c r="C404" s="815">
        <v>2282953.5315999999</v>
      </c>
      <c r="D404" s="815">
        <v>182.63630000000001</v>
      </c>
      <c r="E404" s="815">
        <v>42.2575</v>
      </c>
      <c r="F404" s="815">
        <v>0</v>
      </c>
      <c r="G404" s="815">
        <v>182.63630000000001</v>
      </c>
      <c r="H404" s="815">
        <v>48.33</v>
      </c>
      <c r="I404" s="815">
        <v>35.682200000000002</v>
      </c>
      <c r="J404" s="815">
        <v>491.54230000000001</v>
      </c>
      <c r="K404" s="815">
        <v>260.57600000000002</v>
      </c>
    </row>
    <row r="405" spans="1:11" ht="15.75" customHeight="1" x14ac:dyDescent="0.25">
      <c r="A405" s="813" t="s">
        <v>2396</v>
      </c>
      <c r="B405" s="814" t="s">
        <v>2397</v>
      </c>
      <c r="C405" s="815">
        <v>14387013.1636</v>
      </c>
      <c r="D405" s="815">
        <v>822.11500000000001</v>
      </c>
      <c r="E405" s="815">
        <v>253.6225</v>
      </c>
      <c r="F405" s="815">
        <v>0</v>
      </c>
      <c r="G405" s="815">
        <v>1027.6438000000001</v>
      </c>
      <c r="H405" s="815">
        <v>174.79349999999999</v>
      </c>
      <c r="I405" s="815">
        <v>41.9803</v>
      </c>
      <c r="J405" s="815">
        <v>2320.1550999999999</v>
      </c>
      <c r="K405" s="815">
        <v>1117.7177999999999</v>
      </c>
    </row>
    <row r="406" spans="1:11" ht="15.75" customHeight="1" x14ac:dyDescent="0.25">
      <c r="A406" s="813" t="s">
        <v>2398</v>
      </c>
      <c r="B406" s="814" t="s">
        <v>2399</v>
      </c>
      <c r="C406" s="815">
        <v>2449756.0014999998</v>
      </c>
      <c r="D406" s="815">
        <v>195.98050000000001</v>
      </c>
      <c r="E406" s="815">
        <v>45.344999999999999</v>
      </c>
      <c r="F406" s="815">
        <v>0</v>
      </c>
      <c r="G406" s="815">
        <v>195.98050000000001</v>
      </c>
      <c r="H406" s="815">
        <v>99.076499999999996</v>
      </c>
      <c r="I406" s="815">
        <v>35.682200000000002</v>
      </c>
      <c r="J406" s="815">
        <v>572.06470000000002</v>
      </c>
      <c r="K406" s="815">
        <v>277.0077</v>
      </c>
    </row>
    <row r="407" spans="1:11" ht="15.75" customHeight="1" x14ac:dyDescent="0.25">
      <c r="A407" s="816" t="s">
        <v>2400</v>
      </c>
      <c r="B407" s="817" t="s">
        <v>2401</v>
      </c>
      <c r="C407" s="1498"/>
      <c r="D407" s="1498"/>
      <c r="E407" s="1498"/>
      <c r="F407" s="1498"/>
      <c r="G407" s="1498"/>
      <c r="H407" s="1498"/>
      <c r="I407" s="1498"/>
      <c r="J407" s="818">
        <v>689.18460000000005</v>
      </c>
      <c r="K407" s="818">
        <v>175.81469999999999</v>
      </c>
    </row>
    <row r="408" spans="1:11" ht="15.75" customHeight="1" x14ac:dyDescent="0.25">
      <c r="A408" s="819" t="s">
        <v>2402</v>
      </c>
      <c r="B408" s="820" t="s">
        <v>2403</v>
      </c>
      <c r="C408" s="821">
        <v>1108786.3485999999</v>
      </c>
      <c r="D408" s="821">
        <v>66.527199999999993</v>
      </c>
      <c r="E408" s="821">
        <v>20.523599999999998</v>
      </c>
      <c r="F408" s="821">
        <v>8.3158999999999992</v>
      </c>
      <c r="G408" s="821">
        <v>99.790800000000004</v>
      </c>
      <c r="H408" s="821">
        <v>375.47039999999998</v>
      </c>
      <c r="I408" s="821">
        <v>36.460999999999999</v>
      </c>
      <c r="J408" s="821">
        <v>607.08889999999997</v>
      </c>
      <c r="K408" s="821">
        <v>131.82769999999999</v>
      </c>
    </row>
    <row r="409" spans="1:11" ht="15.75" customHeight="1" x14ac:dyDescent="0.25">
      <c r="A409" s="819" t="s">
        <v>2404</v>
      </c>
      <c r="B409" s="820" t="s">
        <v>2405</v>
      </c>
      <c r="C409" s="821">
        <v>285814.88</v>
      </c>
      <c r="D409" s="821">
        <v>38.108699999999999</v>
      </c>
      <c r="E409" s="821">
        <v>5.8783000000000003</v>
      </c>
      <c r="F409" s="821">
        <v>0</v>
      </c>
      <c r="G409" s="821">
        <v>38.108699999999999</v>
      </c>
      <c r="H409" s="821">
        <v>0</v>
      </c>
      <c r="I409" s="821">
        <v>0</v>
      </c>
      <c r="J409" s="821">
        <v>82.095699999999994</v>
      </c>
      <c r="K409" s="821">
        <v>43.987000000000002</v>
      </c>
    </row>
    <row r="410" spans="1:11" ht="15.75" customHeight="1" x14ac:dyDescent="0.25">
      <c r="A410" s="816" t="s">
        <v>971</v>
      </c>
      <c r="B410" s="817" t="s">
        <v>2406</v>
      </c>
      <c r="C410" s="1498"/>
      <c r="D410" s="1498"/>
      <c r="E410" s="1498"/>
      <c r="F410" s="1498"/>
      <c r="G410" s="1498"/>
      <c r="H410" s="1498"/>
      <c r="I410" s="1498"/>
      <c r="J410" s="818">
        <v>559.05449999999996</v>
      </c>
      <c r="K410" s="818">
        <v>163.46510000000001</v>
      </c>
    </row>
    <row r="411" spans="1:11" ht="15.75" customHeight="1" x14ac:dyDescent="0.25">
      <c r="A411" s="819" t="s">
        <v>2407</v>
      </c>
      <c r="B411" s="820" t="s">
        <v>2408</v>
      </c>
      <c r="C411" s="821">
        <v>949366.25399999996</v>
      </c>
      <c r="D411" s="821">
        <v>47.468299999999999</v>
      </c>
      <c r="E411" s="821">
        <v>17.084599999999998</v>
      </c>
      <c r="F411" s="821">
        <v>6.9225000000000003</v>
      </c>
      <c r="G411" s="821">
        <v>71.202500000000001</v>
      </c>
      <c r="H411" s="821">
        <v>273.65519999999998</v>
      </c>
      <c r="I411" s="821">
        <v>36.460999999999999</v>
      </c>
      <c r="J411" s="821">
        <v>452.79410000000001</v>
      </c>
      <c r="K411" s="821">
        <v>107.93640000000001</v>
      </c>
    </row>
    <row r="412" spans="1:11" ht="15.75" customHeight="1" x14ac:dyDescent="0.25">
      <c r="A412" s="819" t="s">
        <v>2409</v>
      </c>
      <c r="B412" s="820" t="s">
        <v>2410</v>
      </c>
      <c r="C412" s="821">
        <v>473416</v>
      </c>
      <c r="D412" s="821">
        <v>37.8733</v>
      </c>
      <c r="E412" s="821">
        <v>8.7629000000000001</v>
      </c>
      <c r="F412" s="821">
        <v>0</v>
      </c>
      <c r="G412" s="821">
        <v>42.607399999999998</v>
      </c>
      <c r="H412" s="821">
        <v>0</v>
      </c>
      <c r="I412" s="821">
        <v>0</v>
      </c>
      <c r="J412" s="821">
        <v>89.243600000000001</v>
      </c>
      <c r="K412" s="821">
        <v>46.636200000000002</v>
      </c>
    </row>
    <row r="413" spans="1:11" ht="15.75" customHeight="1" x14ac:dyDescent="0.25">
      <c r="A413" s="819" t="s">
        <v>2411</v>
      </c>
      <c r="B413" s="820" t="s">
        <v>2412</v>
      </c>
      <c r="C413" s="821">
        <v>90270</v>
      </c>
      <c r="D413" s="821">
        <v>7.2215999999999996</v>
      </c>
      <c r="E413" s="821">
        <v>1.6709000000000001</v>
      </c>
      <c r="F413" s="821">
        <v>0</v>
      </c>
      <c r="G413" s="821">
        <v>8.1242999999999999</v>
      </c>
      <c r="H413" s="821">
        <v>0</v>
      </c>
      <c r="I413" s="821">
        <v>0</v>
      </c>
      <c r="J413" s="821">
        <v>17.0168</v>
      </c>
      <c r="K413" s="821">
        <v>8.8925000000000001</v>
      </c>
    </row>
    <row r="414" spans="1:11" ht="15.75" customHeight="1" x14ac:dyDescent="0.25">
      <c r="A414" s="816" t="s">
        <v>455</v>
      </c>
      <c r="B414" s="817" t="s">
        <v>456</v>
      </c>
      <c r="C414" s="1498"/>
      <c r="D414" s="1498"/>
      <c r="E414" s="1498"/>
      <c r="F414" s="1498"/>
      <c r="G414" s="1498"/>
      <c r="H414" s="1498"/>
      <c r="I414" s="1498"/>
      <c r="J414" s="818">
        <v>432.9325</v>
      </c>
      <c r="K414" s="818">
        <v>157.70400000000001</v>
      </c>
    </row>
    <row r="415" spans="1:11" ht="15.75" customHeight="1" x14ac:dyDescent="0.25">
      <c r="A415" s="819" t="s">
        <v>2413</v>
      </c>
      <c r="B415" s="820" t="s">
        <v>2414</v>
      </c>
      <c r="C415" s="821">
        <v>751477.27930000005</v>
      </c>
      <c r="D415" s="821">
        <v>37.573900000000002</v>
      </c>
      <c r="E415" s="821">
        <v>13.5235</v>
      </c>
      <c r="F415" s="821">
        <v>5.4794999999999998</v>
      </c>
      <c r="G415" s="821">
        <v>56.360799999999998</v>
      </c>
      <c r="H415" s="821">
        <v>157.87799999999999</v>
      </c>
      <c r="I415" s="821">
        <v>36.460999999999999</v>
      </c>
      <c r="J415" s="821">
        <v>307.27670000000001</v>
      </c>
      <c r="K415" s="821">
        <v>93.037899999999993</v>
      </c>
    </row>
    <row r="416" spans="1:11" ht="15.75" customHeight="1" x14ac:dyDescent="0.25">
      <c r="A416" s="819" t="s">
        <v>2415</v>
      </c>
      <c r="B416" s="820" t="s">
        <v>2416</v>
      </c>
      <c r="C416" s="821">
        <v>542130.527</v>
      </c>
      <c r="D416" s="821">
        <v>54.213099999999997</v>
      </c>
      <c r="E416" s="821">
        <v>10.452999999999999</v>
      </c>
      <c r="F416" s="821">
        <v>0</v>
      </c>
      <c r="G416" s="821">
        <v>60.989699999999999</v>
      </c>
      <c r="H416" s="821">
        <v>0</v>
      </c>
      <c r="I416" s="821">
        <v>0</v>
      </c>
      <c r="J416" s="821">
        <v>125.6558</v>
      </c>
      <c r="K416" s="821">
        <v>64.6661</v>
      </c>
    </row>
    <row r="417" spans="1:11" ht="15.75" customHeight="1" x14ac:dyDescent="0.25">
      <c r="A417" s="816" t="s">
        <v>2417</v>
      </c>
      <c r="B417" s="817" t="s">
        <v>2418</v>
      </c>
      <c r="C417" s="1498"/>
      <c r="D417" s="1498"/>
      <c r="E417" s="1498"/>
      <c r="F417" s="1498"/>
      <c r="G417" s="1498"/>
      <c r="H417" s="1498"/>
      <c r="I417" s="1498"/>
      <c r="J417" s="818">
        <v>1214.0256999999999</v>
      </c>
      <c r="K417" s="818">
        <v>515.03440000000001</v>
      </c>
    </row>
    <row r="418" spans="1:11" ht="30" customHeight="1" x14ac:dyDescent="0.25">
      <c r="A418" s="819" t="s">
        <v>2419</v>
      </c>
      <c r="B418" s="820" t="s">
        <v>2420</v>
      </c>
      <c r="C418" s="821">
        <v>769654.36140000005</v>
      </c>
      <c r="D418" s="821">
        <v>46.179299999999998</v>
      </c>
      <c r="E418" s="821">
        <v>14.2463</v>
      </c>
      <c r="F418" s="821">
        <v>5.7724000000000002</v>
      </c>
      <c r="G418" s="821">
        <v>69.268900000000002</v>
      </c>
      <c r="H418" s="821">
        <v>240.79079999999999</v>
      </c>
      <c r="I418" s="821">
        <v>36.460999999999999</v>
      </c>
      <c r="J418" s="821">
        <v>412.71870000000001</v>
      </c>
      <c r="K418" s="821">
        <v>102.65900000000001</v>
      </c>
    </row>
    <row r="419" spans="1:11" ht="15.75" customHeight="1" x14ac:dyDescent="0.25">
      <c r="A419" s="819" t="s">
        <v>2421</v>
      </c>
      <c r="B419" s="820" t="s">
        <v>2422</v>
      </c>
      <c r="C419" s="821">
        <v>3457169.3522999999</v>
      </c>
      <c r="D419" s="821">
        <v>345.71690000000001</v>
      </c>
      <c r="E419" s="821">
        <v>66.658500000000004</v>
      </c>
      <c r="F419" s="821">
        <v>0</v>
      </c>
      <c r="G419" s="821">
        <v>388.9316</v>
      </c>
      <c r="H419" s="821">
        <v>0</v>
      </c>
      <c r="I419" s="821">
        <v>0</v>
      </c>
      <c r="J419" s="821">
        <v>801.30700000000002</v>
      </c>
      <c r="K419" s="821">
        <v>412.37540000000001</v>
      </c>
    </row>
    <row r="420" spans="1:11" ht="15.75" customHeight="1" x14ac:dyDescent="0.25">
      <c r="A420" s="816" t="s">
        <v>408</v>
      </c>
      <c r="B420" s="817" t="s">
        <v>409</v>
      </c>
      <c r="C420" s="1498"/>
      <c r="D420" s="1498"/>
      <c r="E420" s="1498"/>
      <c r="F420" s="1498"/>
      <c r="G420" s="1498"/>
      <c r="H420" s="1498"/>
      <c r="I420" s="1498"/>
      <c r="J420" s="818">
        <v>396.79309999999998</v>
      </c>
      <c r="K420" s="818">
        <v>123.8918</v>
      </c>
    </row>
    <row r="421" spans="1:11" ht="15.75" customHeight="1" x14ac:dyDescent="0.25">
      <c r="A421" s="819" t="s">
        <v>2423</v>
      </c>
      <c r="B421" s="820" t="s">
        <v>2424</v>
      </c>
      <c r="C421" s="821">
        <v>655325.10309999995</v>
      </c>
      <c r="D421" s="821">
        <v>32.766300000000001</v>
      </c>
      <c r="E421" s="821">
        <v>11.793100000000001</v>
      </c>
      <c r="F421" s="821">
        <v>4.7784000000000004</v>
      </c>
      <c r="G421" s="821">
        <v>49.1494</v>
      </c>
      <c r="H421" s="821">
        <v>191.81639999999999</v>
      </c>
      <c r="I421" s="821">
        <v>36.460999999999999</v>
      </c>
      <c r="J421" s="821">
        <v>326.76459999999997</v>
      </c>
      <c r="K421" s="821">
        <v>85.7988</v>
      </c>
    </row>
    <row r="422" spans="1:11" ht="15.75" customHeight="1" x14ac:dyDescent="0.25">
      <c r="A422" s="819" t="s">
        <v>2425</v>
      </c>
      <c r="B422" s="820" t="s">
        <v>2426</v>
      </c>
      <c r="C422" s="821">
        <v>34102</v>
      </c>
      <c r="D422" s="821">
        <v>3.4102000000000001</v>
      </c>
      <c r="E422" s="821">
        <v>0.65749999999999997</v>
      </c>
      <c r="F422" s="821">
        <v>0</v>
      </c>
      <c r="G422" s="821">
        <v>3.4102000000000001</v>
      </c>
      <c r="H422" s="821">
        <v>0</v>
      </c>
      <c r="I422" s="821">
        <v>0</v>
      </c>
      <c r="J422" s="821">
        <v>7.4779</v>
      </c>
      <c r="K422" s="821">
        <v>4.0677000000000003</v>
      </c>
    </row>
    <row r="423" spans="1:11" ht="15.75" customHeight="1" x14ac:dyDescent="0.25">
      <c r="A423" s="819" t="s">
        <v>2427</v>
      </c>
      <c r="B423" s="820" t="s">
        <v>2428</v>
      </c>
      <c r="C423" s="821">
        <v>285253.2</v>
      </c>
      <c r="D423" s="821">
        <v>28.525300000000001</v>
      </c>
      <c r="E423" s="821">
        <v>5.5</v>
      </c>
      <c r="F423" s="821">
        <v>0</v>
      </c>
      <c r="G423" s="821">
        <v>28.525300000000001</v>
      </c>
      <c r="H423" s="821">
        <v>0</v>
      </c>
      <c r="I423" s="821">
        <v>0</v>
      </c>
      <c r="J423" s="821">
        <v>62.550600000000003</v>
      </c>
      <c r="K423" s="821">
        <v>34.025300000000001</v>
      </c>
    </row>
    <row r="424" spans="1:11" ht="15.75" customHeight="1" x14ac:dyDescent="0.25">
      <c r="A424" s="816" t="s">
        <v>2429</v>
      </c>
      <c r="B424" s="817" t="s">
        <v>2430</v>
      </c>
      <c r="C424" s="1498"/>
      <c r="D424" s="1498"/>
      <c r="E424" s="1498"/>
      <c r="F424" s="1498"/>
      <c r="G424" s="1498"/>
      <c r="H424" s="1498"/>
      <c r="I424" s="1498"/>
      <c r="J424" s="818">
        <v>397.28190000000001</v>
      </c>
      <c r="K424" s="818">
        <v>159.20509999999999</v>
      </c>
    </row>
    <row r="425" spans="1:11" ht="15.75" customHeight="1" x14ac:dyDescent="0.25">
      <c r="A425" s="819" t="s">
        <v>2431</v>
      </c>
      <c r="B425" s="820" t="s">
        <v>2432</v>
      </c>
      <c r="C425" s="821">
        <v>440796.81160000002</v>
      </c>
      <c r="D425" s="821">
        <v>22.0398</v>
      </c>
      <c r="E425" s="821">
        <v>7.9325000000000001</v>
      </c>
      <c r="F425" s="821">
        <v>3.2141000000000002</v>
      </c>
      <c r="G425" s="821">
        <v>33.059800000000003</v>
      </c>
      <c r="H425" s="821">
        <v>155.0856</v>
      </c>
      <c r="I425" s="821">
        <v>36.460999999999999</v>
      </c>
      <c r="J425" s="821">
        <v>257.7928</v>
      </c>
      <c r="K425" s="821">
        <v>69.647400000000005</v>
      </c>
    </row>
    <row r="426" spans="1:11" ht="15.75" customHeight="1" x14ac:dyDescent="0.25">
      <c r="A426" s="819" t="s">
        <v>2433</v>
      </c>
      <c r="B426" s="820" t="s">
        <v>2434</v>
      </c>
      <c r="C426" s="821">
        <v>25897.504300000001</v>
      </c>
      <c r="D426" s="821">
        <v>2.5897999999999999</v>
      </c>
      <c r="E426" s="821">
        <v>0.49930000000000002</v>
      </c>
      <c r="F426" s="821">
        <v>0</v>
      </c>
      <c r="G426" s="821">
        <v>2.5897999999999999</v>
      </c>
      <c r="H426" s="821">
        <v>0</v>
      </c>
      <c r="I426" s="821">
        <v>0</v>
      </c>
      <c r="J426" s="821">
        <v>5.6788999999999996</v>
      </c>
      <c r="K426" s="821">
        <v>3.0891000000000002</v>
      </c>
    </row>
    <row r="427" spans="1:11" ht="15.75" customHeight="1" x14ac:dyDescent="0.25">
      <c r="A427" s="819" t="s">
        <v>2435</v>
      </c>
      <c r="B427" s="820" t="s">
        <v>2436</v>
      </c>
      <c r="C427" s="821">
        <v>267801</v>
      </c>
      <c r="D427" s="821">
        <v>26.780100000000001</v>
      </c>
      <c r="E427" s="821">
        <v>5.1635</v>
      </c>
      <c r="F427" s="821">
        <v>0</v>
      </c>
      <c r="G427" s="821">
        <v>26.780100000000001</v>
      </c>
      <c r="H427" s="821">
        <v>0</v>
      </c>
      <c r="I427" s="821">
        <v>0</v>
      </c>
      <c r="J427" s="821">
        <v>58.723700000000001</v>
      </c>
      <c r="K427" s="821">
        <v>31.9436</v>
      </c>
    </row>
    <row r="428" spans="1:11" ht="15.75" customHeight="1" x14ac:dyDescent="0.25">
      <c r="A428" s="819" t="s">
        <v>2437</v>
      </c>
      <c r="B428" s="820" t="s">
        <v>2438</v>
      </c>
      <c r="C428" s="821">
        <v>205615</v>
      </c>
      <c r="D428" s="821">
        <v>21.846599999999999</v>
      </c>
      <c r="E428" s="821">
        <v>3.9645000000000001</v>
      </c>
      <c r="F428" s="821">
        <v>0</v>
      </c>
      <c r="G428" s="821">
        <v>20.561499999999999</v>
      </c>
      <c r="H428" s="821">
        <v>0</v>
      </c>
      <c r="I428" s="821">
        <v>28.713899999999999</v>
      </c>
      <c r="J428" s="821">
        <v>75.086500000000001</v>
      </c>
      <c r="K428" s="821">
        <v>54.524999999999999</v>
      </c>
    </row>
    <row r="429" spans="1:11" ht="15.75" customHeight="1" x14ac:dyDescent="0.25">
      <c r="A429" s="816" t="s">
        <v>2439</v>
      </c>
      <c r="B429" s="817" t="s">
        <v>2440</v>
      </c>
      <c r="C429" s="1498"/>
      <c r="D429" s="1498"/>
      <c r="E429" s="1498"/>
      <c r="F429" s="1498"/>
      <c r="G429" s="1498"/>
      <c r="H429" s="1498"/>
      <c r="I429" s="1498"/>
      <c r="J429" s="818">
        <v>269.87979999999999</v>
      </c>
      <c r="K429" s="818">
        <v>86.725800000000007</v>
      </c>
    </row>
    <row r="430" spans="1:11" ht="15.75" customHeight="1" x14ac:dyDescent="0.25">
      <c r="A430" s="819" t="s">
        <v>2441</v>
      </c>
      <c r="B430" s="820" t="s">
        <v>2442</v>
      </c>
      <c r="C430" s="821">
        <v>491471.87540000002</v>
      </c>
      <c r="D430" s="821">
        <v>29.488299999999999</v>
      </c>
      <c r="E430" s="821">
        <v>9.0970999999999993</v>
      </c>
      <c r="F430" s="821">
        <v>3.6859999999999999</v>
      </c>
      <c r="G430" s="821">
        <v>44.232500000000002</v>
      </c>
      <c r="H430" s="821">
        <v>131.61869999999999</v>
      </c>
      <c r="I430" s="821">
        <v>36.460999999999999</v>
      </c>
      <c r="J430" s="821">
        <v>254.58359999999999</v>
      </c>
      <c r="K430" s="821">
        <v>78.732399999999998</v>
      </c>
    </row>
    <row r="431" spans="1:11" ht="15.75" customHeight="1" x14ac:dyDescent="0.25">
      <c r="A431" s="819" t="s">
        <v>2443</v>
      </c>
      <c r="B431" s="820" t="s">
        <v>2444</v>
      </c>
      <c r="C431" s="821">
        <v>81142.7</v>
      </c>
      <c r="D431" s="821">
        <v>6.4913999999999996</v>
      </c>
      <c r="E431" s="821">
        <v>1.502</v>
      </c>
      <c r="F431" s="821">
        <v>0</v>
      </c>
      <c r="G431" s="821">
        <v>7.3028000000000004</v>
      </c>
      <c r="H431" s="821">
        <v>0</v>
      </c>
      <c r="I431" s="821">
        <v>0</v>
      </c>
      <c r="J431" s="821">
        <v>15.296200000000001</v>
      </c>
      <c r="K431" s="821">
        <v>7.9934000000000003</v>
      </c>
    </row>
    <row r="432" spans="1:11" ht="15.75" customHeight="1" x14ac:dyDescent="0.25">
      <c r="A432" s="816" t="s">
        <v>2445</v>
      </c>
      <c r="B432" s="817" t="s">
        <v>2446</v>
      </c>
      <c r="C432" s="1498"/>
      <c r="D432" s="1498"/>
      <c r="E432" s="1498"/>
      <c r="F432" s="1498"/>
      <c r="G432" s="1498"/>
      <c r="H432" s="1498"/>
      <c r="I432" s="1498"/>
      <c r="J432" s="818">
        <v>420.32170000000002</v>
      </c>
      <c r="K432" s="818">
        <v>109.9742</v>
      </c>
    </row>
    <row r="433" spans="1:11" ht="15.75" customHeight="1" x14ac:dyDescent="0.25">
      <c r="A433" s="819" t="s">
        <v>2447</v>
      </c>
      <c r="B433" s="820" t="s">
        <v>2448</v>
      </c>
      <c r="C433" s="821">
        <v>673236.69160000002</v>
      </c>
      <c r="D433" s="821">
        <v>33.661799999999999</v>
      </c>
      <c r="E433" s="821">
        <v>12.115500000000001</v>
      </c>
      <c r="F433" s="821">
        <v>4.9089999999999998</v>
      </c>
      <c r="G433" s="821">
        <v>50.492800000000003</v>
      </c>
      <c r="H433" s="821">
        <v>240.79079999999999</v>
      </c>
      <c r="I433" s="821">
        <v>36.460999999999999</v>
      </c>
      <c r="J433" s="821">
        <v>378.43090000000001</v>
      </c>
      <c r="K433" s="821">
        <v>87.147300000000001</v>
      </c>
    </row>
    <row r="434" spans="1:11" ht="15.75" customHeight="1" x14ac:dyDescent="0.25">
      <c r="A434" s="819" t="s">
        <v>2449</v>
      </c>
      <c r="B434" s="820" t="s">
        <v>2450</v>
      </c>
      <c r="C434" s="821">
        <v>338913.50329999998</v>
      </c>
      <c r="D434" s="821">
        <v>16.945699999999999</v>
      </c>
      <c r="E434" s="821">
        <v>5.8811999999999998</v>
      </c>
      <c r="F434" s="821">
        <v>0</v>
      </c>
      <c r="G434" s="821">
        <v>19.0639</v>
      </c>
      <c r="H434" s="821">
        <v>0</v>
      </c>
      <c r="I434" s="821">
        <v>0</v>
      </c>
      <c r="J434" s="821">
        <v>41.890799999999999</v>
      </c>
      <c r="K434" s="821">
        <v>22.826899999999998</v>
      </c>
    </row>
    <row r="435" spans="1:11" ht="15.75" customHeight="1" x14ac:dyDescent="0.25">
      <c r="A435" s="816" t="s">
        <v>2451</v>
      </c>
      <c r="B435" s="817" t="s">
        <v>2452</v>
      </c>
      <c r="C435" s="1498"/>
      <c r="D435" s="1498"/>
      <c r="E435" s="1498"/>
      <c r="F435" s="1498"/>
      <c r="G435" s="1498"/>
      <c r="H435" s="1498"/>
      <c r="I435" s="1498"/>
      <c r="J435" s="818">
        <v>567.67819999999995</v>
      </c>
      <c r="K435" s="818">
        <v>169.05969999999999</v>
      </c>
    </row>
    <row r="436" spans="1:11" ht="15.75" customHeight="1" x14ac:dyDescent="0.25">
      <c r="A436" s="819" t="s">
        <v>2453</v>
      </c>
      <c r="B436" s="820" t="s">
        <v>2454</v>
      </c>
      <c r="C436" s="821">
        <v>796100.98400000005</v>
      </c>
      <c r="D436" s="821">
        <v>39.805</v>
      </c>
      <c r="E436" s="821">
        <v>14.326499999999999</v>
      </c>
      <c r="F436" s="821">
        <v>5.8048999999999999</v>
      </c>
      <c r="G436" s="821">
        <v>59.707599999999999</v>
      </c>
      <c r="H436" s="821">
        <v>270.37950000000001</v>
      </c>
      <c r="I436" s="821">
        <v>36.460999999999999</v>
      </c>
      <c r="J436" s="821">
        <v>426.48450000000003</v>
      </c>
      <c r="K436" s="821">
        <v>96.397400000000005</v>
      </c>
    </row>
    <row r="437" spans="1:11" ht="15.75" customHeight="1" x14ac:dyDescent="0.25">
      <c r="A437" s="819" t="s">
        <v>2455</v>
      </c>
      <c r="B437" s="820" t="s">
        <v>2456</v>
      </c>
      <c r="C437" s="821">
        <v>609168.22230000002</v>
      </c>
      <c r="D437" s="821">
        <v>60.916800000000002</v>
      </c>
      <c r="E437" s="821">
        <v>11.7455</v>
      </c>
      <c r="F437" s="821">
        <v>0</v>
      </c>
      <c r="G437" s="821">
        <v>68.531400000000005</v>
      </c>
      <c r="H437" s="821">
        <v>0</v>
      </c>
      <c r="I437" s="821">
        <v>0</v>
      </c>
      <c r="J437" s="821">
        <v>141.19370000000001</v>
      </c>
      <c r="K437" s="821">
        <v>72.662300000000002</v>
      </c>
    </row>
    <row r="438" spans="1:11" ht="15.75" customHeight="1" x14ac:dyDescent="0.25">
      <c r="A438" s="816" t="s">
        <v>2457</v>
      </c>
      <c r="B438" s="817" t="s">
        <v>2458</v>
      </c>
      <c r="C438" s="1498"/>
      <c r="D438" s="1498"/>
      <c r="E438" s="1498"/>
      <c r="F438" s="1498"/>
      <c r="G438" s="1498"/>
      <c r="H438" s="1498"/>
      <c r="I438" s="1498"/>
      <c r="J438" s="818">
        <v>334.21820000000002</v>
      </c>
      <c r="K438" s="818">
        <v>83.183999999999997</v>
      </c>
    </row>
    <row r="439" spans="1:11" ht="15.75" customHeight="1" x14ac:dyDescent="0.25">
      <c r="A439" s="819" t="s">
        <v>2459</v>
      </c>
      <c r="B439" s="820" t="s">
        <v>2460</v>
      </c>
      <c r="C439" s="821">
        <v>620594.92830000003</v>
      </c>
      <c r="D439" s="821">
        <v>31.029699999999998</v>
      </c>
      <c r="E439" s="821">
        <v>11.168100000000001</v>
      </c>
      <c r="F439" s="821">
        <v>4.5251999999999999</v>
      </c>
      <c r="G439" s="821">
        <v>46.544600000000003</v>
      </c>
      <c r="H439" s="821">
        <v>204.4896</v>
      </c>
      <c r="I439" s="821">
        <v>36.460999999999999</v>
      </c>
      <c r="J439" s="821">
        <v>334.21820000000002</v>
      </c>
      <c r="K439" s="821">
        <v>83.183999999999997</v>
      </c>
    </row>
    <row r="440" spans="1:11" ht="15.75" customHeight="1" x14ac:dyDescent="0.25">
      <c r="A440" s="816" t="s">
        <v>2461</v>
      </c>
      <c r="B440" s="817" t="s">
        <v>2462</v>
      </c>
      <c r="C440" s="1498"/>
      <c r="D440" s="1498"/>
      <c r="E440" s="1498"/>
      <c r="F440" s="1498"/>
      <c r="G440" s="1498"/>
      <c r="H440" s="1498"/>
      <c r="I440" s="1498"/>
      <c r="J440" s="818">
        <v>6.8211000000000004</v>
      </c>
      <c r="K440" s="818">
        <v>4.6268000000000002</v>
      </c>
    </row>
    <row r="441" spans="1:11" ht="15.75" customHeight="1" x14ac:dyDescent="0.25">
      <c r="A441" s="819" t="s">
        <v>2463</v>
      </c>
      <c r="B441" s="820" t="s">
        <v>2464</v>
      </c>
      <c r="C441" s="821">
        <v>35109.563600000001</v>
      </c>
      <c r="D441" s="821">
        <v>3.9498000000000002</v>
      </c>
      <c r="E441" s="821">
        <v>0.67700000000000005</v>
      </c>
      <c r="F441" s="821">
        <v>0</v>
      </c>
      <c r="G441" s="821">
        <v>2.1943000000000001</v>
      </c>
      <c r="H441" s="821">
        <v>0</v>
      </c>
      <c r="I441" s="821">
        <v>0</v>
      </c>
      <c r="J441" s="821">
        <v>6.8211000000000004</v>
      </c>
      <c r="K441" s="821">
        <v>4.6268000000000002</v>
      </c>
    </row>
    <row r="442" spans="1:11" ht="15.75" customHeight="1" x14ac:dyDescent="0.25">
      <c r="A442" s="816" t="s">
        <v>2465</v>
      </c>
      <c r="B442" s="817" t="s">
        <v>2466</v>
      </c>
      <c r="C442" s="1498"/>
      <c r="D442" s="1498"/>
      <c r="E442" s="1498"/>
      <c r="F442" s="1498"/>
      <c r="G442" s="1498"/>
      <c r="H442" s="1498"/>
      <c r="I442" s="1498"/>
      <c r="J442" s="818">
        <v>106.0296</v>
      </c>
      <c r="K442" s="818">
        <v>57.199300000000001</v>
      </c>
    </row>
    <row r="443" spans="1:11" ht="15.75" customHeight="1" x14ac:dyDescent="0.25">
      <c r="A443" s="819" t="s">
        <v>2467</v>
      </c>
      <c r="B443" s="820" t="s">
        <v>2468</v>
      </c>
      <c r="C443" s="821">
        <v>434047.3075</v>
      </c>
      <c r="D443" s="821">
        <v>48.830300000000001</v>
      </c>
      <c r="E443" s="821">
        <v>8.3689999999999998</v>
      </c>
      <c r="F443" s="821">
        <v>0</v>
      </c>
      <c r="G443" s="821">
        <v>48.830300000000001</v>
      </c>
      <c r="H443" s="821">
        <v>0</v>
      </c>
      <c r="I443" s="821">
        <v>0</v>
      </c>
      <c r="J443" s="821">
        <v>106.0296</v>
      </c>
      <c r="K443" s="821">
        <v>57.199300000000001</v>
      </c>
    </row>
    <row r="444" spans="1:11" ht="15.75" customHeight="1" x14ac:dyDescent="0.25">
      <c r="A444" s="816" t="s">
        <v>2469</v>
      </c>
      <c r="B444" s="817" t="s">
        <v>2470</v>
      </c>
      <c r="C444" s="1498"/>
      <c r="D444" s="1498"/>
      <c r="E444" s="1498"/>
      <c r="F444" s="1498"/>
      <c r="G444" s="1498"/>
      <c r="H444" s="1498"/>
      <c r="I444" s="1498"/>
      <c r="J444" s="818">
        <v>326.29180000000002</v>
      </c>
      <c r="K444" s="818">
        <v>102.4054</v>
      </c>
    </row>
    <row r="445" spans="1:11" ht="15.75" customHeight="1" x14ac:dyDescent="0.25">
      <c r="A445" s="819" t="s">
        <v>2471</v>
      </c>
      <c r="B445" s="820" t="s">
        <v>2472</v>
      </c>
      <c r="C445" s="821">
        <v>751477.27930000005</v>
      </c>
      <c r="D445" s="821">
        <v>37.573900000000002</v>
      </c>
      <c r="E445" s="821">
        <v>13.5235</v>
      </c>
      <c r="F445" s="821">
        <v>5.4794999999999998</v>
      </c>
      <c r="G445" s="821">
        <v>56.360799999999998</v>
      </c>
      <c r="H445" s="821">
        <v>157.87799999999999</v>
      </c>
      <c r="I445" s="821">
        <v>35.599299999999999</v>
      </c>
      <c r="J445" s="821">
        <v>306.41500000000002</v>
      </c>
      <c r="K445" s="821">
        <v>92.176199999999994</v>
      </c>
    </row>
    <row r="446" spans="1:11" ht="15.75" customHeight="1" x14ac:dyDescent="0.25">
      <c r="A446" s="819" t="s">
        <v>2473</v>
      </c>
      <c r="B446" s="820" t="s">
        <v>2474</v>
      </c>
      <c r="C446" s="821">
        <v>85756.5</v>
      </c>
      <c r="D446" s="821">
        <v>8.5756999999999994</v>
      </c>
      <c r="E446" s="821">
        <v>1.6535</v>
      </c>
      <c r="F446" s="821">
        <v>0</v>
      </c>
      <c r="G446" s="821">
        <v>9.6476000000000006</v>
      </c>
      <c r="H446" s="821">
        <v>0</v>
      </c>
      <c r="I446" s="821">
        <v>0</v>
      </c>
      <c r="J446" s="821">
        <v>19.876799999999999</v>
      </c>
      <c r="K446" s="821">
        <v>10.229200000000001</v>
      </c>
    </row>
    <row r="447" spans="1:11" ht="15.75" customHeight="1" x14ac:dyDescent="0.25">
      <c r="A447" s="816" t="s">
        <v>645</v>
      </c>
      <c r="B447" s="817" t="s">
        <v>2475</v>
      </c>
      <c r="C447" s="1498"/>
      <c r="D447" s="1498"/>
      <c r="E447" s="1498"/>
      <c r="F447" s="1498"/>
      <c r="G447" s="1498"/>
      <c r="H447" s="1498"/>
      <c r="I447" s="1498"/>
      <c r="J447" s="818">
        <v>668.34199999999998</v>
      </c>
      <c r="K447" s="818">
        <v>165.1472</v>
      </c>
    </row>
    <row r="448" spans="1:11" ht="15.75" customHeight="1" x14ac:dyDescent="0.25">
      <c r="A448" s="819" t="s">
        <v>2402</v>
      </c>
      <c r="B448" s="820" t="s">
        <v>2403</v>
      </c>
      <c r="C448" s="821">
        <v>1108786.3485999999</v>
      </c>
      <c r="D448" s="821">
        <v>66.527199999999993</v>
      </c>
      <c r="E448" s="821">
        <v>20.523599999999998</v>
      </c>
      <c r="F448" s="821">
        <v>8.3158999999999992</v>
      </c>
      <c r="G448" s="821">
        <v>99.790800000000004</v>
      </c>
      <c r="H448" s="821">
        <v>375.47039999999998</v>
      </c>
      <c r="I448" s="821">
        <v>36.460999999999999</v>
      </c>
      <c r="J448" s="821">
        <v>607.08889999999997</v>
      </c>
      <c r="K448" s="821">
        <v>131.82769999999999</v>
      </c>
    </row>
    <row r="449" spans="1:11" ht="15.75" customHeight="1" x14ac:dyDescent="0.25">
      <c r="A449" s="819" t="s">
        <v>2476</v>
      </c>
      <c r="B449" s="820" t="s">
        <v>2477</v>
      </c>
      <c r="C449" s="821">
        <v>279335.5</v>
      </c>
      <c r="D449" s="821">
        <v>27.933599999999998</v>
      </c>
      <c r="E449" s="821">
        <v>5.3859000000000004</v>
      </c>
      <c r="F449" s="821">
        <v>0</v>
      </c>
      <c r="G449" s="821">
        <v>27.933599999999998</v>
      </c>
      <c r="H449" s="821">
        <v>0</v>
      </c>
      <c r="I449" s="821">
        <v>0</v>
      </c>
      <c r="J449" s="821">
        <v>61.253100000000003</v>
      </c>
      <c r="K449" s="821">
        <v>33.319499999999998</v>
      </c>
    </row>
    <row r="450" spans="1:11" ht="15.75" customHeight="1" x14ac:dyDescent="0.25">
      <c r="A450" s="816" t="s">
        <v>2478</v>
      </c>
      <c r="B450" s="817" t="s">
        <v>2479</v>
      </c>
      <c r="C450" s="1498"/>
      <c r="D450" s="1498"/>
      <c r="E450" s="1498"/>
      <c r="F450" s="1498"/>
      <c r="G450" s="1498"/>
      <c r="H450" s="1498"/>
      <c r="I450" s="1498"/>
      <c r="J450" s="818">
        <v>688.5711</v>
      </c>
      <c r="K450" s="818">
        <v>231.14680000000001</v>
      </c>
    </row>
    <row r="451" spans="1:11" ht="15.75" customHeight="1" x14ac:dyDescent="0.25">
      <c r="A451" s="819" t="s">
        <v>2407</v>
      </c>
      <c r="B451" s="820" t="s">
        <v>2408</v>
      </c>
      <c r="C451" s="821">
        <v>949366.25399999996</v>
      </c>
      <c r="D451" s="821">
        <v>47.468299999999999</v>
      </c>
      <c r="E451" s="821">
        <v>17.084599999999998</v>
      </c>
      <c r="F451" s="821">
        <v>6.9225000000000003</v>
      </c>
      <c r="G451" s="821">
        <v>71.202500000000001</v>
      </c>
      <c r="H451" s="821">
        <v>273.65519999999998</v>
      </c>
      <c r="I451" s="821">
        <v>36.460999999999999</v>
      </c>
      <c r="J451" s="821">
        <v>452.79410000000001</v>
      </c>
      <c r="K451" s="821">
        <v>107.93640000000001</v>
      </c>
    </row>
    <row r="452" spans="1:11" ht="15.75" customHeight="1" x14ac:dyDescent="0.25">
      <c r="A452" s="819" t="s">
        <v>2480</v>
      </c>
      <c r="B452" s="820" t="s">
        <v>2481</v>
      </c>
      <c r="C452" s="821">
        <v>749824.54539999994</v>
      </c>
      <c r="D452" s="821">
        <v>59.985999999999997</v>
      </c>
      <c r="E452" s="821">
        <v>13.879300000000001</v>
      </c>
      <c r="F452" s="821">
        <v>0</v>
      </c>
      <c r="G452" s="821">
        <v>67.484200000000001</v>
      </c>
      <c r="H452" s="821">
        <v>0</v>
      </c>
      <c r="I452" s="821">
        <v>0</v>
      </c>
      <c r="J452" s="821">
        <v>141.34950000000001</v>
      </c>
      <c r="K452" s="821">
        <v>73.865300000000005</v>
      </c>
    </row>
    <row r="453" spans="1:11" ht="15.75" customHeight="1" x14ac:dyDescent="0.25">
      <c r="A453" s="819" t="s">
        <v>2482</v>
      </c>
      <c r="B453" s="820" t="s">
        <v>2483</v>
      </c>
      <c r="C453" s="821">
        <v>500915.527</v>
      </c>
      <c r="D453" s="821">
        <v>40.0732</v>
      </c>
      <c r="E453" s="821">
        <v>9.2719000000000005</v>
      </c>
      <c r="F453" s="821">
        <v>0</v>
      </c>
      <c r="G453" s="821">
        <v>45.0824</v>
      </c>
      <c r="H453" s="821">
        <v>0</v>
      </c>
      <c r="I453" s="821">
        <v>0</v>
      </c>
      <c r="J453" s="821">
        <v>94.427499999999995</v>
      </c>
      <c r="K453" s="821">
        <v>49.345100000000002</v>
      </c>
    </row>
    <row r="454" spans="1:11" ht="15.75" customHeight="1" x14ac:dyDescent="0.25">
      <c r="A454" s="816" t="s">
        <v>2484</v>
      </c>
      <c r="B454" s="817" t="s">
        <v>2485</v>
      </c>
      <c r="C454" s="1498"/>
      <c r="D454" s="1498"/>
      <c r="E454" s="1498"/>
      <c r="F454" s="1498"/>
      <c r="G454" s="1498"/>
      <c r="H454" s="1498"/>
      <c r="I454" s="1498"/>
      <c r="J454" s="818">
        <v>772.68690000000004</v>
      </c>
      <c r="K454" s="818">
        <v>274.85210000000001</v>
      </c>
    </row>
    <row r="455" spans="1:11" ht="15.75" customHeight="1" x14ac:dyDescent="0.25">
      <c r="A455" s="819" t="s">
        <v>2480</v>
      </c>
      <c r="B455" s="820" t="s">
        <v>2481</v>
      </c>
      <c r="C455" s="821">
        <v>749824.54539999994</v>
      </c>
      <c r="D455" s="821">
        <v>59.985999999999997</v>
      </c>
      <c r="E455" s="821">
        <v>13.879300000000001</v>
      </c>
      <c r="F455" s="821">
        <v>0</v>
      </c>
      <c r="G455" s="821">
        <v>67.484200000000001</v>
      </c>
      <c r="H455" s="821">
        <v>0</v>
      </c>
      <c r="I455" s="821">
        <v>0</v>
      </c>
      <c r="J455" s="821">
        <v>141.34950000000001</v>
      </c>
      <c r="K455" s="821">
        <v>73.865300000000005</v>
      </c>
    </row>
    <row r="456" spans="1:11" ht="15.75" customHeight="1" x14ac:dyDescent="0.25">
      <c r="A456" s="819" t="s">
        <v>2486</v>
      </c>
      <c r="B456" s="820" t="s">
        <v>2487</v>
      </c>
      <c r="C456" s="821">
        <v>1026723.9671</v>
      </c>
      <c r="D456" s="821">
        <v>51.336199999999998</v>
      </c>
      <c r="E456" s="821">
        <v>18.476800000000001</v>
      </c>
      <c r="F456" s="821">
        <v>7.4865000000000004</v>
      </c>
      <c r="G456" s="821">
        <v>77.004300000000001</v>
      </c>
      <c r="H456" s="821">
        <v>273.65519999999998</v>
      </c>
      <c r="I456" s="821">
        <v>36.460999999999999</v>
      </c>
      <c r="J456" s="821">
        <v>464.42</v>
      </c>
      <c r="K456" s="821">
        <v>113.76049999999999</v>
      </c>
    </row>
    <row r="457" spans="1:11" ht="15.75" customHeight="1" x14ac:dyDescent="0.25">
      <c r="A457" s="819" t="s">
        <v>2488</v>
      </c>
      <c r="B457" s="820" t="s">
        <v>2489</v>
      </c>
      <c r="C457" s="821">
        <v>384540.99709999998</v>
      </c>
      <c r="D457" s="821">
        <v>30.763300000000001</v>
      </c>
      <c r="E457" s="821">
        <v>7.1178999999999997</v>
      </c>
      <c r="F457" s="821">
        <v>0</v>
      </c>
      <c r="G457" s="821">
        <v>34.608699999999999</v>
      </c>
      <c r="H457" s="821">
        <v>0</v>
      </c>
      <c r="I457" s="821">
        <v>0</v>
      </c>
      <c r="J457" s="821">
        <v>72.489900000000006</v>
      </c>
      <c r="K457" s="821">
        <v>37.8812</v>
      </c>
    </row>
    <row r="458" spans="1:11" ht="15.75" customHeight="1" x14ac:dyDescent="0.25">
      <c r="A458" s="819" t="s">
        <v>2482</v>
      </c>
      <c r="B458" s="820" t="s">
        <v>2483</v>
      </c>
      <c r="C458" s="821">
        <v>500915.527</v>
      </c>
      <c r="D458" s="821">
        <v>40.0732</v>
      </c>
      <c r="E458" s="821">
        <v>9.2719000000000005</v>
      </c>
      <c r="F458" s="821">
        <v>0</v>
      </c>
      <c r="G458" s="821">
        <v>45.0824</v>
      </c>
      <c r="H458" s="821">
        <v>0</v>
      </c>
      <c r="I458" s="821">
        <v>0</v>
      </c>
      <c r="J458" s="821">
        <v>94.427499999999995</v>
      </c>
      <c r="K458" s="821">
        <v>49.345100000000002</v>
      </c>
    </row>
    <row r="459" spans="1:11" ht="15.75" customHeight="1" x14ac:dyDescent="0.25">
      <c r="A459" s="816" t="s">
        <v>2490</v>
      </c>
      <c r="B459" s="817" t="s">
        <v>2491</v>
      </c>
      <c r="C459" s="1498"/>
      <c r="D459" s="1498"/>
      <c r="E459" s="1498"/>
      <c r="F459" s="1498"/>
      <c r="G459" s="1498"/>
      <c r="H459" s="1498"/>
      <c r="I459" s="1498"/>
      <c r="J459" s="818">
        <v>1495.8334</v>
      </c>
      <c r="K459" s="818">
        <v>609.44230000000005</v>
      </c>
    </row>
    <row r="460" spans="1:11" ht="15.75" customHeight="1" x14ac:dyDescent="0.25">
      <c r="A460" s="819" t="s">
        <v>2492</v>
      </c>
      <c r="B460" s="820" t="s">
        <v>2493</v>
      </c>
      <c r="C460" s="821">
        <v>5166351.9956</v>
      </c>
      <c r="D460" s="821">
        <v>258.31760000000003</v>
      </c>
      <c r="E460" s="821">
        <v>92.972800000000007</v>
      </c>
      <c r="F460" s="821">
        <v>37.671300000000002</v>
      </c>
      <c r="G460" s="821">
        <v>387.47640000000001</v>
      </c>
      <c r="H460" s="821">
        <v>330.79199999999997</v>
      </c>
      <c r="I460" s="821">
        <v>36.460999999999999</v>
      </c>
      <c r="J460" s="821">
        <v>1143.6911</v>
      </c>
      <c r="K460" s="821">
        <v>425.42270000000002</v>
      </c>
    </row>
    <row r="461" spans="1:11" ht="15.75" customHeight="1" x14ac:dyDescent="0.25">
      <c r="A461" s="819" t="s">
        <v>2480</v>
      </c>
      <c r="B461" s="820" t="s">
        <v>2481</v>
      </c>
      <c r="C461" s="821">
        <v>749824.54539999994</v>
      </c>
      <c r="D461" s="821">
        <v>59.985999999999997</v>
      </c>
      <c r="E461" s="821">
        <v>13.879300000000001</v>
      </c>
      <c r="F461" s="821">
        <v>0</v>
      </c>
      <c r="G461" s="821">
        <v>67.484200000000001</v>
      </c>
      <c r="H461" s="821">
        <v>0</v>
      </c>
      <c r="I461" s="821">
        <v>0</v>
      </c>
      <c r="J461" s="821">
        <v>141.34950000000001</v>
      </c>
      <c r="K461" s="821">
        <v>73.865300000000005</v>
      </c>
    </row>
    <row r="462" spans="1:11" ht="15.75" customHeight="1" x14ac:dyDescent="0.25">
      <c r="A462" s="819" t="s">
        <v>2494</v>
      </c>
      <c r="B462" s="820" t="s">
        <v>2495</v>
      </c>
      <c r="C462" s="821">
        <v>617290.05680000002</v>
      </c>
      <c r="D462" s="821">
        <v>49.383200000000002</v>
      </c>
      <c r="E462" s="821">
        <v>11.426</v>
      </c>
      <c r="F462" s="821">
        <v>0</v>
      </c>
      <c r="G462" s="821">
        <v>55.556100000000001</v>
      </c>
      <c r="H462" s="821">
        <v>0</v>
      </c>
      <c r="I462" s="821">
        <v>0</v>
      </c>
      <c r="J462" s="821">
        <v>116.3653</v>
      </c>
      <c r="K462" s="821">
        <v>60.809199999999997</v>
      </c>
    </row>
    <row r="463" spans="1:11" ht="15.75" customHeight="1" x14ac:dyDescent="0.25">
      <c r="A463" s="819" t="s">
        <v>2482</v>
      </c>
      <c r="B463" s="820" t="s">
        <v>2483</v>
      </c>
      <c r="C463" s="821">
        <v>500915.527</v>
      </c>
      <c r="D463" s="821">
        <v>40.0732</v>
      </c>
      <c r="E463" s="821">
        <v>9.2719000000000005</v>
      </c>
      <c r="F463" s="821">
        <v>0</v>
      </c>
      <c r="G463" s="821">
        <v>45.0824</v>
      </c>
      <c r="H463" s="821">
        <v>0</v>
      </c>
      <c r="I463" s="821">
        <v>0</v>
      </c>
      <c r="J463" s="821">
        <v>94.427499999999995</v>
      </c>
      <c r="K463" s="821">
        <v>49.345100000000002</v>
      </c>
    </row>
    <row r="464" spans="1:11" ht="30" customHeight="1" x14ac:dyDescent="0.25">
      <c r="A464" s="816" t="s">
        <v>2496</v>
      </c>
      <c r="B464" s="817" t="s">
        <v>2497</v>
      </c>
      <c r="C464" s="1498"/>
      <c r="D464" s="1498"/>
      <c r="E464" s="1498"/>
      <c r="F464" s="1498"/>
      <c r="G464" s="1498"/>
      <c r="H464" s="1498"/>
      <c r="I464" s="1498"/>
      <c r="J464" s="818">
        <v>413.66989999999998</v>
      </c>
      <c r="K464" s="818">
        <v>133.07220000000001</v>
      </c>
    </row>
    <row r="465" spans="1:11" ht="30" customHeight="1" x14ac:dyDescent="0.25">
      <c r="A465" s="819" t="s">
        <v>2498</v>
      </c>
      <c r="B465" s="820" t="s">
        <v>2499</v>
      </c>
      <c r="C465" s="821">
        <v>396318.63400000002</v>
      </c>
      <c r="D465" s="821">
        <v>39.631900000000002</v>
      </c>
      <c r="E465" s="821">
        <v>7.6414999999999997</v>
      </c>
      <c r="F465" s="821">
        <v>0</v>
      </c>
      <c r="G465" s="821">
        <v>39.631900000000002</v>
      </c>
      <c r="H465" s="821">
        <v>0</v>
      </c>
      <c r="I465" s="821">
        <v>0</v>
      </c>
      <c r="J465" s="821">
        <v>86.905299999999997</v>
      </c>
      <c r="K465" s="821">
        <v>47.273400000000002</v>
      </c>
    </row>
    <row r="466" spans="1:11" ht="15.75" customHeight="1" x14ac:dyDescent="0.25">
      <c r="A466" s="819" t="s">
        <v>2423</v>
      </c>
      <c r="B466" s="820" t="s">
        <v>2424</v>
      </c>
      <c r="C466" s="821">
        <v>655325.10309999995</v>
      </c>
      <c r="D466" s="821">
        <v>32.766300000000001</v>
      </c>
      <c r="E466" s="821">
        <v>11.793100000000001</v>
      </c>
      <c r="F466" s="821">
        <v>4.7784000000000004</v>
      </c>
      <c r="G466" s="821">
        <v>49.1494</v>
      </c>
      <c r="H466" s="821">
        <v>191.81639999999999</v>
      </c>
      <c r="I466" s="821">
        <v>36.460999999999999</v>
      </c>
      <c r="J466" s="821">
        <v>326.76459999999997</v>
      </c>
      <c r="K466" s="821">
        <v>85.7988</v>
      </c>
    </row>
    <row r="467" spans="1:11" ht="15.75" customHeight="1" x14ac:dyDescent="0.25">
      <c r="A467" s="816" t="s">
        <v>2500</v>
      </c>
      <c r="B467" s="817" t="s">
        <v>2501</v>
      </c>
      <c r="C467" s="1498"/>
      <c r="D467" s="1498"/>
      <c r="E467" s="1498"/>
      <c r="F467" s="1498"/>
      <c r="G467" s="1498"/>
      <c r="H467" s="1498"/>
      <c r="I467" s="1498"/>
      <c r="J467" s="818">
        <v>358.827</v>
      </c>
      <c r="K467" s="818">
        <v>123.0605</v>
      </c>
    </row>
    <row r="468" spans="1:11" ht="15.75" customHeight="1" x14ac:dyDescent="0.25">
      <c r="A468" s="819" t="s">
        <v>2502</v>
      </c>
      <c r="B468" s="820" t="s">
        <v>2503</v>
      </c>
      <c r="C468" s="821">
        <v>751477.27930000005</v>
      </c>
      <c r="D468" s="821">
        <v>37.573900000000002</v>
      </c>
      <c r="E468" s="821">
        <v>13.5235</v>
      </c>
      <c r="F468" s="821">
        <v>5.4794999999999998</v>
      </c>
      <c r="G468" s="821">
        <v>56.360799999999998</v>
      </c>
      <c r="H468" s="821">
        <v>157.87799999999999</v>
      </c>
      <c r="I468" s="821">
        <v>44.2117</v>
      </c>
      <c r="J468" s="821">
        <v>315.0274</v>
      </c>
      <c r="K468" s="821">
        <v>100.7886</v>
      </c>
    </row>
    <row r="469" spans="1:11" ht="15.75" customHeight="1" x14ac:dyDescent="0.25">
      <c r="A469" s="819" t="s">
        <v>2504</v>
      </c>
      <c r="B469" s="820" t="s">
        <v>2505</v>
      </c>
      <c r="C469" s="821">
        <v>155477.73079999999</v>
      </c>
      <c r="D469" s="821">
        <v>19.1357</v>
      </c>
      <c r="E469" s="821">
        <v>3.1362000000000001</v>
      </c>
      <c r="F469" s="821">
        <v>0</v>
      </c>
      <c r="G469" s="821">
        <v>21.527699999999999</v>
      </c>
      <c r="H469" s="821">
        <v>0</v>
      </c>
      <c r="I469" s="821">
        <v>0</v>
      </c>
      <c r="J469" s="821">
        <v>43.799599999999998</v>
      </c>
      <c r="K469" s="821">
        <v>22.271899999999999</v>
      </c>
    </row>
    <row r="470" spans="1:11" ht="15.75" customHeight="1" x14ac:dyDescent="0.25">
      <c r="A470" s="816" t="s">
        <v>2506</v>
      </c>
      <c r="B470" s="817" t="s">
        <v>2507</v>
      </c>
      <c r="C470" s="1498"/>
      <c r="D470" s="1498"/>
      <c r="E470" s="1498"/>
      <c r="F470" s="1498"/>
      <c r="G470" s="1498"/>
      <c r="H470" s="1498"/>
      <c r="I470" s="1498"/>
      <c r="J470" s="818">
        <v>343.20409999999998</v>
      </c>
      <c r="K470" s="818">
        <v>136.89949999999999</v>
      </c>
    </row>
    <row r="471" spans="1:11" ht="30" customHeight="1" x14ac:dyDescent="0.25">
      <c r="A471" s="819" t="s">
        <v>2508</v>
      </c>
      <c r="B471" s="820" t="s">
        <v>2509</v>
      </c>
      <c r="C471" s="821">
        <v>396939.8591</v>
      </c>
      <c r="D471" s="821">
        <v>23.816400000000002</v>
      </c>
      <c r="E471" s="821">
        <v>7.3474000000000004</v>
      </c>
      <c r="F471" s="821">
        <v>2.9769999999999999</v>
      </c>
      <c r="G471" s="821">
        <v>35.724600000000002</v>
      </c>
      <c r="H471" s="821">
        <v>122.43600000000001</v>
      </c>
      <c r="I471" s="821">
        <v>45.331899999999997</v>
      </c>
      <c r="J471" s="821">
        <v>237.63329999999999</v>
      </c>
      <c r="K471" s="821">
        <v>79.472700000000003</v>
      </c>
    </row>
    <row r="472" spans="1:11" ht="15.75" customHeight="1" x14ac:dyDescent="0.25">
      <c r="A472" s="819" t="s">
        <v>2510</v>
      </c>
      <c r="B472" s="820" t="s">
        <v>2511</v>
      </c>
      <c r="C472" s="821">
        <v>481440</v>
      </c>
      <c r="D472" s="821">
        <v>48.143999999999998</v>
      </c>
      <c r="E472" s="821">
        <v>9.2827999999999999</v>
      </c>
      <c r="F472" s="821">
        <v>0</v>
      </c>
      <c r="G472" s="821">
        <v>48.143999999999998</v>
      </c>
      <c r="H472" s="821">
        <v>0</v>
      </c>
      <c r="I472" s="821">
        <v>0</v>
      </c>
      <c r="J472" s="821">
        <v>105.57080000000001</v>
      </c>
      <c r="K472" s="821">
        <v>57.4268</v>
      </c>
    </row>
    <row r="473" spans="1:11" ht="15.75" customHeight="1" x14ac:dyDescent="0.25">
      <c r="A473" s="816" t="s">
        <v>453</v>
      </c>
      <c r="B473" s="817" t="s">
        <v>454</v>
      </c>
      <c r="C473" s="1498"/>
      <c r="D473" s="1498"/>
      <c r="E473" s="1498"/>
      <c r="F473" s="1498"/>
      <c r="G473" s="1498"/>
      <c r="H473" s="1498"/>
      <c r="I473" s="1498"/>
      <c r="J473" s="818">
        <v>202.839</v>
      </c>
      <c r="K473" s="818">
        <v>82.983900000000006</v>
      </c>
    </row>
    <row r="474" spans="1:11" ht="15.75" customHeight="1" x14ac:dyDescent="0.25">
      <c r="A474" s="819" t="s">
        <v>2512</v>
      </c>
      <c r="B474" s="820" t="s">
        <v>2513</v>
      </c>
      <c r="C474" s="821">
        <v>534037.45860000001</v>
      </c>
      <c r="D474" s="821">
        <v>26.701899999999998</v>
      </c>
      <c r="E474" s="821">
        <v>9.6104000000000003</v>
      </c>
      <c r="F474" s="821">
        <v>3.8940000000000001</v>
      </c>
      <c r="G474" s="821">
        <v>40.052799999999998</v>
      </c>
      <c r="H474" s="821">
        <v>73.031999999999996</v>
      </c>
      <c r="I474" s="821">
        <v>35.599299999999999</v>
      </c>
      <c r="J474" s="821">
        <v>188.8904</v>
      </c>
      <c r="K474" s="821">
        <v>75.805599999999998</v>
      </c>
    </row>
    <row r="475" spans="1:11" ht="15.75" customHeight="1" x14ac:dyDescent="0.25">
      <c r="A475" s="819" t="s">
        <v>2514</v>
      </c>
      <c r="B475" s="820" t="s">
        <v>2515</v>
      </c>
      <c r="C475" s="821">
        <v>60180</v>
      </c>
      <c r="D475" s="821">
        <v>6.0179999999999998</v>
      </c>
      <c r="E475" s="821">
        <v>1.1603000000000001</v>
      </c>
      <c r="F475" s="821">
        <v>0</v>
      </c>
      <c r="G475" s="821">
        <v>6.7702999999999998</v>
      </c>
      <c r="H475" s="821">
        <v>0</v>
      </c>
      <c r="I475" s="821">
        <v>0</v>
      </c>
      <c r="J475" s="821">
        <v>13.948600000000001</v>
      </c>
      <c r="K475" s="821">
        <v>7.1783000000000001</v>
      </c>
    </row>
    <row r="476" spans="1:11" ht="15.75" customHeight="1" x14ac:dyDescent="0.25">
      <c r="A476" s="816" t="s">
        <v>2516</v>
      </c>
      <c r="B476" s="817" t="s">
        <v>2517</v>
      </c>
      <c r="C476" s="1498"/>
      <c r="D476" s="1498"/>
      <c r="E476" s="1498"/>
      <c r="F476" s="1498"/>
      <c r="G476" s="1498"/>
      <c r="H476" s="1498"/>
      <c r="I476" s="1498"/>
      <c r="J476" s="818">
        <v>200.0926</v>
      </c>
      <c r="K476" s="818">
        <v>81.722999999999999</v>
      </c>
    </row>
    <row r="477" spans="1:11" ht="15.75" customHeight="1" x14ac:dyDescent="0.25">
      <c r="A477" s="819" t="s">
        <v>2518</v>
      </c>
      <c r="B477" s="820" t="s">
        <v>2519</v>
      </c>
      <c r="C477" s="821">
        <v>561298.23459999997</v>
      </c>
      <c r="D477" s="821">
        <v>28.064900000000002</v>
      </c>
      <c r="E477" s="821">
        <v>10.101000000000001</v>
      </c>
      <c r="F477" s="821">
        <v>4.0928000000000004</v>
      </c>
      <c r="G477" s="821">
        <v>42.0974</v>
      </c>
      <c r="H477" s="821">
        <v>73.031999999999996</v>
      </c>
      <c r="I477" s="821">
        <v>35.599299999999999</v>
      </c>
      <c r="J477" s="821">
        <v>192.98740000000001</v>
      </c>
      <c r="K477" s="821">
        <v>77.858000000000004</v>
      </c>
    </row>
    <row r="478" spans="1:11" ht="15.75" customHeight="1" x14ac:dyDescent="0.25">
      <c r="A478" s="819" t="s">
        <v>2520</v>
      </c>
      <c r="B478" s="820" t="s">
        <v>2521</v>
      </c>
      <c r="C478" s="821">
        <v>32402.117200000001</v>
      </c>
      <c r="D478" s="821">
        <v>3.2402000000000002</v>
      </c>
      <c r="E478" s="821">
        <v>0.62480000000000002</v>
      </c>
      <c r="F478" s="821">
        <v>0</v>
      </c>
      <c r="G478" s="821">
        <v>3.2402000000000002</v>
      </c>
      <c r="H478" s="821">
        <v>0</v>
      </c>
      <c r="I478" s="821">
        <v>0</v>
      </c>
      <c r="J478" s="821">
        <v>7.1052</v>
      </c>
      <c r="K478" s="821">
        <v>3.8650000000000002</v>
      </c>
    </row>
    <row r="479" spans="1:11" ht="15.75" customHeight="1" x14ac:dyDescent="0.25">
      <c r="A479" s="816" t="s">
        <v>485</v>
      </c>
      <c r="B479" s="817" t="s">
        <v>486</v>
      </c>
      <c r="C479" s="1498"/>
      <c r="D479" s="1498"/>
      <c r="E479" s="1498"/>
      <c r="F479" s="1498"/>
      <c r="G479" s="1498"/>
      <c r="H479" s="1498"/>
      <c r="I479" s="1498"/>
      <c r="J479" s="818">
        <v>337.11720000000003</v>
      </c>
      <c r="K479" s="818">
        <v>114.3614</v>
      </c>
    </row>
    <row r="480" spans="1:11" ht="30" customHeight="1" x14ac:dyDescent="0.25">
      <c r="A480" s="819" t="s">
        <v>2522</v>
      </c>
      <c r="B480" s="820" t="s">
        <v>2523</v>
      </c>
      <c r="C480" s="821">
        <v>532182.82550000004</v>
      </c>
      <c r="D480" s="821">
        <v>31.931000000000001</v>
      </c>
      <c r="E480" s="821">
        <v>9.8506999999999998</v>
      </c>
      <c r="F480" s="821">
        <v>3.9914000000000001</v>
      </c>
      <c r="G480" s="821">
        <v>47.896500000000003</v>
      </c>
      <c r="H480" s="821">
        <v>138.76079999999999</v>
      </c>
      <c r="I480" s="821">
        <v>35.599299999999999</v>
      </c>
      <c r="J480" s="821">
        <v>268.02969999999999</v>
      </c>
      <c r="K480" s="821">
        <v>81.372399999999999</v>
      </c>
    </row>
    <row r="481" spans="1:11" ht="15.75" customHeight="1" x14ac:dyDescent="0.25">
      <c r="A481" s="819" t="s">
        <v>2524</v>
      </c>
      <c r="B481" s="820" t="s">
        <v>2525</v>
      </c>
      <c r="C481" s="821">
        <v>214353.4148</v>
      </c>
      <c r="D481" s="821">
        <v>28.580500000000001</v>
      </c>
      <c r="E481" s="821">
        <v>4.4085000000000001</v>
      </c>
      <c r="F481" s="821">
        <v>0</v>
      </c>
      <c r="G481" s="821">
        <v>28.580500000000001</v>
      </c>
      <c r="H481" s="821">
        <v>7.5179999999999998</v>
      </c>
      <c r="I481" s="821">
        <v>0</v>
      </c>
      <c r="J481" s="821">
        <v>69.087500000000006</v>
      </c>
      <c r="K481" s="821">
        <v>32.988999999999997</v>
      </c>
    </row>
    <row r="482" spans="1:11" ht="15.75" customHeight="1" x14ac:dyDescent="0.25">
      <c r="A482" s="816" t="s">
        <v>2526</v>
      </c>
      <c r="B482" s="817" t="s">
        <v>2527</v>
      </c>
      <c r="C482" s="1498"/>
      <c r="D482" s="1498"/>
      <c r="E482" s="1498"/>
      <c r="F482" s="1498"/>
      <c r="G482" s="1498"/>
      <c r="H482" s="1498"/>
      <c r="I482" s="1498"/>
      <c r="J482" s="818">
        <v>206.3261</v>
      </c>
      <c r="K482" s="818">
        <v>84.778499999999994</v>
      </c>
    </row>
    <row r="483" spans="1:11" ht="15.75" customHeight="1" x14ac:dyDescent="0.25">
      <c r="A483" s="819" t="s">
        <v>2512</v>
      </c>
      <c r="B483" s="820" t="s">
        <v>2513</v>
      </c>
      <c r="C483" s="821">
        <v>534037.45860000001</v>
      </c>
      <c r="D483" s="821">
        <v>26.701899999999998</v>
      </c>
      <c r="E483" s="821">
        <v>9.6104000000000003</v>
      </c>
      <c r="F483" s="821">
        <v>3.8940000000000001</v>
      </c>
      <c r="G483" s="821">
        <v>40.052799999999998</v>
      </c>
      <c r="H483" s="821">
        <v>73.031999999999996</v>
      </c>
      <c r="I483" s="821">
        <v>35.599299999999999</v>
      </c>
      <c r="J483" s="821">
        <v>188.8904</v>
      </c>
      <c r="K483" s="821">
        <v>75.805599999999998</v>
      </c>
    </row>
    <row r="484" spans="1:11" ht="15.75" customHeight="1" x14ac:dyDescent="0.25">
      <c r="A484" s="819" t="s">
        <v>2528</v>
      </c>
      <c r="B484" s="820" t="s">
        <v>2529</v>
      </c>
      <c r="C484" s="821">
        <v>75225</v>
      </c>
      <c r="D484" s="821">
        <v>7.5225</v>
      </c>
      <c r="E484" s="821">
        <v>1.4503999999999999</v>
      </c>
      <c r="F484" s="821">
        <v>0</v>
      </c>
      <c r="G484" s="821">
        <v>8.4627999999999997</v>
      </c>
      <c r="H484" s="821">
        <v>0</v>
      </c>
      <c r="I484" s="821">
        <v>0</v>
      </c>
      <c r="J484" s="821">
        <v>17.435700000000001</v>
      </c>
      <c r="K484" s="821">
        <v>8.9728999999999992</v>
      </c>
    </row>
    <row r="485" spans="1:11" ht="15.75" customHeight="1" x14ac:dyDescent="0.25">
      <c r="A485" s="816" t="s">
        <v>6025</v>
      </c>
      <c r="B485" s="817" t="s">
        <v>6026</v>
      </c>
      <c r="C485" s="1498"/>
      <c r="D485" s="1498"/>
      <c r="E485" s="1498"/>
      <c r="F485" s="1498"/>
      <c r="G485" s="1498"/>
      <c r="H485" s="1498"/>
      <c r="I485" s="1498"/>
      <c r="J485" s="818">
        <v>271.72320000000002</v>
      </c>
      <c r="K485" s="818">
        <v>67.132900000000006</v>
      </c>
    </row>
    <row r="486" spans="1:11" ht="30" customHeight="1" x14ac:dyDescent="0.25">
      <c r="A486" s="819" t="s">
        <v>6027</v>
      </c>
      <c r="B486" s="820" t="s">
        <v>6028</v>
      </c>
      <c r="C486" s="821">
        <v>561298.23459999997</v>
      </c>
      <c r="D486" s="821">
        <v>33.677900000000001</v>
      </c>
      <c r="E486" s="821">
        <v>10.3896</v>
      </c>
      <c r="F486" s="821">
        <v>4.2096999999999998</v>
      </c>
      <c r="G486" s="821">
        <v>50.516800000000003</v>
      </c>
      <c r="H486" s="821">
        <v>138.76079999999999</v>
      </c>
      <c r="I486" s="821">
        <v>0</v>
      </c>
      <c r="J486" s="821">
        <v>237.5548</v>
      </c>
      <c r="K486" s="821">
        <v>48.277200000000001</v>
      </c>
    </row>
    <row r="487" spans="1:11" ht="15.75" customHeight="1" x14ac:dyDescent="0.25">
      <c r="A487" s="819" t="s">
        <v>6029</v>
      </c>
      <c r="B487" s="820" t="s">
        <v>6030</v>
      </c>
      <c r="C487" s="821">
        <v>191408.508</v>
      </c>
      <c r="D487" s="821">
        <v>15.3127</v>
      </c>
      <c r="E487" s="821">
        <v>3.5430000000000001</v>
      </c>
      <c r="F487" s="821">
        <v>0</v>
      </c>
      <c r="G487" s="821">
        <v>15.3127</v>
      </c>
      <c r="H487" s="821">
        <v>0</v>
      </c>
      <c r="I487" s="821">
        <v>0</v>
      </c>
      <c r="J487" s="821">
        <v>34.168399999999998</v>
      </c>
      <c r="K487" s="821">
        <v>18.855699999999999</v>
      </c>
    </row>
    <row r="488" spans="1:11" ht="15.75" customHeight="1" x14ac:dyDescent="0.25">
      <c r="A488" s="816" t="s">
        <v>457</v>
      </c>
      <c r="B488" s="817" t="s">
        <v>458</v>
      </c>
      <c r="C488" s="1498"/>
      <c r="D488" s="1498"/>
      <c r="E488" s="1498"/>
      <c r="F488" s="1498"/>
      <c r="G488" s="1498"/>
      <c r="H488" s="1498"/>
      <c r="I488" s="1498"/>
      <c r="J488" s="818">
        <v>362.2722</v>
      </c>
      <c r="K488" s="818">
        <v>102.7094</v>
      </c>
    </row>
    <row r="489" spans="1:11" ht="30" customHeight="1" x14ac:dyDescent="0.25">
      <c r="A489" s="819" t="s">
        <v>2530</v>
      </c>
      <c r="B489" s="820" t="s">
        <v>2531</v>
      </c>
      <c r="C489" s="821">
        <v>657340.65209999995</v>
      </c>
      <c r="D489" s="821">
        <v>39.440399999999997</v>
      </c>
      <c r="E489" s="821">
        <v>12.167400000000001</v>
      </c>
      <c r="F489" s="821">
        <v>4.9301000000000004</v>
      </c>
      <c r="G489" s="821">
        <v>59.160699999999999</v>
      </c>
      <c r="H489" s="821">
        <v>191.81639999999999</v>
      </c>
      <c r="I489" s="821">
        <v>35.599299999999999</v>
      </c>
      <c r="J489" s="821">
        <v>343.11430000000001</v>
      </c>
      <c r="K489" s="821">
        <v>92.137200000000007</v>
      </c>
    </row>
    <row r="490" spans="1:11" ht="15.75" customHeight="1" x14ac:dyDescent="0.25">
      <c r="A490" s="819" t="s">
        <v>2532</v>
      </c>
      <c r="B490" s="820" t="s">
        <v>2533</v>
      </c>
      <c r="C490" s="821">
        <v>107321</v>
      </c>
      <c r="D490" s="821">
        <v>8.5856999999999992</v>
      </c>
      <c r="E490" s="821">
        <v>1.9864999999999999</v>
      </c>
      <c r="F490" s="821">
        <v>0</v>
      </c>
      <c r="G490" s="821">
        <v>8.5856999999999992</v>
      </c>
      <c r="H490" s="821">
        <v>0</v>
      </c>
      <c r="I490" s="821">
        <v>0</v>
      </c>
      <c r="J490" s="821">
        <v>19.157900000000001</v>
      </c>
      <c r="K490" s="821">
        <v>10.5722</v>
      </c>
    </row>
    <row r="491" spans="1:11" ht="15.75" customHeight="1" x14ac:dyDescent="0.25">
      <c r="A491" s="816" t="s">
        <v>2534</v>
      </c>
      <c r="B491" s="817" t="s">
        <v>2535</v>
      </c>
      <c r="C491" s="1498"/>
      <c r="D491" s="1498"/>
      <c r="E491" s="1498"/>
      <c r="F491" s="1498"/>
      <c r="G491" s="1498"/>
      <c r="H491" s="1498"/>
      <c r="I491" s="1498"/>
      <c r="J491" s="818">
        <v>328.1585</v>
      </c>
      <c r="K491" s="818">
        <v>103.366</v>
      </c>
    </row>
    <row r="492" spans="1:11" ht="15.75" customHeight="1" x14ac:dyDescent="0.25">
      <c r="A492" s="819" t="s">
        <v>2471</v>
      </c>
      <c r="B492" s="820" t="s">
        <v>2472</v>
      </c>
      <c r="C492" s="821">
        <v>751477.27930000005</v>
      </c>
      <c r="D492" s="821">
        <v>37.573900000000002</v>
      </c>
      <c r="E492" s="821">
        <v>13.5235</v>
      </c>
      <c r="F492" s="821">
        <v>5.4794999999999998</v>
      </c>
      <c r="G492" s="821">
        <v>56.360799999999998</v>
      </c>
      <c r="H492" s="821">
        <v>157.87799999999999</v>
      </c>
      <c r="I492" s="821">
        <v>35.599299999999999</v>
      </c>
      <c r="J492" s="821">
        <v>306.41500000000002</v>
      </c>
      <c r="K492" s="821">
        <v>92.176199999999994</v>
      </c>
    </row>
    <row r="493" spans="1:11" ht="15.75" customHeight="1" x14ac:dyDescent="0.25">
      <c r="A493" s="819" t="s">
        <v>2536</v>
      </c>
      <c r="B493" s="820" t="s">
        <v>2537</v>
      </c>
      <c r="C493" s="821">
        <v>93810.371899999998</v>
      </c>
      <c r="D493" s="821">
        <v>9.3810000000000002</v>
      </c>
      <c r="E493" s="821">
        <v>1.8088</v>
      </c>
      <c r="F493" s="821">
        <v>0</v>
      </c>
      <c r="G493" s="821">
        <v>10.553699999999999</v>
      </c>
      <c r="H493" s="821">
        <v>0</v>
      </c>
      <c r="I493" s="821">
        <v>0</v>
      </c>
      <c r="J493" s="821">
        <v>21.743500000000001</v>
      </c>
      <c r="K493" s="821">
        <v>11.1898</v>
      </c>
    </row>
    <row r="494" spans="1:11" ht="15.75" customHeight="1" x14ac:dyDescent="0.25">
      <c r="A494" s="816" t="s">
        <v>528</v>
      </c>
      <c r="B494" s="817" t="s">
        <v>2538</v>
      </c>
      <c r="C494" s="1498"/>
      <c r="D494" s="1498"/>
      <c r="E494" s="1498"/>
      <c r="F494" s="1498"/>
      <c r="G494" s="1498"/>
      <c r="H494" s="1498"/>
      <c r="I494" s="1498"/>
      <c r="J494" s="818">
        <v>315.73630000000003</v>
      </c>
      <c r="K494" s="818">
        <v>97.117500000000007</v>
      </c>
    </row>
    <row r="495" spans="1:11" ht="15.75" customHeight="1" x14ac:dyDescent="0.25">
      <c r="A495" s="819" t="s">
        <v>2539</v>
      </c>
      <c r="B495" s="820" t="s">
        <v>2540</v>
      </c>
      <c r="C495" s="821">
        <v>681242.93550000002</v>
      </c>
      <c r="D495" s="821">
        <v>34.062100000000001</v>
      </c>
      <c r="E495" s="821">
        <v>12.259499999999999</v>
      </c>
      <c r="F495" s="821">
        <v>4.9673999999999996</v>
      </c>
      <c r="G495" s="821">
        <v>51.093200000000003</v>
      </c>
      <c r="H495" s="821">
        <v>157.87799999999999</v>
      </c>
      <c r="I495" s="821">
        <v>35.599299999999999</v>
      </c>
      <c r="J495" s="821">
        <v>295.85950000000003</v>
      </c>
      <c r="K495" s="821">
        <v>86.888300000000001</v>
      </c>
    </row>
    <row r="496" spans="1:11" ht="15.75" customHeight="1" x14ac:dyDescent="0.25">
      <c r="A496" s="819" t="s">
        <v>2541</v>
      </c>
      <c r="B496" s="820" t="s">
        <v>2542</v>
      </c>
      <c r="C496" s="821">
        <v>85756.5</v>
      </c>
      <c r="D496" s="821">
        <v>8.5756999999999994</v>
      </c>
      <c r="E496" s="821">
        <v>1.6535</v>
      </c>
      <c r="F496" s="821">
        <v>0</v>
      </c>
      <c r="G496" s="821">
        <v>9.6476000000000006</v>
      </c>
      <c r="H496" s="821">
        <v>0</v>
      </c>
      <c r="I496" s="821">
        <v>0</v>
      </c>
      <c r="J496" s="821">
        <v>19.876799999999999</v>
      </c>
      <c r="K496" s="821">
        <v>10.229200000000001</v>
      </c>
    </row>
    <row r="497" spans="1:11" ht="15.75" customHeight="1" x14ac:dyDescent="0.25">
      <c r="A497" s="816" t="s">
        <v>543</v>
      </c>
      <c r="B497" s="817" t="s">
        <v>2543</v>
      </c>
      <c r="C497" s="1498"/>
      <c r="D497" s="1498"/>
      <c r="E497" s="1498"/>
      <c r="F497" s="1498"/>
      <c r="G497" s="1498"/>
      <c r="H497" s="1498"/>
      <c r="I497" s="1498"/>
      <c r="J497" s="818">
        <v>285.23840000000001</v>
      </c>
      <c r="K497" s="818">
        <v>90.275300000000001</v>
      </c>
    </row>
    <row r="498" spans="1:11" ht="15.75" customHeight="1" x14ac:dyDescent="0.25">
      <c r="A498" s="819" t="s">
        <v>2544</v>
      </c>
      <c r="B498" s="820" t="s">
        <v>2545</v>
      </c>
      <c r="C498" s="821">
        <v>655325.10309999995</v>
      </c>
      <c r="D498" s="821">
        <v>32.766300000000001</v>
      </c>
      <c r="E498" s="821">
        <v>11.793100000000001</v>
      </c>
      <c r="F498" s="821">
        <v>4.7784000000000004</v>
      </c>
      <c r="G498" s="821">
        <v>49.1494</v>
      </c>
      <c r="H498" s="821">
        <v>141.33840000000001</v>
      </c>
      <c r="I498" s="821">
        <v>35.599299999999999</v>
      </c>
      <c r="J498" s="821">
        <v>275.42489999999998</v>
      </c>
      <c r="K498" s="821">
        <v>84.937100000000001</v>
      </c>
    </row>
    <row r="499" spans="1:11" ht="15.75" customHeight="1" x14ac:dyDescent="0.25">
      <c r="A499" s="819" t="s">
        <v>2546</v>
      </c>
      <c r="B499" s="820" t="s">
        <v>2547</v>
      </c>
      <c r="C499" s="821">
        <v>44753.433700000001</v>
      </c>
      <c r="D499" s="821">
        <v>4.4752999999999998</v>
      </c>
      <c r="E499" s="821">
        <v>0.8629</v>
      </c>
      <c r="F499" s="821">
        <v>0</v>
      </c>
      <c r="G499" s="821">
        <v>4.4752999999999998</v>
      </c>
      <c r="H499" s="821">
        <v>0</v>
      </c>
      <c r="I499" s="821">
        <v>0</v>
      </c>
      <c r="J499" s="821">
        <v>9.8134999999999994</v>
      </c>
      <c r="K499" s="821">
        <v>5.3381999999999996</v>
      </c>
    </row>
    <row r="500" spans="1:11" ht="15.75" customHeight="1" x14ac:dyDescent="0.25">
      <c r="A500" s="816" t="s">
        <v>558</v>
      </c>
      <c r="B500" s="817" t="s">
        <v>2548</v>
      </c>
      <c r="C500" s="1498"/>
      <c r="D500" s="1498"/>
      <c r="E500" s="1498"/>
      <c r="F500" s="1498"/>
      <c r="G500" s="1498"/>
      <c r="H500" s="1498"/>
      <c r="I500" s="1498"/>
      <c r="J500" s="818">
        <v>388.3082</v>
      </c>
      <c r="K500" s="818">
        <v>123.91240000000001</v>
      </c>
    </row>
    <row r="501" spans="1:11" ht="15.75" customHeight="1" x14ac:dyDescent="0.25">
      <c r="A501" s="819" t="s">
        <v>2549</v>
      </c>
      <c r="B501" s="820" t="s">
        <v>2550</v>
      </c>
      <c r="C501" s="821">
        <v>769654.36140000005</v>
      </c>
      <c r="D501" s="821">
        <v>38.482700000000001</v>
      </c>
      <c r="E501" s="821">
        <v>13.8506</v>
      </c>
      <c r="F501" s="821">
        <v>5.6120999999999999</v>
      </c>
      <c r="G501" s="821">
        <v>57.7241</v>
      </c>
      <c r="H501" s="821">
        <v>177.4248</v>
      </c>
      <c r="I501" s="821">
        <v>36.460999999999999</v>
      </c>
      <c r="J501" s="821">
        <v>329.55529999999999</v>
      </c>
      <c r="K501" s="821">
        <v>94.406400000000005</v>
      </c>
    </row>
    <row r="502" spans="1:11" ht="15.75" customHeight="1" x14ac:dyDescent="0.25">
      <c r="A502" s="819" t="s">
        <v>2551</v>
      </c>
      <c r="B502" s="820" t="s">
        <v>2552</v>
      </c>
      <c r="C502" s="821">
        <v>162482.6618</v>
      </c>
      <c r="D502" s="821">
        <v>25.997199999999999</v>
      </c>
      <c r="E502" s="821">
        <v>3.5087999999999999</v>
      </c>
      <c r="F502" s="821">
        <v>0</v>
      </c>
      <c r="G502" s="821">
        <v>29.2469</v>
      </c>
      <c r="H502" s="821">
        <v>0</v>
      </c>
      <c r="I502" s="821">
        <v>0</v>
      </c>
      <c r="J502" s="821">
        <v>58.752899999999997</v>
      </c>
      <c r="K502" s="821">
        <v>29.506</v>
      </c>
    </row>
    <row r="503" spans="1:11" ht="15.75" customHeight="1" x14ac:dyDescent="0.25">
      <c r="A503" s="816" t="s">
        <v>2553</v>
      </c>
      <c r="B503" s="817" t="s">
        <v>2554</v>
      </c>
      <c r="C503" s="1498"/>
      <c r="D503" s="1498"/>
      <c r="E503" s="1498"/>
      <c r="F503" s="1498"/>
      <c r="G503" s="1498"/>
      <c r="H503" s="1498"/>
      <c r="I503" s="1498"/>
      <c r="J503" s="818">
        <v>332.57960000000003</v>
      </c>
      <c r="K503" s="818">
        <v>105.4284</v>
      </c>
    </row>
    <row r="504" spans="1:11" ht="15.75" customHeight="1" x14ac:dyDescent="0.25">
      <c r="A504" s="819" t="s">
        <v>2555</v>
      </c>
      <c r="B504" s="820" t="s">
        <v>2556</v>
      </c>
      <c r="C504" s="821">
        <v>797678.65099999995</v>
      </c>
      <c r="D504" s="821">
        <v>39.883899999999997</v>
      </c>
      <c r="E504" s="821">
        <v>14.354900000000001</v>
      </c>
      <c r="F504" s="821">
        <v>5.8163999999999998</v>
      </c>
      <c r="G504" s="821">
        <v>59.825899999999997</v>
      </c>
      <c r="H504" s="821">
        <v>157.87799999999999</v>
      </c>
      <c r="I504" s="821">
        <v>35.599299999999999</v>
      </c>
      <c r="J504" s="821">
        <v>313.35840000000002</v>
      </c>
      <c r="K504" s="821">
        <v>95.654499999999999</v>
      </c>
    </row>
    <row r="505" spans="1:11" ht="15.75" customHeight="1" x14ac:dyDescent="0.25">
      <c r="A505" s="819" t="s">
        <v>2557</v>
      </c>
      <c r="B505" s="820" t="s">
        <v>2558</v>
      </c>
      <c r="C505" s="821">
        <v>68230.153900000005</v>
      </c>
      <c r="D505" s="821">
        <v>8.3976000000000006</v>
      </c>
      <c r="E505" s="821">
        <v>1.3763000000000001</v>
      </c>
      <c r="F505" s="821">
        <v>0</v>
      </c>
      <c r="G505" s="821">
        <v>9.4473000000000003</v>
      </c>
      <c r="H505" s="821">
        <v>0</v>
      </c>
      <c r="I505" s="821">
        <v>0</v>
      </c>
      <c r="J505" s="821">
        <v>19.2212</v>
      </c>
      <c r="K505" s="821">
        <v>9.7738999999999994</v>
      </c>
    </row>
    <row r="506" spans="1:11" ht="15.75" customHeight="1" x14ac:dyDescent="0.25">
      <c r="A506" s="816" t="s">
        <v>254</v>
      </c>
      <c r="B506" s="817" t="s">
        <v>255</v>
      </c>
      <c r="C506" s="1498"/>
      <c r="D506" s="1498"/>
      <c r="E506" s="1498"/>
      <c r="F506" s="1498"/>
      <c r="G506" s="1498"/>
      <c r="H506" s="1498"/>
      <c r="I506" s="1498"/>
      <c r="J506" s="818">
        <v>284.1438</v>
      </c>
      <c r="K506" s="818">
        <v>90.264899999999997</v>
      </c>
    </row>
    <row r="507" spans="1:11" ht="30" customHeight="1" x14ac:dyDescent="0.25">
      <c r="A507" s="819" t="s">
        <v>2522</v>
      </c>
      <c r="B507" s="820" t="s">
        <v>2523</v>
      </c>
      <c r="C507" s="821">
        <v>532182.82550000004</v>
      </c>
      <c r="D507" s="821">
        <v>31.931000000000001</v>
      </c>
      <c r="E507" s="821">
        <v>9.8506999999999998</v>
      </c>
      <c r="F507" s="821">
        <v>3.9914000000000001</v>
      </c>
      <c r="G507" s="821">
        <v>47.896500000000003</v>
      </c>
      <c r="H507" s="821">
        <v>138.76079999999999</v>
      </c>
      <c r="I507" s="821">
        <v>35.599299999999999</v>
      </c>
      <c r="J507" s="821">
        <v>268.02969999999999</v>
      </c>
      <c r="K507" s="821">
        <v>81.372399999999999</v>
      </c>
    </row>
    <row r="508" spans="1:11" ht="15.75" customHeight="1" x14ac:dyDescent="0.25">
      <c r="A508" s="819" t="s">
        <v>2559</v>
      </c>
      <c r="B508" s="820" t="s">
        <v>2560</v>
      </c>
      <c r="C508" s="821">
        <v>90270</v>
      </c>
      <c r="D508" s="821">
        <v>7.2215999999999996</v>
      </c>
      <c r="E508" s="821">
        <v>1.6709000000000001</v>
      </c>
      <c r="F508" s="821">
        <v>0</v>
      </c>
      <c r="G508" s="821">
        <v>7.2215999999999996</v>
      </c>
      <c r="H508" s="821">
        <v>0</v>
      </c>
      <c r="I508" s="821">
        <v>0</v>
      </c>
      <c r="J508" s="821">
        <v>16.114100000000001</v>
      </c>
      <c r="K508" s="821">
        <v>8.8925000000000001</v>
      </c>
    </row>
    <row r="509" spans="1:11" ht="15.75" customHeight="1" x14ac:dyDescent="0.25">
      <c r="A509" s="816" t="s">
        <v>2561</v>
      </c>
      <c r="B509" s="817" t="s">
        <v>2562</v>
      </c>
      <c r="C509" s="1498"/>
      <c r="D509" s="1498"/>
      <c r="E509" s="1498"/>
      <c r="F509" s="1498"/>
      <c r="G509" s="1498"/>
      <c r="H509" s="1498"/>
      <c r="I509" s="1498"/>
      <c r="J509" s="818">
        <v>462.87849999999997</v>
      </c>
      <c r="K509" s="818">
        <v>193.4846</v>
      </c>
    </row>
    <row r="510" spans="1:11" ht="15.75" customHeight="1" x14ac:dyDescent="0.25">
      <c r="A510" s="819" t="s">
        <v>2563</v>
      </c>
      <c r="B510" s="820" t="s">
        <v>2564</v>
      </c>
      <c r="C510" s="821">
        <v>433556.4301</v>
      </c>
      <c r="D510" s="821">
        <v>26.013400000000001</v>
      </c>
      <c r="E510" s="821">
        <v>8.0251000000000001</v>
      </c>
      <c r="F510" s="821">
        <v>3.2517</v>
      </c>
      <c r="G510" s="821">
        <v>39.020099999999999</v>
      </c>
      <c r="H510" s="821">
        <v>131.61869999999999</v>
      </c>
      <c r="I510" s="821">
        <v>35.599299999999999</v>
      </c>
      <c r="J510" s="821">
        <v>243.5283</v>
      </c>
      <c r="K510" s="821">
        <v>72.889499999999998</v>
      </c>
    </row>
    <row r="511" spans="1:11" ht="15.75" customHeight="1" x14ac:dyDescent="0.25">
      <c r="A511" s="819" t="s">
        <v>2565</v>
      </c>
      <c r="B511" s="820" t="s">
        <v>2566</v>
      </c>
      <c r="C511" s="821">
        <v>731939.25</v>
      </c>
      <c r="D511" s="821">
        <v>77.768500000000003</v>
      </c>
      <c r="E511" s="821">
        <v>14.1127</v>
      </c>
      <c r="F511" s="821">
        <v>0</v>
      </c>
      <c r="G511" s="821">
        <v>73.193899999999999</v>
      </c>
      <c r="H511" s="821">
        <v>25.561199999999999</v>
      </c>
      <c r="I511" s="821">
        <v>28.713899999999999</v>
      </c>
      <c r="J511" s="821">
        <v>219.3502</v>
      </c>
      <c r="K511" s="821">
        <v>120.5951</v>
      </c>
    </row>
    <row r="512" spans="1:11" ht="15.75" customHeight="1" x14ac:dyDescent="0.25">
      <c r="A512" s="816" t="s">
        <v>2567</v>
      </c>
      <c r="B512" s="817" t="s">
        <v>2568</v>
      </c>
      <c r="C512" s="1498"/>
      <c r="D512" s="1498"/>
      <c r="E512" s="1498"/>
      <c r="F512" s="1498"/>
      <c r="G512" s="1498"/>
      <c r="H512" s="1498"/>
      <c r="I512" s="1498"/>
      <c r="J512" s="818">
        <v>704.19910000000004</v>
      </c>
      <c r="K512" s="818">
        <v>318.26900000000001</v>
      </c>
    </row>
    <row r="513" spans="1:11" ht="15.75" customHeight="1" x14ac:dyDescent="0.25">
      <c r="A513" s="819" t="s">
        <v>2569</v>
      </c>
      <c r="B513" s="820" t="s">
        <v>2570</v>
      </c>
      <c r="C513" s="821">
        <v>148231.75399999999</v>
      </c>
      <c r="D513" s="821">
        <v>11.858499999999999</v>
      </c>
      <c r="E513" s="821">
        <v>2.7437999999999998</v>
      </c>
      <c r="F513" s="821">
        <v>0</v>
      </c>
      <c r="G513" s="821">
        <v>11.858499999999999</v>
      </c>
      <c r="H513" s="821">
        <v>27.478300000000001</v>
      </c>
      <c r="I513" s="821">
        <v>0</v>
      </c>
      <c r="J513" s="821">
        <v>53.939100000000003</v>
      </c>
      <c r="K513" s="821">
        <v>14.6023</v>
      </c>
    </row>
    <row r="514" spans="1:11" ht="30" customHeight="1" x14ac:dyDescent="0.25">
      <c r="A514" s="819" t="s">
        <v>2571</v>
      </c>
      <c r="B514" s="820" t="s">
        <v>2572</v>
      </c>
      <c r="C514" s="821">
        <v>561298.23459999997</v>
      </c>
      <c r="D514" s="821">
        <v>33.677900000000001</v>
      </c>
      <c r="E514" s="821">
        <v>10.3896</v>
      </c>
      <c r="F514" s="821">
        <v>4.2096999999999998</v>
      </c>
      <c r="G514" s="821">
        <v>50.516800000000003</v>
      </c>
      <c r="H514" s="821">
        <v>138.76079999999999</v>
      </c>
      <c r="I514" s="821">
        <v>35.599299999999999</v>
      </c>
      <c r="J514" s="821">
        <v>273.15410000000003</v>
      </c>
      <c r="K514" s="821">
        <v>83.876499999999993</v>
      </c>
    </row>
    <row r="515" spans="1:11" ht="15.75" customHeight="1" x14ac:dyDescent="0.25">
      <c r="A515" s="819" t="s">
        <v>2573</v>
      </c>
      <c r="B515" s="820" t="s">
        <v>2574</v>
      </c>
      <c r="C515" s="821">
        <v>1522141.5061999999</v>
      </c>
      <c r="D515" s="821">
        <v>161.72749999999999</v>
      </c>
      <c r="E515" s="821">
        <v>29.348800000000001</v>
      </c>
      <c r="F515" s="821">
        <v>0</v>
      </c>
      <c r="G515" s="821">
        <v>152.21420000000001</v>
      </c>
      <c r="H515" s="821">
        <v>5.1014999999999997</v>
      </c>
      <c r="I515" s="821">
        <v>28.713899999999999</v>
      </c>
      <c r="J515" s="821">
        <v>377.10590000000002</v>
      </c>
      <c r="K515" s="821">
        <v>219.7902</v>
      </c>
    </row>
    <row r="516" spans="1:11" ht="15.75" customHeight="1" x14ac:dyDescent="0.25">
      <c r="A516" s="816" t="s">
        <v>974</v>
      </c>
      <c r="B516" s="817" t="s">
        <v>2575</v>
      </c>
      <c r="C516" s="1498"/>
      <c r="D516" s="1498"/>
      <c r="E516" s="1498"/>
      <c r="F516" s="1498"/>
      <c r="G516" s="1498"/>
      <c r="H516" s="1498"/>
      <c r="I516" s="1498"/>
      <c r="J516" s="818">
        <v>423.36059999999998</v>
      </c>
      <c r="K516" s="818">
        <v>127.76439999999999</v>
      </c>
    </row>
    <row r="517" spans="1:11" ht="15.75" customHeight="1" x14ac:dyDescent="0.25">
      <c r="A517" s="819" t="s">
        <v>2576</v>
      </c>
      <c r="B517" s="820" t="s">
        <v>2577</v>
      </c>
      <c r="C517" s="821">
        <v>753399.09580000001</v>
      </c>
      <c r="D517" s="821">
        <v>37.67</v>
      </c>
      <c r="E517" s="821">
        <v>13.558</v>
      </c>
      <c r="F517" s="821">
        <v>5.4935</v>
      </c>
      <c r="G517" s="821">
        <v>56.504899999999999</v>
      </c>
      <c r="H517" s="821">
        <v>207.49680000000001</v>
      </c>
      <c r="I517" s="821">
        <v>36.460999999999999</v>
      </c>
      <c r="J517" s="821">
        <v>357.18419999999998</v>
      </c>
      <c r="K517" s="821">
        <v>93.182500000000005</v>
      </c>
    </row>
    <row r="518" spans="1:11" ht="15.75" customHeight="1" x14ac:dyDescent="0.25">
      <c r="A518" s="819" t="s">
        <v>2578</v>
      </c>
      <c r="B518" s="820" t="s">
        <v>2579</v>
      </c>
      <c r="C518" s="821">
        <v>351050</v>
      </c>
      <c r="D518" s="821">
        <v>28.084</v>
      </c>
      <c r="E518" s="821">
        <v>6.4978999999999996</v>
      </c>
      <c r="F518" s="821">
        <v>0</v>
      </c>
      <c r="G518" s="821">
        <v>31.5945</v>
      </c>
      <c r="H518" s="821">
        <v>0</v>
      </c>
      <c r="I518" s="821">
        <v>0</v>
      </c>
      <c r="J518" s="821">
        <v>66.176400000000001</v>
      </c>
      <c r="K518" s="821">
        <v>34.581899999999997</v>
      </c>
    </row>
    <row r="519" spans="1:11" ht="15.75" customHeight="1" x14ac:dyDescent="0.25">
      <c r="A519" s="816" t="s">
        <v>972</v>
      </c>
      <c r="B519" s="817" t="s">
        <v>2580</v>
      </c>
      <c r="C519" s="1498"/>
      <c r="D519" s="1498"/>
      <c r="E519" s="1498"/>
      <c r="F519" s="1498"/>
      <c r="G519" s="1498"/>
      <c r="H519" s="1498"/>
      <c r="I519" s="1498"/>
      <c r="J519" s="818">
        <v>471.34930000000003</v>
      </c>
      <c r="K519" s="818">
        <v>142.20869999999999</v>
      </c>
    </row>
    <row r="520" spans="1:11" ht="15.75" customHeight="1" x14ac:dyDescent="0.25">
      <c r="A520" s="819" t="s">
        <v>2581</v>
      </c>
      <c r="B520" s="820" t="s">
        <v>2582</v>
      </c>
      <c r="C520" s="821">
        <v>882260.41819999996</v>
      </c>
      <c r="D520" s="821">
        <v>44.113</v>
      </c>
      <c r="E520" s="821">
        <v>15.877000000000001</v>
      </c>
      <c r="F520" s="821">
        <v>6.4330999999999996</v>
      </c>
      <c r="G520" s="821">
        <v>66.169499999999999</v>
      </c>
      <c r="H520" s="821">
        <v>227.0436</v>
      </c>
      <c r="I520" s="821">
        <v>36.460999999999999</v>
      </c>
      <c r="J520" s="821">
        <v>396.09719999999999</v>
      </c>
      <c r="K520" s="821">
        <v>102.8841</v>
      </c>
    </row>
    <row r="521" spans="1:11" ht="15.75" customHeight="1" x14ac:dyDescent="0.25">
      <c r="A521" s="819" t="s">
        <v>2583</v>
      </c>
      <c r="B521" s="820" t="s">
        <v>2584</v>
      </c>
      <c r="C521" s="821">
        <v>399194</v>
      </c>
      <c r="D521" s="821">
        <v>31.935500000000001</v>
      </c>
      <c r="E521" s="821">
        <v>7.3891</v>
      </c>
      <c r="F521" s="821">
        <v>0</v>
      </c>
      <c r="G521" s="821">
        <v>35.927500000000002</v>
      </c>
      <c r="H521" s="821">
        <v>0</v>
      </c>
      <c r="I521" s="821">
        <v>0</v>
      </c>
      <c r="J521" s="821">
        <v>75.252099999999999</v>
      </c>
      <c r="K521" s="821">
        <v>39.324599999999997</v>
      </c>
    </row>
    <row r="522" spans="1:11" ht="15.75" customHeight="1" x14ac:dyDescent="0.25">
      <c r="A522" s="816" t="s">
        <v>2585</v>
      </c>
      <c r="B522" s="817" t="s">
        <v>2586</v>
      </c>
      <c r="C522" s="1498"/>
      <c r="D522" s="1498"/>
      <c r="E522" s="1498"/>
      <c r="F522" s="1498"/>
      <c r="G522" s="1498"/>
      <c r="H522" s="1498"/>
      <c r="I522" s="1498"/>
      <c r="J522" s="818">
        <v>327.35180000000003</v>
      </c>
      <c r="K522" s="818">
        <v>102.9509</v>
      </c>
    </row>
    <row r="523" spans="1:11" ht="15.75" customHeight="1" x14ac:dyDescent="0.25">
      <c r="A523" s="819" t="s">
        <v>2471</v>
      </c>
      <c r="B523" s="820" t="s">
        <v>2472</v>
      </c>
      <c r="C523" s="821">
        <v>751477.27930000005</v>
      </c>
      <c r="D523" s="821">
        <v>37.573900000000002</v>
      </c>
      <c r="E523" s="821">
        <v>13.5235</v>
      </c>
      <c r="F523" s="821">
        <v>5.4794999999999998</v>
      </c>
      <c r="G523" s="821">
        <v>56.360799999999998</v>
      </c>
      <c r="H523" s="821">
        <v>157.87799999999999</v>
      </c>
      <c r="I523" s="821">
        <v>35.599299999999999</v>
      </c>
      <c r="J523" s="821">
        <v>306.41500000000002</v>
      </c>
      <c r="K523" s="821">
        <v>92.176199999999994</v>
      </c>
    </row>
    <row r="524" spans="1:11" ht="15.75" customHeight="1" x14ac:dyDescent="0.25">
      <c r="A524" s="819" t="s">
        <v>2587</v>
      </c>
      <c r="B524" s="820" t="s">
        <v>2588</v>
      </c>
      <c r="C524" s="821">
        <v>90330.18</v>
      </c>
      <c r="D524" s="821">
        <v>9.0329999999999995</v>
      </c>
      <c r="E524" s="821">
        <v>1.7417</v>
      </c>
      <c r="F524" s="821">
        <v>0</v>
      </c>
      <c r="G524" s="821">
        <v>10.162100000000001</v>
      </c>
      <c r="H524" s="821">
        <v>0</v>
      </c>
      <c r="I524" s="821">
        <v>0</v>
      </c>
      <c r="J524" s="821">
        <v>20.936800000000002</v>
      </c>
      <c r="K524" s="821">
        <v>10.774699999999999</v>
      </c>
    </row>
    <row r="525" spans="1:11" ht="15.75" customHeight="1" x14ac:dyDescent="0.25">
      <c r="A525" s="816" t="s">
        <v>2589</v>
      </c>
      <c r="B525" s="817" t="s">
        <v>2590</v>
      </c>
      <c r="C525" s="1498"/>
      <c r="D525" s="1498"/>
      <c r="E525" s="1498"/>
      <c r="F525" s="1498"/>
      <c r="G525" s="1498"/>
      <c r="H525" s="1498"/>
      <c r="I525" s="1498"/>
      <c r="J525" s="818">
        <v>289.98450000000003</v>
      </c>
      <c r="K525" s="818">
        <v>93.164299999999997</v>
      </c>
    </row>
    <row r="526" spans="1:11" ht="30" customHeight="1" x14ac:dyDescent="0.25">
      <c r="A526" s="819" t="s">
        <v>2571</v>
      </c>
      <c r="B526" s="820" t="s">
        <v>2572</v>
      </c>
      <c r="C526" s="821">
        <v>561298.23459999997</v>
      </c>
      <c r="D526" s="821">
        <v>33.677900000000001</v>
      </c>
      <c r="E526" s="821">
        <v>10.3896</v>
      </c>
      <c r="F526" s="821">
        <v>4.2096999999999998</v>
      </c>
      <c r="G526" s="821">
        <v>50.516800000000003</v>
      </c>
      <c r="H526" s="821">
        <v>138.76079999999999</v>
      </c>
      <c r="I526" s="821">
        <v>35.599299999999999</v>
      </c>
      <c r="J526" s="821">
        <v>273.15410000000003</v>
      </c>
      <c r="K526" s="821">
        <v>83.876499999999993</v>
      </c>
    </row>
    <row r="527" spans="1:11" ht="15.75" customHeight="1" x14ac:dyDescent="0.25">
      <c r="A527" s="819" t="s">
        <v>2591</v>
      </c>
      <c r="B527" s="820" t="s">
        <v>2592</v>
      </c>
      <c r="C527" s="821">
        <v>94282</v>
      </c>
      <c r="D527" s="821">
        <v>7.5426000000000002</v>
      </c>
      <c r="E527" s="821">
        <v>1.7452000000000001</v>
      </c>
      <c r="F527" s="821">
        <v>0</v>
      </c>
      <c r="G527" s="821">
        <v>7.5426000000000002</v>
      </c>
      <c r="H527" s="821">
        <v>0</v>
      </c>
      <c r="I527" s="821">
        <v>0</v>
      </c>
      <c r="J527" s="821">
        <v>16.830400000000001</v>
      </c>
      <c r="K527" s="821">
        <v>9.2878000000000007</v>
      </c>
    </row>
    <row r="528" spans="1:11" ht="15.75" customHeight="1" x14ac:dyDescent="0.25">
      <c r="A528" s="816" t="s">
        <v>2593</v>
      </c>
      <c r="B528" s="817" t="s">
        <v>2594</v>
      </c>
      <c r="C528" s="1498"/>
      <c r="D528" s="1498"/>
      <c r="E528" s="1498"/>
      <c r="F528" s="1498"/>
      <c r="G528" s="1498"/>
      <c r="H528" s="1498"/>
      <c r="I528" s="1498"/>
      <c r="J528" s="818">
        <v>887.88969999999995</v>
      </c>
      <c r="K528" s="818">
        <v>303.39789999999999</v>
      </c>
    </row>
    <row r="529" spans="1:11" ht="15.75" customHeight="1" x14ac:dyDescent="0.25">
      <c r="A529" s="819" t="s">
        <v>2595</v>
      </c>
      <c r="B529" s="820" t="s">
        <v>2596</v>
      </c>
      <c r="C529" s="821">
        <v>826325.90379999997</v>
      </c>
      <c r="D529" s="821">
        <v>49.579599999999999</v>
      </c>
      <c r="E529" s="821">
        <v>15.295299999999999</v>
      </c>
      <c r="F529" s="821">
        <v>6.1974</v>
      </c>
      <c r="G529" s="821">
        <v>74.369299999999996</v>
      </c>
      <c r="H529" s="821">
        <v>281.6028</v>
      </c>
      <c r="I529" s="821">
        <v>36.460999999999999</v>
      </c>
      <c r="J529" s="821">
        <v>463.50540000000001</v>
      </c>
      <c r="K529" s="821">
        <v>107.5333</v>
      </c>
    </row>
    <row r="530" spans="1:11" ht="15.75" customHeight="1" x14ac:dyDescent="0.25">
      <c r="A530" s="819" t="s">
        <v>2597</v>
      </c>
      <c r="B530" s="820" t="s">
        <v>2598</v>
      </c>
      <c r="C530" s="821">
        <v>1538109.527</v>
      </c>
      <c r="D530" s="821">
        <v>125.84529999999999</v>
      </c>
      <c r="E530" s="821">
        <v>28.039000000000001</v>
      </c>
      <c r="F530" s="821">
        <v>0</v>
      </c>
      <c r="G530" s="821">
        <v>125.84529999999999</v>
      </c>
      <c r="H530" s="821">
        <v>102.67440000000001</v>
      </c>
      <c r="I530" s="821">
        <v>41.9803</v>
      </c>
      <c r="J530" s="821">
        <v>424.3843</v>
      </c>
      <c r="K530" s="821">
        <v>195.8646</v>
      </c>
    </row>
    <row r="531" spans="1:11" ht="15.75" customHeight="1" x14ac:dyDescent="0.25">
      <c r="A531" s="816" t="s">
        <v>2599</v>
      </c>
      <c r="B531" s="817" t="s">
        <v>2600</v>
      </c>
      <c r="C531" s="1498"/>
      <c r="D531" s="1498"/>
      <c r="E531" s="1498"/>
      <c r="F531" s="1498"/>
      <c r="G531" s="1498"/>
      <c r="H531" s="1498"/>
      <c r="I531" s="1498"/>
      <c r="J531" s="818">
        <v>350.21460000000002</v>
      </c>
      <c r="K531" s="818">
        <v>114.4481</v>
      </c>
    </row>
    <row r="532" spans="1:11" ht="15.75" customHeight="1" x14ac:dyDescent="0.25">
      <c r="A532" s="819" t="s">
        <v>2471</v>
      </c>
      <c r="B532" s="820" t="s">
        <v>2472</v>
      </c>
      <c r="C532" s="821">
        <v>751477.27930000005</v>
      </c>
      <c r="D532" s="821">
        <v>37.573900000000002</v>
      </c>
      <c r="E532" s="821">
        <v>13.5235</v>
      </c>
      <c r="F532" s="821">
        <v>5.4794999999999998</v>
      </c>
      <c r="G532" s="821">
        <v>56.360799999999998</v>
      </c>
      <c r="H532" s="821">
        <v>157.87799999999999</v>
      </c>
      <c r="I532" s="821">
        <v>35.599299999999999</v>
      </c>
      <c r="J532" s="821">
        <v>306.41500000000002</v>
      </c>
      <c r="K532" s="821">
        <v>92.176199999999994</v>
      </c>
    </row>
    <row r="533" spans="1:11" ht="15.75" customHeight="1" x14ac:dyDescent="0.25">
      <c r="A533" s="819" t="s">
        <v>2504</v>
      </c>
      <c r="B533" s="820" t="s">
        <v>2505</v>
      </c>
      <c r="C533" s="821">
        <v>155477.73079999999</v>
      </c>
      <c r="D533" s="821">
        <v>19.1357</v>
      </c>
      <c r="E533" s="821">
        <v>3.1362000000000001</v>
      </c>
      <c r="F533" s="821">
        <v>0</v>
      </c>
      <c r="G533" s="821">
        <v>21.527699999999999</v>
      </c>
      <c r="H533" s="821">
        <v>0</v>
      </c>
      <c r="I533" s="821">
        <v>0</v>
      </c>
      <c r="J533" s="821">
        <v>43.799599999999998</v>
      </c>
      <c r="K533" s="821">
        <v>22.271899999999999</v>
      </c>
    </row>
    <row r="534" spans="1:11" ht="15.75" customHeight="1" x14ac:dyDescent="0.25">
      <c r="A534" s="816" t="s">
        <v>2601</v>
      </c>
      <c r="B534" s="817" t="s">
        <v>2602</v>
      </c>
      <c r="C534" s="1498"/>
      <c r="D534" s="1498"/>
      <c r="E534" s="1498"/>
      <c r="F534" s="1498"/>
      <c r="G534" s="1498"/>
      <c r="H534" s="1498"/>
      <c r="I534" s="1498"/>
      <c r="J534" s="818">
        <v>1982.2852</v>
      </c>
      <c r="K534" s="818">
        <v>863.64829999999995</v>
      </c>
    </row>
    <row r="535" spans="1:11" ht="15.75" customHeight="1" x14ac:dyDescent="0.25">
      <c r="A535" s="819" t="s">
        <v>2492</v>
      </c>
      <c r="B535" s="820" t="s">
        <v>2493</v>
      </c>
      <c r="C535" s="821">
        <v>5166351.9956</v>
      </c>
      <c r="D535" s="821">
        <v>258.31760000000003</v>
      </c>
      <c r="E535" s="821">
        <v>92.972800000000007</v>
      </c>
      <c r="F535" s="821">
        <v>37.671300000000002</v>
      </c>
      <c r="G535" s="821">
        <v>387.47640000000001</v>
      </c>
      <c r="H535" s="821">
        <v>330.79199999999997</v>
      </c>
      <c r="I535" s="821">
        <v>36.460999999999999</v>
      </c>
      <c r="J535" s="821">
        <v>1143.6911</v>
      </c>
      <c r="K535" s="821">
        <v>425.42270000000002</v>
      </c>
    </row>
    <row r="536" spans="1:11" ht="15.75" customHeight="1" x14ac:dyDescent="0.25">
      <c r="A536" s="819" t="s">
        <v>2603</v>
      </c>
      <c r="B536" s="820" t="s">
        <v>2604</v>
      </c>
      <c r="C536" s="821">
        <v>1808400.3742</v>
      </c>
      <c r="D536" s="821">
        <v>144.672</v>
      </c>
      <c r="E536" s="821">
        <v>33.473500000000001</v>
      </c>
      <c r="F536" s="821">
        <v>0</v>
      </c>
      <c r="G536" s="821">
        <v>162.756</v>
      </c>
      <c r="H536" s="821">
        <v>0</v>
      </c>
      <c r="I536" s="821">
        <v>0</v>
      </c>
      <c r="J536" s="821">
        <v>340.9015</v>
      </c>
      <c r="K536" s="821">
        <v>178.1455</v>
      </c>
    </row>
    <row r="537" spans="1:11" ht="15.75" customHeight="1" x14ac:dyDescent="0.25">
      <c r="A537" s="819" t="s">
        <v>2480</v>
      </c>
      <c r="B537" s="820" t="s">
        <v>2481</v>
      </c>
      <c r="C537" s="821">
        <v>749824.54539999994</v>
      </c>
      <c r="D537" s="821">
        <v>59.985999999999997</v>
      </c>
      <c r="E537" s="821">
        <v>13.879300000000001</v>
      </c>
      <c r="F537" s="821">
        <v>0</v>
      </c>
      <c r="G537" s="821">
        <v>67.484200000000001</v>
      </c>
      <c r="H537" s="821">
        <v>0</v>
      </c>
      <c r="I537" s="821">
        <v>0</v>
      </c>
      <c r="J537" s="821">
        <v>141.34950000000001</v>
      </c>
      <c r="K537" s="821">
        <v>73.865300000000005</v>
      </c>
    </row>
    <row r="538" spans="1:11" ht="15.75" customHeight="1" x14ac:dyDescent="0.25">
      <c r="A538" s="819" t="s">
        <v>2605</v>
      </c>
      <c r="B538" s="820" t="s">
        <v>2606</v>
      </c>
      <c r="C538" s="821">
        <v>1890313.98</v>
      </c>
      <c r="D538" s="821">
        <v>151.2251</v>
      </c>
      <c r="E538" s="821">
        <v>34.989699999999999</v>
      </c>
      <c r="F538" s="821">
        <v>0</v>
      </c>
      <c r="G538" s="821">
        <v>170.1283</v>
      </c>
      <c r="H538" s="821">
        <v>0</v>
      </c>
      <c r="I538" s="821">
        <v>0</v>
      </c>
      <c r="J538" s="821">
        <v>356.34309999999999</v>
      </c>
      <c r="K538" s="821">
        <v>186.2148</v>
      </c>
    </row>
    <row r="539" spans="1:11" ht="15.75" customHeight="1" x14ac:dyDescent="0.25">
      <c r="A539" s="816" t="s">
        <v>2607</v>
      </c>
      <c r="B539" s="817" t="s">
        <v>2608</v>
      </c>
      <c r="C539" s="1498"/>
      <c r="D539" s="1498"/>
      <c r="E539" s="1498"/>
      <c r="F539" s="1498"/>
      <c r="G539" s="1498"/>
      <c r="H539" s="1498"/>
      <c r="I539" s="1498"/>
      <c r="J539" s="818">
        <v>363.7045</v>
      </c>
      <c r="K539" s="818">
        <v>103.49979999999999</v>
      </c>
    </row>
    <row r="540" spans="1:11" ht="30" customHeight="1" x14ac:dyDescent="0.25">
      <c r="A540" s="819" t="s">
        <v>2530</v>
      </c>
      <c r="B540" s="820" t="s">
        <v>2531</v>
      </c>
      <c r="C540" s="821">
        <v>657340.65209999995</v>
      </c>
      <c r="D540" s="821">
        <v>39.440399999999997</v>
      </c>
      <c r="E540" s="821">
        <v>12.167400000000001</v>
      </c>
      <c r="F540" s="821">
        <v>4.9301000000000004</v>
      </c>
      <c r="G540" s="821">
        <v>59.160699999999999</v>
      </c>
      <c r="H540" s="821">
        <v>191.81639999999999</v>
      </c>
      <c r="I540" s="821">
        <v>35.599299999999999</v>
      </c>
      <c r="J540" s="821">
        <v>343.11430000000001</v>
      </c>
      <c r="K540" s="821">
        <v>92.137200000000007</v>
      </c>
    </row>
    <row r="541" spans="1:11" ht="15.75" customHeight="1" x14ac:dyDescent="0.25">
      <c r="A541" s="819" t="s">
        <v>2609</v>
      </c>
      <c r="B541" s="820" t="s">
        <v>2610</v>
      </c>
      <c r="C541" s="821">
        <v>115345</v>
      </c>
      <c r="D541" s="821">
        <v>9.2276000000000007</v>
      </c>
      <c r="E541" s="821">
        <v>2.1349999999999998</v>
      </c>
      <c r="F541" s="821">
        <v>0</v>
      </c>
      <c r="G541" s="821">
        <v>9.2276000000000007</v>
      </c>
      <c r="H541" s="821">
        <v>0</v>
      </c>
      <c r="I541" s="821">
        <v>0</v>
      </c>
      <c r="J541" s="821">
        <v>20.590199999999999</v>
      </c>
      <c r="K541" s="821">
        <v>11.3626</v>
      </c>
    </row>
    <row r="542" spans="1:11" ht="15.75" customHeight="1" x14ac:dyDescent="0.25">
      <c r="A542" s="816" t="s">
        <v>579</v>
      </c>
      <c r="B542" s="817" t="s">
        <v>1685</v>
      </c>
      <c r="C542" s="1498"/>
      <c r="D542" s="1498"/>
      <c r="E542" s="1498"/>
      <c r="F542" s="1498"/>
      <c r="G542" s="1498"/>
      <c r="H542" s="1498"/>
      <c r="I542" s="1498"/>
      <c r="J542" s="818">
        <v>324.72609999999997</v>
      </c>
      <c r="K542" s="818">
        <v>114.158</v>
      </c>
    </row>
    <row r="543" spans="1:11" ht="15.75" customHeight="1" x14ac:dyDescent="0.25">
      <c r="A543" s="819" t="s">
        <v>2611</v>
      </c>
      <c r="B543" s="820" t="s">
        <v>2612</v>
      </c>
      <c r="C543" s="821">
        <v>561298.23459999997</v>
      </c>
      <c r="D543" s="821">
        <v>28.064900000000002</v>
      </c>
      <c r="E543" s="821">
        <v>10.101000000000001</v>
      </c>
      <c r="F543" s="821">
        <v>4.0928000000000004</v>
      </c>
      <c r="G543" s="821">
        <v>42.0974</v>
      </c>
      <c r="H543" s="821">
        <v>138.76079999999999</v>
      </c>
      <c r="I543" s="821">
        <v>36.460999999999999</v>
      </c>
      <c r="J543" s="821">
        <v>259.5779</v>
      </c>
      <c r="K543" s="821">
        <v>78.719700000000003</v>
      </c>
    </row>
    <row r="544" spans="1:11" ht="15.75" customHeight="1" x14ac:dyDescent="0.25">
      <c r="A544" s="819" t="s">
        <v>2613</v>
      </c>
      <c r="B544" s="820" t="s">
        <v>2614</v>
      </c>
      <c r="C544" s="821">
        <v>29298.298599999998</v>
      </c>
      <c r="D544" s="821">
        <v>2.9298000000000002</v>
      </c>
      <c r="E544" s="821">
        <v>0.56489999999999996</v>
      </c>
      <c r="F544" s="821">
        <v>0</v>
      </c>
      <c r="G544" s="821">
        <v>2.9298000000000002</v>
      </c>
      <c r="H544" s="821">
        <v>0</v>
      </c>
      <c r="I544" s="821">
        <v>0</v>
      </c>
      <c r="J544" s="821">
        <v>6.4245000000000001</v>
      </c>
      <c r="K544" s="821">
        <v>3.4946999999999999</v>
      </c>
    </row>
    <row r="545" spans="1:11" ht="15.75" customHeight="1" x14ac:dyDescent="0.25">
      <c r="A545" s="819" t="s">
        <v>2435</v>
      </c>
      <c r="B545" s="820" t="s">
        <v>2436</v>
      </c>
      <c r="C545" s="821">
        <v>267801</v>
      </c>
      <c r="D545" s="821">
        <v>26.780100000000001</v>
      </c>
      <c r="E545" s="821">
        <v>5.1635</v>
      </c>
      <c r="F545" s="821">
        <v>0</v>
      </c>
      <c r="G545" s="821">
        <v>26.780100000000001</v>
      </c>
      <c r="H545" s="821">
        <v>0</v>
      </c>
      <c r="I545" s="821">
        <v>0</v>
      </c>
      <c r="J545" s="821">
        <v>58.723700000000001</v>
      </c>
      <c r="K545" s="821">
        <v>31.9436</v>
      </c>
    </row>
    <row r="546" spans="1:11" ht="15.75" customHeight="1" x14ac:dyDescent="0.25">
      <c r="A546" s="816" t="s">
        <v>664</v>
      </c>
      <c r="B546" s="817" t="s">
        <v>2615</v>
      </c>
      <c r="C546" s="1498"/>
      <c r="D546" s="1498"/>
      <c r="E546" s="1498"/>
      <c r="F546" s="1498"/>
      <c r="G546" s="1498"/>
      <c r="H546" s="1498"/>
      <c r="I546" s="1498"/>
      <c r="J546" s="818">
        <v>177.1371</v>
      </c>
      <c r="K546" s="818">
        <v>73.588300000000004</v>
      </c>
    </row>
    <row r="547" spans="1:11" ht="15.75" customHeight="1" x14ac:dyDescent="0.25">
      <c r="A547" s="819" t="s">
        <v>2616</v>
      </c>
      <c r="B547" s="820" t="s">
        <v>2617</v>
      </c>
      <c r="C547" s="821">
        <v>405766.2647</v>
      </c>
      <c r="D547" s="821">
        <v>24.346</v>
      </c>
      <c r="E547" s="821">
        <v>7.5106999999999999</v>
      </c>
      <c r="F547" s="821">
        <v>3.0432000000000001</v>
      </c>
      <c r="G547" s="821">
        <v>36.518999999999998</v>
      </c>
      <c r="H547" s="821">
        <v>64.44</v>
      </c>
      <c r="I547" s="821">
        <v>35.599299999999999</v>
      </c>
      <c r="J547" s="821">
        <v>171.45820000000001</v>
      </c>
      <c r="K547" s="821">
        <v>70.499200000000002</v>
      </c>
    </row>
    <row r="548" spans="1:11" ht="15.75" customHeight="1" x14ac:dyDescent="0.25">
      <c r="A548" s="819" t="s">
        <v>2433</v>
      </c>
      <c r="B548" s="820" t="s">
        <v>2434</v>
      </c>
      <c r="C548" s="821">
        <v>25897.504300000001</v>
      </c>
      <c r="D548" s="821">
        <v>2.5897999999999999</v>
      </c>
      <c r="E548" s="821">
        <v>0.49930000000000002</v>
      </c>
      <c r="F548" s="821">
        <v>0</v>
      </c>
      <c r="G548" s="821">
        <v>2.5897999999999999</v>
      </c>
      <c r="H548" s="821">
        <v>0</v>
      </c>
      <c r="I548" s="821">
        <v>0</v>
      </c>
      <c r="J548" s="821">
        <v>5.6788999999999996</v>
      </c>
      <c r="K548" s="821">
        <v>3.0891000000000002</v>
      </c>
    </row>
    <row r="549" spans="1:11" ht="15.75" customHeight="1" x14ac:dyDescent="0.25">
      <c r="A549" s="816" t="s">
        <v>2618</v>
      </c>
      <c r="B549" s="817" t="s">
        <v>2619</v>
      </c>
      <c r="C549" s="1498"/>
      <c r="D549" s="1498"/>
      <c r="E549" s="1498"/>
      <c r="F549" s="1498"/>
      <c r="G549" s="1498"/>
      <c r="H549" s="1498"/>
      <c r="I549" s="1498"/>
      <c r="J549" s="818">
        <v>302.30250000000001</v>
      </c>
      <c r="K549" s="818">
        <v>101.96040000000001</v>
      </c>
    </row>
    <row r="550" spans="1:11" ht="15.75" customHeight="1" x14ac:dyDescent="0.25">
      <c r="A550" s="819" t="s">
        <v>2620</v>
      </c>
      <c r="B550" s="820" t="s">
        <v>2621</v>
      </c>
      <c r="C550" s="821">
        <v>31594.5</v>
      </c>
      <c r="D550" s="821">
        <v>3.1595</v>
      </c>
      <c r="E550" s="821">
        <v>0.60919999999999996</v>
      </c>
      <c r="F550" s="821">
        <v>0</v>
      </c>
      <c r="G550" s="821">
        <v>3.1595</v>
      </c>
      <c r="H550" s="821">
        <v>0</v>
      </c>
      <c r="I550" s="821">
        <v>0</v>
      </c>
      <c r="J550" s="821">
        <v>6.9282000000000004</v>
      </c>
      <c r="K550" s="821">
        <v>3.7686999999999999</v>
      </c>
    </row>
    <row r="551" spans="1:11" ht="15.75" customHeight="1" x14ac:dyDescent="0.25">
      <c r="A551" s="819" t="s">
        <v>2611</v>
      </c>
      <c r="B551" s="820" t="s">
        <v>2612</v>
      </c>
      <c r="C551" s="821">
        <v>561298.23459999997</v>
      </c>
      <c r="D551" s="821">
        <v>28.064900000000002</v>
      </c>
      <c r="E551" s="821">
        <v>10.101000000000001</v>
      </c>
      <c r="F551" s="821">
        <v>4.0928000000000004</v>
      </c>
      <c r="G551" s="821">
        <v>42.0974</v>
      </c>
      <c r="H551" s="821">
        <v>138.76079999999999</v>
      </c>
      <c r="I551" s="821">
        <v>36.460999999999999</v>
      </c>
      <c r="J551" s="821">
        <v>259.5779</v>
      </c>
      <c r="K551" s="821">
        <v>78.719700000000003</v>
      </c>
    </row>
    <row r="552" spans="1:11" ht="15.75" customHeight="1" x14ac:dyDescent="0.25">
      <c r="A552" s="819" t="s">
        <v>2622</v>
      </c>
      <c r="B552" s="820" t="s">
        <v>2623</v>
      </c>
      <c r="C552" s="821">
        <v>24327.764999999999</v>
      </c>
      <c r="D552" s="821">
        <v>2.4327999999999999</v>
      </c>
      <c r="E552" s="821">
        <v>0.46910000000000002</v>
      </c>
      <c r="F552" s="821">
        <v>0</v>
      </c>
      <c r="G552" s="821">
        <v>2.4327999999999999</v>
      </c>
      <c r="H552" s="821">
        <v>0</v>
      </c>
      <c r="I552" s="821">
        <v>0</v>
      </c>
      <c r="J552" s="821">
        <v>5.3346999999999998</v>
      </c>
      <c r="K552" s="821">
        <v>2.9018999999999999</v>
      </c>
    </row>
    <row r="553" spans="1:11" ht="15.75" customHeight="1" x14ac:dyDescent="0.25">
      <c r="A553" s="819" t="s">
        <v>2624</v>
      </c>
      <c r="B553" s="820" t="s">
        <v>2625</v>
      </c>
      <c r="C553" s="821">
        <v>138915.5</v>
      </c>
      <c r="D553" s="821">
        <v>13.8916</v>
      </c>
      <c r="E553" s="821">
        <v>2.6785000000000001</v>
      </c>
      <c r="F553" s="821">
        <v>0</v>
      </c>
      <c r="G553" s="821">
        <v>13.8916</v>
      </c>
      <c r="H553" s="821">
        <v>0</v>
      </c>
      <c r="I553" s="821">
        <v>0</v>
      </c>
      <c r="J553" s="821">
        <v>30.4617</v>
      </c>
      <c r="K553" s="821">
        <v>16.5701</v>
      </c>
    </row>
    <row r="554" spans="1:11" ht="15.75" customHeight="1" x14ac:dyDescent="0.25">
      <c r="A554" s="816" t="s">
        <v>2626</v>
      </c>
      <c r="B554" s="817" t="s">
        <v>2627</v>
      </c>
      <c r="C554" s="1498"/>
      <c r="D554" s="1498"/>
      <c r="E554" s="1498"/>
      <c r="F554" s="1498"/>
      <c r="G554" s="1498"/>
      <c r="H554" s="1498"/>
      <c r="I554" s="1498"/>
      <c r="J554" s="818">
        <v>1053.8967</v>
      </c>
      <c r="K554" s="818">
        <v>534.03660000000002</v>
      </c>
    </row>
    <row r="555" spans="1:11" ht="30" customHeight="1" x14ac:dyDescent="0.25">
      <c r="A555" s="819" t="s">
        <v>2628</v>
      </c>
      <c r="B555" s="820" t="s">
        <v>2629</v>
      </c>
      <c r="C555" s="821">
        <v>450837.8578</v>
      </c>
      <c r="D555" s="821">
        <v>33.812800000000003</v>
      </c>
      <c r="E555" s="821">
        <v>8.6927000000000003</v>
      </c>
      <c r="F555" s="821">
        <v>3.5222000000000002</v>
      </c>
      <c r="G555" s="821">
        <v>50.719299999999997</v>
      </c>
      <c r="H555" s="821">
        <v>131.61869999999999</v>
      </c>
      <c r="I555" s="821">
        <v>35.599299999999999</v>
      </c>
      <c r="J555" s="821">
        <v>263.96499999999997</v>
      </c>
      <c r="K555" s="821">
        <v>81.626999999999995</v>
      </c>
    </row>
    <row r="556" spans="1:11" ht="15.75" customHeight="1" x14ac:dyDescent="0.25">
      <c r="A556" s="819" t="s">
        <v>2630</v>
      </c>
      <c r="B556" s="820" t="s">
        <v>2631</v>
      </c>
      <c r="C556" s="821">
        <v>3375220.8056999999</v>
      </c>
      <c r="D556" s="821">
        <v>358.61720000000003</v>
      </c>
      <c r="E556" s="821">
        <v>65.078500000000005</v>
      </c>
      <c r="F556" s="821">
        <v>0</v>
      </c>
      <c r="G556" s="821">
        <v>337.52210000000002</v>
      </c>
      <c r="H556" s="821">
        <v>0</v>
      </c>
      <c r="I556" s="821">
        <v>28.713899999999999</v>
      </c>
      <c r="J556" s="821">
        <v>789.93169999999998</v>
      </c>
      <c r="K556" s="821">
        <v>452.40960000000001</v>
      </c>
    </row>
    <row r="557" spans="1:11" ht="15.75" customHeight="1" x14ac:dyDescent="0.25">
      <c r="A557" s="816" t="s">
        <v>2632</v>
      </c>
      <c r="B557" s="817" t="s">
        <v>2633</v>
      </c>
      <c r="C557" s="1498"/>
      <c r="D557" s="1498"/>
      <c r="E557" s="1498"/>
      <c r="F557" s="1498"/>
      <c r="G557" s="1498"/>
      <c r="H557" s="1498"/>
      <c r="I557" s="1498"/>
      <c r="J557" s="818">
        <v>334.33319999999998</v>
      </c>
      <c r="K557" s="818">
        <v>128.02860000000001</v>
      </c>
    </row>
    <row r="558" spans="1:11" ht="15.75" customHeight="1" x14ac:dyDescent="0.25">
      <c r="A558" s="819" t="s">
        <v>2634</v>
      </c>
      <c r="B558" s="820" t="s">
        <v>2635</v>
      </c>
      <c r="C558" s="821">
        <v>396939.8591</v>
      </c>
      <c r="D558" s="821">
        <v>23.816400000000002</v>
      </c>
      <c r="E558" s="821">
        <v>7.3474000000000004</v>
      </c>
      <c r="F558" s="821">
        <v>2.9769999999999999</v>
      </c>
      <c r="G558" s="821">
        <v>35.724600000000002</v>
      </c>
      <c r="H558" s="821">
        <v>122.43600000000001</v>
      </c>
      <c r="I558" s="821">
        <v>36.460999999999999</v>
      </c>
      <c r="J558" s="821">
        <v>228.76240000000001</v>
      </c>
      <c r="K558" s="821">
        <v>70.601799999999997</v>
      </c>
    </row>
    <row r="559" spans="1:11" ht="15.75" customHeight="1" x14ac:dyDescent="0.25">
      <c r="A559" s="819" t="s">
        <v>2636</v>
      </c>
      <c r="B559" s="820" t="s">
        <v>2637</v>
      </c>
      <c r="C559" s="821">
        <v>481440</v>
      </c>
      <c r="D559" s="821">
        <v>48.143999999999998</v>
      </c>
      <c r="E559" s="821">
        <v>9.2827999999999999</v>
      </c>
      <c r="F559" s="821">
        <v>0</v>
      </c>
      <c r="G559" s="821">
        <v>48.143999999999998</v>
      </c>
      <c r="H559" s="821">
        <v>0</v>
      </c>
      <c r="I559" s="821">
        <v>0</v>
      </c>
      <c r="J559" s="821">
        <v>105.57080000000001</v>
      </c>
      <c r="K559" s="821">
        <v>57.4268</v>
      </c>
    </row>
    <row r="560" spans="1:11" ht="15.75" customHeight="1" x14ac:dyDescent="0.25">
      <c r="A560" s="816" t="s">
        <v>2638</v>
      </c>
      <c r="B560" s="817" t="s">
        <v>2639</v>
      </c>
      <c r="C560" s="1498"/>
      <c r="D560" s="1498"/>
      <c r="E560" s="1498"/>
      <c r="F560" s="1498"/>
      <c r="G560" s="1498"/>
      <c r="H560" s="1498"/>
      <c r="I560" s="1498"/>
      <c r="J560" s="818">
        <v>563.79769999999996</v>
      </c>
      <c r="K560" s="818">
        <v>244.2045</v>
      </c>
    </row>
    <row r="561" spans="1:11" ht="15.75" customHeight="1" x14ac:dyDescent="0.25">
      <c r="A561" s="819" t="s">
        <v>2611</v>
      </c>
      <c r="B561" s="820" t="s">
        <v>2612</v>
      </c>
      <c r="C561" s="821">
        <v>561298.23459999997</v>
      </c>
      <c r="D561" s="821">
        <v>28.064900000000002</v>
      </c>
      <c r="E561" s="821">
        <v>10.101000000000001</v>
      </c>
      <c r="F561" s="821">
        <v>4.0928000000000004</v>
      </c>
      <c r="G561" s="821">
        <v>42.0974</v>
      </c>
      <c r="H561" s="821">
        <v>138.76079999999999</v>
      </c>
      <c r="I561" s="821">
        <v>36.460999999999999</v>
      </c>
      <c r="J561" s="821">
        <v>259.5779</v>
      </c>
      <c r="K561" s="821">
        <v>78.719700000000003</v>
      </c>
    </row>
    <row r="562" spans="1:11" ht="15.75" customHeight="1" x14ac:dyDescent="0.25">
      <c r="A562" s="819" t="s">
        <v>2640</v>
      </c>
      <c r="B562" s="820" t="s">
        <v>2641</v>
      </c>
      <c r="C562" s="821">
        <v>1387349.6</v>
      </c>
      <c r="D562" s="821">
        <v>138.73500000000001</v>
      </c>
      <c r="E562" s="821">
        <v>26.7498</v>
      </c>
      <c r="F562" s="821">
        <v>0</v>
      </c>
      <c r="G562" s="821">
        <v>138.73500000000001</v>
      </c>
      <c r="H562" s="821">
        <v>0</v>
      </c>
      <c r="I562" s="821">
        <v>0</v>
      </c>
      <c r="J562" s="821">
        <v>304.21980000000002</v>
      </c>
      <c r="K562" s="821">
        <v>165.48480000000001</v>
      </c>
    </row>
    <row r="563" spans="1:11" ht="15.75" customHeight="1" x14ac:dyDescent="0.25">
      <c r="A563" s="816" t="s">
        <v>2642</v>
      </c>
      <c r="B563" s="817" t="s">
        <v>2643</v>
      </c>
      <c r="C563" s="1498"/>
      <c r="D563" s="1498"/>
      <c r="E563" s="1498"/>
      <c r="F563" s="1498"/>
      <c r="G563" s="1498"/>
      <c r="H563" s="1498"/>
      <c r="I563" s="1498"/>
      <c r="J563" s="818">
        <v>610.88289999999995</v>
      </c>
      <c r="K563" s="818">
        <v>172.9742</v>
      </c>
    </row>
    <row r="564" spans="1:11" ht="30" customHeight="1" x14ac:dyDescent="0.25">
      <c r="A564" s="819" t="s">
        <v>2644</v>
      </c>
      <c r="B564" s="820" t="s">
        <v>2645</v>
      </c>
      <c r="C564" s="821">
        <v>670749.36919999996</v>
      </c>
      <c r="D564" s="821">
        <v>40.244999999999997</v>
      </c>
      <c r="E564" s="821">
        <v>12.4156</v>
      </c>
      <c r="F564" s="821">
        <v>5.0305999999999997</v>
      </c>
      <c r="G564" s="821">
        <v>60.367400000000004</v>
      </c>
      <c r="H564" s="821">
        <v>239.7705</v>
      </c>
      <c r="I564" s="821">
        <v>35.599299999999999</v>
      </c>
      <c r="J564" s="821">
        <v>393.42840000000001</v>
      </c>
      <c r="K564" s="821">
        <v>93.290499999999994</v>
      </c>
    </row>
    <row r="565" spans="1:11" ht="15.75" customHeight="1" x14ac:dyDescent="0.25">
      <c r="A565" s="822" t="s">
        <v>2646</v>
      </c>
      <c r="B565" s="823" t="s">
        <v>2647</v>
      </c>
      <c r="C565" s="824">
        <v>517407.49969999999</v>
      </c>
      <c r="D565" s="824">
        <v>41.392600000000002</v>
      </c>
      <c r="E565" s="824">
        <v>9.5771999999999995</v>
      </c>
      <c r="F565" s="824">
        <v>0</v>
      </c>
      <c r="G565" s="824">
        <v>46.566699999999997</v>
      </c>
      <c r="H565" s="824">
        <v>91.204099999999997</v>
      </c>
      <c r="I565" s="824">
        <v>28.713899999999999</v>
      </c>
      <c r="J565" s="824">
        <v>217.4545</v>
      </c>
      <c r="K565" s="824">
        <v>79.683700000000002</v>
      </c>
    </row>
  </sheetData>
  <mergeCells count="49">
    <mergeCell ref="C557:I557"/>
    <mergeCell ref="C560:I560"/>
    <mergeCell ref="C563:I563"/>
    <mergeCell ref="C539:I539"/>
    <mergeCell ref="C542:I542"/>
    <mergeCell ref="C546:I546"/>
    <mergeCell ref="C549:I549"/>
    <mergeCell ref="C554:I554"/>
    <mergeCell ref="C497:I497"/>
    <mergeCell ref="C500:I500"/>
    <mergeCell ref="C503:I503"/>
    <mergeCell ref="C519:I519"/>
    <mergeCell ref="C522:I522"/>
    <mergeCell ref="C414:I414"/>
    <mergeCell ref="C407:I407"/>
    <mergeCell ref="C410:I410"/>
    <mergeCell ref="C424:I424"/>
    <mergeCell ref="C438:I438"/>
    <mergeCell ref="C417:I417"/>
    <mergeCell ref="C420:I420"/>
    <mergeCell ref="C429:I429"/>
    <mergeCell ref="C432:I432"/>
    <mergeCell ref="C435:I435"/>
    <mergeCell ref="C444:I444"/>
    <mergeCell ref="C447:I447"/>
    <mergeCell ref="C450:I450"/>
    <mergeCell ref="C440:I440"/>
    <mergeCell ref="C442:I442"/>
    <mergeCell ref="C454:I454"/>
    <mergeCell ref="C459:I459"/>
    <mergeCell ref="C464:I464"/>
    <mergeCell ref="C467:I467"/>
    <mergeCell ref="C470:I470"/>
    <mergeCell ref="C473:I473"/>
    <mergeCell ref="C534:I534"/>
    <mergeCell ref="C525:I525"/>
    <mergeCell ref="C528:I528"/>
    <mergeCell ref="C531:I531"/>
    <mergeCell ref="C506:I506"/>
    <mergeCell ref="C509:I509"/>
    <mergeCell ref="C512:I512"/>
    <mergeCell ref="C516:I516"/>
    <mergeCell ref="C476:I476"/>
    <mergeCell ref="C479:I479"/>
    <mergeCell ref="C482:I482"/>
    <mergeCell ref="C485:I485"/>
    <mergeCell ref="C488:I488"/>
    <mergeCell ref="C491:I491"/>
    <mergeCell ref="C494:I494"/>
  </mergeCells>
  <printOptions horizontalCentered="1"/>
  <pageMargins left="0.70866141732283472" right="0.70866141732283472" top="0.74803149606299213" bottom="0.74803149606299213" header="0.31496062992125984" footer="0.31496062992125984"/>
  <pageSetup paperSize="9" scale="5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O1694"/>
  <sheetViews>
    <sheetView workbookViewId="0"/>
  </sheetViews>
  <sheetFormatPr defaultColWidth="8.85546875" defaultRowHeight="15" x14ac:dyDescent="0.25"/>
  <cols>
    <col min="1" max="1" width="10.140625" style="795" customWidth="1"/>
    <col min="2" max="2" width="83.42578125" style="795" customWidth="1"/>
    <col min="3" max="3" width="10.140625" style="795" customWidth="1"/>
    <col min="4" max="4" width="13.7109375" style="795" customWidth="1"/>
    <col min="5" max="16384" width="8.85546875" style="795"/>
  </cols>
  <sheetData>
    <row r="1" spans="1:15" ht="31.5" customHeight="1" x14ac:dyDescent="0.25">
      <c r="A1" s="791" t="s">
        <v>1082</v>
      </c>
      <c r="B1" s="792" t="s">
        <v>1083</v>
      </c>
      <c r="C1" s="793" t="s">
        <v>1207</v>
      </c>
      <c r="D1" s="794" t="s">
        <v>2648</v>
      </c>
    </row>
    <row r="2" spans="1:15" ht="15.75" customHeight="1" x14ac:dyDescent="0.25">
      <c r="A2" s="796" t="s">
        <v>2649</v>
      </c>
      <c r="B2" s="797" t="s">
        <v>2650</v>
      </c>
      <c r="C2" s="796" t="s">
        <v>50</v>
      </c>
      <c r="D2" s="798">
        <v>6.9732000000000003</v>
      </c>
    </row>
    <row r="3" spans="1:15" ht="15.75" customHeight="1" x14ac:dyDescent="0.25">
      <c r="A3" s="796" t="s">
        <v>266</v>
      </c>
      <c r="B3" s="797" t="s">
        <v>1697</v>
      </c>
      <c r="C3" s="796" t="s">
        <v>50</v>
      </c>
      <c r="D3" s="798">
        <v>6.6093999999999999</v>
      </c>
    </row>
    <row r="4" spans="1:15" ht="15.75" customHeight="1" x14ac:dyDescent="0.25">
      <c r="A4" s="796" t="s">
        <v>532</v>
      </c>
      <c r="B4" s="797" t="s">
        <v>2651</v>
      </c>
      <c r="C4" s="796" t="s">
        <v>38</v>
      </c>
      <c r="D4" s="798">
        <v>140.79</v>
      </c>
    </row>
    <row r="5" spans="1:15" ht="15.75" customHeight="1" x14ac:dyDescent="0.25">
      <c r="A5" s="796" t="s">
        <v>2652</v>
      </c>
      <c r="B5" s="797" t="s">
        <v>2653</v>
      </c>
      <c r="C5" s="796" t="s">
        <v>50</v>
      </c>
      <c r="D5" s="798">
        <v>27.938300000000002</v>
      </c>
    </row>
    <row r="6" spans="1:15" ht="15.75" customHeight="1" x14ac:dyDescent="0.25">
      <c r="A6" s="796" t="s">
        <v>2654</v>
      </c>
      <c r="B6" s="797" t="s">
        <v>2655</v>
      </c>
      <c r="C6" s="796" t="s">
        <v>50</v>
      </c>
      <c r="D6" s="798">
        <v>18.445599999999999</v>
      </c>
    </row>
    <row r="7" spans="1:15" ht="15.75" customHeight="1" x14ac:dyDescent="0.25">
      <c r="A7" s="796" t="s">
        <v>2656</v>
      </c>
      <c r="B7" s="797" t="s">
        <v>2657</v>
      </c>
      <c r="C7" s="796" t="s">
        <v>275</v>
      </c>
      <c r="D7" s="798">
        <v>4.0861000000000001</v>
      </c>
    </row>
    <row r="8" spans="1:15" ht="15.75" customHeight="1" x14ac:dyDescent="0.25">
      <c r="A8" s="796" t="s">
        <v>2658</v>
      </c>
      <c r="B8" s="797" t="s">
        <v>2659</v>
      </c>
      <c r="C8" s="796" t="s">
        <v>50</v>
      </c>
      <c r="D8" s="798">
        <v>9.5892999999999997</v>
      </c>
    </row>
    <row r="9" spans="1:15" ht="15.75" customHeight="1" x14ac:dyDescent="0.25">
      <c r="A9" s="796" t="s">
        <v>540</v>
      </c>
      <c r="B9" s="797" t="s">
        <v>5895</v>
      </c>
      <c r="C9" s="796" t="s">
        <v>50</v>
      </c>
      <c r="D9" s="798">
        <v>15.3781</v>
      </c>
    </row>
    <row r="10" spans="1:15" ht="15.75" customHeight="1" x14ac:dyDescent="0.25">
      <c r="A10" s="796" t="s">
        <v>2660</v>
      </c>
      <c r="B10" s="797" t="s">
        <v>2661</v>
      </c>
      <c r="C10" s="796" t="s">
        <v>50</v>
      </c>
      <c r="D10" s="798">
        <v>9.7356999999999996</v>
      </c>
    </row>
    <row r="11" spans="1:15" ht="15.75" customHeight="1" x14ac:dyDescent="0.25">
      <c r="A11" s="796" t="s">
        <v>2662</v>
      </c>
      <c r="B11" s="797" t="s">
        <v>2663</v>
      </c>
      <c r="C11" s="796" t="s">
        <v>50</v>
      </c>
      <c r="D11" s="798">
        <v>2.4559000000000002</v>
      </c>
    </row>
    <row r="12" spans="1:15" ht="15.75" customHeight="1" x14ac:dyDescent="0.25">
      <c r="A12" s="796" t="s">
        <v>2664</v>
      </c>
      <c r="B12" s="797" t="s">
        <v>2665</v>
      </c>
      <c r="C12" s="796" t="s">
        <v>50</v>
      </c>
      <c r="D12" s="798">
        <v>6.6093999999999999</v>
      </c>
    </row>
    <row r="13" spans="1:15" ht="15.75" customHeight="1" x14ac:dyDescent="0.25">
      <c r="A13" s="796" t="s">
        <v>2666</v>
      </c>
      <c r="B13" s="797" t="s">
        <v>2667</v>
      </c>
      <c r="C13" s="796" t="s">
        <v>50</v>
      </c>
      <c r="D13" s="798">
        <v>8.0561000000000007</v>
      </c>
    </row>
    <row r="14" spans="1:15" ht="15.75" customHeight="1" x14ac:dyDescent="0.25">
      <c r="A14" s="796" t="s">
        <v>2668</v>
      </c>
      <c r="B14" s="797" t="s">
        <v>2669</v>
      </c>
      <c r="C14" s="796" t="s">
        <v>70</v>
      </c>
      <c r="D14" s="798">
        <v>19.2988</v>
      </c>
    </row>
    <row r="15" spans="1:15" ht="15.75" customHeight="1" x14ac:dyDescent="0.25">
      <c r="A15" s="796" t="s">
        <v>2670</v>
      </c>
      <c r="B15" s="797" t="s">
        <v>2671</v>
      </c>
      <c r="C15" s="796" t="s">
        <v>70</v>
      </c>
      <c r="D15" s="798">
        <v>37.723100000000002</v>
      </c>
      <c r="O15" s="795">
        <f>154-O17</f>
        <v>22</v>
      </c>
    </row>
    <row r="16" spans="1:15" ht="15.75" customHeight="1" x14ac:dyDescent="0.25">
      <c r="A16" s="796" t="s">
        <v>2672</v>
      </c>
      <c r="B16" s="797" t="s">
        <v>2673</v>
      </c>
      <c r="C16" s="796" t="s">
        <v>70</v>
      </c>
      <c r="D16" s="798">
        <v>2.6532</v>
      </c>
    </row>
    <row r="17" spans="1:15" ht="15.75" customHeight="1" x14ac:dyDescent="0.25">
      <c r="A17" s="796" t="s">
        <v>2674</v>
      </c>
      <c r="B17" s="797" t="s">
        <v>2675</v>
      </c>
      <c r="C17" s="796" t="s">
        <v>70</v>
      </c>
      <c r="D17" s="798">
        <v>18.314599999999999</v>
      </c>
      <c r="O17" s="795">
        <f>264/2</f>
        <v>132</v>
      </c>
    </row>
    <row r="18" spans="1:15" ht="15.75" customHeight="1" x14ac:dyDescent="0.25">
      <c r="A18" s="796" t="s">
        <v>2676</v>
      </c>
      <c r="B18" s="797" t="s">
        <v>2677</v>
      </c>
      <c r="C18" s="796" t="s">
        <v>70</v>
      </c>
      <c r="D18" s="798">
        <v>129.62260000000001</v>
      </c>
    </row>
    <row r="19" spans="1:15" ht="15.75" customHeight="1" x14ac:dyDescent="0.25">
      <c r="A19" s="796" t="s">
        <v>2678</v>
      </c>
      <c r="B19" s="797" t="s">
        <v>2679</v>
      </c>
      <c r="C19" s="796" t="s">
        <v>50</v>
      </c>
      <c r="D19" s="798">
        <v>7.2077999999999998</v>
      </c>
    </row>
    <row r="20" spans="1:15" ht="15.75" customHeight="1" x14ac:dyDescent="0.25">
      <c r="A20" s="796" t="s">
        <v>2680</v>
      </c>
      <c r="B20" s="797" t="s">
        <v>2681</v>
      </c>
      <c r="C20" s="796" t="s">
        <v>275</v>
      </c>
      <c r="D20" s="798">
        <v>34.327599999999997</v>
      </c>
      <c r="N20" s="870" t="s">
        <v>5894</v>
      </c>
    </row>
    <row r="21" spans="1:15" ht="15.75" customHeight="1" x14ac:dyDescent="0.25">
      <c r="A21" s="796" t="s">
        <v>2682</v>
      </c>
      <c r="B21" s="797" t="s">
        <v>2683</v>
      </c>
      <c r="C21" s="796" t="s">
        <v>50</v>
      </c>
      <c r="D21" s="798">
        <v>54.032400000000003</v>
      </c>
    </row>
    <row r="22" spans="1:15" ht="15.75" customHeight="1" x14ac:dyDescent="0.25">
      <c r="A22" s="796" t="s">
        <v>2684</v>
      </c>
      <c r="B22" s="797" t="s">
        <v>2685</v>
      </c>
      <c r="C22" s="796" t="s">
        <v>275</v>
      </c>
      <c r="D22" s="798">
        <v>7.2954999999999997</v>
      </c>
    </row>
    <row r="23" spans="1:15" ht="15.75" customHeight="1" x14ac:dyDescent="0.25">
      <c r="A23" s="796" t="s">
        <v>504</v>
      </c>
      <c r="B23" s="797" t="s">
        <v>1761</v>
      </c>
      <c r="C23" s="796" t="s">
        <v>38</v>
      </c>
      <c r="D23" s="798">
        <v>121.75230000000001</v>
      </c>
    </row>
    <row r="24" spans="1:15" ht="15.75" customHeight="1" x14ac:dyDescent="0.25">
      <c r="A24" s="796" t="s">
        <v>2686</v>
      </c>
      <c r="B24" s="797" t="s">
        <v>2687</v>
      </c>
      <c r="C24" s="796" t="s">
        <v>50</v>
      </c>
      <c r="D24" s="798">
        <v>2.1392000000000002</v>
      </c>
    </row>
    <row r="25" spans="1:15" ht="15.75" customHeight="1" x14ac:dyDescent="0.25">
      <c r="A25" s="796" t="s">
        <v>315</v>
      </c>
      <c r="B25" s="797" t="s">
        <v>1714</v>
      </c>
      <c r="C25" s="796" t="s">
        <v>50</v>
      </c>
      <c r="D25" s="798">
        <v>7.3215000000000003</v>
      </c>
      <c r="M25" s="795">
        <f>110+22</f>
        <v>132</v>
      </c>
    </row>
    <row r="26" spans="1:15" ht="15.75" customHeight="1" x14ac:dyDescent="0.25">
      <c r="A26" s="796" t="s">
        <v>2688</v>
      </c>
      <c r="B26" s="797" t="s">
        <v>2689</v>
      </c>
      <c r="C26" s="796" t="s">
        <v>50</v>
      </c>
      <c r="D26" s="798">
        <v>49.533700000000003</v>
      </c>
    </row>
    <row r="27" spans="1:15" ht="15.75" customHeight="1" x14ac:dyDescent="0.25">
      <c r="A27" s="796" t="s">
        <v>2690</v>
      </c>
      <c r="B27" s="797" t="s">
        <v>2691</v>
      </c>
      <c r="C27" s="796" t="s">
        <v>275</v>
      </c>
      <c r="D27" s="798">
        <v>15.192</v>
      </c>
    </row>
    <row r="28" spans="1:15" ht="15.75" customHeight="1" x14ac:dyDescent="0.25">
      <c r="A28" s="796" t="s">
        <v>2692</v>
      </c>
      <c r="B28" s="797" t="s">
        <v>2693</v>
      </c>
      <c r="C28" s="796" t="s">
        <v>275</v>
      </c>
      <c r="D28" s="798">
        <v>5.0199999999999996</v>
      </c>
    </row>
    <row r="29" spans="1:15" ht="15.75" customHeight="1" x14ac:dyDescent="0.25">
      <c r="A29" s="796" t="s">
        <v>1220</v>
      </c>
      <c r="B29" s="797" t="s">
        <v>2694</v>
      </c>
      <c r="C29" s="796" t="s">
        <v>70</v>
      </c>
      <c r="D29" s="798">
        <v>101954.1179</v>
      </c>
    </row>
    <row r="30" spans="1:15" ht="15.75" customHeight="1" x14ac:dyDescent="0.25">
      <c r="A30" s="796" t="s">
        <v>1222</v>
      </c>
      <c r="B30" s="797" t="s">
        <v>2695</v>
      </c>
      <c r="C30" s="796" t="s">
        <v>70</v>
      </c>
      <c r="D30" s="798">
        <v>46283.831400000003</v>
      </c>
    </row>
    <row r="31" spans="1:15" ht="15.75" customHeight="1" x14ac:dyDescent="0.25">
      <c r="A31" s="796" t="s">
        <v>2696</v>
      </c>
      <c r="B31" s="797" t="s">
        <v>2697</v>
      </c>
      <c r="C31" s="796" t="s">
        <v>275</v>
      </c>
      <c r="D31" s="798">
        <v>5.37</v>
      </c>
    </row>
    <row r="32" spans="1:15" ht="15.75" customHeight="1" x14ac:dyDescent="0.25">
      <c r="A32" s="796" t="s">
        <v>2698</v>
      </c>
      <c r="B32" s="797" t="s">
        <v>2699</v>
      </c>
      <c r="C32" s="796" t="s">
        <v>50</v>
      </c>
      <c r="D32" s="798">
        <v>12.871499999999999</v>
      </c>
    </row>
    <row r="33" spans="1:4" ht="15.75" customHeight="1" x14ac:dyDescent="0.25">
      <c r="A33" s="796" t="s">
        <v>2700</v>
      </c>
      <c r="B33" s="797" t="s">
        <v>2701</v>
      </c>
      <c r="C33" s="796" t="s">
        <v>70</v>
      </c>
      <c r="D33" s="798">
        <v>414.50659999999999</v>
      </c>
    </row>
    <row r="34" spans="1:4" ht="15.75" customHeight="1" x14ac:dyDescent="0.25">
      <c r="A34" s="796" t="s">
        <v>2702</v>
      </c>
      <c r="B34" s="797" t="s">
        <v>2703</v>
      </c>
      <c r="C34" s="796" t="s">
        <v>70</v>
      </c>
      <c r="D34" s="798">
        <v>313.47699999999998</v>
      </c>
    </row>
    <row r="35" spans="1:4" ht="15.75" customHeight="1" x14ac:dyDescent="0.25">
      <c r="A35" s="796" t="s">
        <v>2704</v>
      </c>
      <c r="B35" s="797" t="s">
        <v>2705</v>
      </c>
      <c r="C35" s="796" t="s">
        <v>70</v>
      </c>
      <c r="D35" s="798">
        <v>92.763599999999997</v>
      </c>
    </row>
    <row r="36" spans="1:4" ht="30" customHeight="1" x14ac:dyDescent="0.25">
      <c r="A36" s="796" t="s">
        <v>2706</v>
      </c>
      <c r="B36" s="797" t="s">
        <v>2707</v>
      </c>
      <c r="C36" s="796" t="s">
        <v>70</v>
      </c>
      <c r="D36" s="798">
        <v>146.2587</v>
      </c>
    </row>
    <row r="37" spans="1:4" ht="15.75" customHeight="1" x14ac:dyDescent="0.25">
      <c r="A37" s="796" t="s">
        <v>2708</v>
      </c>
      <c r="B37" s="797" t="s">
        <v>2709</v>
      </c>
      <c r="C37" s="796" t="s">
        <v>70</v>
      </c>
      <c r="D37" s="798">
        <v>163.56729999999999</v>
      </c>
    </row>
    <row r="38" spans="1:4" ht="15.75" customHeight="1" x14ac:dyDescent="0.25">
      <c r="A38" s="796" t="s">
        <v>2710</v>
      </c>
      <c r="B38" s="797" t="s">
        <v>2711</v>
      </c>
      <c r="C38" s="796" t="s">
        <v>50</v>
      </c>
      <c r="D38" s="798">
        <v>57.683900000000001</v>
      </c>
    </row>
    <row r="39" spans="1:4" ht="15.75" customHeight="1" x14ac:dyDescent="0.25">
      <c r="A39" s="796" t="s">
        <v>2712</v>
      </c>
      <c r="B39" s="797" t="s">
        <v>2713</v>
      </c>
      <c r="C39" s="796" t="s">
        <v>70</v>
      </c>
      <c r="D39" s="798">
        <v>173.60679999999999</v>
      </c>
    </row>
    <row r="40" spans="1:4" ht="15.75" customHeight="1" x14ac:dyDescent="0.25">
      <c r="A40" s="796" t="s">
        <v>2714</v>
      </c>
      <c r="B40" s="797" t="s">
        <v>2715</v>
      </c>
      <c r="C40" s="796" t="s">
        <v>66</v>
      </c>
      <c r="D40" s="798">
        <v>0.11840000000000001</v>
      </c>
    </row>
    <row r="41" spans="1:4" ht="15.75" customHeight="1" x14ac:dyDescent="0.25">
      <c r="A41" s="796" t="s">
        <v>2716</v>
      </c>
      <c r="B41" s="797" t="s">
        <v>2717</v>
      </c>
      <c r="C41" s="796" t="s">
        <v>66</v>
      </c>
      <c r="D41" s="798">
        <v>1.9094</v>
      </c>
    </row>
    <row r="42" spans="1:4" ht="15.75" customHeight="1" x14ac:dyDescent="0.25">
      <c r="A42" s="796" t="s">
        <v>2718</v>
      </c>
      <c r="B42" s="797" t="s">
        <v>2719</v>
      </c>
      <c r="C42" s="796" t="s">
        <v>66</v>
      </c>
      <c r="D42" s="798">
        <v>8.3400000000000002E-2</v>
      </c>
    </row>
    <row r="43" spans="1:4" ht="15.75" customHeight="1" x14ac:dyDescent="0.25">
      <c r="A43" s="796" t="s">
        <v>2720</v>
      </c>
      <c r="B43" s="797" t="s">
        <v>2721</v>
      </c>
      <c r="C43" s="796" t="s">
        <v>70</v>
      </c>
      <c r="D43" s="798">
        <v>1296.9865</v>
      </c>
    </row>
    <row r="44" spans="1:4" ht="15.75" customHeight="1" x14ac:dyDescent="0.25">
      <c r="A44" s="796" t="s">
        <v>2722</v>
      </c>
      <c r="B44" s="797" t="s">
        <v>2723</v>
      </c>
      <c r="C44" s="796" t="s">
        <v>70</v>
      </c>
      <c r="D44" s="798">
        <v>7617.2352000000001</v>
      </c>
    </row>
    <row r="45" spans="1:4" ht="15.75" customHeight="1" x14ac:dyDescent="0.25">
      <c r="A45" s="796" t="s">
        <v>1215</v>
      </c>
      <c r="B45" s="797" t="s">
        <v>2724</v>
      </c>
      <c r="C45" s="796" t="s">
        <v>70</v>
      </c>
      <c r="D45" s="798">
        <v>145941.1741</v>
      </c>
    </row>
    <row r="46" spans="1:4" ht="15.75" customHeight="1" x14ac:dyDescent="0.25">
      <c r="A46" s="796" t="s">
        <v>1218</v>
      </c>
      <c r="B46" s="797" t="s">
        <v>2725</v>
      </c>
      <c r="C46" s="796" t="s">
        <v>70</v>
      </c>
      <c r="D46" s="798">
        <v>150966.2041</v>
      </c>
    </row>
    <row r="47" spans="1:4" ht="15.75" customHeight="1" x14ac:dyDescent="0.25">
      <c r="A47" s="796" t="s">
        <v>2726</v>
      </c>
      <c r="B47" s="797" t="s">
        <v>2727</v>
      </c>
      <c r="C47" s="796" t="s">
        <v>70</v>
      </c>
      <c r="D47" s="798">
        <v>67730.850000000006</v>
      </c>
    </row>
    <row r="48" spans="1:4" ht="15.75" customHeight="1" x14ac:dyDescent="0.25">
      <c r="A48" s="796" t="s">
        <v>1212</v>
      </c>
      <c r="B48" s="797" t="s">
        <v>5896</v>
      </c>
      <c r="C48" s="796" t="s">
        <v>70</v>
      </c>
      <c r="D48" s="798">
        <v>144846.51389999999</v>
      </c>
    </row>
    <row r="49" spans="1:4" ht="15.75" customHeight="1" x14ac:dyDescent="0.25">
      <c r="A49" s="796" t="s">
        <v>2728</v>
      </c>
      <c r="B49" s="797" t="s">
        <v>2729</v>
      </c>
      <c r="C49" s="796" t="s">
        <v>66</v>
      </c>
      <c r="D49" s="798">
        <v>154.1961</v>
      </c>
    </row>
    <row r="50" spans="1:4" ht="15.75" customHeight="1" x14ac:dyDescent="0.25">
      <c r="A50" s="796" t="s">
        <v>2730</v>
      </c>
      <c r="B50" s="797" t="s">
        <v>2731</v>
      </c>
      <c r="C50" s="796" t="s">
        <v>66</v>
      </c>
      <c r="D50" s="798">
        <v>27.265899999999998</v>
      </c>
    </row>
    <row r="51" spans="1:4" ht="15.75" customHeight="1" x14ac:dyDescent="0.25">
      <c r="A51" s="796" t="s">
        <v>2732</v>
      </c>
      <c r="B51" s="797" t="s">
        <v>2733</v>
      </c>
      <c r="C51" s="796" t="s">
        <v>66</v>
      </c>
      <c r="D51" s="798">
        <v>0.73550000000000004</v>
      </c>
    </row>
    <row r="52" spans="1:4" ht="15.75" customHeight="1" x14ac:dyDescent="0.25">
      <c r="A52" s="796" t="s">
        <v>1230</v>
      </c>
      <c r="B52" s="797" t="s">
        <v>2734</v>
      </c>
      <c r="C52" s="796" t="s">
        <v>70</v>
      </c>
      <c r="D52" s="798">
        <v>52116.073199999999</v>
      </c>
    </row>
    <row r="53" spans="1:4" ht="15.75" customHeight="1" x14ac:dyDescent="0.25">
      <c r="A53" s="796" t="s">
        <v>2735</v>
      </c>
      <c r="B53" s="797" t="s">
        <v>2736</v>
      </c>
      <c r="C53" s="796" t="s">
        <v>50</v>
      </c>
      <c r="D53" s="798">
        <v>16.129100000000001</v>
      </c>
    </row>
    <row r="54" spans="1:4" ht="15.75" customHeight="1" x14ac:dyDescent="0.25">
      <c r="A54" s="796" t="s">
        <v>2737</v>
      </c>
      <c r="B54" s="797" t="s">
        <v>2738</v>
      </c>
      <c r="C54" s="796" t="s">
        <v>70</v>
      </c>
      <c r="D54" s="798">
        <v>16.887</v>
      </c>
    </row>
    <row r="55" spans="1:4" ht="15.75" customHeight="1" x14ac:dyDescent="0.25">
      <c r="A55" s="796" t="s">
        <v>2739</v>
      </c>
      <c r="B55" s="797" t="s">
        <v>2740</v>
      </c>
      <c r="C55" s="796" t="s">
        <v>70</v>
      </c>
      <c r="D55" s="798">
        <v>20.991700000000002</v>
      </c>
    </row>
    <row r="56" spans="1:4" ht="15.75" customHeight="1" x14ac:dyDescent="0.25">
      <c r="A56" s="796" t="s">
        <v>267</v>
      </c>
      <c r="B56" s="797" t="s">
        <v>1698</v>
      </c>
      <c r="C56" s="796" t="s">
        <v>50</v>
      </c>
      <c r="D56" s="798">
        <v>15.5778</v>
      </c>
    </row>
    <row r="57" spans="1:4" ht="15.75" customHeight="1" x14ac:dyDescent="0.25">
      <c r="A57" s="796" t="s">
        <v>686</v>
      </c>
      <c r="B57" s="797" t="s">
        <v>687</v>
      </c>
      <c r="C57" s="796" t="s">
        <v>70</v>
      </c>
      <c r="D57" s="798">
        <v>24.096499999999999</v>
      </c>
    </row>
    <row r="58" spans="1:4" ht="15.75" customHeight="1" x14ac:dyDescent="0.25">
      <c r="A58" s="796" t="s">
        <v>2741</v>
      </c>
      <c r="B58" s="797" t="s">
        <v>2742</v>
      </c>
      <c r="C58" s="796" t="s">
        <v>38</v>
      </c>
      <c r="D58" s="798">
        <v>137.82650000000001</v>
      </c>
    </row>
    <row r="59" spans="1:4" ht="15.75" customHeight="1" x14ac:dyDescent="0.25">
      <c r="A59" s="796" t="s">
        <v>2743</v>
      </c>
      <c r="B59" s="797" t="s">
        <v>2744</v>
      </c>
      <c r="C59" s="796" t="s">
        <v>38</v>
      </c>
      <c r="D59" s="798">
        <v>111.4186</v>
      </c>
    </row>
    <row r="60" spans="1:4" ht="15.75" customHeight="1" x14ac:dyDescent="0.25">
      <c r="A60" s="796" t="s">
        <v>296</v>
      </c>
      <c r="B60" s="797" t="s">
        <v>1708</v>
      </c>
      <c r="C60" s="796" t="s">
        <v>38</v>
      </c>
      <c r="D60" s="798">
        <v>129.4965</v>
      </c>
    </row>
    <row r="61" spans="1:4" ht="15.75" customHeight="1" x14ac:dyDescent="0.25">
      <c r="A61" s="796" t="s">
        <v>328</v>
      </c>
      <c r="B61" s="797" t="s">
        <v>1717</v>
      </c>
      <c r="C61" s="796" t="s">
        <v>50</v>
      </c>
      <c r="D61" s="798">
        <v>1.8435999999999999</v>
      </c>
    </row>
    <row r="62" spans="1:4" ht="15.75" customHeight="1" x14ac:dyDescent="0.25">
      <c r="A62" s="796" t="s">
        <v>2745</v>
      </c>
      <c r="B62" s="797" t="s">
        <v>2746</v>
      </c>
      <c r="C62" s="796" t="s">
        <v>50</v>
      </c>
      <c r="D62" s="798">
        <v>2.1095000000000002</v>
      </c>
    </row>
    <row r="63" spans="1:4" ht="15.75" customHeight="1" x14ac:dyDescent="0.25">
      <c r="A63" s="796" t="s">
        <v>2747</v>
      </c>
      <c r="B63" s="797" t="s">
        <v>2748</v>
      </c>
      <c r="C63" s="796" t="s">
        <v>70</v>
      </c>
      <c r="D63" s="798">
        <v>342.8587</v>
      </c>
    </row>
    <row r="64" spans="1:4" ht="15.75" customHeight="1" x14ac:dyDescent="0.25">
      <c r="A64" s="796" t="s">
        <v>2749</v>
      </c>
      <c r="B64" s="797" t="s">
        <v>2750</v>
      </c>
      <c r="C64" s="796" t="s">
        <v>70</v>
      </c>
      <c r="D64" s="798">
        <v>483.80939999999998</v>
      </c>
    </row>
    <row r="65" spans="1:4" ht="15.75" customHeight="1" x14ac:dyDescent="0.25">
      <c r="A65" s="796" t="s">
        <v>2751</v>
      </c>
      <c r="B65" s="797" t="s">
        <v>2752</v>
      </c>
      <c r="C65" s="796" t="s">
        <v>70</v>
      </c>
      <c r="D65" s="798">
        <v>528.22230000000002</v>
      </c>
    </row>
    <row r="66" spans="1:4" ht="15.75" customHeight="1" x14ac:dyDescent="0.25">
      <c r="A66" s="796" t="s">
        <v>2753</v>
      </c>
      <c r="B66" s="797" t="s">
        <v>2754</v>
      </c>
      <c r="C66" s="796" t="s">
        <v>70</v>
      </c>
      <c r="D66" s="798">
        <v>661.04960000000005</v>
      </c>
    </row>
    <row r="67" spans="1:4" ht="15.75" customHeight="1" x14ac:dyDescent="0.25">
      <c r="A67" s="796" t="s">
        <v>2755</v>
      </c>
      <c r="B67" s="797" t="s">
        <v>2756</v>
      </c>
      <c r="C67" s="796" t="s">
        <v>70</v>
      </c>
      <c r="D67" s="798">
        <v>736.94659999999999</v>
      </c>
    </row>
    <row r="68" spans="1:4" ht="15.75" customHeight="1" x14ac:dyDescent="0.25">
      <c r="A68" s="796" t="s">
        <v>2757</v>
      </c>
      <c r="B68" s="797" t="s">
        <v>2758</v>
      </c>
      <c r="C68" s="796" t="s">
        <v>70</v>
      </c>
      <c r="D68" s="798">
        <v>804.92780000000005</v>
      </c>
    </row>
    <row r="69" spans="1:4" ht="15.75" customHeight="1" x14ac:dyDescent="0.25">
      <c r="A69" s="796" t="s">
        <v>2759</v>
      </c>
      <c r="B69" s="797" t="s">
        <v>2760</v>
      </c>
      <c r="C69" s="796" t="s">
        <v>70</v>
      </c>
      <c r="D69" s="798">
        <v>962.32860000000005</v>
      </c>
    </row>
    <row r="70" spans="1:4" ht="15.75" customHeight="1" x14ac:dyDescent="0.25">
      <c r="A70" s="796" t="s">
        <v>2761</v>
      </c>
      <c r="B70" s="797" t="s">
        <v>2762</v>
      </c>
      <c r="C70" s="796" t="s">
        <v>70</v>
      </c>
      <c r="D70" s="798">
        <v>1481.963</v>
      </c>
    </row>
    <row r="71" spans="1:4" ht="15.75" customHeight="1" x14ac:dyDescent="0.25">
      <c r="A71" s="796" t="s">
        <v>2763</v>
      </c>
      <c r="B71" s="797" t="s">
        <v>2764</v>
      </c>
      <c r="C71" s="796" t="s">
        <v>70</v>
      </c>
      <c r="D71" s="798">
        <v>1786.9302</v>
      </c>
    </row>
    <row r="72" spans="1:4" ht="15.75" customHeight="1" x14ac:dyDescent="0.25">
      <c r="A72" s="796" t="s">
        <v>2765</v>
      </c>
      <c r="B72" s="797" t="s">
        <v>2766</v>
      </c>
      <c r="C72" s="796" t="s">
        <v>66</v>
      </c>
      <c r="D72" s="798">
        <v>22.964200000000002</v>
      </c>
    </row>
    <row r="73" spans="1:4" ht="15.75" customHeight="1" x14ac:dyDescent="0.25">
      <c r="A73" s="796" t="s">
        <v>2767</v>
      </c>
      <c r="B73" s="797" t="s">
        <v>2768</v>
      </c>
      <c r="C73" s="796" t="s">
        <v>70</v>
      </c>
      <c r="D73" s="798">
        <v>2378.5074</v>
      </c>
    </row>
    <row r="74" spans="1:4" ht="15.75" customHeight="1" x14ac:dyDescent="0.25">
      <c r="A74" s="796" t="s">
        <v>2769</v>
      </c>
      <c r="B74" s="797" t="s">
        <v>2770</v>
      </c>
      <c r="C74" s="796" t="s">
        <v>70</v>
      </c>
      <c r="D74" s="798">
        <v>2978.3813</v>
      </c>
    </row>
    <row r="75" spans="1:4" ht="15.75" customHeight="1" x14ac:dyDescent="0.25">
      <c r="A75" s="796" t="s">
        <v>2771</v>
      </c>
      <c r="B75" s="797" t="s">
        <v>2772</v>
      </c>
      <c r="C75" s="796" t="s">
        <v>70</v>
      </c>
      <c r="D75" s="798">
        <v>3028.2635</v>
      </c>
    </row>
    <row r="76" spans="1:4" ht="15.75" customHeight="1" x14ac:dyDescent="0.25">
      <c r="A76" s="796" t="s">
        <v>526</v>
      </c>
      <c r="B76" s="797" t="s">
        <v>2773</v>
      </c>
      <c r="C76" s="796" t="s">
        <v>50</v>
      </c>
      <c r="D76" s="798">
        <v>8.1303000000000001</v>
      </c>
    </row>
    <row r="77" spans="1:4" ht="15.75" customHeight="1" x14ac:dyDescent="0.25">
      <c r="A77" s="796" t="s">
        <v>489</v>
      </c>
      <c r="B77" s="797" t="s">
        <v>490</v>
      </c>
      <c r="C77" s="796" t="s">
        <v>108</v>
      </c>
      <c r="D77" s="798" t="s">
        <v>478</v>
      </c>
    </row>
    <row r="78" spans="1:4" ht="15.75" customHeight="1" x14ac:dyDescent="0.25">
      <c r="A78" s="796" t="s">
        <v>2774</v>
      </c>
      <c r="B78" s="797" t="s">
        <v>2775</v>
      </c>
      <c r="C78" s="796" t="s">
        <v>70</v>
      </c>
      <c r="D78" s="798">
        <v>580.38019999999995</v>
      </c>
    </row>
    <row r="79" spans="1:4" ht="15.75" customHeight="1" x14ac:dyDescent="0.25">
      <c r="A79" s="796" t="s">
        <v>2776</v>
      </c>
      <c r="B79" s="797" t="s">
        <v>2777</v>
      </c>
      <c r="C79" s="796" t="s">
        <v>70</v>
      </c>
      <c r="D79" s="798">
        <v>594.97040000000004</v>
      </c>
    </row>
    <row r="80" spans="1:4" ht="15.75" customHeight="1" x14ac:dyDescent="0.25">
      <c r="A80" s="796" t="s">
        <v>2778</v>
      </c>
      <c r="B80" s="797" t="s">
        <v>2779</v>
      </c>
      <c r="C80" s="796" t="s">
        <v>47</v>
      </c>
      <c r="D80" s="798">
        <v>49.525599999999997</v>
      </c>
    </row>
    <row r="81" spans="1:4" ht="15.75" customHeight="1" x14ac:dyDescent="0.25">
      <c r="A81" s="796" t="s">
        <v>2780</v>
      </c>
      <c r="B81" s="797" t="s">
        <v>2781</v>
      </c>
      <c r="C81" s="796" t="s">
        <v>70</v>
      </c>
      <c r="D81" s="798">
        <v>672.01469999999995</v>
      </c>
    </row>
    <row r="82" spans="1:4" ht="15.75" customHeight="1" x14ac:dyDescent="0.25">
      <c r="A82" s="796" t="s">
        <v>2782</v>
      </c>
      <c r="B82" s="797" t="s">
        <v>2783</v>
      </c>
      <c r="C82" s="796" t="s">
        <v>66</v>
      </c>
      <c r="D82" s="798">
        <v>5.18</v>
      </c>
    </row>
    <row r="83" spans="1:4" ht="15.75" customHeight="1" x14ac:dyDescent="0.25">
      <c r="A83" s="796" t="s">
        <v>2784</v>
      </c>
      <c r="B83" s="797" t="s">
        <v>2785</v>
      </c>
      <c r="C83" s="796" t="s">
        <v>70</v>
      </c>
      <c r="D83" s="798">
        <v>1043.1475</v>
      </c>
    </row>
    <row r="84" spans="1:4" ht="15.75" customHeight="1" x14ac:dyDescent="0.25">
      <c r="A84" s="796" t="s">
        <v>2786</v>
      </c>
      <c r="B84" s="797" t="s">
        <v>2787</v>
      </c>
      <c r="C84" s="796" t="s">
        <v>70</v>
      </c>
      <c r="D84" s="798">
        <v>991.67430000000002</v>
      </c>
    </row>
    <row r="85" spans="1:4" ht="15.75" customHeight="1" x14ac:dyDescent="0.25">
      <c r="A85" s="796" t="s">
        <v>2788</v>
      </c>
      <c r="B85" s="797" t="s">
        <v>2789</v>
      </c>
      <c r="C85" s="796" t="s">
        <v>70</v>
      </c>
      <c r="D85" s="798">
        <v>6190.0137000000004</v>
      </c>
    </row>
    <row r="86" spans="1:4" ht="15.75" customHeight="1" x14ac:dyDescent="0.25">
      <c r="A86" s="796" t="s">
        <v>2790</v>
      </c>
      <c r="B86" s="797" t="s">
        <v>2791</v>
      </c>
      <c r="C86" s="796" t="s">
        <v>70</v>
      </c>
      <c r="D86" s="798">
        <v>1171.6525999999999</v>
      </c>
    </row>
    <row r="87" spans="1:4" ht="15.75" customHeight="1" x14ac:dyDescent="0.25">
      <c r="A87" s="796" t="s">
        <v>2792</v>
      </c>
      <c r="B87" s="797" t="s">
        <v>2793</v>
      </c>
      <c r="C87" s="796" t="s">
        <v>70</v>
      </c>
      <c r="D87" s="798">
        <v>26375.712800000001</v>
      </c>
    </row>
    <row r="88" spans="1:4" ht="15.75" customHeight="1" x14ac:dyDescent="0.25">
      <c r="A88" s="796" t="s">
        <v>2794</v>
      </c>
      <c r="B88" s="797" t="s">
        <v>2795</v>
      </c>
      <c r="C88" s="796" t="s">
        <v>47</v>
      </c>
      <c r="D88" s="798">
        <v>6.5</v>
      </c>
    </row>
    <row r="89" spans="1:4" ht="15.75" customHeight="1" x14ac:dyDescent="0.25">
      <c r="A89" s="796" t="s">
        <v>2796</v>
      </c>
      <c r="B89" s="797" t="s">
        <v>2797</v>
      </c>
      <c r="C89" s="796" t="s">
        <v>70</v>
      </c>
      <c r="D89" s="798">
        <v>10568.866599999999</v>
      </c>
    </row>
    <row r="90" spans="1:4" ht="15.75" customHeight="1" x14ac:dyDescent="0.25">
      <c r="A90" s="796" t="s">
        <v>2798</v>
      </c>
      <c r="B90" s="797" t="s">
        <v>2799</v>
      </c>
      <c r="C90" s="796" t="s">
        <v>70</v>
      </c>
      <c r="D90" s="798">
        <v>18299.183199999999</v>
      </c>
    </row>
    <row r="91" spans="1:4" ht="30" customHeight="1" x14ac:dyDescent="0.25">
      <c r="A91" s="796" t="s">
        <v>2800</v>
      </c>
      <c r="B91" s="797" t="s">
        <v>2801</v>
      </c>
      <c r="C91" s="796" t="s">
        <v>70</v>
      </c>
      <c r="D91" s="798">
        <v>25386.389800000001</v>
      </c>
    </row>
    <row r="92" spans="1:4" ht="15.75" customHeight="1" x14ac:dyDescent="0.25">
      <c r="A92" s="796" t="s">
        <v>2802</v>
      </c>
      <c r="B92" s="797" t="s">
        <v>2803</v>
      </c>
      <c r="C92" s="796" t="s">
        <v>70</v>
      </c>
      <c r="D92" s="798">
        <v>30088.532899999998</v>
      </c>
    </row>
    <row r="93" spans="1:4" ht="15.75" customHeight="1" x14ac:dyDescent="0.25">
      <c r="A93" s="796" t="s">
        <v>2804</v>
      </c>
      <c r="B93" s="797" t="s">
        <v>2805</v>
      </c>
      <c r="C93" s="796" t="s">
        <v>66</v>
      </c>
      <c r="D93" s="798">
        <v>327.61360000000002</v>
      </c>
    </row>
    <row r="94" spans="1:4" ht="15.75" customHeight="1" x14ac:dyDescent="0.25">
      <c r="A94" s="796" t="s">
        <v>2806</v>
      </c>
      <c r="B94" s="797" t="s">
        <v>2807</v>
      </c>
      <c r="C94" s="796" t="s">
        <v>66</v>
      </c>
      <c r="D94" s="798">
        <v>2102.4942000000001</v>
      </c>
    </row>
    <row r="95" spans="1:4" ht="15.75" customHeight="1" x14ac:dyDescent="0.25">
      <c r="A95" s="796" t="s">
        <v>2808</v>
      </c>
      <c r="B95" s="797" t="s">
        <v>2809</v>
      </c>
      <c r="C95" s="796" t="s">
        <v>66</v>
      </c>
      <c r="D95" s="798">
        <v>2640.9169999999999</v>
      </c>
    </row>
    <row r="96" spans="1:4" ht="15.75" customHeight="1" x14ac:dyDescent="0.25">
      <c r="A96" s="796" t="s">
        <v>2810</v>
      </c>
      <c r="B96" s="797" t="s">
        <v>2811</v>
      </c>
      <c r="C96" s="796" t="s">
        <v>66</v>
      </c>
      <c r="D96" s="798">
        <v>2957.2582000000002</v>
      </c>
    </row>
    <row r="97" spans="1:4" ht="15.75" customHeight="1" x14ac:dyDescent="0.25">
      <c r="A97" s="796" t="s">
        <v>2812</v>
      </c>
      <c r="B97" s="797" t="s">
        <v>2813</v>
      </c>
      <c r="C97" s="796" t="s">
        <v>70</v>
      </c>
      <c r="D97" s="798">
        <v>4847.6016</v>
      </c>
    </row>
    <row r="98" spans="1:4" ht="15.75" customHeight="1" x14ac:dyDescent="0.25">
      <c r="A98" s="796" t="s">
        <v>2814</v>
      </c>
      <c r="B98" s="797" t="s">
        <v>2815</v>
      </c>
      <c r="C98" s="796" t="s">
        <v>70</v>
      </c>
      <c r="D98" s="798">
        <v>6698.6525000000001</v>
      </c>
    </row>
    <row r="99" spans="1:4" ht="15.75" customHeight="1" x14ac:dyDescent="0.25">
      <c r="A99" s="796" t="s">
        <v>2816</v>
      </c>
      <c r="B99" s="797" t="s">
        <v>2817</v>
      </c>
      <c r="C99" s="796" t="s">
        <v>70</v>
      </c>
      <c r="D99" s="798">
        <v>7708.2722999999996</v>
      </c>
    </row>
    <row r="100" spans="1:4" ht="15.75" customHeight="1" x14ac:dyDescent="0.25">
      <c r="A100" s="796" t="s">
        <v>2818</v>
      </c>
      <c r="B100" s="797" t="s">
        <v>2819</v>
      </c>
      <c r="C100" s="796" t="s">
        <v>70</v>
      </c>
      <c r="D100" s="798">
        <v>8310.5005999999994</v>
      </c>
    </row>
    <row r="101" spans="1:4" ht="15.75" customHeight="1" x14ac:dyDescent="0.25">
      <c r="A101" s="796" t="s">
        <v>2820</v>
      </c>
      <c r="B101" s="797" t="s">
        <v>2821</v>
      </c>
      <c r="C101" s="796" t="s">
        <v>47</v>
      </c>
      <c r="D101" s="798">
        <v>5.9</v>
      </c>
    </row>
    <row r="102" spans="1:4" ht="15.75" customHeight="1" x14ac:dyDescent="0.25">
      <c r="A102" s="796" t="s">
        <v>2822</v>
      </c>
      <c r="B102" s="797" t="s">
        <v>2823</v>
      </c>
      <c r="C102" s="796" t="s">
        <v>66</v>
      </c>
      <c r="D102" s="798">
        <v>67.139099999999999</v>
      </c>
    </row>
    <row r="103" spans="1:4" ht="15.75" customHeight="1" x14ac:dyDescent="0.25">
      <c r="A103" s="796" t="s">
        <v>2824</v>
      </c>
      <c r="B103" s="797" t="s">
        <v>2825</v>
      </c>
      <c r="C103" s="796" t="s">
        <v>70</v>
      </c>
      <c r="D103" s="798">
        <v>1619.3065999999999</v>
      </c>
    </row>
    <row r="104" spans="1:4" ht="30" customHeight="1" x14ac:dyDescent="0.25">
      <c r="A104" s="796" t="s">
        <v>2826</v>
      </c>
      <c r="B104" s="797" t="s">
        <v>2827</v>
      </c>
      <c r="C104" s="796" t="s">
        <v>66</v>
      </c>
      <c r="D104" s="798">
        <v>231.7303</v>
      </c>
    </row>
    <row r="105" spans="1:4" ht="15.75" customHeight="1" x14ac:dyDescent="0.25">
      <c r="A105" s="796" t="s">
        <v>2828</v>
      </c>
      <c r="B105" s="797" t="s">
        <v>2829</v>
      </c>
      <c r="C105" s="796" t="s">
        <v>66</v>
      </c>
      <c r="D105" s="798">
        <v>281.39479999999998</v>
      </c>
    </row>
    <row r="106" spans="1:4" ht="15.75" customHeight="1" x14ac:dyDescent="0.25">
      <c r="A106" s="796" t="s">
        <v>2830</v>
      </c>
      <c r="B106" s="797" t="s">
        <v>2831</v>
      </c>
      <c r="C106" s="796" t="s">
        <v>66</v>
      </c>
      <c r="D106" s="798">
        <v>409.80369999999999</v>
      </c>
    </row>
    <row r="107" spans="1:4" ht="15.75" customHeight="1" x14ac:dyDescent="0.25">
      <c r="A107" s="796" t="s">
        <v>2832</v>
      </c>
      <c r="B107" s="797" t="s">
        <v>2833</v>
      </c>
      <c r="C107" s="796" t="s">
        <v>66</v>
      </c>
      <c r="D107" s="798">
        <v>569.97069999999997</v>
      </c>
    </row>
    <row r="108" spans="1:4" ht="15.75" customHeight="1" x14ac:dyDescent="0.25">
      <c r="A108" s="796" t="s">
        <v>2834</v>
      </c>
      <c r="B108" s="797" t="s">
        <v>2835</v>
      </c>
      <c r="C108" s="796" t="s">
        <v>66</v>
      </c>
      <c r="D108" s="798">
        <v>845.50710000000004</v>
      </c>
    </row>
    <row r="109" spans="1:4" ht="15.75" customHeight="1" x14ac:dyDescent="0.25">
      <c r="A109" s="796" t="s">
        <v>2836</v>
      </c>
      <c r="B109" s="797" t="s">
        <v>2837</v>
      </c>
      <c r="C109" s="796" t="s">
        <v>66</v>
      </c>
      <c r="D109" s="798">
        <v>894.71259999999995</v>
      </c>
    </row>
    <row r="110" spans="1:4" ht="15.75" customHeight="1" x14ac:dyDescent="0.25">
      <c r="A110" s="796" t="s">
        <v>2838</v>
      </c>
      <c r="B110" s="797" t="s">
        <v>2839</v>
      </c>
      <c r="C110" s="796" t="s">
        <v>66</v>
      </c>
      <c r="D110" s="798">
        <v>1427.7384</v>
      </c>
    </row>
    <row r="111" spans="1:4" ht="15.75" customHeight="1" x14ac:dyDescent="0.25">
      <c r="A111" s="796" t="s">
        <v>2840</v>
      </c>
      <c r="B111" s="797" t="s">
        <v>2841</v>
      </c>
      <c r="C111" s="796" t="s">
        <v>70</v>
      </c>
      <c r="D111" s="798">
        <v>2150.3625999999999</v>
      </c>
    </row>
    <row r="112" spans="1:4" ht="15.75" customHeight="1" x14ac:dyDescent="0.25">
      <c r="A112" s="796" t="s">
        <v>2842</v>
      </c>
      <c r="B112" s="797" t="s">
        <v>2843</v>
      </c>
      <c r="C112" s="796" t="s">
        <v>66</v>
      </c>
      <c r="D112" s="798">
        <v>1569.3993</v>
      </c>
    </row>
    <row r="113" spans="1:4" ht="15.75" customHeight="1" x14ac:dyDescent="0.25">
      <c r="A113" s="796" t="s">
        <v>2844</v>
      </c>
      <c r="B113" s="797" t="s">
        <v>2845</v>
      </c>
      <c r="C113" s="796" t="s">
        <v>50</v>
      </c>
      <c r="D113" s="798">
        <v>3.3147000000000002</v>
      </c>
    </row>
    <row r="114" spans="1:4" ht="15.75" customHeight="1" x14ac:dyDescent="0.25">
      <c r="A114" s="796" t="s">
        <v>2846</v>
      </c>
      <c r="B114" s="797" t="s">
        <v>2847</v>
      </c>
      <c r="C114" s="796" t="s">
        <v>66</v>
      </c>
      <c r="D114" s="798">
        <v>1624.8987</v>
      </c>
    </row>
    <row r="115" spans="1:4" ht="15.75" customHeight="1" x14ac:dyDescent="0.25">
      <c r="A115" s="796" t="s">
        <v>2848</v>
      </c>
      <c r="B115" s="797" t="s">
        <v>2849</v>
      </c>
      <c r="C115" s="796" t="s">
        <v>66</v>
      </c>
      <c r="D115" s="798">
        <v>2210.6918000000001</v>
      </c>
    </row>
    <row r="116" spans="1:4" ht="15.75" customHeight="1" x14ac:dyDescent="0.25">
      <c r="A116" s="796" t="s">
        <v>2850</v>
      </c>
      <c r="B116" s="797" t="s">
        <v>2851</v>
      </c>
      <c r="C116" s="796" t="s">
        <v>66</v>
      </c>
      <c r="D116" s="798">
        <v>3168.1833999999999</v>
      </c>
    </row>
    <row r="117" spans="1:4" ht="15.75" customHeight="1" x14ac:dyDescent="0.25">
      <c r="A117" s="796" t="s">
        <v>2852</v>
      </c>
      <c r="B117" s="797" t="s">
        <v>2853</v>
      </c>
      <c r="C117" s="796" t="s">
        <v>70</v>
      </c>
      <c r="D117" s="798">
        <v>2686.1556999999998</v>
      </c>
    </row>
    <row r="118" spans="1:4" ht="15.75" customHeight="1" x14ac:dyDescent="0.25">
      <c r="A118" s="796" t="s">
        <v>2854</v>
      </c>
      <c r="B118" s="797" t="s">
        <v>2855</v>
      </c>
      <c r="C118" s="796" t="s">
        <v>70</v>
      </c>
      <c r="D118" s="798">
        <v>3556.1448</v>
      </c>
    </row>
    <row r="119" spans="1:4" ht="15.75" customHeight="1" x14ac:dyDescent="0.25">
      <c r="A119" s="796" t="s">
        <v>2856</v>
      </c>
      <c r="B119" s="797" t="s">
        <v>2857</v>
      </c>
      <c r="C119" s="796" t="s">
        <v>70</v>
      </c>
      <c r="D119" s="798">
        <v>85.567099999999996</v>
      </c>
    </row>
    <row r="120" spans="1:4" ht="15.75" customHeight="1" x14ac:dyDescent="0.25">
      <c r="A120" s="796" t="s">
        <v>2858</v>
      </c>
      <c r="B120" s="797" t="s">
        <v>2859</v>
      </c>
      <c r="C120" s="796" t="s">
        <v>70</v>
      </c>
      <c r="D120" s="798">
        <v>156.26169999999999</v>
      </c>
    </row>
    <row r="121" spans="1:4" ht="15.75" customHeight="1" x14ac:dyDescent="0.25">
      <c r="A121" s="796" t="s">
        <v>2860</v>
      </c>
      <c r="B121" s="797" t="s">
        <v>2861</v>
      </c>
      <c r="C121" s="796" t="s">
        <v>70</v>
      </c>
      <c r="D121" s="798">
        <v>205.49369999999999</v>
      </c>
    </row>
    <row r="122" spans="1:4" ht="15.75" customHeight="1" x14ac:dyDescent="0.25">
      <c r="A122" s="796" t="s">
        <v>2862</v>
      </c>
      <c r="B122" s="797" t="s">
        <v>2863</v>
      </c>
      <c r="C122" s="796" t="s">
        <v>70</v>
      </c>
      <c r="D122" s="798">
        <v>272.38330000000002</v>
      </c>
    </row>
    <row r="123" spans="1:4" ht="15.75" customHeight="1" x14ac:dyDescent="0.25">
      <c r="A123" s="796" t="s">
        <v>2864</v>
      </c>
      <c r="B123" s="797" t="s">
        <v>2865</v>
      </c>
      <c r="C123" s="796" t="s">
        <v>70</v>
      </c>
      <c r="D123" s="798">
        <v>6.8464999999999998</v>
      </c>
    </row>
    <row r="124" spans="1:4" ht="15.75" customHeight="1" x14ac:dyDescent="0.25">
      <c r="A124" s="796" t="s">
        <v>2866</v>
      </c>
      <c r="B124" s="797" t="s">
        <v>2867</v>
      </c>
      <c r="C124" s="796" t="s">
        <v>70</v>
      </c>
      <c r="D124" s="798">
        <v>464.9228</v>
      </c>
    </row>
    <row r="125" spans="1:4" ht="15.75" customHeight="1" x14ac:dyDescent="0.25">
      <c r="A125" s="796" t="s">
        <v>2868</v>
      </c>
      <c r="B125" s="797" t="s">
        <v>2869</v>
      </c>
      <c r="C125" s="796" t="s">
        <v>70</v>
      </c>
      <c r="D125" s="798">
        <v>629.21720000000005</v>
      </c>
    </row>
    <row r="126" spans="1:4" ht="15.75" customHeight="1" x14ac:dyDescent="0.25">
      <c r="A126" s="796" t="s">
        <v>2870</v>
      </c>
      <c r="B126" s="797" t="s">
        <v>2871</v>
      </c>
      <c r="C126" s="796" t="s">
        <v>66</v>
      </c>
      <c r="D126" s="798">
        <v>58.559600000000003</v>
      </c>
    </row>
    <row r="127" spans="1:4" ht="15.75" customHeight="1" x14ac:dyDescent="0.25">
      <c r="A127" s="796" t="s">
        <v>2872</v>
      </c>
      <c r="B127" s="797" t="s">
        <v>2873</v>
      </c>
      <c r="C127" s="796" t="s">
        <v>66</v>
      </c>
      <c r="D127" s="798">
        <v>5.8444000000000003</v>
      </c>
    </row>
    <row r="128" spans="1:4" ht="15.75" customHeight="1" x14ac:dyDescent="0.25">
      <c r="A128" s="796" t="s">
        <v>2874</v>
      </c>
      <c r="B128" s="797" t="s">
        <v>2875</v>
      </c>
      <c r="C128" s="796" t="s">
        <v>70</v>
      </c>
      <c r="D128" s="798">
        <v>2.2052999999999998</v>
      </c>
    </row>
    <row r="129" spans="1:4" ht="15.75" customHeight="1" x14ac:dyDescent="0.25">
      <c r="A129" s="796" t="s">
        <v>2876</v>
      </c>
      <c r="B129" s="797" t="s">
        <v>2877</v>
      </c>
      <c r="C129" s="796" t="s">
        <v>66</v>
      </c>
      <c r="D129" s="798">
        <v>11.05</v>
      </c>
    </row>
    <row r="130" spans="1:4" ht="15.75" customHeight="1" x14ac:dyDescent="0.25">
      <c r="A130" s="796" t="s">
        <v>2878</v>
      </c>
      <c r="B130" s="797" t="s">
        <v>2879</v>
      </c>
      <c r="C130" s="796" t="s">
        <v>66</v>
      </c>
      <c r="D130" s="798">
        <v>25.869900000000001</v>
      </c>
    </row>
    <row r="131" spans="1:4" ht="15.75" customHeight="1" x14ac:dyDescent="0.25">
      <c r="A131" s="796" t="s">
        <v>2880</v>
      </c>
      <c r="B131" s="797" t="s">
        <v>2881</v>
      </c>
      <c r="C131" s="796" t="s">
        <v>47</v>
      </c>
      <c r="D131" s="798">
        <v>13.427</v>
      </c>
    </row>
    <row r="132" spans="1:4" ht="15.75" customHeight="1" x14ac:dyDescent="0.25">
      <c r="A132" s="796" t="s">
        <v>2882</v>
      </c>
      <c r="B132" s="797" t="s">
        <v>2883</v>
      </c>
      <c r="C132" s="796" t="s">
        <v>70</v>
      </c>
      <c r="D132" s="798">
        <v>0.16289999999999999</v>
      </c>
    </row>
    <row r="133" spans="1:4" ht="15.75" customHeight="1" x14ac:dyDescent="0.25">
      <c r="A133" s="796" t="s">
        <v>2884</v>
      </c>
      <c r="B133" s="797" t="s">
        <v>2885</v>
      </c>
      <c r="C133" s="796" t="s">
        <v>70</v>
      </c>
      <c r="D133" s="798">
        <v>95.945999999999998</v>
      </c>
    </row>
    <row r="134" spans="1:4" ht="15.75" customHeight="1" x14ac:dyDescent="0.25">
      <c r="A134" s="796" t="s">
        <v>2886</v>
      </c>
      <c r="B134" s="797" t="s">
        <v>2887</v>
      </c>
      <c r="C134" s="796" t="s">
        <v>70</v>
      </c>
      <c r="D134" s="798">
        <v>102.4808</v>
      </c>
    </row>
    <row r="135" spans="1:4" ht="15.75" customHeight="1" x14ac:dyDescent="0.25">
      <c r="A135" s="796" t="s">
        <v>2888</v>
      </c>
      <c r="B135" s="797" t="s">
        <v>2889</v>
      </c>
      <c r="C135" s="796" t="s">
        <v>70</v>
      </c>
      <c r="D135" s="798">
        <v>207.43430000000001</v>
      </c>
    </row>
    <row r="136" spans="1:4" ht="15.75" customHeight="1" x14ac:dyDescent="0.25">
      <c r="A136" s="796" t="s">
        <v>2890</v>
      </c>
      <c r="B136" s="797" t="s">
        <v>2891</v>
      </c>
      <c r="C136" s="796" t="s">
        <v>70</v>
      </c>
      <c r="D136" s="798">
        <v>313.23070000000001</v>
      </c>
    </row>
    <row r="137" spans="1:4" ht="15.75" customHeight="1" x14ac:dyDescent="0.25">
      <c r="A137" s="796" t="s">
        <v>2892</v>
      </c>
      <c r="B137" s="797" t="s">
        <v>2893</v>
      </c>
      <c r="C137" s="796" t="s">
        <v>70</v>
      </c>
      <c r="D137" s="798">
        <v>321.6302</v>
      </c>
    </row>
    <row r="138" spans="1:4" ht="15.75" customHeight="1" x14ac:dyDescent="0.25">
      <c r="A138" s="796" t="s">
        <v>316</v>
      </c>
      <c r="B138" s="797" t="s">
        <v>1715</v>
      </c>
      <c r="C138" s="796" t="s">
        <v>38</v>
      </c>
      <c r="D138" s="798">
        <v>130.4067</v>
      </c>
    </row>
    <row r="139" spans="1:4" ht="15.75" customHeight="1" x14ac:dyDescent="0.25">
      <c r="A139" s="796" t="s">
        <v>297</v>
      </c>
      <c r="B139" s="797" t="s">
        <v>298</v>
      </c>
      <c r="C139" s="796" t="s">
        <v>38</v>
      </c>
      <c r="D139" s="798">
        <v>121.74</v>
      </c>
    </row>
    <row r="140" spans="1:4" ht="15.75" customHeight="1" x14ac:dyDescent="0.25">
      <c r="A140" s="796" t="s">
        <v>2894</v>
      </c>
      <c r="B140" s="797" t="s">
        <v>2895</v>
      </c>
      <c r="C140" s="796" t="s">
        <v>38</v>
      </c>
      <c r="D140" s="798">
        <v>118.8141</v>
      </c>
    </row>
    <row r="141" spans="1:4" ht="15.75" customHeight="1" x14ac:dyDescent="0.25">
      <c r="A141" s="796" t="s">
        <v>2896</v>
      </c>
      <c r="B141" s="797" t="s">
        <v>2897</v>
      </c>
      <c r="C141" s="796" t="s">
        <v>38</v>
      </c>
      <c r="D141" s="798">
        <v>16.5</v>
      </c>
    </row>
    <row r="142" spans="1:4" ht="15.75" customHeight="1" x14ac:dyDescent="0.25">
      <c r="A142" s="796" t="s">
        <v>621</v>
      </c>
      <c r="B142" s="797" t="s">
        <v>2898</v>
      </c>
      <c r="C142" s="796" t="s">
        <v>70</v>
      </c>
      <c r="D142" s="798">
        <v>0.3538</v>
      </c>
    </row>
    <row r="143" spans="1:4" ht="15.75" customHeight="1" x14ac:dyDescent="0.25">
      <c r="A143" s="796" t="s">
        <v>2899</v>
      </c>
      <c r="B143" s="797" t="s">
        <v>2900</v>
      </c>
      <c r="C143" s="796" t="s">
        <v>70</v>
      </c>
      <c r="D143" s="798">
        <v>346.47129999999999</v>
      </c>
    </row>
    <row r="144" spans="1:4" ht="15.75" customHeight="1" x14ac:dyDescent="0.25">
      <c r="A144" s="796" t="s">
        <v>2901</v>
      </c>
      <c r="B144" s="797" t="s">
        <v>2902</v>
      </c>
      <c r="C144" s="796" t="s">
        <v>70</v>
      </c>
      <c r="D144" s="798">
        <v>834.13350000000003</v>
      </c>
    </row>
    <row r="145" spans="1:4" ht="15.75" customHeight="1" x14ac:dyDescent="0.25">
      <c r="A145" s="796" t="s">
        <v>2903</v>
      </c>
      <c r="B145" s="797" t="s">
        <v>2904</v>
      </c>
      <c r="C145" s="796" t="s">
        <v>70</v>
      </c>
      <c r="D145" s="798">
        <v>765.01670000000001</v>
      </c>
    </row>
    <row r="146" spans="1:4" ht="15.75" customHeight="1" x14ac:dyDescent="0.25">
      <c r="A146" s="796" t="s">
        <v>2905</v>
      </c>
      <c r="B146" s="797" t="s">
        <v>2906</v>
      </c>
      <c r="C146" s="796" t="s">
        <v>50</v>
      </c>
      <c r="D146" s="798">
        <v>3.5087000000000002</v>
      </c>
    </row>
    <row r="147" spans="1:4" ht="15.75" customHeight="1" x14ac:dyDescent="0.25">
      <c r="A147" s="796" t="s">
        <v>2907</v>
      </c>
      <c r="B147" s="797" t="s">
        <v>2908</v>
      </c>
      <c r="C147" s="796" t="s">
        <v>50</v>
      </c>
      <c r="D147" s="798">
        <v>3.085</v>
      </c>
    </row>
    <row r="148" spans="1:4" ht="15.75" customHeight="1" x14ac:dyDescent="0.25">
      <c r="A148" s="796" t="s">
        <v>2909</v>
      </c>
      <c r="B148" s="797" t="s">
        <v>2910</v>
      </c>
      <c r="C148" s="796" t="s">
        <v>50</v>
      </c>
      <c r="D148" s="798">
        <v>0.21659999999999999</v>
      </c>
    </row>
    <row r="149" spans="1:4" ht="15.75" customHeight="1" x14ac:dyDescent="0.25">
      <c r="A149" s="796" t="s">
        <v>2911</v>
      </c>
      <c r="B149" s="797" t="s">
        <v>2912</v>
      </c>
      <c r="C149" s="796" t="s">
        <v>50</v>
      </c>
      <c r="D149" s="798">
        <v>26.387</v>
      </c>
    </row>
    <row r="150" spans="1:4" ht="15.75" customHeight="1" x14ac:dyDescent="0.25">
      <c r="A150" s="796" t="s">
        <v>2913</v>
      </c>
      <c r="B150" s="797" t="s">
        <v>2914</v>
      </c>
      <c r="C150" s="796" t="s">
        <v>70</v>
      </c>
      <c r="D150" s="798">
        <v>61.204000000000001</v>
      </c>
    </row>
    <row r="151" spans="1:4" ht="15.75" customHeight="1" x14ac:dyDescent="0.25">
      <c r="A151" s="796" t="s">
        <v>2915</v>
      </c>
      <c r="B151" s="797" t="s">
        <v>2916</v>
      </c>
      <c r="C151" s="796" t="s">
        <v>50</v>
      </c>
      <c r="D151" s="798">
        <v>0.35060000000000002</v>
      </c>
    </row>
    <row r="152" spans="1:4" ht="15.75" customHeight="1" x14ac:dyDescent="0.25">
      <c r="A152" s="796" t="s">
        <v>2917</v>
      </c>
      <c r="B152" s="797" t="s">
        <v>2918</v>
      </c>
      <c r="C152" s="796" t="s">
        <v>47</v>
      </c>
      <c r="D152" s="798">
        <v>165.0515</v>
      </c>
    </row>
    <row r="153" spans="1:4" ht="15.75" customHeight="1" x14ac:dyDescent="0.25">
      <c r="A153" s="796" t="s">
        <v>2919</v>
      </c>
      <c r="B153" s="797" t="s">
        <v>2920</v>
      </c>
      <c r="C153" s="796" t="s">
        <v>70</v>
      </c>
      <c r="D153" s="798">
        <v>522.32370000000003</v>
      </c>
    </row>
    <row r="154" spans="1:4" ht="15.75" customHeight="1" x14ac:dyDescent="0.25">
      <c r="A154" s="796" t="s">
        <v>2921</v>
      </c>
      <c r="B154" s="797" t="s">
        <v>2922</v>
      </c>
      <c r="C154" s="796" t="s">
        <v>70</v>
      </c>
      <c r="D154" s="798">
        <v>780.19770000000005</v>
      </c>
    </row>
    <row r="155" spans="1:4" ht="15.75" customHeight="1" x14ac:dyDescent="0.25">
      <c r="A155" s="796" t="s">
        <v>2923</v>
      </c>
      <c r="B155" s="797" t="s">
        <v>2924</v>
      </c>
      <c r="C155" s="796" t="s">
        <v>70</v>
      </c>
      <c r="D155" s="798">
        <v>662.4298</v>
      </c>
    </row>
    <row r="156" spans="1:4" ht="30" customHeight="1" x14ac:dyDescent="0.25">
      <c r="A156" s="796" t="s">
        <v>2925</v>
      </c>
      <c r="B156" s="797" t="s">
        <v>2926</v>
      </c>
      <c r="C156" s="796" t="s">
        <v>70</v>
      </c>
      <c r="D156" s="798">
        <v>925.07</v>
      </c>
    </row>
    <row r="157" spans="1:4" ht="30" customHeight="1" x14ac:dyDescent="0.25">
      <c r="A157" s="796" t="s">
        <v>2927</v>
      </c>
      <c r="B157" s="797" t="s">
        <v>2928</v>
      </c>
      <c r="C157" s="796" t="s">
        <v>38</v>
      </c>
      <c r="D157" s="798">
        <v>457.86239999999998</v>
      </c>
    </row>
    <row r="158" spans="1:4" ht="30" customHeight="1" x14ac:dyDescent="0.25">
      <c r="A158" s="796" t="s">
        <v>2929</v>
      </c>
      <c r="B158" s="797" t="s">
        <v>2930</v>
      </c>
      <c r="C158" s="796" t="s">
        <v>47</v>
      </c>
      <c r="D158" s="798">
        <v>172.03290000000001</v>
      </c>
    </row>
    <row r="159" spans="1:4" ht="30" customHeight="1" x14ac:dyDescent="0.25">
      <c r="A159" s="796" t="s">
        <v>2931</v>
      </c>
      <c r="B159" s="797" t="s">
        <v>2932</v>
      </c>
      <c r="C159" s="796" t="s">
        <v>47</v>
      </c>
      <c r="D159" s="798">
        <v>197.21029999999999</v>
      </c>
    </row>
    <row r="160" spans="1:4" ht="30" customHeight="1" x14ac:dyDescent="0.25">
      <c r="A160" s="796" t="s">
        <v>2933</v>
      </c>
      <c r="B160" s="797" t="s">
        <v>2934</v>
      </c>
      <c r="C160" s="796" t="s">
        <v>2935</v>
      </c>
      <c r="D160" s="798">
        <v>0.98319999999999996</v>
      </c>
    </row>
    <row r="161" spans="1:4" ht="30" customHeight="1" x14ac:dyDescent="0.25">
      <c r="A161" s="796" t="s">
        <v>2936</v>
      </c>
      <c r="B161" s="797" t="s">
        <v>2937</v>
      </c>
      <c r="C161" s="796" t="s">
        <v>66</v>
      </c>
      <c r="D161" s="798">
        <v>13.135999999999999</v>
      </c>
    </row>
    <row r="162" spans="1:4" ht="30" customHeight="1" x14ac:dyDescent="0.25">
      <c r="A162" s="796" t="s">
        <v>2938</v>
      </c>
      <c r="B162" s="797" t="s">
        <v>2939</v>
      </c>
      <c r="C162" s="796" t="s">
        <v>38</v>
      </c>
      <c r="D162" s="798">
        <v>58.649799999999999</v>
      </c>
    </row>
    <row r="163" spans="1:4" ht="30" customHeight="1" x14ac:dyDescent="0.25">
      <c r="A163" s="796" t="s">
        <v>2940</v>
      </c>
      <c r="B163" s="797" t="s">
        <v>2941</v>
      </c>
      <c r="C163" s="796" t="s">
        <v>275</v>
      </c>
      <c r="D163" s="798">
        <v>257.10550000000001</v>
      </c>
    </row>
    <row r="164" spans="1:4" ht="15.75" customHeight="1" x14ac:dyDescent="0.25">
      <c r="A164" s="796" t="s">
        <v>2942</v>
      </c>
      <c r="B164" s="797" t="s">
        <v>2943</v>
      </c>
      <c r="C164" s="796" t="s">
        <v>275</v>
      </c>
      <c r="D164" s="798">
        <v>38.062899999999999</v>
      </c>
    </row>
    <row r="165" spans="1:4" ht="15.75" customHeight="1" x14ac:dyDescent="0.25">
      <c r="A165" s="796" t="s">
        <v>2944</v>
      </c>
      <c r="B165" s="797" t="s">
        <v>2945</v>
      </c>
      <c r="C165" s="796" t="s">
        <v>66</v>
      </c>
      <c r="D165" s="798">
        <v>4.7718999999999996</v>
      </c>
    </row>
    <row r="166" spans="1:4" ht="15.75" customHeight="1" x14ac:dyDescent="0.25">
      <c r="A166" s="796" t="s">
        <v>2946</v>
      </c>
      <c r="B166" s="797" t="s">
        <v>2947</v>
      </c>
      <c r="C166" s="796" t="s">
        <v>70</v>
      </c>
      <c r="D166" s="798">
        <v>30959.197</v>
      </c>
    </row>
    <row r="167" spans="1:4" ht="15.75" customHeight="1" x14ac:dyDescent="0.25">
      <c r="A167" s="796" t="s">
        <v>2948</v>
      </c>
      <c r="B167" s="797" t="s">
        <v>2949</v>
      </c>
      <c r="C167" s="796" t="s">
        <v>70</v>
      </c>
      <c r="D167" s="798">
        <v>20938.637299999999</v>
      </c>
    </row>
    <row r="168" spans="1:4" ht="15.75" customHeight="1" x14ac:dyDescent="0.25">
      <c r="A168" s="796" t="s">
        <v>2950</v>
      </c>
      <c r="B168" s="797" t="s">
        <v>2951</v>
      </c>
      <c r="C168" s="796" t="s">
        <v>66</v>
      </c>
      <c r="D168" s="798">
        <v>175.2201</v>
      </c>
    </row>
    <row r="169" spans="1:4" ht="15.75" customHeight="1" x14ac:dyDescent="0.25">
      <c r="A169" s="796" t="s">
        <v>2952</v>
      </c>
      <c r="B169" s="797" t="s">
        <v>2953</v>
      </c>
      <c r="C169" s="796" t="s">
        <v>70</v>
      </c>
      <c r="D169" s="798">
        <v>3441.6705000000002</v>
      </c>
    </row>
    <row r="170" spans="1:4" ht="15.75" customHeight="1" x14ac:dyDescent="0.25">
      <c r="A170" s="796" t="s">
        <v>2954</v>
      </c>
      <c r="B170" s="797" t="s">
        <v>2955</v>
      </c>
      <c r="C170" s="796" t="s">
        <v>70</v>
      </c>
      <c r="D170" s="798">
        <v>2837.7894000000001</v>
      </c>
    </row>
    <row r="171" spans="1:4" ht="15.75" customHeight="1" x14ac:dyDescent="0.25">
      <c r="A171" s="796" t="s">
        <v>2956</v>
      </c>
      <c r="B171" s="797" t="s">
        <v>2957</v>
      </c>
      <c r="C171" s="796" t="s">
        <v>66</v>
      </c>
      <c r="D171" s="798">
        <v>36.561300000000003</v>
      </c>
    </row>
    <row r="172" spans="1:4" ht="15.75" customHeight="1" x14ac:dyDescent="0.25">
      <c r="A172" s="796" t="s">
        <v>285</v>
      </c>
      <c r="B172" s="797" t="s">
        <v>1701</v>
      </c>
      <c r="C172" s="796" t="s">
        <v>66</v>
      </c>
      <c r="D172" s="798">
        <v>17.1081</v>
      </c>
    </row>
    <row r="173" spans="1:4" ht="15.75" customHeight="1" x14ac:dyDescent="0.25">
      <c r="A173" s="796" t="s">
        <v>2958</v>
      </c>
      <c r="B173" s="797" t="s">
        <v>2959</v>
      </c>
      <c r="C173" s="796" t="s">
        <v>66</v>
      </c>
      <c r="D173" s="798">
        <v>6</v>
      </c>
    </row>
    <row r="174" spans="1:4" ht="15.75" customHeight="1" x14ac:dyDescent="0.25">
      <c r="A174" s="796" t="s">
        <v>291</v>
      </c>
      <c r="B174" s="797" t="s">
        <v>1707</v>
      </c>
      <c r="C174" s="796" t="s">
        <v>66</v>
      </c>
      <c r="D174" s="798">
        <v>20.285900000000002</v>
      </c>
    </row>
    <row r="175" spans="1:4" ht="15.75" customHeight="1" x14ac:dyDescent="0.25">
      <c r="A175" s="796" t="s">
        <v>2960</v>
      </c>
      <c r="B175" s="797" t="s">
        <v>2961</v>
      </c>
      <c r="C175" s="796" t="s">
        <v>66</v>
      </c>
      <c r="D175" s="798">
        <v>10.8</v>
      </c>
    </row>
    <row r="176" spans="1:4" ht="15.75" customHeight="1" x14ac:dyDescent="0.25">
      <c r="A176" s="796" t="s">
        <v>290</v>
      </c>
      <c r="B176" s="797" t="s">
        <v>1706</v>
      </c>
      <c r="C176" s="796" t="s">
        <v>66</v>
      </c>
      <c r="D176" s="798">
        <v>6.516</v>
      </c>
    </row>
    <row r="177" spans="1:4" ht="15.75" customHeight="1" x14ac:dyDescent="0.25">
      <c r="A177" s="796" t="s">
        <v>2962</v>
      </c>
      <c r="B177" s="797" t="s">
        <v>2963</v>
      </c>
      <c r="C177" s="796" t="s">
        <v>66</v>
      </c>
      <c r="D177" s="798">
        <v>2.9336000000000002</v>
      </c>
    </row>
    <row r="178" spans="1:4" ht="15.75" customHeight="1" x14ac:dyDescent="0.25">
      <c r="A178" s="796" t="s">
        <v>288</v>
      </c>
      <c r="B178" s="797" t="s">
        <v>1704</v>
      </c>
      <c r="C178" s="796" t="s">
        <v>66</v>
      </c>
      <c r="D178" s="798">
        <v>6.0351999999999997</v>
      </c>
    </row>
    <row r="179" spans="1:4" ht="15.75" customHeight="1" x14ac:dyDescent="0.25">
      <c r="A179" s="796" t="s">
        <v>2964</v>
      </c>
      <c r="B179" s="797" t="s">
        <v>2965</v>
      </c>
      <c r="C179" s="796" t="s">
        <v>70</v>
      </c>
      <c r="D179" s="798">
        <v>354.44589999999999</v>
      </c>
    </row>
    <row r="180" spans="1:4" ht="15.75" customHeight="1" x14ac:dyDescent="0.25">
      <c r="A180" s="796" t="s">
        <v>2966</v>
      </c>
      <c r="B180" s="797" t="s">
        <v>2967</v>
      </c>
      <c r="C180" s="796" t="s">
        <v>70</v>
      </c>
      <c r="D180" s="798">
        <v>320.50749999999999</v>
      </c>
    </row>
    <row r="181" spans="1:4" ht="15.75" customHeight="1" x14ac:dyDescent="0.25">
      <c r="A181" s="796" t="s">
        <v>563</v>
      </c>
      <c r="B181" s="797" t="s">
        <v>2968</v>
      </c>
      <c r="C181" s="796" t="s">
        <v>50</v>
      </c>
      <c r="D181" s="798">
        <v>0.57620000000000005</v>
      </c>
    </row>
    <row r="182" spans="1:4" ht="15.75" customHeight="1" x14ac:dyDescent="0.25">
      <c r="A182" s="796" t="s">
        <v>2969</v>
      </c>
      <c r="B182" s="797" t="s">
        <v>2970</v>
      </c>
      <c r="C182" s="796" t="s">
        <v>50</v>
      </c>
      <c r="D182" s="798">
        <v>0.8962</v>
      </c>
    </row>
    <row r="183" spans="1:4" ht="15.75" customHeight="1" x14ac:dyDescent="0.25">
      <c r="A183" s="796" t="s">
        <v>305</v>
      </c>
      <c r="B183" s="797" t="s">
        <v>1711</v>
      </c>
      <c r="C183" s="796" t="s">
        <v>70</v>
      </c>
      <c r="D183" s="798">
        <v>374.59519999999998</v>
      </c>
    </row>
    <row r="184" spans="1:4" ht="15.75" customHeight="1" x14ac:dyDescent="0.25">
      <c r="A184" s="796" t="s">
        <v>2971</v>
      </c>
      <c r="B184" s="797" t="s">
        <v>2972</v>
      </c>
      <c r="C184" s="796" t="s">
        <v>70</v>
      </c>
      <c r="D184" s="798">
        <v>1565.2335</v>
      </c>
    </row>
    <row r="185" spans="1:4" ht="30" customHeight="1" x14ac:dyDescent="0.25">
      <c r="A185" s="796" t="s">
        <v>306</v>
      </c>
      <c r="B185" s="797" t="s">
        <v>1712</v>
      </c>
      <c r="C185" s="796" t="s">
        <v>70</v>
      </c>
      <c r="D185" s="798">
        <v>302.64260000000002</v>
      </c>
    </row>
    <row r="186" spans="1:4" ht="30" customHeight="1" x14ac:dyDescent="0.25">
      <c r="A186" s="796" t="s">
        <v>2973</v>
      </c>
      <c r="B186" s="797" t="s">
        <v>2974</v>
      </c>
      <c r="C186" s="796" t="s">
        <v>70</v>
      </c>
      <c r="D186" s="798">
        <v>704.94439999999997</v>
      </c>
    </row>
    <row r="187" spans="1:4" ht="15.75" customHeight="1" x14ac:dyDescent="0.25">
      <c r="A187" s="796" t="s">
        <v>304</v>
      </c>
      <c r="B187" s="797" t="s">
        <v>1710</v>
      </c>
      <c r="C187" s="796" t="s">
        <v>70</v>
      </c>
      <c r="D187" s="798">
        <v>296.02550000000002</v>
      </c>
    </row>
    <row r="188" spans="1:4" ht="15.75" customHeight="1" x14ac:dyDescent="0.25">
      <c r="A188" s="796" t="s">
        <v>307</v>
      </c>
      <c r="B188" s="797" t="s">
        <v>1713</v>
      </c>
      <c r="C188" s="796" t="s">
        <v>66</v>
      </c>
      <c r="D188" s="798">
        <v>383.57310000000001</v>
      </c>
    </row>
    <row r="189" spans="1:4" ht="15.75" customHeight="1" x14ac:dyDescent="0.25">
      <c r="A189" s="796" t="s">
        <v>2975</v>
      </c>
      <c r="B189" s="797" t="s">
        <v>2976</v>
      </c>
      <c r="C189" s="796" t="s">
        <v>66</v>
      </c>
      <c r="D189" s="798">
        <v>126.6835</v>
      </c>
    </row>
    <row r="190" spans="1:4" ht="15.75" customHeight="1" x14ac:dyDescent="0.25">
      <c r="A190" s="796" t="s">
        <v>2977</v>
      </c>
      <c r="B190" s="797" t="s">
        <v>2978</v>
      </c>
      <c r="C190" s="796" t="s">
        <v>50</v>
      </c>
      <c r="D190" s="798">
        <v>9.9646000000000008</v>
      </c>
    </row>
    <row r="191" spans="1:4" ht="30" customHeight="1" x14ac:dyDescent="0.25">
      <c r="A191" s="796" t="s">
        <v>376</v>
      </c>
      <c r="B191" s="797" t="s">
        <v>1727</v>
      </c>
      <c r="C191" s="796" t="s">
        <v>50</v>
      </c>
      <c r="D191" s="798">
        <v>10.853899999999999</v>
      </c>
    </row>
    <row r="192" spans="1:4" ht="15.75" customHeight="1" x14ac:dyDescent="0.25">
      <c r="A192" s="796" t="s">
        <v>2979</v>
      </c>
      <c r="B192" s="797" t="s">
        <v>2980</v>
      </c>
      <c r="C192" s="796" t="s">
        <v>70</v>
      </c>
      <c r="D192" s="798">
        <v>113.5656</v>
      </c>
    </row>
    <row r="193" spans="1:4" ht="15.75" customHeight="1" x14ac:dyDescent="0.25">
      <c r="A193" s="796" t="s">
        <v>5897</v>
      </c>
      <c r="B193" s="797" t="s">
        <v>5898</v>
      </c>
      <c r="C193" s="796" t="s">
        <v>70</v>
      </c>
      <c r="D193" s="798">
        <v>9135.7476999999999</v>
      </c>
    </row>
    <row r="194" spans="1:4" ht="15.75" customHeight="1" x14ac:dyDescent="0.25">
      <c r="A194" s="796" t="s">
        <v>5899</v>
      </c>
      <c r="B194" s="797" t="s">
        <v>5900</v>
      </c>
      <c r="C194" s="796" t="s">
        <v>70</v>
      </c>
      <c r="D194" s="798">
        <v>37627.115400000002</v>
      </c>
    </row>
    <row r="195" spans="1:4" ht="15.75" customHeight="1" x14ac:dyDescent="0.25">
      <c r="A195" s="796" t="s">
        <v>5901</v>
      </c>
      <c r="B195" s="797" t="s">
        <v>5902</v>
      </c>
      <c r="C195" s="796" t="s">
        <v>70</v>
      </c>
      <c r="D195" s="798">
        <v>1203.0083999999999</v>
      </c>
    </row>
    <row r="196" spans="1:4" ht="15.75" customHeight="1" x14ac:dyDescent="0.25">
      <c r="A196" s="796" t="s">
        <v>5903</v>
      </c>
      <c r="B196" s="797" t="s">
        <v>5904</v>
      </c>
      <c r="C196" s="796" t="s">
        <v>70</v>
      </c>
      <c r="D196" s="798">
        <v>34.154899999999998</v>
      </c>
    </row>
    <row r="197" spans="1:4" ht="15.75" customHeight="1" x14ac:dyDescent="0.25">
      <c r="A197" s="796" t="s">
        <v>5905</v>
      </c>
      <c r="B197" s="797" t="s">
        <v>5906</v>
      </c>
      <c r="C197" s="796" t="s">
        <v>70</v>
      </c>
      <c r="D197" s="798">
        <v>39.814900000000002</v>
      </c>
    </row>
    <row r="198" spans="1:4" ht="15.75" customHeight="1" x14ac:dyDescent="0.25">
      <c r="A198" s="796" t="s">
        <v>5907</v>
      </c>
      <c r="B198" s="797" t="s">
        <v>5908</v>
      </c>
      <c r="C198" s="796" t="s">
        <v>70</v>
      </c>
      <c r="D198" s="798">
        <v>28.059899999999999</v>
      </c>
    </row>
    <row r="199" spans="1:4" ht="15.75" customHeight="1" x14ac:dyDescent="0.25">
      <c r="A199" s="796" t="s">
        <v>5909</v>
      </c>
      <c r="B199" s="797" t="s">
        <v>5910</v>
      </c>
      <c r="C199" s="796" t="s">
        <v>70</v>
      </c>
      <c r="D199" s="798">
        <v>59.207500000000003</v>
      </c>
    </row>
    <row r="200" spans="1:4" ht="15.75" customHeight="1" x14ac:dyDescent="0.25">
      <c r="A200" s="796" t="s">
        <v>2981</v>
      </c>
      <c r="B200" s="797" t="s">
        <v>2982</v>
      </c>
      <c r="C200" s="796" t="s">
        <v>47</v>
      </c>
      <c r="D200" s="798">
        <v>174.9419</v>
      </c>
    </row>
    <row r="201" spans="1:4" ht="15.75" customHeight="1" x14ac:dyDescent="0.25">
      <c r="A201" s="796" t="s">
        <v>545</v>
      </c>
      <c r="B201" s="797" t="s">
        <v>2983</v>
      </c>
      <c r="C201" s="796" t="s">
        <v>70</v>
      </c>
      <c r="D201" s="798">
        <v>8.8942999999999994</v>
      </c>
    </row>
    <row r="202" spans="1:4" ht="15.75" customHeight="1" x14ac:dyDescent="0.25">
      <c r="A202" s="796" t="s">
        <v>2984</v>
      </c>
      <c r="B202" s="797" t="s">
        <v>2985</v>
      </c>
      <c r="C202" s="796" t="s">
        <v>70</v>
      </c>
      <c r="D202" s="798">
        <v>0.95499999999999996</v>
      </c>
    </row>
    <row r="203" spans="1:4" ht="15.75" customHeight="1" x14ac:dyDescent="0.25">
      <c r="A203" s="796" t="s">
        <v>2986</v>
      </c>
      <c r="B203" s="797" t="s">
        <v>2987</v>
      </c>
      <c r="C203" s="796" t="s">
        <v>70</v>
      </c>
      <c r="D203" s="798">
        <v>17.2241</v>
      </c>
    </row>
    <row r="204" spans="1:4" ht="15.75" customHeight="1" x14ac:dyDescent="0.25">
      <c r="A204" s="796" t="s">
        <v>2988</v>
      </c>
      <c r="B204" s="797" t="s">
        <v>2989</v>
      </c>
      <c r="C204" s="796" t="s">
        <v>70</v>
      </c>
      <c r="D204" s="798">
        <v>3.6435</v>
      </c>
    </row>
    <row r="205" spans="1:4" ht="15.75" customHeight="1" x14ac:dyDescent="0.25">
      <c r="A205" s="796" t="s">
        <v>2990</v>
      </c>
      <c r="B205" s="797" t="s">
        <v>2991</v>
      </c>
      <c r="C205" s="796" t="s">
        <v>70</v>
      </c>
      <c r="D205" s="798">
        <v>12.6746</v>
      </c>
    </row>
    <row r="206" spans="1:4" ht="15.75" customHeight="1" x14ac:dyDescent="0.25">
      <c r="A206" s="796" t="s">
        <v>2992</v>
      </c>
      <c r="B206" s="797" t="s">
        <v>2993</v>
      </c>
      <c r="C206" s="796" t="s">
        <v>70</v>
      </c>
      <c r="D206" s="798">
        <v>43.238900000000001</v>
      </c>
    </row>
    <row r="207" spans="1:4" ht="15.75" customHeight="1" x14ac:dyDescent="0.25">
      <c r="A207" s="796" t="s">
        <v>2994</v>
      </c>
      <c r="B207" s="797" t="s">
        <v>2995</v>
      </c>
      <c r="C207" s="796" t="s">
        <v>50</v>
      </c>
      <c r="D207" s="798">
        <v>14.332599999999999</v>
      </c>
    </row>
    <row r="208" spans="1:4" ht="15.75" customHeight="1" x14ac:dyDescent="0.25">
      <c r="A208" s="796" t="s">
        <v>299</v>
      </c>
      <c r="B208" s="797" t="s">
        <v>1709</v>
      </c>
      <c r="C208" s="796" t="s">
        <v>50</v>
      </c>
      <c r="D208" s="798">
        <v>0.69269999999999998</v>
      </c>
    </row>
    <row r="209" spans="1:4" ht="15.75" customHeight="1" x14ac:dyDescent="0.25">
      <c r="A209" s="796" t="s">
        <v>2996</v>
      </c>
      <c r="B209" s="797" t="s">
        <v>2997</v>
      </c>
      <c r="C209" s="796" t="s">
        <v>50</v>
      </c>
      <c r="D209" s="798">
        <v>9.1727000000000007</v>
      </c>
    </row>
    <row r="210" spans="1:4" ht="15.75" customHeight="1" x14ac:dyDescent="0.25">
      <c r="A210" s="796" t="s">
        <v>2998</v>
      </c>
      <c r="B210" s="797" t="s">
        <v>2999</v>
      </c>
      <c r="C210" s="796" t="s">
        <v>50</v>
      </c>
      <c r="D210" s="798">
        <v>9.1727000000000007</v>
      </c>
    </row>
    <row r="211" spans="1:4" ht="15.75" customHeight="1" x14ac:dyDescent="0.25">
      <c r="A211" s="796" t="s">
        <v>3000</v>
      </c>
      <c r="B211" s="797" t="s">
        <v>3001</v>
      </c>
      <c r="C211" s="796" t="s">
        <v>66</v>
      </c>
      <c r="D211" s="798">
        <v>15.6959</v>
      </c>
    </row>
    <row r="212" spans="1:4" ht="15.75" customHeight="1" x14ac:dyDescent="0.25">
      <c r="A212" s="796" t="s">
        <v>345</v>
      </c>
      <c r="B212" s="797" t="s">
        <v>1720</v>
      </c>
      <c r="C212" s="796" t="s">
        <v>66</v>
      </c>
      <c r="D212" s="798">
        <v>266.43430000000001</v>
      </c>
    </row>
    <row r="213" spans="1:4" ht="15.75" customHeight="1" x14ac:dyDescent="0.25">
      <c r="A213" s="796" t="s">
        <v>3002</v>
      </c>
      <c r="B213" s="797" t="s">
        <v>3003</v>
      </c>
      <c r="C213" s="796" t="s">
        <v>47</v>
      </c>
      <c r="D213" s="798">
        <v>39.256100000000004</v>
      </c>
    </row>
    <row r="214" spans="1:4" ht="15.75" customHeight="1" x14ac:dyDescent="0.25">
      <c r="A214" s="796" t="s">
        <v>3004</v>
      </c>
      <c r="B214" s="797" t="s">
        <v>3005</v>
      </c>
      <c r="C214" s="796" t="s">
        <v>47</v>
      </c>
      <c r="D214" s="798">
        <v>44.139699999999998</v>
      </c>
    </row>
    <row r="215" spans="1:4" ht="15.75" customHeight="1" x14ac:dyDescent="0.25">
      <c r="A215" s="796" t="s">
        <v>3006</v>
      </c>
      <c r="B215" s="797" t="s">
        <v>3007</v>
      </c>
      <c r="C215" s="796" t="s">
        <v>70</v>
      </c>
      <c r="D215" s="798">
        <v>17.6023</v>
      </c>
    </row>
    <row r="216" spans="1:4" ht="30" customHeight="1" x14ac:dyDescent="0.25">
      <c r="A216" s="796" t="s">
        <v>3008</v>
      </c>
      <c r="B216" s="797" t="s">
        <v>3009</v>
      </c>
      <c r="C216" s="796" t="s">
        <v>70</v>
      </c>
      <c r="D216" s="798">
        <v>22.720199999999998</v>
      </c>
    </row>
    <row r="217" spans="1:4" ht="15.75" customHeight="1" x14ac:dyDescent="0.25">
      <c r="A217" s="796" t="s">
        <v>3010</v>
      </c>
      <c r="B217" s="797" t="s">
        <v>3011</v>
      </c>
      <c r="C217" s="796" t="s">
        <v>47</v>
      </c>
      <c r="D217" s="798">
        <v>29.3962</v>
      </c>
    </row>
    <row r="218" spans="1:4" ht="15.75" customHeight="1" x14ac:dyDescent="0.25">
      <c r="A218" s="796" t="s">
        <v>3012</v>
      </c>
      <c r="B218" s="797" t="s">
        <v>3013</v>
      </c>
      <c r="C218" s="796" t="s">
        <v>47</v>
      </c>
      <c r="D218" s="798">
        <v>35.313099999999999</v>
      </c>
    </row>
    <row r="219" spans="1:4" ht="15.75" customHeight="1" x14ac:dyDescent="0.25">
      <c r="A219" s="796" t="s">
        <v>3014</v>
      </c>
      <c r="B219" s="797" t="s">
        <v>3015</v>
      </c>
      <c r="C219" s="796" t="s">
        <v>47</v>
      </c>
      <c r="D219" s="798">
        <v>37.918300000000002</v>
      </c>
    </row>
    <row r="220" spans="1:4" ht="15.75" customHeight="1" x14ac:dyDescent="0.25">
      <c r="A220" s="796" t="s">
        <v>3016</v>
      </c>
      <c r="B220" s="797" t="s">
        <v>3017</v>
      </c>
      <c r="C220" s="796" t="s">
        <v>47</v>
      </c>
      <c r="D220" s="798">
        <v>34.393500000000003</v>
      </c>
    </row>
    <row r="221" spans="1:4" ht="15.75" customHeight="1" x14ac:dyDescent="0.25">
      <c r="A221" s="796" t="s">
        <v>3018</v>
      </c>
      <c r="B221" s="797" t="s">
        <v>3019</v>
      </c>
      <c r="C221" s="796" t="s">
        <v>38</v>
      </c>
      <c r="D221" s="798" t="s">
        <v>478</v>
      </c>
    </row>
    <row r="222" spans="1:4" ht="15.75" customHeight="1" x14ac:dyDescent="0.25">
      <c r="A222" s="796" t="s">
        <v>3020</v>
      </c>
      <c r="B222" s="797" t="s">
        <v>3021</v>
      </c>
      <c r="C222" s="796" t="s">
        <v>38</v>
      </c>
      <c r="D222" s="798" t="s">
        <v>478</v>
      </c>
    </row>
    <row r="223" spans="1:4" ht="15.75" customHeight="1" x14ac:dyDescent="0.25">
      <c r="A223" s="796" t="s">
        <v>3022</v>
      </c>
      <c r="B223" s="797" t="s">
        <v>3023</v>
      </c>
      <c r="C223" s="796" t="s">
        <v>38</v>
      </c>
      <c r="D223" s="798" t="s">
        <v>478</v>
      </c>
    </row>
    <row r="224" spans="1:4" ht="15.75" customHeight="1" x14ac:dyDescent="0.25">
      <c r="A224" s="796" t="s">
        <v>3024</v>
      </c>
      <c r="B224" s="797" t="s">
        <v>3025</v>
      </c>
      <c r="C224" s="796" t="s">
        <v>38</v>
      </c>
      <c r="D224" s="798" t="s">
        <v>478</v>
      </c>
    </row>
    <row r="225" spans="1:4" ht="15.75" customHeight="1" x14ac:dyDescent="0.25">
      <c r="A225" s="796" t="s">
        <v>286</v>
      </c>
      <c r="B225" s="797" t="s">
        <v>1702</v>
      </c>
      <c r="C225" s="796" t="s">
        <v>47</v>
      </c>
      <c r="D225" s="798">
        <v>51.335000000000001</v>
      </c>
    </row>
    <row r="226" spans="1:4" ht="15.75" customHeight="1" x14ac:dyDescent="0.25">
      <c r="A226" s="796" t="s">
        <v>3026</v>
      </c>
      <c r="B226" s="797" t="s">
        <v>3027</v>
      </c>
      <c r="C226" s="796" t="s">
        <v>70</v>
      </c>
      <c r="D226" s="798">
        <v>35.5261</v>
      </c>
    </row>
    <row r="227" spans="1:4" ht="15.75" customHeight="1" x14ac:dyDescent="0.25">
      <c r="A227" s="796" t="s">
        <v>3028</v>
      </c>
      <c r="B227" s="797" t="s">
        <v>3029</v>
      </c>
      <c r="C227" s="796" t="s">
        <v>70</v>
      </c>
      <c r="D227" s="798">
        <v>61.900500000000001</v>
      </c>
    </row>
    <row r="228" spans="1:4" ht="15.75" customHeight="1" x14ac:dyDescent="0.25">
      <c r="A228" s="796" t="s">
        <v>3030</v>
      </c>
      <c r="B228" s="797" t="s">
        <v>3031</v>
      </c>
      <c r="C228" s="796" t="s">
        <v>70</v>
      </c>
      <c r="D228" s="798">
        <v>125.3509</v>
      </c>
    </row>
    <row r="229" spans="1:4" ht="15.75" customHeight="1" x14ac:dyDescent="0.25">
      <c r="A229" s="796" t="s">
        <v>3032</v>
      </c>
      <c r="B229" s="797" t="s">
        <v>3033</v>
      </c>
      <c r="C229" s="796" t="s">
        <v>70</v>
      </c>
      <c r="D229" s="798">
        <v>11.8551</v>
      </c>
    </row>
    <row r="230" spans="1:4" ht="15.75" customHeight="1" x14ac:dyDescent="0.25">
      <c r="A230" s="796" t="s">
        <v>3034</v>
      </c>
      <c r="B230" s="797" t="s">
        <v>3035</v>
      </c>
      <c r="C230" s="796" t="s">
        <v>70</v>
      </c>
      <c r="D230" s="798">
        <v>17.848800000000001</v>
      </c>
    </row>
    <row r="231" spans="1:4" ht="15.75" customHeight="1" x14ac:dyDescent="0.25">
      <c r="A231" s="796" t="s">
        <v>3036</v>
      </c>
      <c r="B231" s="797" t="s">
        <v>3037</v>
      </c>
      <c r="C231" s="796" t="s">
        <v>70</v>
      </c>
      <c r="D231" s="798">
        <v>25.5014</v>
      </c>
    </row>
    <row r="232" spans="1:4" ht="15.75" customHeight="1" x14ac:dyDescent="0.25">
      <c r="A232" s="796" t="s">
        <v>3038</v>
      </c>
      <c r="B232" s="797" t="s">
        <v>3039</v>
      </c>
      <c r="C232" s="796" t="s">
        <v>70</v>
      </c>
      <c r="D232" s="798">
        <v>35.327100000000002</v>
      </c>
    </row>
    <row r="233" spans="1:4" ht="15.75" customHeight="1" x14ac:dyDescent="0.25">
      <c r="A233" s="796" t="s">
        <v>3040</v>
      </c>
      <c r="B233" s="797" t="s">
        <v>3041</v>
      </c>
      <c r="C233" s="796" t="s">
        <v>70</v>
      </c>
      <c r="D233" s="798">
        <v>54.729500000000002</v>
      </c>
    </row>
    <row r="234" spans="1:4" ht="15.75" customHeight="1" x14ac:dyDescent="0.25">
      <c r="A234" s="796" t="s">
        <v>3042</v>
      </c>
      <c r="B234" s="797" t="s">
        <v>3043</v>
      </c>
      <c r="C234" s="796" t="s">
        <v>70</v>
      </c>
      <c r="D234" s="798">
        <v>5.1845999999999997</v>
      </c>
    </row>
    <row r="235" spans="1:4" ht="15.75" customHeight="1" x14ac:dyDescent="0.25">
      <c r="A235" s="796" t="s">
        <v>672</v>
      </c>
      <c r="B235" s="797" t="s">
        <v>673</v>
      </c>
      <c r="C235" s="796" t="s">
        <v>70</v>
      </c>
      <c r="D235" s="798">
        <v>8.5363000000000007</v>
      </c>
    </row>
    <row r="236" spans="1:4" ht="15.75" customHeight="1" x14ac:dyDescent="0.25">
      <c r="A236" s="796" t="s">
        <v>3044</v>
      </c>
      <c r="B236" s="797" t="s">
        <v>3045</v>
      </c>
      <c r="C236" s="796" t="s">
        <v>50</v>
      </c>
      <c r="D236" s="798">
        <v>11.091200000000001</v>
      </c>
    </row>
    <row r="237" spans="1:4" ht="15.75" customHeight="1" x14ac:dyDescent="0.25">
      <c r="A237" s="796" t="s">
        <v>3046</v>
      </c>
      <c r="B237" s="797" t="s">
        <v>3047</v>
      </c>
      <c r="C237" s="796" t="s">
        <v>70</v>
      </c>
      <c r="D237" s="798">
        <v>631.82060000000001</v>
      </c>
    </row>
    <row r="238" spans="1:4" ht="15.75" customHeight="1" x14ac:dyDescent="0.25">
      <c r="A238" s="796" t="s">
        <v>3048</v>
      </c>
      <c r="B238" s="797" t="s">
        <v>3049</v>
      </c>
      <c r="C238" s="796" t="s">
        <v>47</v>
      </c>
      <c r="D238" s="798">
        <v>168.63829999999999</v>
      </c>
    </row>
    <row r="239" spans="1:4" ht="15.75" customHeight="1" x14ac:dyDescent="0.25">
      <c r="A239" s="796" t="s">
        <v>3050</v>
      </c>
      <c r="B239" s="797" t="s">
        <v>3051</v>
      </c>
      <c r="C239" s="796" t="s">
        <v>50</v>
      </c>
      <c r="D239" s="798">
        <v>21.561399999999999</v>
      </c>
    </row>
    <row r="240" spans="1:4" ht="15.75" customHeight="1" x14ac:dyDescent="0.25">
      <c r="A240" s="796" t="s">
        <v>3052</v>
      </c>
      <c r="B240" s="797" t="s">
        <v>3053</v>
      </c>
      <c r="C240" s="796" t="s">
        <v>70</v>
      </c>
      <c r="D240" s="798">
        <v>241.8954</v>
      </c>
    </row>
    <row r="241" spans="1:4" ht="15.75" customHeight="1" x14ac:dyDescent="0.25">
      <c r="A241" s="796" t="s">
        <v>3054</v>
      </c>
      <c r="B241" s="797" t="s">
        <v>3055</v>
      </c>
      <c r="C241" s="796" t="s">
        <v>70</v>
      </c>
      <c r="D241" s="798">
        <v>238.23500000000001</v>
      </c>
    </row>
    <row r="242" spans="1:4" ht="15.75" customHeight="1" x14ac:dyDescent="0.25">
      <c r="A242" s="796" t="s">
        <v>423</v>
      </c>
      <c r="B242" s="797" t="s">
        <v>1742</v>
      </c>
      <c r="C242" s="796" t="s">
        <v>70</v>
      </c>
      <c r="D242" s="798">
        <v>525.97400000000005</v>
      </c>
    </row>
    <row r="243" spans="1:4" ht="30" customHeight="1" x14ac:dyDescent="0.25">
      <c r="A243" s="796" t="s">
        <v>448</v>
      </c>
      <c r="B243" s="797" t="s">
        <v>1755</v>
      </c>
      <c r="C243" s="796" t="s">
        <v>70</v>
      </c>
      <c r="D243" s="798">
        <v>112.31310000000001</v>
      </c>
    </row>
    <row r="244" spans="1:4" ht="15.75" customHeight="1" x14ac:dyDescent="0.25">
      <c r="A244" s="796" t="s">
        <v>3056</v>
      </c>
      <c r="B244" s="797" t="s">
        <v>3057</v>
      </c>
      <c r="C244" s="796" t="s">
        <v>66</v>
      </c>
      <c r="D244" s="798">
        <v>225.1292</v>
      </c>
    </row>
    <row r="245" spans="1:4" ht="15.75" customHeight="1" x14ac:dyDescent="0.25">
      <c r="A245" s="796" t="s">
        <v>3058</v>
      </c>
      <c r="B245" s="797" t="s">
        <v>3059</v>
      </c>
      <c r="C245" s="796" t="s">
        <v>70</v>
      </c>
      <c r="D245" s="798">
        <v>240.54060000000001</v>
      </c>
    </row>
    <row r="246" spans="1:4" ht="15.75" customHeight="1" x14ac:dyDescent="0.25">
      <c r="A246" s="796" t="s">
        <v>3060</v>
      </c>
      <c r="B246" s="797" t="s">
        <v>3061</v>
      </c>
      <c r="C246" s="796" t="s">
        <v>70</v>
      </c>
      <c r="D246" s="798">
        <v>268.33010000000002</v>
      </c>
    </row>
    <row r="247" spans="1:4" ht="15.75" customHeight="1" x14ac:dyDescent="0.25">
      <c r="A247" s="796" t="s">
        <v>3062</v>
      </c>
      <c r="B247" s="797" t="s">
        <v>3063</v>
      </c>
      <c r="C247" s="796" t="s">
        <v>70</v>
      </c>
      <c r="D247" s="798">
        <v>255.3622</v>
      </c>
    </row>
    <row r="248" spans="1:4" ht="15.75" customHeight="1" x14ac:dyDescent="0.25">
      <c r="A248" s="796" t="s">
        <v>3064</v>
      </c>
      <c r="B248" s="797" t="s">
        <v>3065</v>
      </c>
      <c r="C248" s="796" t="s">
        <v>70</v>
      </c>
      <c r="D248" s="798">
        <v>68.614099999999993</v>
      </c>
    </row>
    <row r="249" spans="1:4" ht="15.75" customHeight="1" x14ac:dyDescent="0.25">
      <c r="A249" s="796" t="s">
        <v>3066</v>
      </c>
      <c r="B249" s="797" t="s">
        <v>3067</v>
      </c>
      <c r="C249" s="796" t="s">
        <v>70</v>
      </c>
      <c r="D249" s="798">
        <v>73.537700000000001</v>
      </c>
    </row>
    <row r="250" spans="1:4" ht="15.75" customHeight="1" x14ac:dyDescent="0.25">
      <c r="A250" s="796" t="s">
        <v>3068</v>
      </c>
      <c r="B250" s="797" t="s">
        <v>3069</v>
      </c>
      <c r="C250" s="796" t="s">
        <v>70</v>
      </c>
      <c r="D250" s="798">
        <v>95.186899999999994</v>
      </c>
    </row>
    <row r="251" spans="1:4" ht="15.75" customHeight="1" x14ac:dyDescent="0.25">
      <c r="A251" s="796" t="s">
        <v>3070</v>
      </c>
      <c r="B251" s="797" t="s">
        <v>3071</v>
      </c>
      <c r="C251" s="796" t="s">
        <v>70</v>
      </c>
      <c r="D251" s="798">
        <v>201.50479999999999</v>
      </c>
    </row>
    <row r="252" spans="1:4" ht="15.75" customHeight="1" x14ac:dyDescent="0.25">
      <c r="A252" s="796" t="s">
        <v>3072</v>
      </c>
      <c r="B252" s="797" t="s">
        <v>3073</v>
      </c>
      <c r="C252" s="796" t="s">
        <v>70</v>
      </c>
      <c r="D252" s="798">
        <v>246.50370000000001</v>
      </c>
    </row>
    <row r="253" spans="1:4" ht="15.75" customHeight="1" x14ac:dyDescent="0.25">
      <c r="A253" s="796" t="s">
        <v>3074</v>
      </c>
      <c r="B253" s="797" t="s">
        <v>3075</v>
      </c>
      <c r="C253" s="796" t="s">
        <v>70</v>
      </c>
      <c r="D253" s="798">
        <v>330.70389999999998</v>
      </c>
    </row>
    <row r="254" spans="1:4" ht="15.75" customHeight="1" x14ac:dyDescent="0.25">
      <c r="A254" s="796" t="s">
        <v>3076</v>
      </c>
      <c r="B254" s="797" t="s">
        <v>3077</v>
      </c>
      <c r="C254" s="796" t="s">
        <v>70</v>
      </c>
      <c r="D254" s="798">
        <v>327.50670000000002</v>
      </c>
    </row>
    <row r="255" spans="1:4" ht="15.75" customHeight="1" x14ac:dyDescent="0.25">
      <c r="A255" s="796" t="s">
        <v>3078</v>
      </c>
      <c r="B255" s="797" t="s">
        <v>3079</v>
      </c>
      <c r="C255" s="796" t="s">
        <v>70</v>
      </c>
      <c r="D255" s="798">
        <v>368.2851</v>
      </c>
    </row>
    <row r="256" spans="1:4" ht="15.75" customHeight="1" x14ac:dyDescent="0.25">
      <c r="A256" s="796" t="s">
        <v>3080</v>
      </c>
      <c r="B256" s="797" t="s">
        <v>3081</v>
      </c>
      <c r="C256" s="796" t="s">
        <v>70</v>
      </c>
      <c r="D256" s="798">
        <v>447.96539999999999</v>
      </c>
    </row>
    <row r="257" spans="1:4" ht="15.75" customHeight="1" x14ac:dyDescent="0.25">
      <c r="A257" s="796" t="s">
        <v>287</v>
      </c>
      <c r="B257" s="797" t="s">
        <v>1703</v>
      </c>
      <c r="C257" s="796" t="s">
        <v>275</v>
      </c>
      <c r="D257" s="798">
        <v>12.509</v>
      </c>
    </row>
    <row r="258" spans="1:4" ht="15.75" customHeight="1" x14ac:dyDescent="0.25">
      <c r="A258" s="796" t="s">
        <v>435</v>
      </c>
      <c r="B258" s="797" t="s">
        <v>436</v>
      </c>
      <c r="C258" s="796" t="s">
        <v>70</v>
      </c>
      <c r="D258" s="798">
        <v>52.357399999999998</v>
      </c>
    </row>
    <row r="259" spans="1:4" ht="15.75" customHeight="1" x14ac:dyDescent="0.25">
      <c r="A259" s="796" t="s">
        <v>452</v>
      </c>
      <c r="B259" s="797" t="s">
        <v>1759</v>
      </c>
      <c r="C259" s="796" t="s">
        <v>70</v>
      </c>
      <c r="D259" s="798">
        <v>98.662599999999998</v>
      </c>
    </row>
    <row r="260" spans="1:4" ht="15.75" customHeight="1" x14ac:dyDescent="0.25">
      <c r="A260" s="796" t="s">
        <v>444</v>
      </c>
      <c r="B260" s="797" t="s">
        <v>1751</v>
      </c>
      <c r="C260" s="796" t="s">
        <v>70</v>
      </c>
      <c r="D260" s="798">
        <v>141.5735</v>
      </c>
    </row>
    <row r="261" spans="1:4" ht="15.75" customHeight="1" x14ac:dyDescent="0.25">
      <c r="A261" s="796" t="s">
        <v>446</v>
      </c>
      <c r="B261" s="797" t="s">
        <v>1753</v>
      </c>
      <c r="C261" s="796" t="s">
        <v>70</v>
      </c>
      <c r="D261" s="798">
        <v>297.91879999999998</v>
      </c>
    </row>
    <row r="262" spans="1:4" ht="15.75" customHeight="1" x14ac:dyDescent="0.25">
      <c r="A262" s="796" t="s">
        <v>447</v>
      </c>
      <c r="B262" s="797" t="s">
        <v>1754</v>
      </c>
      <c r="C262" s="796" t="s">
        <v>70</v>
      </c>
      <c r="D262" s="798">
        <v>512.5444</v>
      </c>
    </row>
    <row r="263" spans="1:4" ht="15.75" customHeight="1" x14ac:dyDescent="0.25">
      <c r="A263" s="796" t="s">
        <v>451</v>
      </c>
      <c r="B263" s="797" t="s">
        <v>1758</v>
      </c>
      <c r="C263" s="796" t="s">
        <v>70</v>
      </c>
      <c r="D263" s="798">
        <v>185.6311</v>
      </c>
    </row>
    <row r="264" spans="1:4" ht="15.75" customHeight="1" x14ac:dyDescent="0.25">
      <c r="A264" s="796" t="s">
        <v>449</v>
      </c>
      <c r="B264" s="797" t="s">
        <v>1756</v>
      </c>
      <c r="C264" s="796" t="s">
        <v>70</v>
      </c>
      <c r="D264" s="798">
        <v>304.58879999999999</v>
      </c>
    </row>
    <row r="265" spans="1:4" ht="15.75" customHeight="1" x14ac:dyDescent="0.25">
      <c r="A265" s="796" t="s">
        <v>450</v>
      </c>
      <c r="B265" s="797" t="s">
        <v>1757</v>
      </c>
      <c r="C265" s="796" t="s">
        <v>70</v>
      </c>
      <c r="D265" s="798">
        <v>414.57389999999998</v>
      </c>
    </row>
    <row r="266" spans="1:4" ht="15.75" customHeight="1" x14ac:dyDescent="0.25">
      <c r="A266" s="796" t="s">
        <v>441</v>
      </c>
      <c r="B266" s="797" t="s">
        <v>1748</v>
      </c>
      <c r="C266" s="796" t="s">
        <v>70</v>
      </c>
      <c r="D266" s="798">
        <v>297.32490000000001</v>
      </c>
    </row>
    <row r="267" spans="1:4" ht="15.75" customHeight="1" x14ac:dyDescent="0.25">
      <c r="A267" s="796" t="s">
        <v>442</v>
      </c>
      <c r="B267" s="797" t="s">
        <v>1749</v>
      </c>
      <c r="C267" s="796" t="s">
        <v>70</v>
      </c>
      <c r="D267" s="798">
        <v>334.44049999999999</v>
      </c>
    </row>
    <row r="268" spans="1:4" ht="15.75" customHeight="1" x14ac:dyDescent="0.25">
      <c r="A268" s="796" t="s">
        <v>445</v>
      </c>
      <c r="B268" s="797" t="s">
        <v>1752</v>
      </c>
      <c r="C268" s="796" t="s">
        <v>70</v>
      </c>
      <c r="D268" s="798">
        <v>598.42219999999998</v>
      </c>
    </row>
    <row r="269" spans="1:4" ht="15.75" customHeight="1" x14ac:dyDescent="0.25">
      <c r="A269" s="796" t="s">
        <v>443</v>
      </c>
      <c r="B269" s="797" t="s">
        <v>1750</v>
      </c>
      <c r="C269" s="796" t="s">
        <v>70</v>
      </c>
      <c r="D269" s="798">
        <v>3560.9328999999998</v>
      </c>
    </row>
    <row r="270" spans="1:4" ht="30" customHeight="1" x14ac:dyDescent="0.25">
      <c r="A270" s="796" t="s">
        <v>439</v>
      </c>
      <c r="B270" s="797" t="s">
        <v>1746</v>
      </c>
      <c r="C270" s="796" t="s">
        <v>70</v>
      </c>
      <c r="D270" s="798">
        <v>757.19110000000001</v>
      </c>
    </row>
    <row r="271" spans="1:4" ht="30" customHeight="1" x14ac:dyDescent="0.25">
      <c r="A271" s="796" t="s">
        <v>440</v>
      </c>
      <c r="B271" s="797" t="s">
        <v>1747</v>
      </c>
      <c r="C271" s="796" t="s">
        <v>70</v>
      </c>
      <c r="D271" s="798">
        <v>912.56870000000004</v>
      </c>
    </row>
    <row r="272" spans="1:4" ht="15.75" customHeight="1" x14ac:dyDescent="0.25">
      <c r="A272" s="796" t="s">
        <v>437</v>
      </c>
      <c r="B272" s="797" t="s">
        <v>438</v>
      </c>
      <c r="C272" s="796" t="s">
        <v>70</v>
      </c>
      <c r="D272" s="798">
        <v>283.70839999999998</v>
      </c>
    </row>
    <row r="273" spans="1:4" ht="15.75" customHeight="1" x14ac:dyDescent="0.25">
      <c r="A273" s="796" t="s">
        <v>3082</v>
      </c>
      <c r="B273" s="797" t="s">
        <v>3083</v>
      </c>
      <c r="C273" s="796" t="s">
        <v>70</v>
      </c>
      <c r="D273" s="798">
        <v>857.49040000000002</v>
      </c>
    </row>
    <row r="274" spans="1:4" ht="15.75" customHeight="1" x14ac:dyDescent="0.25">
      <c r="A274" s="796" t="s">
        <v>3084</v>
      </c>
      <c r="B274" s="797" t="s">
        <v>3085</v>
      </c>
      <c r="C274" s="796" t="s">
        <v>70</v>
      </c>
      <c r="D274" s="798">
        <v>7822.9309000000003</v>
      </c>
    </row>
    <row r="275" spans="1:4" ht="15.75" customHeight="1" x14ac:dyDescent="0.25">
      <c r="A275" s="796" t="s">
        <v>3086</v>
      </c>
      <c r="B275" s="797" t="s">
        <v>3087</v>
      </c>
      <c r="C275" s="796" t="s">
        <v>70</v>
      </c>
      <c r="D275" s="798">
        <v>6344.3891999999996</v>
      </c>
    </row>
    <row r="276" spans="1:4" ht="30" customHeight="1" x14ac:dyDescent="0.25">
      <c r="A276" s="796" t="s">
        <v>3088</v>
      </c>
      <c r="B276" s="797" t="s">
        <v>3089</v>
      </c>
      <c r="C276" s="796" t="s">
        <v>38</v>
      </c>
      <c r="D276" s="798" t="s">
        <v>478</v>
      </c>
    </row>
    <row r="277" spans="1:4" ht="15.75" customHeight="1" x14ac:dyDescent="0.25">
      <c r="A277" s="796" t="s">
        <v>3090</v>
      </c>
      <c r="B277" s="797" t="s">
        <v>3091</v>
      </c>
      <c r="C277" s="796" t="s">
        <v>50</v>
      </c>
      <c r="D277" s="798">
        <v>8.2362000000000002</v>
      </c>
    </row>
    <row r="278" spans="1:4" ht="15.75" customHeight="1" x14ac:dyDescent="0.25">
      <c r="A278" s="796" t="s">
        <v>3092</v>
      </c>
      <c r="B278" s="797" t="s">
        <v>3093</v>
      </c>
      <c r="C278" s="796" t="s">
        <v>70</v>
      </c>
      <c r="D278" s="798">
        <v>115.4264</v>
      </c>
    </row>
    <row r="279" spans="1:4" ht="15.75" customHeight="1" x14ac:dyDescent="0.25">
      <c r="A279" s="796" t="s">
        <v>3094</v>
      </c>
      <c r="B279" s="797" t="s">
        <v>3095</v>
      </c>
      <c r="C279" s="796" t="s">
        <v>70</v>
      </c>
      <c r="D279" s="798">
        <v>108.1987</v>
      </c>
    </row>
    <row r="280" spans="1:4" ht="15.75" customHeight="1" x14ac:dyDescent="0.25">
      <c r="A280" s="796" t="s">
        <v>3096</v>
      </c>
      <c r="B280" s="797" t="s">
        <v>3097</v>
      </c>
      <c r="C280" s="796" t="s">
        <v>70</v>
      </c>
      <c r="D280" s="798">
        <v>1541.8694</v>
      </c>
    </row>
    <row r="281" spans="1:4" ht="15.75" customHeight="1" x14ac:dyDescent="0.25">
      <c r="A281" s="796" t="s">
        <v>3098</v>
      </c>
      <c r="B281" s="797" t="s">
        <v>3099</v>
      </c>
      <c r="C281" s="796" t="s">
        <v>70</v>
      </c>
      <c r="D281" s="798">
        <v>776.88930000000005</v>
      </c>
    </row>
    <row r="282" spans="1:4" ht="15.75" customHeight="1" x14ac:dyDescent="0.25">
      <c r="A282" s="796" t="s">
        <v>3100</v>
      </c>
      <c r="B282" s="797" t="s">
        <v>3101</v>
      </c>
      <c r="C282" s="796" t="s">
        <v>70</v>
      </c>
      <c r="D282" s="798">
        <v>208.5394</v>
      </c>
    </row>
    <row r="283" spans="1:4" ht="15.75" customHeight="1" x14ac:dyDescent="0.25">
      <c r="A283" s="796" t="s">
        <v>3102</v>
      </c>
      <c r="B283" s="797" t="s">
        <v>3103</v>
      </c>
      <c r="C283" s="796" t="s">
        <v>70</v>
      </c>
      <c r="D283" s="798">
        <v>126.2212</v>
      </c>
    </row>
    <row r="284" spans="1:4" ht="15.75" customHeight="1" x14ac:dyDescent="0.25">
      <c r="A284" s="796" t="s">
        <v>3104</v>
      </c>
      <c r="B284" s="797" t="s">
        <v>3105</v>
      </c>
      <c r="C284" s="796" t="s">
        <v>70</v>
      </c>
      <c r="D284" s="798">
        <v>197.27430000000001</v>
      </c>
    </row>
    <row r="285" spans="1:4" ht="15.75" customHeight="1" x14ac:dyDescent="0.25">
      <c r="A285" s="796" t="s">
        <v>3106</v>
      </c>
      <c r="B285" s="797" t="s">
        <v>3107</v>
      </c>
      <c r="C285" s="796" t="s">
        <v>66</v>
      </c>
      <c r="D285" s="798">
        <v>274.04860000000002</v>
      </c>
    </row>
    <row r="286" spans="1:4" ht="15.75" customHeight="1" x14ac:dyDescent="0.25">
      <c r="A286" s="796" t="s">
        <v>3108</v>
      </c>
      <c r="B286" s="797" t="s">
        <v>3109</v>
      </c>
      <c r="C286" s="796" t="s">
        <v>66</v>
      </c>
      <c r="D286" s="798">
        <v>78.100300000000004</v>
      </c>
    </row>
    <row r="287" spans="1:4" ht="15.75" customHeight="1" x14ac:dyDescent="0.25">
      <c r="A287" s="796" t="s">
        <v>3110</v>
      </c>
      <c r="B287" s="797" t="s">
        <v>3111</v>
      </c>
      <c r="C287" s="796" t="s">
        <v>66</v>
      </c>
      <c r="D287" s="798">
        <v>108.33499999999999</v>
      </c>
    </row>
    <row r="288" spans="1:4" ht="15.75" customHeight="1" x14ac:dyDescent="0.25">
      <c r="A288" s="796" t="s">
        <v>3112</v>
      </c>
      <c r="B288" s="797" t="s">
        <v>3113</v>
      </c>
      <c r="C288" s="796" t="s">
        <v>66</v>
      </c>
      <c r="D288" s="798">
        <v>147.54</v>
      </c>
    </row>
    <row r="289" spans="1:4" ht="15.75" customHeight="1" x14ac:dyDescent="0.25">
      <c r="A289" s="796" t="s">
        <v>3114</v>
      </c>
      <c r="B289" s="797" t="s">
        <v>3115</v>
      </c>
      <c r="C289" s="796" t="s">
        <v>66</v>
      </c>
      <c r="D289" s="798">
        <v>207.91810000000001</v>
      </c>
    </row>
    <row r="290" spans="1:4" ht="15.75" customHeight="1" x14ac:dyDescent="0.25">
      <c r="A290" s="796" t="s">
        <v>3116</v>
      </c>
      <c r="B290" s="797" t="s">
        <v>3117</v>
      </c>
      <c r="C290" s="796" t="s">
        <v>70</v>
      </c>
      <c r="D290" s="798">
        <v>8894.2024999999994</v>
      </c>
    </row>
    <row r="291" spans="1:4" ht="15.75" customHeight="1" x14ac:dyDescent="0.25">
      <c r="A291" s="796" t="s">
        <v>3118</v>
      </c>
      <c r="B291" s="797" t="s">
        <v>3119</v>
      </c>
      <c r="C291" s="796" t="s">
        <v>70</v>
      </c>
      <c r="D291" s="798">
        <v>14823.9892</v>
      </c>
    </row>
    <row r="292" spans="1:4" ht="15.75" customHeight="1" x14ac:dyDescent="0.25">
      <c r="A292" s="796" t="s">
        <v>3120</v>
      </c>
      <c r="B292" s="797" t="s">
        <v>3121</v>
      </c>
      <c r="C292" s="796" t="s">
        <v>70</v>
      </c>
      <c r="D292" s="798">
        <v>18295.927199999998</v>
      </c>
    </row>
    <row r="293" spans="1:4" ht="15.75" customHeight="1" x14ac:dyDescent="0.25">
      <c r="A293" s="796" t="s">
        <v>3122</v>
      </c>
      <c r="B293" s="797" t="s">
        <v>3123</v>
      </c>
      <c r="C293" s="796" t="s">
        <v>70</v>
      </c>
      <c r="D293" s="798">
        <v>30516.967799999999</v>
      </c>
    </row>
    <row r="294" spans="1:4" ht="15.75" customHeight="1" x14ac:dyDescent="0.25">
      <c r="A294" s="796" t="s">
        <v>3124</v>
      </c>
      <c r="B294" s="797" t="s">
        <v>3125</v>
      </c>
      <c r="C294" s="796" t="s">
        <v>66</v>
      </c>
      <c r="D294" s="798">
        <v>186.8064</v>
      </c>
    </row>
    <row r="295" spans="1:4" ht="15.75" customHeight="1" x14ac:dyDescent="0.25">
      <c r="A295" s="796" t="s">
        <v>3126</v>
      </c>
      <c r="B295" s="797" t="s">
        <v>3127</v>
      </c>
      <c r="C295" s="796" t="s">
        <v>66</v>
      </c>
      <c r="D295" s="798">
        <v>253.29179999999999</v>
      </c>
    </row>
    <row r="296" spans="1:4" ht="15.75" customHeight="1" x14ac:dyDescent="0.25">
      <c r="A296" s="796" t="s">
        <v>424</v>
      </c>
      <c r="B296" s="797" t="s">
        <v>1743</v>
      </c>
      <c r="C296" s="796" t="s">
        <v>50</v>
      </c>
      <c r="D296" s="798">
        <v>10.853999999999999</v>
      </c>
    </row>
    <row r="297" spans="1:4" ht="15.75" customHeight="1" x14ac:dyDescent="0.25">
      <c r="A297" s="796" t="s">
        <v>3128</v>
      </c>
      <c r="B297" s="797" t="s">
        <v>3129</v>
      </c>
      <c r="C297" s="796" t="s">
        <v>66</v>
      </c>
      <c r="D297" s="798">
        <v>284.00209999999998</v>
      </c>
    </row>
    <row r="298" spans="1:4" ht="15.75" customHeight="1" x14ac:dyDescent="0.25">
      <c r="A298" s="796" t="s">
        <v>3130</v>
      </c>
      <c r="B298" s="797" t="s">
        <v>3131</v>
      </c>
      <c r="C298" s="796" t="s">
        <v>70</v>
      </c>
      <c r="D298" s="798">
        <v>379.69380000000001</v>
      </c>
    </row>
    <row r="299" spans="1:4" ht="15.75" customHeight="1" x14ac:dyDescent="0.25">
      <c r="A299" s="796" t="s">
        <v>3132</v>
      </c>
      <c r="B299" s="797" t="s">
        <v>3133</v>
      </c>
      <c r="C299" s="796" t="s">
        <v>275</v>
      </c>
      <c r="D299" s="798">
        <v>113.3417</v>
      </c>
    </row>
    <row r="300" spans="1:4" ht="15.75" customHeight="1" x14ac:dyDescent="0.25">
      <c r="A300" s="796" t="s">
        <v>3134</v>
      </c>
      <c r="B300" s="797" t="s">
        <v>3135</v>
      </c>
      <c r="C300" s="796" t="s">
        <v>275</v>
      </c>
      <c r="D300" s="798">
        <v>133.94800000000001</v>
      </c>
    </row>
    <row r="301" spans="1:4" ht="15.75" customHeight="1" x14ac:dyDescent="0.25">
      <c r="A301" s="796" t="s">
        <v>3136</v>
      </c>
      <c r="B301" s="797" t="s">
        <v>3137</v>
      </c>
      <c r="C301" s="796" t="s">
        <v>275</v>
      </c>
      <c r="D301" s="798">
        <v>194.42</v>
      </c>
    </row>
    <row r="302" spans="1:4" ht="15.75" customHeight="1" x14ac:dyDescent="0.25">
      <c r="A302" s="796" t="s">
        <v>3138</v>
      </c>
      <c r="B302" s="797" t="s">
        <v>3139</v>
      </c>
      <c r="C302" s="796" t="s">
        <v>275</v>
      </c>
      <c r="D302" s="798">
        <v>302.09539999999998</v>
      </c>
    </row>
    <row r="303" spans="1:4" ht="15.75" customHeight="1" x14ac:dyDescent="0.25">
      <c r="A303" s="796" t="s">
        <v>3140</v>
      </c>
      <c r="B303" s="797" t="s">
        <v>3141</v>
      </c>
      <c r="C303" s="796" t="s">
        <v>275</v>
      </c>
      <c r="D303" s="798">
        <v>66.706100000000006</v>
      </c>
    </row>
    <row r="304" spans="1:4" ht="15.75" customHeight="1" x14ac:dyDescent="0.25">
      <c r="A304" s="796" t="s">
        <v>415</v>
      </c>
      <c r="B304" s="797" t="s">
        <v>1738</v>
      </c>
      <c r="C304" s="796" t="s">
        <v>275</v>
      </c>
      <c r="D304" s="798">
        <v>39.054200000000002</v>
      </c>
    </row>
    <row r="305" spans="1:4" ht="15.75" customHeight="1" x14ac:dyDescent="0.25">
      <c r="A305" s="796" t="s">
        <v>3142</v>
      </c>
      <c r="B305" s="797" t="s">
        <v>3143</v>
      </c>
      <c r="C305" s="796" t="s">
        <v>275</v>
      </c>
      <c r="D305" s="798">
        <v>36.415300000000002</v>
      </c>
    </row>
    <row r="306" spans="1:4" ht="15.75" customHeight="1" x14ac:dyDescent="0.25">
      <c r="A306" s="796" t="s">
        <v>3144</v>
      </c>
      <c r="B306" s="797" t="s">
        <v>3145</v>
      </c>
      <c r="C306" s="796" t="s">
        <v>66</v>
      </c>
      <c r="D306" s="798">
        <v>393.37830000000002</v>
      </c>
    </row>
    <row r="307" spans="1:4" ht="15.75" customHeight="1" x14ac:dyDescent="0.25">
      <c r="A307" s="796" t="s">
        <v>3146</v>
      </c>
      <c r="B307" s="797" t="s">
        <v>3147</v>
      </c>
      <c r="C307" s="796" t="s">
        <v>275</v>
      </c>
      <c r="D307" s="798">
        <v>4.6779999999999999</v>
      </c>
    </row>
    <row r="308" spans="1:4" ht="15.75" customHeight="1" x14ac:dyDescent="0.25">
      <c r="A308" s="796" t="s">
        <v>3148</v>
      </c>
      <c r="B308" s="797" t="s">
        <v>3149</v>
      </c>
      <c r="C308" s="796" t="s">
        <v>66</v>
      </c>
      <c r="D308" s="798">
        <v>516.62620000000004</v>
      </c>
    </row>
    <row r="309" spans="1:4" ht="15.75" customHeight="1" x14ac:dyDescent="0.25">
      <c r="A309" s="796" t="s">
        <v>3150</v>
      </c>
      <c r="B309" s="797" t="s">
        <v>3151</v>
      </c>
      <c r="C309" s="796" t="s">
        <v>47</v>
      </c>
      <c r="D309" s="798">
        <v>6.7241</v>
      </c>
    </row>
    <row r="310" spans="1:4" ht="15.75" customHeight="1" x14ac:dyDescent="0.25">
      <c r="A310" s="796" t="s">
        <v>3152</v>
      </c>
      <c r="B310" s="797" t="s">
        <v>3153</v>
      </c>
      <c r="C310" s="796" t="s">
        <v>50</v>
      </c>
      <c r="D310" s="798">
        <v>14.6363</v>
      </c>
    </row>
    <row r="311" spans="1:4" ht="15.75" customHeight="1" x14ac:dyDescent="0.25">
      <c r="A311" s="796" t="s">
        <v>3154</v>
      </c>
      <c r="B311" s="797" t="s">
        <v>3155</v>
      </c>
      <c r="C311" s="796" t="s">
        <v>66</v>
      </c>
      <c r="D311" s="798">
        <v>699.16690000000006</v>
      </c>
    </row>
    <row r="312" spans="1:4" ht="15.75" customHeight="1" x14ac:dyDescent="0.25">
      <c r="A312" s="796" t="s">
        <v>3156</v>
      </c>
      <c r="B312" s="797" t="s">
        <v>3157</v>
      </c>
      <c r="C312" s="796" t="s">
        <v>66</v>
      </c>
      <c r="D312" s="798">
        <v>799</v>
      </c>
    </row>
    <row r="313" spans="1:4" ht="15.75" customHeight="1" x14ac:dyDescent="0.25">
      <c r="A313" s="796" t="s">
        <v>3158</v>
      </c>
      <c r="B313" s="797" t="s">
        <v>3159</v>
      </c>
      <c r="C313" s="796" t="s">
        <v>70</v>
      </c>
      <c r="D313" s="798">
        <v>221.31909999999999</v>
      </c>
    </row>
    <row r="314" spans="1:4" ht="15.75" customHeight="1" x14ac:dyDescent="0.25">
      <c r="A314" s="796" t="s">
        <v>3160</v>
      </c>
      <c r="B314" s="797" t="s">
        <v>3161</v>
      </c>
      <c r="C314" s="796" t="s">
        <v>47</v>
      </c>
      <c r="D314" s="798">
        <v>1.8103</v>
      </c>
    </row>
    <row r="315" spans="1:4" ht="15.75" customHeight="1" x14ac:dyDescent="0.25">
      <c r="A315" s="796" t="s">
        <v>3162</v>
      </c>
      <c r="B315" s="797" t="s">
        <v>3163</v>
      </c>
      <c r="C315" s="796" t="s">
        <v>70</v>
      </c>
      <c r="D315" s="798">
        <v>351.16329999999999</v>
      </c>
    </row>
    <row r="316" spans="1:4" ht="15.75" customHeight="1" x14ac:dyDescent="0.25">
      <c r="A316" s="796" t="s">
        <v>3164</v>
      </c>
      <c r="B316" s="797" t="s">
        <v>3165</v>
      </c>
      <c r="C316" s="796" t="s">
        <v>66</v>
      </c>
      <c r="D316" s="798">
        <v>56.7301</v>
      </c>
    </row>
    <row r="317" spans="1:4" ht="15.75" customHeight="1" x14ac:dyDescent="0.25">
      <c r="A317" s="796" t="s">
        <v>3166</v>
      </c>
      <c r="B317" s="797" t="s">
        <v>3167</v>
      </c>
      <c r="C317" s="796" t="s">
        <v>108</v>
      </c>
      <c r="D317" s="798" t="s">
        <v>478</v>
      </c>
    </row>
    <row r="318" spans="1:4" ht="15.75" customHeight="1" x14ac:dyDescent="0.25">
      <c r="A318" s="796" t="s">
        <v>332</v>
      </c>
      <c r="B318" s="797" t="s">
        <v>1719</v>
      </c>
      <c r="C318" s="796" t="s">
        <v>38</v>
      </c>
      <c r="D318" s="798">
        <v>336.67259999999999</v>
      </c>
    </row>
    <row r="319" spans="1:4" ht="15.75" customHeight="1" x14ac:dyDescent="0.25">
      <c r="A319" s="796" t="s">
        <v>3168</v>
      </c>
      <c r="B319" s="797" t="s">
        <v>3169</v>
      </c>
      <c r="C319" s="796" t="s">
        <v>50</v>
      </c>
      <c r="D319" s="798">
        <v>34.759399999999999</v>
      </c>
    </row>
    <row r="320" spans="1:4" ht="15.75" customHeight="1" x14ac:dyDescent="0.25">
      <c r="A320" s="796" t="s">
        <v>3170</v>
      </c>
      <c r="B320" s="797" t="s">
        <v>3171</v>
      </c>
      <c r="C320" s="796" t="s">
        <v>50</v>
      </c>
      <c r="D320" s="798">
        <v>37.461799999999997</v>
      </c>
    </row>
    <row r="321" spans="1:4" ht="15.75" customHeight="1" x14ac:dyDescent="0.25">
      <c r="A321" s="796" t="s">
        <v>3172</v>
      </c>
      <c r="B321" s="797" t="s">
        <v>3173</v>
      </c>
      <c r="C321" s="796" t="s">
        <v>70</v>
      </c>
      <c r="D321" s="798">
        <v>65721.923899999994</v>
      </c>
    </row>
    <row r="322" spans="1:4" ht="15.75" customHeight="1" x14ac:dyDescent="0.25">
      <c r="A322" s="796" t="s">
        <v>331</v>
      </c>
      <c r="B322" s="797" t="s">
        <v>1718</v>
      </c>
      <c r="C322" s="796" t="s">
        <v>72</v>
      </c>
      <c r="D322" s="798">
        <v>121.7991</v>
      </c>
    </row>
    <row r="323" spans="1:4" ht="15.75" customHeight="1" x14ac:dyDescent="0.25">
      <c r="A323" s="796" t="s">
        <v>3174</v>
      </c>
      <c r="B323" s="797" t="s">
        <v>3175</v>
      </c>
      <c r="C323" s="796" t="s">
        <v>66</v>
      </c>
      <c r="D323" s="798">
        <v>24.952100000000002</v>
      </c>
    </row>
    <row r="324" spans="1:4" ht="30" customHeight="1" x14ac:dyDescent="0.25">
      <c r="A324" s="796" t="s">
        <v>3176</v>
      </c>
      <c r="B324" s="797" t="s">
        <v>3177</v>
      </c>
      <c r="C324" s="796" t="s">
        <v>70</v>
      </c>
      <c r="D324" s="798">
        <v>101643.29429999999</v>
      </c>
    </row>
    <row r="325" spans="1:4" ht="15.75" customHeight="1" x14ac:dyDescent="0.25">
      <c r="A325" s="796" t="s">
        <v>3178</v>
      </c>
      <c r="B325" s="797" t="s">
        <v>3179</v>
      </c>
      <c r="C325" s="796" t="s">
        <v>38</v>
      </c>
      <c r="D325" s="798">
        <v>118.5737</v>
      </c>
    </row>
    <row r="326" spans="1:4" ht="15.75" customHeight="1" x14ac:dyDescent="0.25">
      <c r="A326" s="796" t="s">
        <v>3180</v>
      </c>
      <c r="B326" s="797" t="s">
        <v>3181</v>
      </c>
      <c r="C326" s="796" t="s">
        <v>66</v>
      </c>
      <c r="D326" s="798">
        <v>7.5471000000000004</v>
      </c>
    </row>
    <row r="327" spans="1:4" ht="15.75" customHeight="1" x14ac:dyDescent="0.25">
      <c r="A327" s="796" t="s">
        <v>3182</v>
      </c>
      <c r="B327" s="797" t="s">
        <v>3183</v>
      </c>
      <c r="C327" s="796" t="s">
        <v>66</v>
      </c>
      <c r="D327" s="798">
        <v>472.20679999999999</v>
      </c>
    </row>
    <row r="328" spans="1:4" ht="15.75" customHeight="1" x14ac:dyDescent="0.25">
      <c r="A328" s="796" t="s">
        <v>3184</v>
      </c>
      <c r="B328" s="797" t="s">
        <v>3185</v>
      </c>
      <c r="C328" s="796" t="s">
        <v>70</v>
      </c>
      <c r="D328" s="798">
        <v>3.9</v>
      </c>
    </row>
    <row r="329" spans="1:4" ht="15.75" customHeight="1" x14ac:dyDescent="0.25">
      <c r="A329" s="796" t="s">
        <v>3186</v>
      </c>
      <c r="B329" s="797" t="s">
        <v>3187</v>
      </c>
      <c r="C329" s="796" t="s">
        <v>70</v>
      </c>
      <c r="D329" s="798">
        <v>68475.003200000006</v>
      </c>
    </row>
    <row r="330" spans="1:4" ht="15.75" customHeight="1" x14ac:dyDescent="0.25">
      <c r="A330" s="796" t="s">
        <v>3188</v>
      </c>
      <c r="B330" s="797" t="s">
        <v>3189</v>
      </c>
      <c r="C330" s="796" t="s">
        <v>70</v>
      </c>
      <c r="D330" s="798">
        <v>116138.48330000001</v>
      </c>
    </row>
    <row r="331" spans="1:4" ht="15.75" customHeight="1" x14ac:dyDescent="0.25">
      <c r="A331" s="796" t="s">
        <v>3190</v>
      </c>
      <c r="B331" s="797" t="s">
        <v>3191</v>
      </c>
      <c r="C331" s="796" t="s">
        <v>70</v>
      </c>
      <c r="D331" s="798">
        <v>116064.5722</v>
      </c>
    </row>
    <row r="332" spans="1:4" ht="15.75" customHeight="1" x14ac:dyDescent="0.25">
      <c r="A332" s="796" t="s">
        <v>3192</v>
      </c>
      <c r="B332" s="797" t="s">
        <v>3193</v>
      </c>
      <c r="C332" s="796" t="s">
        <v>70</v>
      </c>
      <c r="D332" s="798">
        <v>78214.032099999997</v>
      </c>
    </row>
    <row r="333" spans="1:4" ht="15.75" customHeight="1" x14ac:dyDescent="0.25">
      <c r="A333" s="796" t="s">
        <v>3194</v>
      </c>
      <c r="B333" s="797" t="s">
        <v>3195</v>
      </c>
      <c r="C333" s="796" t="s">
        <v>66</v>
      </c>
      <c r="D333" s="798">
        <v>2.5886999999999998</v>
      </c>
    </row>
    <row r="334" spans="1:4" ht="15.75" customHeight="1" x14ac:dyDescent="0.25">
      <c r="A334" s="796" t="s">
        <v>3196</v>
      </c>
      <c r="B334" s="797" t="s">
        <v>3197</v>
      </c>
      <c r="C334" s="796" t="s">
        <v>70</v>
      </c>
      <c r="D334" s="798">
        <v>0.98499999999999999</v>
      </c>
    </row>
    <row r="335" spans="1:4" ht="15.75" customHeight="1" x14ac:dyDescent="0.25">
      <c r="A335" s="796" t="s">
        <v>3198</v>
      </c>
      <c r="B335" s="797" t="s">
        <v>3199</v>
      </c>
      <c r="C335" s="796" t="s">
        <v>70</v>
      </c>
      <c r="D335" s="798">
        <v>7083.4071000000004</v>
      </c>
    </row>
    <row r="336" spans="1:4" ht="15.75" customHeight="1" x14ac:dyDescent="0.25">
      <c r="A336" s="796" t="s">
        <v>3200</v>
      </c>
      <c r="B336" s="797" t="s">
        <v>3201</v>
      </c>
      <c r="C336" s="796" t="s">
        <v>70</v>
      </c>
      <c r="D336" s="798">
        <v>124971.7037</v>
      </c>
    </row>
    <row r="337" spans="1:4" ht="15.75" customHeight="1" x14ac:dyDescent="0.25">
      <c r="A337" s="796" t="s">
        <v>3202</v>
      </c>
      <c r="B337" s="797" t="s">
        <v>3203</v>
      </c>
      <c r="C337" s="796" t="s">
        <v>70</v>
      </c>
      <c r="D337" s="798">
        <v>120389.5082</v>
      </c>
    </row>
    <row r="338" spans="1:4" ht="15.75" customHeight="1" x14ac:dyDescent="0.25">
      <c r="A338" s="796" t="s">
        <v>3204</v>
      </c>
      <c r="B338" s="797" t="s">
        <v>3205</v>
      </c>
      <c r="C338" s="796" t="s">
        <v>70</v>
      </c>
      <c r="D338" s="798">
        <v>12.726000000000001</v>
      </c>
    </row>
    <row r="339" spans="1:4" ht="15.75" customHeight="1" x14ac:dyDescent="0.25">
      <c r="A339" s="796" t="s">
        <v>3206</v>
      </c>
      <c r="B339" s="797" t="s">
        <v>3207</v>
      </c>
      <c r="C339" s="796" t="s">
        <v>47</v>
      </c>
      <c r="D339" s="798">
        <v>40.75</v>
      </c>
    </row>
    <row r="340" spans="1:4" ht="15.75" customHeight="1" x14ac:dyDescent="0.25">
      <c r="A340" s="796" t="s">
        <v>3208</v>
      </c>
      <c r="B340" s="797" t="s">
        <v>3209</v>
      </c>
      <c r="C340" s="796" t="s">
        <v>47</v>
      </c>
      <c r="D340" s="798">
        <v>48.590400000000002</v>
      </c>
    </row>
    <row r="341" spans="1:4" ht="15.75" customHeight="1" x14ac:dyDescent="0.25">
      <c r="A341" s="796" t="s">
        <v>3210</v>
      </c>
      <c r="B341" s="797" t="s">
        <v>3211</v>
      </c>
      <c r="C341" s="796" t="s">
        <v>70</v>
      </c>
      <c r="D341" s="798">
        <v>2.7160000000000002</v>
      </c>
    </row>
    <row r="342" spans="1:4" ht="15.75" customHeight="1" x14ac:dyDescent="0.25">
      <c r="A342" s="796" t="s">
        <v>3212</v>
      </c>
      <c r="B342" s="797" t="s">
        <v>3213</v>
      </c>
      <c r="C342" s="796" t="s">
        <v>50</v>
      </c>
      <c r="D342" s="798">
        <v>17.491099999999999</v>
      </c>
    </row>
    <row r="343" spans="1:4" ht="15.75" customHeight="1" x14ac:dyDescent="0.25">
      <c r="A343" s="796" t="s">
        <v>379</v>
      </c>
      <c r="B343" s="797" t="s">
        <v>1730</v>
      </c>
      <c r="C343" s="796" t="s">
        <v>380</v>
      </c>
      <c r="D343" s="798">
        <v>0.59809999999999997</v>
      </c>
    </row>
    <row r="344" spans="1:4" ht="15.75" customHeight="1" x14ac:dyDescent="0.25">
      <c r="A344" s="796" t="s">
        <v>3214</v>
      </c>
      <c r="B344" s="797" t="s">
        <v>3215</v>
      </c>
      <c r="C344" s="796" t="s">
        <v>50</v>
      </c>
      <c r="D344" s="798">
        <v>12.6157</v>
      </c>
    </row>
    <row r="345" spans="1:4" ht="15.75" customHeight="1" x14ac:dyDescent="0.25">
      <c r="A345" s="796" t="s">
        <v>381</v>
      </c>
      <c r="B345" s="797" t="s">
        <v>1731</v>
      </c>
      <c r="C345" s="796" t="s">
        <v>380</v>
      </c>
      <c r="D345" s="798">
        <v>1.78</v>
      </c>
    </row>
    <row r="346" spans="1:4" ht="15.75" customHeight="1" x14ac:dyDescent="0.25">
      <c r="A346" s="796" t="s">
        <v>3216</v>
      </c>
      <c r="B346" s="797" t="s">
        <v>3217</v>
      </c>
      <c r="C346" s="796" t="s">
        <v>70</v>
      </c>
      <c r="D346" s="798">
        <v>0.91</v>
      </c>
    </row>
    <row r="347" spans="1:4" ht="30" customHeight="1" x14ac:dyDescent="0.25">
      <c r="A347" s="796" t="s">
        <v>3218</v>
      </c>
      <c r="B347" s="797" t="s">
        <v>3219</v>
      </c>
      <c r="C347" s="796" t="s">
        <v>70</v>
      </c>
      <c r="D347" s="798">
        <v>1.3358000000000001</v>
      </c>
    </row>
    <row r="348" spans="1:4" ht="15.75" customHeight="1" x14ac:dyDescent="0.25">
      <c r="A348" s="796" t="s">
        <v>3220</v>
      </c>
      <c r="B348" s="797" t="s">
        <v>3221</v>
      </c>
      <c r="C348" s="796" t="s">
        <v>70</v>
      </c>
      <c r="D348" s="798">
        <v>1.6</v>
      </c>
    </row>
    <row r="349" spans="1:4" ht="30" customHeight="1" x14ac:dyDescent="0.25">
      <c r="A349" s="796" t="s">
        <v>3222</v>
      </c>
      <c r="B349" s="797" t="s">
        <v>3223</v>
      </c>
      <c r="C349" s="796" t="s">
        <v>70</v>
      </c>
      <c r="D349" s="798">
        <v>2.4377</v>
      </c>
    </row>
    <row r="350" spans="1:4" ht="15.75" customHeight="1" x14ac:dyDescent="0.25">
      <c r="A350" s="796" t="s">
        <v>3224</v>
      </c>
      <c r="B350" s="797" t="s">
        <v>3225</v>
      </c>
      <c r="C350" s="796" t="s">
        <v>70</v>
      </c>
      <c r="D350" s="798">
        <v>2.7576999999999998</v>
      </c>
    </row>
    <row r="351" spans="1:4" ht="15.75" customHeight="1" x14ac:dyDescent="0.25">
      <c r="A351" s="796" t="s">
        <v>3226</v>
      </c>
      <c r="B351" s="797" t="s">
        <v>3227</v>
      </c>
      <c r="C351" s="796" t="s">
        <v>70</v>
      </c>
      <c r="D351" s="798">
        <v>3.0308000000000002</v>
      </c>
    </row>
    <row r="352" spans="1:4" ht="15.75" customHeight="1" x14ac:dyDescent="0.25">
      <c r="A352" s="796" t="s">
        <v>3228</v>
      </c>
      <c r="B352" s="797" t="s">
        <v>3229</v>
      </c>
      <c r="C352" s="796" t="s">
        <v>70</v>
      </c>
      <c r="D352" s="798">
        <v>3.4523999999999999</v>
      </c>
    </row>
    <row r="353" spans="1:4" ht="30" customHeight="1" x14ac:dyDescent="0.25">
      <c r="A353" s="796" t="s">
        <v>3230</v>
      </c>
      <c r="B353" s="797" t="s">
        <v>3231</v>
      </c>
      <c r="C353" s="796" t="s">
        <v>70</v>
      </c>
      <c r="D353" s="798">
        <v>4.3143000000000002</v>
      </c>
    </row>
    <row r="354" spans="1:4" ht="30" customHeight="1" x14ac:dyDescent="0.25">
      <c r="A354" s="796" t="s">
        <v>3232</v>
      </c>
      <c r="B354" s="797" t="s">
        <v>3233</v>
      </c>
      <c r="C354" s="796" t="s">
        <v>70</v>
      </c>
      <c r="D354" s="798">
        <v>4.9221000000000004</v>
      </c>
    </row>
    <row r="355" spans="1:4" ht="30" customHeight="1" x14ac:dyDescent="0.25">
      <c r="A355" s="796" t="s">
        <v>3234</v>
      </c>
      <c r="B355" s="797" t="s">
        <v>3235</v>
      </c>
      <c r="C355" s="796" t="s">
        <v>70</v>
      </c>
      <c r="D355" s="798">
        <v>6.0770999999999997</v>
      </c>
    </row>
    <row r="356" spans="1:4" ht="30" customHeight="1" x14ac:dyDescent="0.25">
      <c r="A356" s="796" t="s">
        <v>3236</v>
      </c>
      <c r="B356" s="797" t="s">
        <v>3237</v>
      </c>
      <c r="C356" s="796" t="s">
        <v>70</v>
      </c>
      <c r="D356" s="798">
        <v>7.2992999999999997</v>
      </c>
    </row>
    <row r="357" spans="1:4" ht="30" customHeight="1" x14ac:dyDescent="0.25">
      <c r="A357" s="796" t="s">
        <v>3238</v>
      </c>
      <c r="B357" s="797" t="s">
        <v>3239</v>
      </c>
      <c r="C357" s="796" t="s">
        <v>70</v>
      </c>
      <c r="D357" s="798">
        <v>7.9355000000000002</v>
      </c>
    </row>
    <row r="358" spans="1:4" ht="30" customHeight="1" x14ac:dyDescent="0.25">
      <c r="A358" s="796" t="s">
        <v>3240</v>
      </c>
      <c r="B358" s="797" t="s">
        <v>3241</v>
      </c>
      <c r="C358" s="796" t="s">
        <v>70</v>
      </c>
      <c r="D358" s="798">
        <v>8.6001999999999992</v>
      </c>
    </row>
    <row r="359" spans="1:4" ht="30" customHeight="1" x14ac:dyDescent="0.25">
      <c r="A359" s="796" t="s">
        <v>3242</v>
      </c>
      <c r="B359" s="797" t="s">
        <v>3243</v>
      </c>
      <c r="C359" s="796" t="s">
        <v>70</v>
      </c>
      <c r="D359" s="798">
        <v>9.6981000000000002</v>
      </c>
    </row>
    <row r="360" spans="1:4" ht="30" customHeight="1" x14ac:dyDescent="0.25">
      <c r="A360" s="796" t="s">
        <v>3244</v>
      </c>
      <c r="B360" s="797" t="s">
        <v>3245</v>
      </c>
      <c r="C360" s="796" t="s">
        <v>66</v>
      </c>
      <c r="D360" s="798">
        <v>28.9434</v>
      </c>
    </row>
    <row r="361" spans="1:4" ht="30" customHeight="1" x14ac:dyDescent="0.25">
      <c r="A361" s="796" t="s">
        <v>3246</v>
      </c>
      <c r="B361" s="797" t="s">
        <v>3247</v>
      </c>
      <c r="C361" s="796" t="s">
        <v>66</v>
      </c>
      <c r="D361" s="798">
        <v>70.137200000000007</v>
      </c>
    </row>
    <row r="362" spans="1:4" ht="30" customHeight="1" x14ac:dyDescent="0.25">
      <c r="A362" s="796" t="s">
        <v>3248</v>
      </c>
      <c r="B362" s="797" t="s">
        <v>3249</v>
      </c>
      <c r="C362" s="796" t="s">
        <v>50</v>
      </c>
      <c r="D362" s="798">
        <v>15.100300000000001</v>
      </c>
    </row>
    <row r="363" spans="1:4" ht="30" customHeight="1" x14ac:dyDescent="0.25">
      <c r="A363" s="796" t="s">
        <v>3250</v>
      </c>
      <c r="B363" s="797" t="s">
        <v>3251</v>
      </c>
      <c r="C363" s="796" t="s">
        <v>70</v>
      </c>
      <c r="D363" s="798">
        <v>6.9314999999999998</v>
      </c>
    </row>
    <row r="364" spans="1:4" ht="15.75" customHeight="1" x14ac:dyDescent="0.25">
      <c r="A364" s="796" t="s">
        <v>3252</v>
      </c>
      <c r="B364" s="797" t="s">
        <v>3253</v>
      </c>
      <c r="C364" s="796" t="s">
        <v>70</v>
      </c>
      <c r="D364" s="798">
        <v>1.1638999999999999</v>
      </c>
    </row>
    <row r="365" spans="1:4" ht="15.75" customHeight="1" x14ac:dyDescent="0.25">
      <c r="A365" s="796" t="s">
        <v>3254</v>
      </c>
      <c r="B365" s="797" t="s">
        <v>3255</v>
      </c>
      <c r="C365" s="796" t="s">
        <v>70</v>
      </c>
      <c r="D365" s="798">
        <v>1.9773000000000001</v>
      </c>
    </row>
    <row r="366" spans="1:4" ht="15.75" customHeight="1" x14ac:dyDescent="0.25">
      <c r="A366" s="796" t="s">
        <v>3256</v>
      </c>
      <c r="B366" s="797" t="s">
        <v>3257</v>
      </c>
      <c r="C366" s="796" t="s">
        <v>70</v>
      </c>
      <c r="D366" s="798">
        <v>3.7212999999999998</v>
      </c>
    </row>
    <row r="367" spans="1:4" ht="15.75" customHeight="1" x14ac:dyDescent="0.25">
      <c r="A367" s="796" t="s">
        <v>3258</v>
      </c>
      <c r="B367" s="797" t="s">
        <v>3259</v>
      </c>
      <c r="C367" s="796" t="s">
        <v>47</v>
      </c>
      <c r="D367" s="798">
        <v>109.47620000000001</v>
      </c>
    </row>
    <row r="368" spans="1:4" ht="15.75" customHeight="1" x14ac:dyDescent="0.25">
      <c r="A368" s="796" t="s">
        <v>3260</v>
      </c>
      <c r="B368" s="797" t="s">
        <v>3261</v>
      </c>
      <c r="C368" s="796" t="s">
        <v>50</v>
      </c>
      <c r="D368" s="798">
        <v>16.8461</v>
      </c>
    </row>
    <row r="369" spans="1:4" ht="15.75" customHeight="1" x14ac:dyDescent="0.25">
      <c r="A369" s="796" t="s">
        <v>3262</v>
      </c>
      <c r="B369" s="797" t="s">
        <v>3263</v>
      </c>
      <c r="C369" s="796" t="s">
        <v>70</v>
      </c>
      <c r="D369" s="798">
        <v>22.5305</v>
      </c>
    </row>
    <row r="370" spans="1:4" ht="15.75" customHeight="1" x14ac:dyDescent="0.25">
      <c r="A370" s="796" t="s">
        <v>3264</v>
      </c>
      <c r="B370" s="797" t="s">
        <v>3265</v>
      </c>
      <c r="C370" s="796" t="s">
        <v>275</v>
      </c>
      <c r="D370" s="798">
        <v>21.9589</v>
      </c>
    </row>
    <row r="371" spans="1:4" ht="15.75" customHeight="1" x14ac:dyDescent="0.25">
      <c r="A371" s="796" t="s">
        <v>3266</v>
      </c>
      <c r="B371" s="797" t="s">
        <v>3267</v>
      </c>
      <c r="C371" s="796" t="s">
        <v>38</v>
      </c>
      <c r="D371" s="798">
        <v>2653.0610999999999</v>
      </c>
    </row>
    <row r="372" spans="1:4" ht="15.75" customHeight="1" x14ac:dyDescent="0.25">
      <c r="A372" s="796" t="s">
        <v>3268</v>
      </c>
      <c r="B372" s="797" t="s">
        <v>3269</v>
      </c>
      <c r="C372" s="796" t="s">
        <v>50</v>
      </c>
      <c r="D372" s="798">
        <v>8.0808</v>
      </c>
    </row>
    <row r="373" spans="1:4" ht="15.75" customHeight="1" x14ac:dyDescent="0.25">
      <c r="A373" s="796" t="s">
        <v>3270</v>
      </c>
      <c r="B373" s="797" t="s">
        <v>3271</v>
      </c>
      <c r="C373" s="796" t="s">
        <v>47</v>
      </c>
      <c r="D373" s="798">
        <v>19.988399999999999</v>
      </c>
    </row>
    <row r="374" spans="1:4" ht="15.75" customHeight="1" x14ac:dyDescent="0.25">
      <c r="A374" s="796" t="s">
        <v>3272</v>
      </c>
      <c r="B374" s="797" t="s">
        <v>3273</v>
      </c>
      <c r="C374" s="796" t="s">
        <v>47</v>
      </c>
      <c r="D374" s="798">
        <v>47.6419</v>
      </c>
    </row>
    <row r="375" spans="1:4" ht="15.75" customHeight="1" x14ac:dyDescent="0.25">
      <c r="A375" s="796" t="s">
        <v>3274</v>
      </c>
      <c r="B375" s="797" t="s">
        <v>3275</v>
      </c>
      <c r="C375" s="796" t="s">
        <v>47</v>
      </c>
      <c r="D375" s="798">
        <v>157.71170000000001</v>
      </c>
    </row>
    <row r="376" spans="1:4" ht="15.75" customHeight="1" x14ac:dyDescent="0.25">
      <c r="A376" s="796" t="s">
        <v>3276</v>
      </c>
      <c r="B376" s="797" t="s">
        <v>3277</v>
      </c>
      <c r="C376" s="796" t="s">
        <v>47</v>
      </c>
      <c r="D376" s="798">
        <v>226.76</v>
      </c>
    </row>
    <row r="377" spans="1:4" ht="15.75" customHeight="1" x14ac:dyDescent="0.25">
      <c r="A377" s="796" t="s">
        <v>3278</v>
      </c>
      <c r="B377" s="797" t="s">
        <v>3279</v>
      </c>
      <c r="C377" s="796" t="s">
        <v>50</v>
      </c>
      <c r="D377" s="798">
        <v>3.8866000000000001</v>
      </c>
    </row>
    <row r="378" spans="1:4" ht="15.75" customHeight="1" x14ac:dyDescent="0.25">
      <c r="A378" s="796" t="s">
        <v>3280</v>
      </c>
      <c r="B378" s="797" t="s">
        <v>3281</v>
      </c>
      <c r="C378" s="796" t="s">
        <v>50</v>
      </c>
      <c r="D378" s="798">
        <v>30.2865</v>
      </c>
    </row>
    <row r="379" spans="1:4" ht="15.75" customHeight="1" x14ac:dyDescent="0.25">
      <c r="A379" s="796" t="s">
        <v>3282</v>
      </c>
      <c r="B379" s="797" t="s">
        <v>3283</v>
      </c>
      <c r="C379" s="796" t="s">
        <v>70</v>
      </c>
      <c r="D379" s="798">
        <v>7.2363</v>
      </c>
    </row>
    <row r="380" spans="1:4" ht="15.75" customHeight="1" x14ac:dyDescent="0.25">
      <c r="A380" s="796" t="s">
        <v>3284</v>
      </c>
      <c r="B380" s="797" t="s">
        <v>5911</v>
      </c>
      <c r="C380" s="796" t="s">
        <v>70</v>
      </c>
      <c r="D380" s="798">
        <v>0.44090000000000001</v>
      </c>
    </row>
    <row r="381" spans="1:4" ht="15.75" customHeight="1" x14ac:dyDescent="0.25">
      <c r="A381" s="796" t="s">
        <v>238</v>
      </c>
      <c r="B381" s="797" t="s">
        <v>1696</v>
      </c>
      <c r="C381" s="796" t="s">
        <v>38</v>
      </c>
      <c r="D381" s="798">
        <v>109.07340000000001</v>
      </c>
    </row>
    <row r="382" spans="1:4" ht="15.75" customHeight="1" x14ac:dyDescent="0.25">
      <c r="A382" s="796" t="s">
        <v>553</v>
      </c>
      <c r="B382" s="797" t="s">
        <v>3285</v>
      </c>
      <c r="C382" s="796" t="s">
        <v>38</v>
      </c>
      <c r="D382" s="798">
        <v>138.02010000000001</v>
      </c>
    </row>
    <row r="383" spans="1:4" ht="15.75" customHeight="1" x14ac:dyDescent="0.25">
      <c r="A383" s="796" t="s">
        <v>3286</v>
      </c>
      <c r="B383" s="797" t="s">
        <v>3287</v>
      </c>
      <c r="C383" s="796" t="s">
        <v>70</v>
      </c>
      <c r="D383" s="798">
        <v>151.37</v>
      </c>
    </row>
    <row r="384" spans="1:4" ht="30" customHeight="1" x14ac:dyDescent="0.25">
      <c r="A384" s="796" t="s">
        <v>748</v>
      </c>
      <c r="B384" s="797" t="s">
        <v>391</v>
      </c>
      <c r="C384" s="796" t="s">
        <v>66</v>
      </c>
      <c r="D384" s="798" t="s">
        <v>478</v>
      </c>
    </row>
    <row r="385" spans="1:4" ht="15.75" customHeight="1" x14ac:dyDescent="0.25">
      <c r="A385" s="796" t="s">
        <v>3288</v>
      </c>
      <c r="B385" s="797" t="s">
        <v>3289</v>
      </c>
      <c r="C385" s="796" t="s">
        <v>50</v>
      </c>
      <c r="D385" s="798">
        <v>116.2201</v>
      </c>
    </row>
    <row r="386" spans="1:4" ht="15.75" customHeight="1" x14ac:dyDescent="0.25">
      <c r="A386" s="796" t="s">
        <v>395</v>
      </c>
      <c r="B386" s="797" t="s">
        <v>396</v>
      </c>
      <c r="C386" s="796" t="s">
        <v>66</v>
      </c>
      <c r="D386" s="798">
        <v>0.8</v>
      </c>
    </row>
    <row r="387" spans="1:4" ht="15.75" customHeight="1" x14ac:dyDescent="0.25">
      <c r="A387" s="796" t="s">
        <v>393</v>
      </c>
      <c r="B387" s="797" t="s">
        <v>1735</v>
      </c>
      <c r="C387" s="796" t="s">
        <v>66</v>
      </c>
      <c r="D387" s="798">
        <v>192.6815</v>
      </c>
    </row>
    <row r="388" spans="1:4" ht="15.75" customHeight="1" x14ac:dyDescent="0.25">
      <c r="A388" s="796" t="s">
        <v>3290</v>
      </c>
      <c r="B388" s="797" t="s">
        <v>3291</v>
      </c>
      <c r="C388" s="796" t="s">
        <v>66</v>
      </c>
      <c r="D388" s="798">
        <v>198.15539999999999</v>
      </c>
    </row>
    <row r="389" spans="1:4" ht="15.75" customHeight="1" x14ac:dyDescent="0.25">
      <c r="A389" s="796" t="s">
        <v>3292</v>
      </c>
      <c r="B389" s="797" t="s">
        <v>509</v>
      </c>
      <c r="C389" s="796" t="s">
        <v>38</v>
      </c>
      <c r="D389" s="798">
        <v>107.5209</v>
      </c>
    </row>
    <row r="390" spans="1:4" ht="15.75" customHeight="1" x14ac:dyDescent="0.25">
      <c r="A390" s="796" t="s">
        <v>3293</v>
      </c>
      <c r="B390" s="797" t="s">
        <v>3294</v>
      </c>
      <c r="C390" s="796" t="s">
        <v>66</v>
      </c>
      <c r="D390" s="798">
        <v>0.2661</v>
      </c>
    </row>
    <row r="391" spans="1:4" ht="15.75" customHeight="1" x14ac:dyDescent="0.25">
      <c r="A391" s="796" t="s">
        <v>3295</v>
      </c>
      <c r="B391" s="797" t="s">
        <v>3296</v>
      </c>
      <c r="C391" s="796" t="s">
        <v>66</v>
      </c>
      <c r="D391" s="798">
        <v>336.49779999999998</v>
      </c>
    </row>
    <row r="392" spans="1:4" ht="15.75" customHeight="1" x14ac:dyDescent="0.25">
      <c r="A392" s="796" t="s">
        <v>392</v>
      </c>
      <c r="B392" s="797" t="s">
        <v>1734</v>
      </c>
      <c r="C392" s="796" t="s">
        <v>50</v>
      </c>
      <c r="D392" s="798">
        <v>136.69319999999999</v>
      </c>
    </row>
    <row r="393" spans="1:4" ht="15.75" customHeight="1" x14ac:dyDescent="0.25">
      <c r="A393" s="796" t="s">
        <v>3297</v>
      </c>
      <c r="B393" s="797" t="s">
        <v>3298</v>
      </c>
      <c r="C393" s="796" t="s">
        <v>66</v>
      </c>
      <c r="D393" s="798">
        <v>394.12729999999999</v>
      </c>
    </row>
    <row r="394" spans="1:4" ht="15.75" customHeight="1" x14ac:dyDescent="0.25">
      <c r="A394" s="796" t="s">
        <v>3299</v>
      </c>
      <c r="B394" s="797" t="s">
        <v>3300</v>
      </c>
      <c r="C394" s="796" t="s">
        <v>66</v>
      </c>
      <c r="D394" s="798">
        <v>403.4726</v>
      </c>
    </row>
    <row r="395" spans="1:4" ht="15.75" customHeight="1" x14ac:dyDescent="0.25">
      <c r="A395" s="796" t="s">
        <v>3301</v>
      </c>
      <c r="B395" s="797" t="s">
        <v>3302</v>
      </c>
      <c r="C395" s="796" t="s">
        <v>50</v>
      </c>
      <c r="D395" s="798">
        <v>17.624199999999998</v>
      </c>
    </row>
    <row r="396" spans="1:4" ht="15.75" customHeight="1" x14ac:dyDescent="0.25">
      <c r="A396" s="796" t="s">
        <v>289</v>
      </c>
      <c r="B396" s="797" t="s">
        <v>1705</v>
      </c>
      <c r="C396" s="796" t="s">
        <v>50</v>
      </c>
      <c r="D396" s="798">
        <v>13.420299999999999</v>
      </c>
    </row>
    <row r="397" spans="1:4" ht="15.75" customHeight="1" x14ac:dyDescent="0.25">
      <c r="A397" s="796" t="s">
        <v>3303</v>
      </c>
      <c r="B397" s="797" t="s">
        <v>3304</v>
      </c>
      <c r="C397" s="796" t="s">
        <v>70</v>
      </c>
      <c r="D397" s="798">
        <v>102658.2889</v>
      </c>
    </row>
    <row r="398" spans="1:4" ht="15.75" customHeight="1" x14ac:dyDescent="0.25">
      <c r="A398" s="796" t="s">
        <v>3305</v>
      </c>
      <c r="B398" s="797" t="s">
        <v>3306</v>
      </c>
      <c r="C398" s="796" t="s">
        <v>70</v>
      </c>
      <c r="D398" s="798">
        <v>504.1035</v>
      </c>
    </row>
    <row r="399" spans="1:4" ht="15.75" customHeight="1" x14ac:dyDescent="0.25">
      <c r="A399" s="796" t="s">
        <v>3307</v>
      </c>
      <c r="B399" s="797" t="s">
        <v>3308</v>
      </c>
      <c r="C399" s="796" t="s">
        <v>70</v>
      </c>
      <c r="D399" s="798">
        <v>240.7687</v>
      </c>
    </row>
    <row r="400" spans="1:4" ht="15.75" customHeight="1" x14ac:dyDescent="0.25">
      <c r="A400" s="796" t="s">
        <v>3309</v>
      </c>
      <c r="B400" s="797" t="s">
        <v>3310</v>
      </c>
      <c r="C400" s="796" t="s">
        <v>70</v>
      </c>
      <c r="D400" s="798">
        <v>261.99439999999998</v>
      </c>
    </row>
    <row r="401" spans="1:4" ht="15.75" customHeight="1" x14ac:dyDescent="0.25">
      <c r="A401" s="796" t="s">
        <v>3311</v>
      </c>
      <c r="B401" s="797" t="s">
        <v>3312</v>
      </c>
      <c r="C401" s="796" t="s">
        <v>70</v>
      </c>
      <c r="D401" s="798">
        <v>298.95310000000001</v>
      </c>
    </row>
    <row r="402" spans="1:4" ht="15.75" customHeight="1" x14ac:dyDescent="0.25">
      <c r="A402" s="796" t="s">
        <v>3313</v>
      </c>
      <c r="B402" s="797" t="s">
        <v>3314</v>
      </c>
      <c r="C402" s="796" t="s">
        <v>66</v>
      </c>
      <c r="D402" s="798">
        <v>10.0405</v>
      </c>
    </row>
    <row r="403" spans="1:4" ht="15.75" customHeight="1" x14ac:dyDescent="0.25">
      <c r="A403" s="796" t="s">
        <v>3315</v>
      </c>
      <c r="B403" s="797" t="s">
        <v>3316</v>
      </c>
      <c r="C403" s="796" t="s">
        <v>70</v>
      </c>
      <c r="D403" s="798">
        <v>273489.05410000001</v>
      </c>
    </row>
    <row r="404" spans="1:4" ht="15.75" customHeight="1" x14ac:dyDescent="0.25">
      <c r="A404" s="796" t="s">
        <v>3317</v>
      </c>
      <c r="B404" s="797" t="s">
        <v>3318</v>
      </c>
      <c r="C404" s="796" t="s">
        <v>70</v>
      </c>
      <c r="D404" s="798">
        <v>293968.05709999998</v>
      </c>
    </row>
    <row r="405" spans="1:4" ht="15.75" customHeight="1" x14ac:dyDescent="0.25">
      <c r="A405" s="796" t="s">
        <v>3319</v>
      </c>
      <c r="B405" s="797" t="s">
        <v>3320</v>
      </c>
      <c r="C405" s="796" t="s">
        <v>70</v>
      </c>
      <c r="D405" s="798">
        <v>314532.05320000002</v>
      </c>
    </row>
    <row r="406" spans="1:4" ht="15.75" customHeight="1" x14ac:dyDescent="0.25">
      <c r="A406" s="796" t="s">
        <v>3321</v>
      </c>
      <c r="B406" s="797" t="s">
        <v>3322</v>
      </c>
      <c r="C406" s="796" t="s">
        <v>70</v>
      </c>
      <c r="D406" s="798">
        <v>350729.47120000003</v>
      </c>
    </row>
    <row r="407" spans="1:4" ht="15.75" customHeight="1" x14ac:dyDescent="0.25">
      <c r="A407" s="796" t="s">
        <v>3323</v>
      </c>
      <c r="B407" s="797" t="s">
        <v>3324</v>
      </c>
      <c r="C407" s="796" t="s">
        <v>70</v>
      </c>
      <c r="D407" s="798">
        <v>388160.125</v>
      </c>
    </row>
    <row r="408" spans="1:4" ht="15.75" customHeight="1" x14ac:dyDescent="0.25">
      <c r="A408" s="796" t="s">
        <v>3325</v>
      </c>
      <c r="B408" s="797" t="s">
        <v>3326</v>
      </c>
      <c r="C408" s="796" t="s">
        <v>70</v>
      </c>
      <c r="D408" s="798">
        <v>394384.67430000001</v>
      </c>
    </row>
    <row r="409" spans="1:4" ht="15.75" customHeight="1" x14ac:dyDescent="0.25">
      <c r="A409" s="796" t="s">
        <v>3327</v>
      </c>
      <c r="B409" s="797" t="s">
        <v>3328</v>
      </c>
      <c r="C409" s="796" t="s">
        <v>70</v>
      </c>
      <c r="D409" s="798">
        <v>507259.18060000002</v>
      </c>
    </row>
    <row r="410" spans="1:4" ht="15.75" customHeight="1" x14ac:dyDescent="0.25">
      <c r="A410" s="796" t="s">
        <v>3329</v>
      </c>
      <c r="B410" s="797" t="s">
        <v>3330</v>
      </c>
      <c r="C410" s="796" t="s">
        <v>70</v>
      </c>
      <c r="D410" s="798">
        <v>515499.1361</v>
      </c>
    </row>
    <row r="411" spans="1:4" ht="15.75" customHeight="1" x14ac:dyDescent="0.25">
      <c r="A411" s="796" t="s">
        <v>3331</v>
      </c>
      <c r="B411" s="797" t="s">
        <v>3332</v>
      </c>
      <c r="C411" s="796" t="s">
        <v>70</v>
      </c>
      <c r="D411" s="798">
        <v>577994.67949999997</v>
      </c>
    </row>
    <row r="412" spans="1:4" ht="15.75" customHeight="1" x14ac:dyDescent="0.25">
      <c r="A412" s="796" t="s">
        <v>3333</v>
      </c>
      <c r="B412" s="797" t="s">
        <v>3334</v>
      </c>
      <c r="C412" s="796" t="s">
        <v>70</v>
      </c>
      <c r="D412" s="798">
        <v>633458.95990000002</v>
      </c>
    </row>
    <row r="413" spans="1:4" ht="15.75" customHeight="1" x14ac:dyDescent="0.25">
      <c r="A413" s="796" t="s">
        <v>3335</v>
      </c>
      <c r="B413" s="797" t="s">
        <v>3336</v>
      </c>
      <c r="C413" s="796" t="s">
        <v>70</v>
      </c>
      <c r="D413" s="798">
        <v>650692.22270000004</v>
      </c>
    </row>
    <row r="414" spans="1:4" ht="15.75" customHeight="1" x14ac:dyDescent="0.25">
      <c r="A414" s="796" t="s">
        <v>3337</v>
      </c>
      <c r="B414" s="797" t="s">
        <v>3338</v>
      </c>
      <c r="C414" s="796" t="s">
        <v>70</v>
      </c>
      <c r="D414" s="798">
        <v>704442.64659999998</v>
      </c>
    </row>
    <row r="415" spans="1:4" ht="15.75" customHeight="1" x14ac:dyDescent="0.25">
      <c r="A415" s="796" t="s">
        <v>3339</v>
      </c>
      <c r="B415" s="797" t="s">
        <v>3340</v>
      </c>
      <c r="C415" s="796" t="s">
        <v>70</v>
      </c>
      <c r="D415" s="798">
        <v>233197.3118</v>
      </c>
    </row>
    <row r="416" spans="1:4" ht="15.75" customHeight="1" x14ac:dyDescent="0.25">
      <c r="A416" s="796" t="s">
        <v>3341</v>
      </c>
      <c r="B416" s="797" t="s">
        <v>3342</v>
      </c>
      <c r="C416" s="796" t="s">
        <v>70</v>
      </c>
      <c r="D416" s="798">
        <v>239309.94649999999</v>
      </c>
    </row>
    <row r="417" spans="1:4" ht="15.75" customHeight="1" x14ac:dyDescent="0.25">
      <c r="A417" s="796" t="s">
        <v>3343</v>
      </c>
      <c r="B417" s="797" t="s">
        <v>3344</v>
      </c>
      <c r="C417" s="796" t="s">
        <v>70</v>
      </c>
      <c r="D417" s="798">
        <v>257611.1079</v>
      </c>
    </row>
    <row r="418" spans="1:4" ht="15.75" customHeight="1" x14ac:dyDescent="0.25">
      <c r="A418" s="796" t="s">
        <v>3345</v>
      </c>
      <c r="B418" s="797" t="s">
        <v>3346</v>
      </c>
      <c r="C418" s="796" t="s">
        <v>70</v>
      </c>
      <c r="D418" s="798">
        <v>275908.09590000001</v>
      </c>
    </row>
    <row r="419" spans="1:4" ht="15.75" customHeight="1" x14ac:dyDescent="0.25">
      <c r="A419" s="796" t="s">
        <v>3347</v>
      </c>
      <c r="B419" s="797" t="s">
        <v>3348</v>
      </c>
      <c r="C419" s="796" t="s">
        <v>70</v>
      </c>
      <c r="D419" s="798">
        <v>294231.90730000002</v>
      </c>
    </row>
    <row r="420" spans="1:4" ht="15.75" customHeight="1" x14ac:dyDescent="0.25">
      <c r="A420" s="796" t="s">
        <v>3349</v>
      </c>
      <c r="B420" s="797" t="s">
        <v>3350</v>
      </c>
      <c r="C420" s="796" t="s">
        <v>70</v>
      </c>
      <c r="D420" s="798">
        <v>326088.79389999999</v>
      </c>
    </row>
    <row r="421" spans="1:4" ht="15.75" customHeight="1" x14ac:dyDescent="0.25">
      <c r="A421" s="796" t="s">
        <v>3351</v>
      </c>
      <c r="B421" s="797" t="s">
        <v>3352</v>
      </c>
      <c r="C421" s="796" t="s">
        <v>70</v>
      </c>
      <c r="D421" s="798">
        <v>359157.74239999999</v>
      </c>
    </row>
    <row r="422" spans="1:4" ht="15.75" customHeight="1" x14ac:dyDescent="0.25">
      <c r="A422" s="796" t="s">
        <v>3353</v>
      </c>
      <c r="B422" s="797" t="s">
        <v>3354</v>
      </c>
      <c r="C422" s="796" t="s">
        <v>70</v>
      </c>
      <c r="D422" s="798">
        <v>365281.46759999997</v>
      </c>
    </row>
    <row r="423" spans="1:4" ht="15.75" customHeight="1" x14ac:dyDescent="0.25">
      <c r="A423" s="796" t="s">
        <v>3355</v>
      </c>
      <c r="B423" s="797" t="s">
        <v>3356</v>
      </c>
      <c r="C423" s="796" t="s">
        <v>70</v>
      </c>
      <c r="D423" s="798">
        <v>391832.34869999997</v>
      </c>
    </row>
    <row r="424" spans="1:4" ht="15.75" customHeight="1" x14ac:dyDescent="0.25">
      <c r="A424" s="796" t="s">
        <v>3357</v>
      </c>
      <c r="B424" s="797" t="s">
        <v>3358</v>
      </c>
      <c r="C424" s="796" t="s">
        <v>70</v>
      </c>
      <c r="D424" s="798">
        <v>399931.15019999997</v>
      </c>
    </row>
    <row r="425" spans="1:4" ht="15.75" customHeight="1" x14ac:dyDescent="0.25">
      <c r="A425" s="796" t="s">
        <v>3359</v>
      </c>
      <c r="B425" s="797" t="s">
        <v>3360</v>
      </c>
      <c r="C425" s="796" t="s">
        <v>70</v>
      </c>
      <c r="D425" s="798">
        <v>426770.91729999997</v>
      </c>
    </row>
    <row r="426" spans="1:4" ht="15.75" customHeight="1" x14ac:dyDescent="0.25">
      <c r="A426" s="796" t="s">
        <v>3361</v>
      </c>
      <c r="B426" s="797" t="s">
        <v>3362</v>
      </c>
      <c r="C426" s="796" t="s">
        <v>70</v>
      </c>
      <c r="D426" s="798">
        <v>489169.52529999998</v>
      </c>
    </row>
    <row r="427" spans="1:4" ht="15.75" customHeight="1" x14ac:dyDescent="0.25">
      <c r="A427" s="796" t="s">
        <v>3363</v>
      </c>
      <c r="B427" s="797" t="s">
        <v>3364</v>
      </c>
      <c r="C427" s="796" t="s">
        <v>70</v>
      </c>
      <c r="D427" s="798">
        <v>506115.43810000003</v>
      </c>
    </row>
    <row r="428" spans="1:4" ht="15.75" customHeight="1" x14ac:dyDescent="0.25">
      <c r="A428" s="796" t="s">
        <v>3365</v>
      </c>
      <c r="B428" s="797" t="s">
        <v>3366</v>
      </c>
      <c r="C428" s="796" t="s">
        <v>70</v>
      </c>
      <c r="D428" s="798">
        <v>545623.95620000002</v>
      </c>
    </row>
    <row r="429" spans="1:4" ht="15.75" customHeight="1" x14ac:dyDescent="0.25">
      <c r="A429" s="796" t="s">
        <v>3367</v>
      </c>
      <c r="B429" s="797" t="s">
        <v>3368</v>
      </c>
      <c r="C429" s="796" t="s">
        <v>66</v>
      </c>
      <c r="D429" s="798">
        <v>1.9201999999999999</v>
      </c>
    </row>
    <row r="430" spans="1:4" ht="15.75" customHeight="1" x14ac:dyDescent="0.25">
      <c r="A430" s="796" t="s">
        <v>3369</v>
      </c>
      <c r="B430" s="797" t="s">
        <v>3370</v>
      </c>
      <c r="C430" s="796" t="s">
        <v>70</v>
      </c>
      <c r="D430" s="798">
        <v>1053.8991000000001</v>
      </c>
    </row>
    <row r="431" spans="1:4" ht="15.75" customHeight="1" x14ac:dyDescent="0.25">
      <c r="A431" s="796" t="s">
        <v>3371</v>
      </c>
      <c r="B431" s="797" t="s">
        <v>3372</v>
      </c>
      <c r="C431" s="796" t="s">
        <v>70</v>
      </c>
      <c r="D431" s="798">
        <v>4.3387000000000002</v>
      </c>
    </row>
    <row r="432" spans="1:4" ht="15.75" customHeight="1" x14ac:dyDescent="0.25">
      <c r="A432" s="796" t="s">
        <v>3373</v>
      </c>
      <c r="B432" s="797" t="s">
        <v>3374</v>
      </c>
      <c r="C432" s="796" t="s">
        <v>70</v>
      </c>
      <c r="D432" s="798">
        <v>97.894400000000005</v>
      </c>
    </row>
    <row r="433" spans="1:4" ht="15.75" customHeight="1" x14ac:dyDescent="0.25">
      <c r="A433" s="796" t="s">
        <v>3375</v>
      </c>
      <c r="B433" s="797" t="s">
        <v>3376</v>
      </c>
      <c r="C433" s="796" t="s">
        <v>70</v>
      </c>
      <c r="D433" s="798">
        <v>56.654200000000003</v>
      </c>
    </row>
    <row r="434" spans="1:4" ht="15.75" customHeight="1" x14ac:dyDescent="0.25">
      <c r="A434" s="796" t="s">
        <v>3377</v>
      </c>
      <c r="B434" s="797" t="s">
        <v>3378</v>
      </c>
      <c r="C434" s="796" t="s">
        <v>70</v>
      </c>
      <c r="D434" s="798">
        <v>30.887799999999999</v>
      </c>
    </row>
    <row r="435" spans="1:4" ht="15.75" customHeight="1" x14ac:dyDescent="0.25">
      <c r="A435" s="796" t="s">
        <v>3379</v>
      </c>
      <c r="B435" s="797" t="s">
        <v>3380</v>
      </c>
      <c r="C435" s="796" t="s">
        <v>66</v>
      </c>
      <c r="D435" s="798">
        <v>3.125</v>
      </c>
    </row>
    <row r="436" spans="1:4" ht="15.75" customHeight="1" x14ac:dyDescent="0.25">
      <c r="A436" s="796" t="s">
        <v>3381</v>
      </c>
      <c r="B436" s="797" t="s">
        <v>3382</v>
      </c>
      <c r="C436" s="796" t="s">
        <v>70</v>
      </c>
      <c r="D436" s="798">
        <v>190.1225</v>
      </c>
    </row>
    <row r="437" spans="1:4" ht="15.75" customHeight="1" x14ac:dyDescent="0.25">
      <c r="A437" s="796" t="s">
        <v>3383</v>
      </c>
      <c r="B437" s="797" t="s">
        <v>3384</v>
      </c>
      <c r="C437" s="796" t="s">
        <v>70</v>
      </c>
      <c r="D437" s="798">
        <v>81.322500000000005</v>
      </c>
    </row>
    <row r="438" spans="1:4" ht="15.75" customHeight="1" x14ac:dyDescent="0.25">
      <c r="A438" s="796" t="s">
        <v>3385</v>
      </c>
      <c r="B438" s="797" t="s">
        <v>3386</v>
      </c>
      <c r="C438" s="796" t="s">
        <v>70</v>
      </c>
      <c r="D438" s="798">
        <v>29.209800000000001</v>
      </c>
    </row>
    <row r="439" spans="1:4" ht="15.75" customHeight="1" x14ac:dyDescent="0.25">
      <c r="A439" s="796" t="s">
        <v>3387</v>
      </c>
      <c r="B439" s="797" t="s">
        <v>3388</v>
      </c>
      <c r="C439" s="796" t="s">
        <v>47</v>
      </c>
      <c r="D439" s="798">
        <v>56.038699999999999</v>
      </c>
    </row>
    <row r="440" spans="1:4" ht="15.75" customHeight="1" x14ac:dyDescent="0.25">
      <c r="A440" s="796" t="s">
        <v>3389</v>
      </c>
      <c r="B440" s="797" t="s">
        <v>3390</v>
      </c>
      <c r="C440" s="796" t="s">
        <v>275</v>
      </c>
      <c r="D440" s="798">
        <v>25.827100000000002</v>
      </c>
    </row>
    <row r="441" spans="1:4" ht="15.75" customHeight="1" x14ac:dyDescent="0.25">
      <c r="A441" s="796" t="s">
        <v>3391</v>
      </c>
      <c r="B441" s="797" t="s">
        <v>3392</v>
      </c>
      <c r="C441" s="796" t="s">
        <v>275</v>
      </c>
      <c r="D441" s="798">
        <v>23.8614</v>
      </c>
    </row>
    <row r="442" spans="1:4" ht="15.75" customHeight="1" x14ac:dyDescent="0.25">
      <c r="A442" s="796" t="s">
        <v>377</v>
      </c>
      <c r="B442" s="797" t="s">
        <v>1728</v>
      </c>
      <c r="C442" s="796" t="s">
        <v>50</v>
      </c>
      <c r="D442" s="798">
        <v>10.454499999999999</v>
      </c>
    </row>
    <row r="443" spans="1:4" ht="15.75" customHeight="1" x14ac:dyDescent="0.25">
      <c r="A443" s="796" t="s">
        <v>3393</v>
      </c>
      <c r="B443" s="797" t="s">
        <v>3394</v>
      </c>
      <c r="C443" s="796" t="s">
        <v>66</v>
      </c>
      <c r="D443" s="798">
        <v>172.19149999999999</v>
      </c>
    </row>
    <row r="444" spans="1:4" ht="15.75" customHeight="1" x14ac:dyDescent="0.25">
      <c r="A444" s="796" t="s">
        <v>3395</v>
      </c>
      <c r="B444" s="797" t="s">
        <v>3396</v>
      </c>
      <c r="C444" s="796" t="s">
        <v>275</v>
      </c>
      <c r="D444" s="798">
        <v>8.4105000000000008</v>
      </c>
    </row>
    <row r="445" spans="1:4" ht="15.75" customHeight="1" x14ac:dyDescent="0.25">
      <c r="A445" s="796" t="s">
        <v>3397</v>
      </c>
      <c r="B445" s="797" t="s">
        <v>3398</v>
      </c>
      <c r="C445" s="796" t="s">
        <v>275</v>
      </c>
      <c r="D445" s="798">
        <v>9.1372</v>
      </c>
    </row>
    <row r="446" spans="1:4" ht="15.75" customHeight="1" x14ac:dyDescent="0.25">
      <c r="A446" s="796" t="s">
        <v>5912</v>
      </c>
      <c r="B446" s="797" t="s">
        <v>5913</v>
      </c>
      <c r="C446" s="796" t="s">
        <v>50</v>
      </c>
      <c r="D446" s="798">
        <v>5.87</v>
      </c>
    </row>
    <row r="447" spans="1:4" ht="15.75" customHeight="1" x14ac:dyDescent="0.25">
      <c r="A447" s="796" t="s">
        <v>5914</v>
      </c>
      <c r="B447" s="797" t="s">
        <v>5915</v>
      </c>
      <c r="C447" s="796" t="s">
        <v>50</v>
      </c>
      <c r="D447" s="798">
        <v>6.5</v>
      </c>
    </row>
    <row r="448" spans="1:4" ht="15.75" customHeight="1" x14ac:dyDescent="0.25">
      <c r="A448" s="796" t="s">
        <v>603</v>
      </c>
      <c r="B448" s="797" t="s">
        <v>3399</v>
      </c>
      <c r="C448" s="796" t="s">
        <v>50</v>
      </c>
      <c r="D448" s="798">
        <v>9.9534000000000002</v>
      </c>
    </row>
    <row r="449" spans="1:4" ht="15.75" customHeight="1" x14ac:dyDescent="0.25">
      <c r="A449" s="796" t="s">
        <v>3400</v>
      </c>
      <c r="B449" s="797" t="s">
        <v>3401</v>
      </c>
      <c r="C449" s="796" t="s">
        <v>50</v>
      </c>
      <c r="D449" s="798">
        <v>8.9664000000000001</v>
      </c>
    </row>
    <row r="450" spans="1:4" ht="15.75" customHeight="1" x14ac:dyDescent="0.25">
      <c r="A450" s="796" t="s">
        <v>425</v>
      </c>
      <c r="B450" s="797" t="s">
        <v>1744</v>
      </c>
      <c r="C450" s="796" t="s">
        <v>50</v>
      </c>
      <c r="D450" s="798">
        <v>10.674300000000001</v>
      </c>
    </row>
    <row r="451" spans="1:4" ht="15.75" customHeight="1" x14ac:dyDescent="0.25">
      <c r="A451" s="796" t="s">
        <v>387</v>
      </c>
      <c r="B451" s="797" t="s">
        <v>1733</v>
      </c>
      <c r="C451" s="796" t="s">
        <v>50</v>
      </c>
      <c r="D451" s="798">
        <v>5.6437999999999997</v>
      </c>
    </row>
    <row r="452" spans="1:4" ht="15.75" customHeight="1" x14ac:dyDescent="0.25">
      <c r="A452" s="796" t="s">
        <v>3402</v>
      </c>
      <c r="B452" s="797" t="s">
        <v>3403</v>
      </c>
      <c r="C452" s="796" t="s">
        <v>38</v>
      </c>
      <c r="D452" s="798">
        <v>116.8115</v>
      </c>
    </row>
    <row r="453" spans="1:4" ht="15.75" customHeight="1" x14ac:dyDescent="0.25">
      <c r="A453" s="796" t="s">
        <v>3404</v>
      </c>
      <c r="B453" s="797" t="s">
        <v>3405</v>
      </c>
      <c r="C453" s="796" t="s">
        <v>38</v>
      </c>
      <c r="D453" s="798">
        <v>147.19470000000001</v>
      </c>
    </row>
    <row r="454" spans="1:4" ht="15.75" customHeight="1" x14ac:dyDescent="0.25">
      <c r="A454" s="796" t="s">
        <v>3406</v>
      </c>
      <c r="B454" s="797" t="s">
        <v>3407</v>
      </c>
      <c r="C454" s="796" t="s">
        <v>50</v>
      </c>
      <c r="D454" s="798">
        <v>26.418399999999998</v>
      </c>
    </row>
    <row r="455" spans="1:4" ht="15.75" customHeight="1" x14ac:dyDescent="0.25">
      <c r="A455" s="796" t="s">
        <v>388</v>
      </c>
      <c r="B455" s="797" t="s">
        <v>389</v>
      </c>
      <c r="C455" s="796" t="s">
        <v>70</v>
      </c>
      <c r="D455" s="798">
        <v>462.02690000000001</v>
      </c>
    </row>
    <row r="456" spans="1:4" ht="15.75" customHeight="1" x14ac:dyDescent="0.25">
      <c r="A456" s="796" t="s">
        <v>278</v>
      </c>
      <c r="B456" s="797" t="s">
        <v>1700</v>
      </c>
      <c r="C456" s="796" t="s">
        <v>50</v>
      </c>
      <c r="D456" s="798">
        <v>60.105400000000003</v>
      </c>
    </row>
    <row r="457" spans="1:4" ht="15.75" customHeight="1" x14ac:dyDescent="0.25">
      <c r="A457" s="796" t="s">
        <v>3408</v>
      </c>
      <c r="B457" s="797" t="s">
        <v>3409</v>
      </c>
      <c r="C457" s="796" t="s">
        <v>50</v>
      </c>
      <c r="D457" s="798">
        <v>24.818200000000001</v>
      </c>
    </row>
    <row r="458" spans="1:4" ht="15.75" customHeight="1" x14ac:dyDescent="0.25">
      <c r="A458" s="796" t="s">
        <v>411</v>
      </c>
      <c r="B458" s="797" t="s">
        <v>412</v>
      </c>
      <c r="C458" s="796" t="s">
        <v>50</v>
      </c>
      <c r="D458" s="798">
        <v>172.2852</v>
      </c>
    </row>
    <row r="459" spans="1:4" ht="15.75" customHeight="1" x14ac:dyDescent="0.25">
      <c r="A459" s="796" t="s">
        <v>250</v>
      </c>
      <c r="B459" s="797" t="s">
        <v>251</v>
      </c>
      <c r="C459" s="796" t="s">
        <v>70</v>
      </c>
      <c r="D459" s="798">
        <v>491.78899999999999</v>
      </c>
    </row>
    <row r="460" spans="1:4" ht="15.75" customHeight="1" x14ac:dyDescent="0.25">
      <c r="A460" s="796" t="s">
        <v>604</v>
      </c>
      <c r="B460" s="797" t="s">
        <v>3410</v>
      </c>
      <c r="C460" s="796" t="s">
        <v>50</v>
      </c>
      <c r="D460" s="798">
        <v>30.975999999999999</v>
      </c>
    </row>
    <row r="461" spans="1:4" ht="15.75" customHeight="1" x14ac:dyDescent="0.25">
      <c r="A461" s="796" t="s">
        <v>3411</v>
      </c>
      <c r="B461" s="797" t="s">
        <v>3412</v>
      </c>
      <c r="C461" s="796" t="s">
        <v>50</v>
      </c>
      <c r="D461" s="798">
        <v>33.443300000000001</v>
      </c>
    </row>
    <row r="462" spans="1:4" ht="15.75" customHeight="1" x14ac:dyDescent="0.25">
      <c r="A462" s="796" t="s">
        <v>325</v>
      </c>
      <c r="B462" s="797" t="s">
        <v>1716</v>
      </c>
      <c r="C462" s="796" t="s">
        <v>70</v>
      </c>
      <c r="D462" s="798">
        <v>30.557400000000001</v>
      </c>
    </row>
    <row r="463" spans="1:4" ht="15.75" customHeight="1" x14ac:dyDescent="0.25">
      <c r="A463" s="796" t="s">
        <v>420</v>
      </c>
      <c r="B463" s="797" t="s">
        <v>1739</v>
      </c>
      <c r="C463" s="796" t="s">
        <v>50</v>
      </c>
      <c r="D463" s="798">
        <v>53.2455</v>
      </c>
    </row>
    <row r="464" spans="1:4" ht="15.75" customHeight="1" x14ac:dyDescent="0.25">
      <c r="A464" s="796" t="s">
        <v>421</v>
      </c>
      <c r="B464" s="797" t="s">
        <v>1740</v>
      </c>
      <c r="C464" s="796" t="s">
        <v>70</v>
      </c>
      <c r="D464" s="798">
        <v>7.8418999999999999</v>
      </c>
    </row>
    <row r="465" spans="1:4" ht="15.75" customHeight="1" x14ac:dyDescent="0.25">
      <c r="A465" s="796" t="s">
        <v>422</v>
      </c>
      <c r="B465" s="797" t="s">
        <v>1741</v>
      </c>
      <c r="C465" s="796" t="s">
        <v>70</v>
      </c>
      <c r="D465" s="798">
        <v>6.6062000000000003</v>
      </c>
    </row>
    <row r="466" spans="1:4" ht="15.75" customHeight="1" x14ac:dyDescent="0.25">
      <c r="A466" s="796" t="s">
        <v>413</v>
      </c>
      <c r="B466" s="797" t="s">
        <v>414</v>
      </c>
      <c r="C466" s="796" t="s">
        <v>70</v>
      </c>
      <c r="D466" s="798">
        <v>3089.5246000000002</v>
      </c>
    </row>
    <row r="467" spans="1:4" ht="15.75" customHeight="1" x14ac:dyDescent="0.25">
      <c r="A467" s="796" t="s">
        <v>3413</v>
      </c>
      <c r="B467" s="797" t="s">
        <v>3414</v>
      </c>
      <c r="C467" s="796" t="s">
        <v>70</v>
      </c>
      <c r="D467" s="798">
        <v>563.13869999999997</v>
      </c>
    </row>
    <row r="468" spans="1:4" ht="15.75" customHeight="1" x14ac:dyDescent="0.25">
      <c r="A468" s="796" t="s">
        <v>3415</v>
      </c>
      <c r="B468" s="797" t="s">
        <v>3416</v>
      </c>
      <c r="C468" s="796" t="s">
        <v>70</v>
      </c>
      <c r="D468" s="798">
        <v>38.183799999999998</v>
      </c>
    </row>
    <row r="469" spans="1:4" ht="15.75" customHeight="1" x14ac:dyDescent="0.25">
      <c r="A469" s="796" t="s">
        <v>3417</v>
      </c>
      <c r="B469" s="797" t="s">
        <v>3418</v>
      </c>
      <c r="C469" s="796" t="s">
        <v>70</v>
      </c>
      <c r="D469" s="798">
        <v>389.05459999999999</v>
      </c>
    </row>
    <row r="470" spans="1:4" ht="15.75" customHeight="1" x14ac:dyDescent="0.25">
      <c r="A470" s="796" t="s">
        <v>3419</v>
      </c>
      <c r="B470" s="797" t="s">
        <v>3420</v>
      </c>
      <c r="C470" s="796" t="s">
        <v>66</v>
      </c>
      <c r="D470" s="798">
        <v>94.766300000000001</v>
      </c>
    </row>
    <row r="471" spans="1:4" ht="15.75" customHeight="1" x14ac:dyDescent="0.25">
      <c r="A471" s="796" t="s">
        <v>560</v>
      </c>
      <c r="B471" s="797" t="s">
        <v>3421</v>
      </c>
      <c r="C471" s="796" t="s">
        <v>47</v>
      </c>
      <c r="D471" s="798">
        <v>59.94</v>
      </c>
    </row>
    <row r="472" spans="1:4" ht="15.75" customHeight="1" x14ac:dyDescent="0.25">
      <c r="A472" s="796" t="s">
        <v>3422</v>
      </c>
      <c r="B472" s="797" t="s">
        <v>3423</v>
      </c>
      <c r="C472" s="796" t="s">
        <v>70</v>
      </c>
      <c r="D472" s="798">
        <v>591.6617</v>
      </c>
    </row>
    <row r="473" spans="1:4" ht="15.75" customHeight="1" x14ac:dyDescent="0.25">
      <c r="A473" s="796" t="s">
        <v>3424</v>
      </c>
      <c r="B473" s="797" t="s">
        <v>3425</v>
      </c>
      <c r="C473" s="796" t="s">
        <v>70</v>
      </c>
      <c r="D473" s="798">
        <v>312.62729999999999</v>
      </c>
    </row>
    <row r="474" spans="1:4" ht="15.75" customHeight="1" x14ac:dyDescent="0.25">
      <c r="A474" s="796" t="s">
        <v>3426</v>
      </c>
      <c r="B474" s="797" t="s">
        <v>3427</v>
      </c>
      <c r="C474" s="796" t="s">
        <v>66</v>
      </c>
      <c r="D474" s="798">
        <v>170.0986</v>
      </c>
    </row>
    <row r="475" spans="1:4" ht="15.75" customHeight="1" x14ac:dyDescent="0.25">
      <c r="A475" s="796" t="s">
        <v>3428</v>
      </c>
      <c r="B475" s="797" t="s">
        <v>3429</v>
      </c>
      <c r="C475" s="796" t="s">
        <v>47</v>
      </c>
      <c r="D475" s="798">
        <v>43.2637</v>
      </c>
    </row>
    <row r="476" spans="1:4" ht="15.75" customHeight="1" x14ac:dyDescent="0.25">
      <c r="A476" s="796" t="s">
        <v>3430</v>
      </c>
      <c r="B476" s="797" t="s">
        <v>3431</v>
      </c>
      <c r="C476" s="796" t="s">
        <v>47</v>
      </c>
      <c r="D476" s="798">
        <v>23.419499999999999</v>
      </c>
    </row>
    <row r="477" spans="1:4" ht="30" customHeight="1" x14ac:dyDescent="0.25">
      <c r="A477" s="796" t="s">
        <v>3432</v>
      </c>
      <c r="B477" s="797" t="s">
        <v>3433</v>
      </c>
      <c r="C477" s="796" t="s">
        <v>47</v>
      </c>
      <c r="D477" s="798">
        <v>29.793600000000001</v>
      </c>
    </row>
    <row r="478" spans="1:4" ht="15.75" customHeight="1" x14ac:dyDescent="0.25">
      <c r="A478" s="796" t="s">
        <v>3434</v>
      </c>
      <c r="B478" s="797" t="s">
        <v>3435</v>
      </c>
      <c r="C478" s="796" t="s">
        <v>47</v>
      </c>
      <c r="D478" s="798">
        <v>30.7957</v>
      </c>
    </row>
    <row r="479" spans="1:4" ht="15.75" customHeight="1" x14ac:dyDescent="0.25">
      <c r="A479" s="796" t="s">
        <v>3436</v>
      </c>
      <c r="B479" s="797" t="s">
        <v>3437</v>
      </c>
      <c r="C479" s="796" t="s">
        <v>47</v>
      </c>
      <c r="D479" s="798">
        <v>32.913600000000002</v>
      </c>
    </row>
    <row r="480" spans="1:4" ht="15.75" customHeight="1" x14ac:dyDescent="0.25">
      <c r="A480" s="796" t="s">
        <v>3438</v>
      </c>
      <c r="B480" s="797" t="s">
        <v>3439</v>
      </c>
      <c r="C480" s="796" t="s">
        <v>47</v>
      </c>
      <c r="D480" s="798">
        <v>42.996499999999997</v>
      </c>
    </row>
    <row r="481" spans="1:4" ht="15.75" customHeight="1" x14ac:dyDescent="0.25">
      <c r="A481" s="796" t="s">
        <v>3440</v>
      </c>
      <c r="B481" s="797" t="s">
        <v>3441</v>
      </c>
      <c r="C481" s="796" t="s">
        <v>47</v>
      </c>
      <c r="D481" s="798">
        <v>63.141800000000003</v>
      </c>
    </row>
    <row r="482" spans="1:4" ht="15.75" customHeight="1" x14ac:dyDescent="0.25">
      <c r="A482" s="796" t="s">
        <v>3442</v>
      </c>
      <c r="B482" s="797" t="s">
        <v>3443</v>
      </c>
      <c r="C482" s="796" t="s">
        <v>47</v>
      </c>
      <c r="D482" s="798">
        <v>83.266400000000004</v>
      </c>
    </row>
    <row r="483" spans="1:4" ht="15.75" customHeight="1" x14ac:dyDescent="0.25">
      <c r="A483" s="796" t="s">
        <v>3444</v>
      </c>
      <c r="B483" s="797" t="s">
        <v>3445</v>
      </c>
      <c r="C483" s="796" t="s">
        <v>47</v>
      </c>
      <c r="D483" s="798">
        <v>41.072699999999998</v>
      </c>
    </row>
    <row r="484" spans="1:4" ht="15.75" customHeight="1" x14ac:dyDescent="0.25">
      <c r="A484" s="796" t="s">
        <v>3446</v>
      </c>
      <c r="B484" s="797" t="s">
        <v>3447</v>
      </c>
      <c r="C484" s="796" t="s">
        <v>47</v>
      </c>
      <c r="D484" s="798">
        <v>53.076900000000002</v>
      </c>
    </row>
    <row r="485" spans="1:4" ht="15.75" customHeight="1" x14ac:dyDescent="0.25">
      <c r="A485" s="796" t="s">
        <v>3448</v>
      </c>
      <c r="B485" s="797" t="s">
        <v>3449</v>
      </c>
      <c r="C485" s="796" t="s">
        <v>47</v>
      </c>
      <c r="D485" s="798">
        <v>75.137100000000004</v>
      </c>
    </row>
    <row r="486" spans="1:4" ht="15.75" customHeight="1" x14ac:dyDescent="0.25">
      <c r="A486" s="796" t="s">
        <v>3450</v>
      </c>
      <c r="B486" s="797" t="s">
        <v>3451</v>
      </c>
      <c r="C486" s="796" t="s">
        <v>47</v>
      </c>
      <c r="D486" s="798">
        <v>87.915199999999999</v>
      </c>
    </row>
    <row r="487" spans="1:4" ht="15.75" customHeight="1" x14ac:dyDescent="0.25">
      <c r="A487" s="796" t="s">
        <v>3452</v>
      </c>
      <c r="B487" s="797" t="s">
        <v>3453</v>
      </c>
      <c r="C487" s="796" t="s">
        <v>47</v>
      </c>
      <c r="D487" s="798">
        <v>34.731900000000003</v>
      </c>
    </row>
    <row r="488" spans="1:4" ht="15.75" customHeight="1" x14ac:dyDescent="0.25">
      <c r="A488" s="796" t="s">
        <v>3454</v>
      </c>
      <c r="B488" s="797" t="s">
        <v>3455</v>
      </c>
      <c r="C488" s="796" t="s">
        <v>47</v>
      </c>
      <c r="D488" s="798">
        <v>39.7605</v>
      </c>
    </row>
    <row r="489" spans="1:4" ht="15.75" customHeight="1" x14ac:dyDescent="0.25">
      <c r="A489" s="796" t="s">
        <v>3456</v>
      </c>
      <c r="B489" s="797" t="s">
        <v>3457</v>
      </c>
      <c r="C489" s="796" t="s">
        <v>47</v>
      </c>
      <c r="D489" s="798">
        <v>59.705599999999997</v>
      </c>
    </row>
    <row r="490" spans="1:4" ht="15.75" customHeight="1" x14ac:dyDescent="0.25">
      <c r="A490" s="796" t="s">
        <v>3458</v>
      </c>
      <c r="B490" s="797" t="s">
        <v>3459</v>
      </c>
      <c r="C490" s="796" t="s">
        <v>47</v>
      </c>
      <c r="D490" s="798">
        <v>73.001599999999996</v>
      </c>
    </row>
    <row r="491" spans="1:4" ht="15.75" customHeight="1" x14ac:dyDescent="0.25">
      <c r="A491" s="796" t="s">
        <v>3460</v>
      </c>
      <c r="B491" s="797" t="s">
        <v>3461</v>
      </c>
      <c r="C491" s="796" t="s">
        <v>47</v>
      </c>
      <c r="D491" s="798">
        <v>27.243500000000001</v>
      </c>
    </row>
    <row r="492" spans="1:4" ht="15.75" customHeight="1" x14ac:dyDescent="0.25">
      <c r="A492" s="796" t="s">
        <v>3462</v>
      </c>
      <c r="B492" s="797" t="s">
        <v>3463</v>
      </c>
      <c r="C492" s="796" t="s">
        <v>47</v>
      </c>
      <c r="D492" s="798">
        <v>35.7089</v>
      </c>
    </row>
    <row r="493" spans="1:4" ht="15.75" customHeight="1" x14ac:dyDescent="0.25">
      <c r="A493" s="796" t="s">
        <v>3464</v>
      </c>
      <c r="B493" s="797" t="s">
        <v>3465</v>
      </c>
      <c r="C493" s="796" t="s">
        <v>47</v>
      </c>
      <c r="D493" s="798">
        <v>56.34</v>
      </c>
    </row>
    <row r="494" spans="1:4" ht="15.75" customHeight="1" x14ac:dyDescent="0.25">
      <c r="A494" s="796" t="s">
        <v>3466</v>
      </c>
      <c r="B494" s="797" t="s">
        <v>3467</v>
      </c>
      <c r="C494" s="796" t="s">
        <v>47</v>
      </c>
      <c r="D494" s="798">
        <v>68.980699999999999</v>
      </c>
    </row>
    <row r="495" spans="1:4" ht="15.75" customHeight="1" x14ac:dyDescent="0.25">
      <c r="A495" s="796" t="s">
        <v>3468</v>
      </c>
      <c r="B495" s="797" t="s">
        <v>3469</v>
      </c>
      <c r="C495" s="796" t="s">
        <v>66</v>
      </c>
      <c r="D495" s="798">
        <v>70.128</v>
      </c>
    </row>
    <row r="496" spans="1:4" ht="15.75" customHeight="1" x14ac:dyDescent="0.25">
      <c r="A496" s="796" t="s">
        <v>3470</v>
      </c>
      <c r="B496" s="797" t="s">
        <v>3471</v>
      </c>
      <c r="C496" s="796" t="s">
        <v>70</v>
      </c>
      <c r="D496" s="798">
        <v>339.08420000000001</v>
      </c>
    </row>
    <row r="497" spans="1:4" ht="15.75" customHeight="1" x14ac:dyDescent="0.25">
      <c r="A497" s="796" t="s">
        <v>3472</v>
      </c>
      <c r="B497" s="797" t="s">
        <v>3473</v>
      </c>
      <c r="C497" s="796" t="s">
        <v>70</v>
      </c>
      <c r="D497" s="798">
        <v>343.9119</v>
      </c>
    </row>
    <row r="498" spans="1:4" ht="15.75" customHeight="1" x14ac:dyDescent="0.25">
      <c r="A498" s="796" t="s">
        <v>335</v>
      </c>
      <c r="B498" s="797" t="s">
        <v>336</v>
      </c>
      <c r="C498" s="796" t="s">
        <v>70</v>
      </c>
      <c r="D498" s="798">
        <v>366.15170000000001</v>
      </c>
    </row>
    <row r="499" spans="1:4" ht="15.75" customHeight="1" x14ac:dyDescent="0.25">
      <c r="A499" s="796" t="s">
        <v>3474</v>
      </c>
      <c r="B499" s="797" t="s">
        <v>3475</v>
      </c>
      <c r="C499" s="796" t="s">
        <v>70</v>
      </c>
      <c r="D499" s="798">
        <v>388.51870000000002</v>
      </c>
    </row>
    <row r="500" spans="1:4" ht="15.75" customHeight="1" x14ac:dyDescent="0.25">
      <c r="A500" s="796" t="s">
        <v>3476</v>
      </c>
      <c r="B500" s="797" t="s">
        <v>3477</v>
      </c>
      <c r="C500" s="796" t="s">
        <v>70</v>
      </c>
      <c r="D500" s="798">
        <v>438.46550000000002</v>
      </c>
    </row>
    <row r="501" spans="1:4" ht="15.75" customHeight="1" x14ac:dyDescent="0.25">
      <c r="A501" s="796" t="s">
        <v>3478</v>
      </c>
      <c r="B501" s="797" t="s">
        <v>3479</v>
      </c>
      <c r="C501" s="796" t="s">
        <v>70</v>
      </c>
      <c r="D501" s="798">
        <v>600.09270000000004</v>
      </c>
    </row>
    <row r="502" spans="1:4" ht="15.75" customHeight="1" x14ac:dyDescent="0.25">
      <c r="A502" s="796" t="s">
        <v>3480</v>
      </c>
      <c r="B502" s="797" t="s">
        <v>3481</v>
      </c>
      <c r="C502" s="796" t="s">
        <v>70</v>
      </c>
      <c r="D502" s="798">
        <v>770.26840000000004</v>
      </c>
    </row>
    <row r="503" spans="1:4" ht="15.75" customHeight="1" x14ac:dyDescent="0.25">
      <c r="A503" s="796" t="s">
        <v>323</v>
      </c>
      <c r="B503" s="797" t="s">
        <v>324</v>
      </c>
      <c r="C503" s="796" t="s">
        <v>70</v>
      </c>
      <c r="D503" s="798">
        <v>11.328900000000001</v>
      </c>
    </row>
    <row r="504" spans="1:4" ht="15.75" customHeight="1" x14ac:dyDescent="0.25">
      <c r="A504" s="796" t="s">
        <v>625</v>
      </c>
      <c r="B504" s="797" t="s">
        <v>626</v>
      </c>
      <c r="C504" s="796" t="s">
        <v>70</v>
      </c>
      <c r="D504" s="798">
        <v>20.5608</v>
      </c>
    </row>
    <row r="505" spans="1:4" ht="15.75" customHeight="1" x14ac:dyDescent="0.25">
      <c r="A505" s="796" t="s">
        <v>3482</v>
      </c>
      <c r="B505" s="797" t="s">
        <v>3483</v>
      </c>
      <c r="C505" s="796" t="s">
        <v>47</v>
      </c>
      <c r="D505" s="798">
        <v>39.699300000000001</v>
      </c>
    </row>
    <row r="506" spans="1:4" ht="15.75" customHeight="1" x14ac:dyDescent="0.25">
      <c r="A506" s="796" t="s">
        <v>3484</v>
      </c>
      <c r="B506" s="797" t="s">
        <v>3485</v>
      </c>
      <c r="C506" s="796" t="s">
        <v>47</v>
      </c>
      <c r="D506" s="798">
        <v>16.180499999999999</v>
      </c>
    </row>
    <row r="507" spans="1:4" ht="15.75" customHeight="1" x14ac:dyDescent="0.25">
      <c r="A507" s="796" t="s">
        <v>3486</v>
      </c>
      <c r="B507" s="797" t="s">
        <v>3487</v>
      </c>
      <c r="C507" s="796" t="s">
        <v>38</v>
      </c>
      <c r="D507" s="798" t="s">
        <v>478</v>
      </c>
    </row>
    <row r="508" spans="1:4" ht="15.75" customHeight="1" x14ac:dyDescent="0.25">
      <c r="A508" s="796" t="s">
        <v>3488</v>
      </c>
      <c r="B508" s="797" t="s">
        <v>3489</v>
      </c>
      <c r="C508" s="796" t="s">
        <v>275</v>
      </c>
      <c r="D508" s="798">
        <v>14.075900000000001</v>
      </c>
    </row>
    <row r="509" spans="1:4" ht="15.75" customHeight="1" x14ac:dyDescent="0.25">
      <c r="A509" s="796" t="s">
        <v>3490</v>
      </c>
      <c r="B509" s="797" t="s">
        <v>3491</v>
      </c>
      <c r="C509" s="796" t="s">
        <v>50</v>
      </c>
      <c r="D509" s="798">
        <v>34.738500000000002</v>
      </c>
    </row>
    <row r="510" spans="1:4" ht="15.75" customHeight="1" x14ac:dyDescent="0.25">
      <c r="A510" s="796" t="s">
        <v>3492</v>
      </c>
      <c r="B510" s="797" t="s">
        <v>3493</v>
      </c>
      <c r="C510" s="796" t="s">
        <v>50</v>
      </c>
      <c r="D510" s="798">
        <v>11.9711</v>
      </c>
    </row>
    <row r="511" spans="1:4" ht="15.75" customHeight="1" x14ac:dyDescent="0.25">
      <c r="A511" s="796" t="s">
        <v>3494</v>
      </c>
      <c r="B511" s="797" t="s">
        <v>3495</v>
      </c>
      <c r="C511" s="796" t="s">
        <v>66</v>
      </c>
      <c r="D511" s="798">
        <v>181.02029999999999</v>
      </c>
    </row>
    <row r="512" spans="1:4" ht="15.75" customHeight="1" x14ac:dyDescent="0.25">
      <c r="A512" s="796" t="s">
        <v>3496</v>
      </c>
      <c r="B512" s="797" t="s">
        <v>3497</v>
      </c>
      <c r="C512" s="796" t="s">
        <v>50</v>
      </c>
      <c r="D512" s="798">
        <v>5.4387999999999996</v>
      </c>
    </row>
    <row r="513" spans="1:4" ht="15.75" customHeight="1" x14ac:dyDescent="0.25">
      <c r="A513" s="796" t="s">
        <v>3498</v>
      </c>
      <c r="B513" s="797" t="s">
        <v>3499</v>
      </c>
      <c r="C513" s="796" t="s">
        <v>50</v>
      </c>
      <c r="D513" s="798">
        <v>5.4387999999999996</v>
      </c>
    </row>
    <row r="514" spans="1:4" ht="15.75" customHeight="1" x14ac:dyDescent="0.25">
      <c r="A514" s="796" t="s">
        <v>3500</v>
      </c>
      <c r="B514" s="797" t="s">
        <v>3501</v>
      </c>
      <c r="C514" s="796" t="s">
        <v>50</v>
      </c>
      <c r="D514" s="798">
        <v>5.4387999999999996</v>
      </c>
    </row>
    <row r="515" spans="1:4" ht="15.75" customHeight="1" x14ac:dyDescent="0.25">
      <c r="A515" s="796" t="s">
        <v>3502</v>
      </c>
      <c r="B515" s="797" t="s">
        <v>3503</v>
      </c>
      <c r="C515" s="796" t="s">
        <v>50</v>
      </c>
      <c r="D515" s="798">
        <v>5.4387999999999996</v>
      </c>
    </row>
    <row r="516" spans="1:4" ht="15.75" customHeight="1" x14ac:dyDescent="0.25">
      <c r="A516" s="796" t="s">
        <v>3504</v>
      </c>
      <c r="B516" s="797" t="s">
        <v>3505</v>
      </c>
      <c r="C516" s="796" t="s">
        <v>50</v>
      </c>
      <c r="D516" s="798">
        <v>5.4390000000000001</v>
      </c>
    </row>
    <row r="517" spans="1:4" ht="15.75" customHeight="1" x14ac:dyDescent="0.25">
      <c r="A517" s="796" t="s">
        <v>3506</v>
      </c>
      <c r="B517" s="797" t="s">
        <v>3507</v>
      </c>
      <c r="C517" s="796" t="s">
        <v>66</v>
      </c>
      <c r="D517" s="798">
        <v>63.545000000000002</v>
      </c>
    </row>
    <row r="518" spans="1:4" ht="15.75" customHeight="1" x14ac:dyDescent="0.25">
      <c r="A518" s="796" t="s">
        <v>3508</v>
      </c>
      <c r="B518" s="797" t="s">
        <v>3509</v>
      </c>
      <c r="C518" s="796" t="s">
        <v>66</v>
      </c>
      <c r="D518" s="798">
        <v>14.9354</v>
      </c>
    </row>
    <row r="519" spans="1:4" ht="15.75" customHeight="1" x14ac:dyDescent="0.25">
      <c r="A519" s="796" t="s">
        <v>3510</v>
      </c>
      <c r="B519" s="797" t="s">
        <v>3511</v>
      </c>
      <c r="C519" s="796" t="s">
        <v>66</v>
      </c>
      <c r="D519" s="798">
        <v>121.0437</v>
      </c>
    </row>
    <row r="520" spans="1:4" ht="15.75" customHeight="1" x14ac:dyDescent="0.25">
      <c r="A520" s="796" t="s">
        <v>394</v>
      </c>
      <c r="B520" s="797" t="s">
        <v>1736</v>
      </c>
      <c r="C520" s="796" t="s">
        <v>66</v>
      </c>
      <c r="D520" s="798">
        <v>129.72190000000001</v>
      </c>
    </row>
    <row r="521" spans="1:4" ht="15.75" customHeight="1" x14ac:dyDescent="0.25">
      <c r="A521" s="796" t="s">
        <v>3512</v>
      </c>
      <c r="B521" s="797" t="s">
        <v>3513</v>
      </c>
      <c r="C521" s="796" t="s">
        <v>66</v>
      </c>
      <c r="D521" s="798">
        <v>269.5788</v>
      </c>
    </row>
    <row r="522" spans="1:4" ht="15.75" customHeight="1" x14ac:dyDescent="0.25">
      <c r="A522" s="796" t="s">
        <v>3514</v>
      </c>
      <c r="B522" s="797" t="s">
        <v>3515</v>
      </c>
      <c r="C522" s="796" t="s">
        <v>66</v>
      </c>
      <c r="D522" s="798">
        <v>528.32510000000002</v>
      </c>
    </row>
    <row r="523" spans="1:4" ht="15.75" customHeight="1" x14ac:dyDescent="0.25">
      <c r="A523" s="796" t="s">
        <v>3516</v>
      </c>
      <c r="B523" s="797" t="s">
        <v>3517</v>
      </c>
      <c r="C523" s="796" t="s">
        <v>70</v>
      </c>
      <c r="D523" s="798">
        <v>26.2499</v>
      </c>
    </row>
    <row r="524" spans="1:4" ht="15.75" customHeight="1" x14ac:dyDescent="0.25">
      <c r="A524" s="796" t="s">
        <v>3518</v>
      </c>
      <c r="B524" s="797" t="s">
        <v>3519</v>
      </c>
      <c r="C524" s="796" t="s">
        <v>70</v>
      </c>
      <c r="D524" s="798">
        <v>48.593800000000002</v>
      </c>
    </row>
    <row r="525" spans="1:4" ht="15.75" customHeight="1" x14ac:dyDescent="0.25">
      <c r="A525" s="796" t="s">
        <v>3520</v>
      </c>
      <c r="B525" s="797" t="s">
        <v>3521</v>
      </c>
      <c r="C525" s="796" t="s">
        <v>70</v>
      </c>
      <c r="D525" s="798">
        <v>226.59460000000001</v>
      </c>
    </row>
    <row r="526" spans="1:4" ht="15.75" customHeight="1" x14ac:dyDescent="0.25">
      <c r="A526" s="796" t="s">
        <v>3522</v>
      </c>
      <c r="B526" s="797" t="s">
        <v>3523</v>
      </c>
      <c r="C526" s="796" t="s">
        <v>70</v>
      </c>
      <c r="D526" s="798">
        <v>3518.3658999999998</v>
      </c>
    </row>
    <row r="527" spans="1:4" ht="15.75" customHeight="1" x14ac:dyDescent="0.25">
      <c r="A527" s="796" t="s">
        <v>3524</v>
      </c>
      <c r="B527" s="797" t="s">
        <v>3525</v>
      </c>
      <c r="C527" s="796" t="s">
        <v>70</v>
      </c>
      <c r="D527" s="798">
        <v>8122.4147000000003</v>
      </c>
    </row>
    <row r="528" spans="1:4" ht="15.75" customHeight="1" x14ac:dyDescent="0.25">
      <c r="A528" s="796" t="s">
        <v>3526</v>
      </c>
      <c r="B528" s="797" t="s">
        <v>3527</v>
      </c>
      <c r="C528" s="796" t="s">
        <v>70</v>
      </c>
      <c r="D528" s="798">
        <v>9751.7993000000006</v>
      </c>
    </row>
    <row r="529" spans="1:4" ht="15.75" customHeight="1" x14ac:dyDescent="0.25">
      <c r="A529" s="796" t="s">
        <v>3528</v>
      </c>
      <c r="B529" s="797" t="s">
        <v>3529</v>
      </c>
      <c r="C529" s="796" t="s">
        <v>70</v>
      </c>
      <c r="D529" s="798">
        <v>14833.0285</v>
      </c>
    </row>
    <row r="530" spans="1:4" ht="15.75" customHeight="1" x14ac:dyDescent="0.25">
      <c r="A530" s="796" t="s">
        <v>3530</v>
      </c>
      <c r="B530" s="797" t="s">
        <v>3531</v>
      </c>
      <c r="C530" s="796" t="s">
        <v>70</v>
      </c>
      <c r="D530" s="798">
        <v>12139.875</v>
      </c>
    </row>
    <row r="531" spans="1:4" ht="15.75" customHeight="1" x14ac:dyDescent="0.25">
      <c r="A531" s="796" t="s">
        <v>3532</v>
      </c>
      <c r="B531" s="797" t="s">
        <v>3533</v>
      </c>
      <c r="C531" s="796" t="s">
        <v>70</v>
      </c>
      <c r="D531" s="798">
        <v>35.098500000000001</v>
      </c>
    </row>
    <row r="532" spans="1:4" ht="15.75" customHeight="1" x14ac:dyDescent="0.25">
      <c r="A532" s="796" t="s">
        <v>3534</v>
      </c>
      <c r="B532" s="797" t="s">
        <v>3535</v>
      </c>
      <c r="C532" s="796" t="s">
        <v>70</v>
      </c>
      <c r="D532" s="798">
        <v>2180.9454999999998</v>
      </c>
    </row>
    <row r="533" spans="1:4" ht="15.75" customHeight="1" x14ac:dyDescent="0.25">
      <c r="A533" s="796" t="s">
        <v>3536</v>
      </c>
      <c r="B533" s="797" t="s">
        <v>3537</v>
      </c>
      <c r="C533" s="796" t="s">
        <v>70</v>
      </c>
      <c r="D533" s="798">
        <v>890</v>
      </c>
    </row>
    <row r="534" spans="1:4" ht="15.75" customHeight="1" x14ac:dyDescent="0.25">
      <c r="A534" s="796" t="s">
        <v>3538</v>
      </c>
      <c r="B534" s="797" t="s">
        <v>3539</v>
      </c>
      <c r="C534" s="796" t="s">
        <v>70</v>
      </c>
      <c r="D534" s="798">
        <v>370.02249999999998</v>
      </c>
    </row>
    <row r="535" spans="1:4" ht="15.75" customHeight="1" x14ac:dyDescent="0.25">
      <c r="A535" s="796" t="s">
        <v>3540</v>
      </c>
      <c r="B535" s="797" t="s">
        <v>3541</v>
      </c>
      <c r="C535" s="796" t="s">
        <v>70</v>
      </c>
      <c r="D535" s="798">
        <v>1396.1511</v>
      </c>
    </row>
    <row r="536" spans="1:4" ht="15.75" customHeight="1" x14ac:dyDescent="0.25">
      <c r="A536" s="796" t="s">
        <v>3542</v>
      </c>
      <c r="B536" s="797" t="s">
        <v>3543</v>
      </c>
      <c r="C536" s="796" t="s">
        <v>66</v>
      </c>
      <c r="D536" s="798">
        <v>9.2005999999999997</v>
      </c>
    </row>
    <row r="537" spans="1:4" ht="15.75" customHeight="1" x14ac:dyDescent="0.25">
      <c r="A537" s="796" t="s">
        <v>3544</v>
      </c>
      <c r="B537" s="797" t="s">
        <v>3545</v>
      </c>
      <c r="C537" s="796" t="s">
        <v>66</v>
      </c>
      <c r="D537" s="798">
        <v>14.791399999999999</v>
      </c>
    </row>
    <row r="538" spans="1:4" ht="15.75" customHeight="1" x14ac:dyDescent="0.25">
      <c r="A538" s="796" t="s">
        <v>3546</v>
      </c>
      <c r="B538" s="797" t="s">
        <v>3547</v>
      </c>
      <c r="C538" s="796" t="s">
        <v>66</v>
      </c>
      <c r="D538" s="798">
        <v>29.492699999999999</v>
      </c>
    </row>
    <row r="539" spans="1:4" ht="15.75" customHeight="1" x14ac:dyDescent="0.25">
      <c r="A539" s="796" t="s">
        <v>3548</v>
      </c>
      <c r="B539" s="797" t="s">
        <v>3549</v>
      </c>
      <c r="C539" s="796" t="s">
        <v>66</v>
      </c>
      <c r="D539" s="798">
        <v>48.738399999999999</v>
      </c>
    </row>
    <row r="540" spans="1:4" ht="15.75" customHeight="1" x14ac:dyDescent="0.25">
      <c r="A540" s="796" t="s">
        <v>3550</v>
      </c>
      <c r="B540" s="797" t="s">
        <v>3551</v>
      </c>
      <c r="C540" s="796" t="s">
        <v>66</v>
      </c>
      <c r="D540" s="798">
        <v>16.098400000000002</v>
      </c>
    </row>
    <row r="541" spans="1:4" ht="15.75" customHeight="1" x14ac:dyDescent="0.25">
      <c r="A541" s="796" t="s">
        <v>3552</v>
      </c>
      <c r="B541" s="797" t="s">
        <v>3553</v>
      </c>
      <c r="C541" s="796" t="s">
        <v>66</v>
      </c>
      <c r="D541" s="798">
        <v>27.6921</v>
      </c>
    </row>
    <row r="542" spans="1:4" ht="15.75" customHeight="1" x14ac:dyDescent="0.25">
      <c r="A542" s="796" t="s">
        <v>3554</v>
      </c>
      <c r="B542" s="797" t="s">
        <v>3555</v>
      </c>
      <c r="C542" s="796" t="s">
        <v>66</v>
      </c>
      <c r="D542" s="798">
        <v>80.746099999999998</v>
      </c>
    </row>
    <row r="543" spans="1:4" ht="15.75" customHeight="1" x14ac:dyDescent="0.25">
      <c r="A543" s="796" t="s">
        <v>3556</v>
      </c>
      <c r="B543" s="797" t="s">
        <v>3557</v>
      </c>
      <c r="C543" s="796" t="s">
        <v>66</v>
      </c>
      <c r="D543" s="798">
        <v>86.820899999999995</v>
      </c>
    </row>
    <row r="544" spans="1:4" ht="15.75" customHeight="1" x14ac:dyDescent="0.25">
      <c r="A544" s="796" t="s">
        <v>3558</v>
      </c>
      <c r="B544" s="797" t="s">
        <v>3559</v>
      </c>
      <c r="C544" s="796" t="s">
        <v>66</v>
      </c>
      <c r="D544" s="798">
        <v>146.10589999999999</v>
      </c>
    </row>
    <row r="545" spans="1:4" ht="15.75" customHeight="1" x14ac:dyDescent="0.25">
      <c r="A545" s="796" t="s">
        <v>3560</v>
      </c>
      <c r="B545" s="797" t="s">
        <v>3561</v>
      </c>
      <c r="C545" s="796" t="s">
        <v>70</v>
      </c>
      <c r="D545" s="798">
        <v>503.68540000000002</v>
      </c>
    </row>
    <row r="546" spans="1:4" ht="15.75" customHeight="1" x14ac:dyDescent="0.25">
      <c r="A546" s="796" t="s">
        <v>3562</v>
      </c>
      <c r="B546" s="797" t="s">
        <v>3563</v>
      </c>
      <c r="C546" s="796" t="s">
        <v>47</v>
      </c>
      <c r="D546" s="798">
        <v>6.0301</v>
      </c>
    </row>
    <row r="547" spans="1:4" ht="15.75" customHeight="1" x14ac:dyDescent="0.25">
      <c r="A547" s="796" t="s">
        <v>3564</v>
      </c>
      <c r="B547" s="797" t="s">
        <v>3565</v>
      </c>
      <c r="C547" s="796" t="s">
        <v>70</v>
      </c>
      <c r="D547" s="798">
        <v>829.19290000000001</v>
      </c>
    </row>
    <row r="548" spans="1:4" ht="15.75" customHeight="1" x14ac:dyDescent="0.25">
      <c r="A548" s="796" t="s">
        <v>3566</v>
      </c>
      <c r="B548" s="797" t="s">
        <v>3567</v>
      </c>
      <c r="C548" s="796" t="s">
        <v>70</v>
      </c>
      <c r="D548" s="798">
        <v>1439.6206</v>
      </c>
    </row>
    <row r="549" spans="1:4" ht="15.75" customHeight="1" x14ac:dyDescent="0.25">
      <c r="A549" s="796" t="s">
        <v>3568</v>
      </c>
      <c r="B549" s="797" t="s">
        <v>3569</v>
      </c>
      <c r="C549" s="796" t="s">
        <v>70</v>
      </c>
      <c r="D549" s="798">
        <v>297.12360000000001</v>
      </c>
    </row>
    <row r="550" spans="1:4" ht="15.75" customHeight="1" x14ac:dyDescent="0.25">
      <c r="A550" s="796" t="s">
        <v>3570</v>
      </c>
      <c r="B550" s="797" t="s">
        <v>3571</v>
      </c>
      <c r="C550" s="796" t="s">
        <v>70</v>
      </c>
      <c r="D550" s="798">
        <v>1640.3114</v>
      </c>
    </row>
    <row r="551" spans="1:4" ht="15.75" customHeight="1" x14ac:dyDescent="0.25">
      <c r="A551" s="796" t="s">
        <v>3572</v>
      </c>
      <c r="B551" s="797" t="s">
        <v>3573</v>
      </c>
      <c r="C551" s="796" t="s">
        <v>70</v>
      </c>
      <c r="D551" s="798">
        <v>16.275099999999998</v>
      </c>
    </row>
    <row r="552" spans="1:4" ht="15.75" customHeight="1" x14ac:dyDescent="0.25">
      <c r="A552" s="796" t="s">
        <v>3574</v>
      </c>
      <c r="B552" s="797" t="s">
        <v>3575</v>
      </c>
      <c r="C552" s="796" t="s">
        <v>47</v>
      </c>
      <c r="D552" s="798">
        <v>49.3718</v>
      </c>
    </row>
    <row r="553" spans="1:4" ht="15.75" customHeight="1" x14ac:dyDescent="0.25">
      <c r="A553" s="796" t="s">
        <v>3576</v>
      </c>
      <c r="B553" s="797" t="s">
        <v>3577</v>
      </c>
      <c r="C553" s="796" t="s">
        <v>70</v>
      </c>
      <c r="D553" s="798">
        <v>7524.6671999999999</v>
      </c>
    </row>
    <row r="554" spans="1:4" ht="15.75" customHeight="1" x14ac:dyDescent="0.25">
      <c r="A554" s="796" t="s">
        <v>3578</v>
      </c>
      <c r="B554" s="797" t="s">
        <v>3579</v>
      </c>
      <c r="C554" s="796" t="s">
        <v>50</v>
      </c>
      <c r="D554" s="798">
        <v>57.870899999999999</v>
      </c>
    </row>
    <row r="555" spans="1:4" ht="15.75" customHeight="1" x14ac:dyDescent="0.25">
      <c r="A555" s="796" t="s">
        <v>3580</v>
      </c>
      <c r="B555" s="797" t="s">
        <v>3581</v>
      </c>
      <c r="C555" s="796" t="s">
        <v>66</v>
      </c>
      <c r="D555" s="798">
        <v>228.42760000000001</v>
      </c>
    </row>
    <row r="556" spans="1:4" ht="15.75" customHeight="1" x14ac:dyDescent="0.25">
      <c r="A556" s="796" t="s">
        <v>3582</v>
      </c>
      <c r="B556" s="797" t="s">
        <v>3583</v>
      </c>
      <c r="C556" s="796" t="s">
        <v>70</v>
      </c>
      <c r="D556" s="798">
        <v>4927.2653</v>
      </c>
    </row>
    <row r="557" spans="1:4" ht="15.75" customHeight="1" x14ac:dyDescent="0.25">
      <c r="A557" s="796" t="s">
        <v>3584</v>
      </c>
      <c r="B557" s="797" t="s">
        <v>3585</v>
      </c>
      <c r="C557" s="796" t="s">
        <v>70</v>
      </c>
      <c r="D557" s="798">
        <v>2656.7937000000002</v>
      </c>
    </row>
    <row r="558" spans="1:4" ht="15.75" customHeight="1" x14ac:dyDescent="0.25">
      <c r="A558" s="796" t="s">
        <v>3586</v>
      </c>
      <c r="B558" s="797" t="s">
        <v>3587</v>
      </c>
      <c r="C558" s="796" t="s">
        <v>70</v>
      </c>
      <c r="D558" s="798">
        <v>561.69169999999997</v>
      </c>
    </row>
    <row r="559" spans="1:4" ht="15.75" customHeight="1" x14ac:dyDescent="0.25">
      <c r="A559" s="796" t="s">
        <v>3588</v>
      </c>
      <c r="B559" s="797" t="s">
        <v>3589</v>
      </c>
      <c r="C559" s="796" t="s">
        <v>70</v>
      </c>
      <c r="D559" s="798">
        <v>1363.2255</v>
      </c>
    </row>
    <row r="560" spans="1:4" ht="15.75" customHeight="1" x14ac:dyDescent="0.25">
      <c r="A560" s="796" t="s">
        <v>3590</v>
      </c>
      <c r="B560" s="797" t="s">
        <v>3591</v>
      </c>
      <c r="C560" s="796" t="s">
        <v>66</v>
      </c>
      <c r="D560" s="798">
        <v>170.17240000000001</v>
      </c>
    </row>
    <row r="561" spans="1:4" ht="15.75" customHeight="1" x14ac:dyDescent="0.25">
      <c r="A561" s="796" t="s">
        <v>3592</v>
      </c>
      <c r="B561" s="797" t="s">
        <v>3593</v>
      </c>
      <c r="C561" s="796" t="s">
        <v>70</v>
      </c>
      <c r="D561" s="798">
        <v>1269.1492000000001</v>
      </c>
    </row>
    <row r="562" spans="1:4" ht="15.75" customHeight="1" x14ac:dyDescent="0.25">
      <c r="A562" s="796" t="s">
        <v>3594</v>
      </c>
      <c r="B562" s="797" t="s">
        <v>3595</v>
      </c>
      <c r="C562" s="796" t="s">
        <v>70</v>
      </c>
      <c r="D562" s="798">
        <v>12164.3334</v>
      </c>
    </row>
    <row r="563" spans="1:4" ht="30" customHeight="1" x14ac:dyDescent="0.25">
      <c r="A563" s="796" t="s">
        <v>3596</v>
      </c>
      <c r="B563" s="797" t="s">
        <v>3597</v>
      </c>
      <c r="C563" s="796" t="s">
        <v>70</v>
      </c>
      <c r="D563" s="798">
        <v>11280.402899999999</v>
      </c>
    </row>
    <row r="564" spans="1:4" ht="15.75" customHeight="1" x14ac:dyDescent="0.25">
      <c r="A564" s="796" t="s">
        <v>3598</v>
      </c>
      <c r="B564" s="797" t="s">
        <v>3599</v>
      </c>
      <c r="C564" s="796" t="s">
        <v>70</v>
      </c>
      <c r="D564" s="798">
        <v>6.4120999999999997</v>
      </c>
    </row>
    <row r="565" spans="1:4" ht="15.75" customHeight="1" x14ac:dyDescent="0.25">
      <c r="A565" s="796" t="s">
        <v>3600</v>
      </c>
      <c r="B565" s="797" t="s">
        <v>3601</v>
      </c>
      <c r="C565" s="796" t="s">
        <v>70</v>
      </c>
      <c r="D565" s="798">
        <v>390</v>
      </c>
    </row>
    <row r="566" spans="1:4" ht="15.75" customHeight="1" x14ac:dyDescent="0.25">
      <c r="A566" s="796" t="s">
        <v>3602</v>
      </c>
      <c r="B566" s="797" t="s">
        <v>3603</v>
      </c>
      <c r="C566" s="796" t="s">
        <v>70</v>
      </c>
      <c r="D566" s="798">
        <v>39.441600000000001</v>
      </c>
    </row>
    <row r="567" spans="1:4" ht="15.75" customHeight="1" x14ac:dyDescent="0.25">
      <c r="A567" s="796" t="s">
        <v>3604</v>
      </c>
      <c r="B567" s="797" t="s">
        <v>3605</v>
      </c>
      <c r="C567" s="796" t="s">
        <v>70</v>
      </c>
      <c r="D567" s="798">
        <v>3804.3910999999998</v>
      </c>
    </row>
    <row r="568" spans="1:4" ht="15.75" customHeight="1" x14ac:dyDescent="0.25">
      <c r="A568" s="796" t="s">
        <v>3606</v>
      </c>
      <c r="B568" s="797" t="s">
        <v>3607</v>
      </c>
      <c r="C568" s="796" t="s">
        <v>50</v>
      </c>
      <c r="D568" s="798">
        <v>0.19220000000000001</v>
      </c>
    </row>
    <row r="569" spans="1:4" ht="15.75" customHeight="1" x14ac:dyDescent="0.25">
      <c r="A569" s="796" t="s">
        <v>3608</v>
      </c>
      <c r="B569" s="797" t="s">
        <v>3609</v>
      </c>
      <c r="C569" s="796" t="s">
        <v>50</v>
      </c>
      <c r="D569" s="798">
        <v>3.2502</v>
      </c>
    </row>
    <row r="570" spans="1:4" ht="15.75" customHeight="1" x14ac:dyDescent="0.25">
      <c r="A570" s="796" t="s">
        <v>3610</v>
      </c>
      <c r="B570" s="797" t="s">
        <v>3611</v>
      </c>
      <c r="C570" s="796" t="s">
        <v>66</v>
      </c>
      <c r="D570" s="798">
        <v>106.11</v>
      </c>
    </row>
    <row r="571" spans="1:4" ht="15.75" customHeight="1" x14ac:dyDescent="0.25">
      <c r="A571" s="796" t="s">
        <v>3612</v>
      </c>
      <c r="B571" s="797" t="s">
        <v>3613</v>
      </c>
      <c r="C571" s="796" t="s">
        <v>70</v>
      </c>
      <c r="D571" s="798">
        <v>31645.626700000001</v>
      </c>
    </row>
    <row r="572" spans="1:4" ht="15.75" customHeight="1" x14ac:dyDescent="0.25">
      <c r="A572" s="796" t="s">
        <v>3614</v>
      </c>
      <c r="B572" s="797" t="s">
        <v>3615</v>
      </c>
      <c r="C572" s="796" t="s">
        <v>70</v>
      </c>
      <c r="D572" s="798">
        <v>47264.823499999999</v>
      </c>
    </row>
    <row r="573" spans="1:4" ht="15.75" customHeight="1" x14ac:dyDescent="0.25">
      <c r="A573" s="796" t="s">
        <v>3616</v>
      </c>
      <c r="B573" s="797" t="s">
        <v>3617</v>
      </c>
      <c r="C573" s="796" t="s">
        <v>70</v>
      </c>
      <c r="D573" s="798">
        <v>60110.061800000003</v>
      </c>
    </row>
    <row r="574" spans="1:4" ht="15.75" customHeight="1" x14ac:dyDescent="0.25">
      <c r="A574" s="796" t="s">
        <v>3618</v>
      </c>
      <c r="B574" s="797" t="s">
        <v>3619</v>
      </c>
      <c r="C574" s="796" t="s">
        <v>70</v>
      </c>
      <c r="D574" s="798">
        <v>89107.419099999999</v>
      </c>
    </row>
    <row r="575" spans="1:4" ht="15.75" customHeight="1" x14ac:dyDescent="0.25">
      <c r="A575" s="796" t="s">
        <v>3620</v>
      </c>
      <c r="B575" s="797" t="s">
        <v>3621</v>
      </c>
      <c r="C575" s="796" t="s">
        <v>70</v>
      </c>
      <c r="D575" s="798">
        <v>98336.865000000005</v>
      </c>
    </row>
    <row r="576" spans="1:4" ht="15.75" customHeight="1" x14ac:dyDescent="0.25">
      <c r="A576" s="796" t="s">
        <v>3622</v>
      </c>
      <c r="B576" s="797" t="s">
        <v>3623</v>
      </c>
      <c r="C576" s="796" t="s">
        <v>70</v>
      </c>
      <c r="D576" s="798">
        <v>117035.9339</v>
      </c>
    </row>
    <row r="577" spans="1:4" ht="15.75" customHeight="1" x14ac:dyDescent="0.25">
      <c r="A577" s="796" t="s">
        <v>3624</v>
      </c>
      <c r="B577" s="797" t="s">
        <v>3625</v>
      </c>
      <c r="C577" s="796" t="s">
        <v>70</v>
      </c>
      <c r="D577" s="798">
        <v>145252.53099999999</v>
      </c>
    </row>
    <row r="578" spans="1:4" ht="15.75" customHeight="1" x14ac:dyDescent="0.25">
      <c r="A578" s="796" t="s">
        <v>3626</v>
      </c>
      <c r="B578" s="797" t="s">
        <v>3627</v>
      </c>
      <c r="C578" s="796" t="s">
        <v>70</v>
      </c>
      <c r="D578" s="798">
        <v>18601.794399999999</v>
      </c>
    </row>
    <row r="579" spans="1:4" ht="15.75" customHeight="1" x14ac:dyDescent="0.25">
      <c r="A579" s="796" t="s">
        <v>3628</v>
      </c>
      <c r="B579" s="797" t="s">
        <v>3629</v>
      </c>
      <c r="C579" s="796" t="s">
        <v>70</v>
      </c>
      <c r="D579" s="798">
        <v>32097.905500000001</v>
      </c>
    </row>
    <row r="580" spans="1:4" ht="15.75" customHeight="1" x14ac:dyDescent="0.25">
      <c r="A580" s="796" t="s">
        <v>3630</v>
      </c>
      <c r="B580" s="797" t="s">
        <v>3631</v>
      </c>
      <c r="C580" s="796" t="s">
        <v>70</v>
      </c>
      <c r="D580" s="798">
        <v>35711.287499999999</v>
      </c>
    </row>
    <row r="581" spans="1:4" ht="15.75" customHeight="1" x14ac:dyDescent="0.25">
      <c r="A581" s="796" t="s">
        <v>3632</v>
      </c>
      <c r="B581" s="797" t="s">
        <v>3633</v>
      </c>
      <c r="C581" s="796" t="s">
        <v>70</v>
      </c>
      <c r="D581" s="798">
        <v>52247.503599999996</v>
      </c>
    </row>
    <row r="582" spans="1:4" ht="15.75" customHeight="1" x14ac:dyDescent="0.25">
      <c r="A582" s="796" t="s">
        <v>3634</v>
      </c>
      <c r="B582" s="797" t="s">
        <v>3635</v>
      </c>
      <c r="C582" s="796" t="s">
        <v>70</v>
      </c>
      <c r="D582" s="798">
        <v>57666.449200000003</v>
      </c>
    </row>
    <row r="583" spans="1:4" ht="15.75" customHeight="1" x14ac:dyDescent="0.25">
      <c r="A583" s="796" t="s">
        <v>3636</v>
      </c>
      <c r="B583" s="797" t="s">
        <v>3637</v>
      </c>
      <c r="C583" s="796" t="s">
        <v>70</v>
      </c>
      <c r="D583" s="798">
        <v>68758.8318</v>
      </c>
    </row>
    <row r="584" spans="1:4" ht="15.75" customHeight="1" x14ac:dyDescent="0.25">
      <c r="A584" s="796" t="s">
        <v>3638</v>
      </c>
      <c r="B584" s="797" t="s">
        <v>3639</v>
      </c>
      <c r="C584" s="796" t="s">
        <v>70</v>
      </c>
      <c r="D584" s="798">
        <v>85413.265799999994</v>
      </c>
    </row>
    <row r="585" spans="1:4" ht="15.75" customHeight="1" x14ac:dyDescent="0.25">
      <c r="A585" s="796" t="s">
        <v>3640</v>
      </c>
      <c r="B585" s="797" t="s">
        <v>3641</v>
      </c>
      <c r="C585" s="796" t="s">
        <v>70</v>
      </c>
      <c r="D585" s="798">
        <v>6.8460000000000001</v>
      </c>
    </row>
    <row r="586" spans="1:4" ht="15.75" customHeight="1" x14ac:dyDescent="0.25">
      <c r="A586" s="796" t="s">
        <v>3642</v>
      </c>
      <c r="B586" s="797" t="s">
        <v>3643</v>
      </c>
      <c r="C586" s="796" t="s">
        <v>70</v>
      </c>
      <c r="D586" s="798">
        <v>4747.4449000000004</v>
      </c>
    </row>
    <row r="587" spans="1:4" ht="15.75" customHeight="1" x14ac:dyDescent="0.25">
      <c r="A587" s="796" t="s">
        <v>3644</v>
      </c>
      <c r="B587" s="797" t="s">
        <v>3645</v>
      </c>
      <c r="C587" s="796" t="s">
        <v>50</v>
      </c>
      <c r="D587" s="798">
        <v>8.6666000000000007</v>
      </c>
    </row>
    <row r="588" spans="1:4" ht="15.75" customHeight="1" x14ac:dyDescent="0.25">
      <c r="A588" s="796" t="s">
        <v>643</v>
      </c>
      <c r="B588" s="797" t="s">
        <v>644</v>
      </c>
      <c r="C588" s="796" t="s">
        <v>38</v>
      </c>
      <c r="D588" s="798">
        <v>21.9</v>
      </c>
    </row>
    <row r="589" spans="1:4" ht="15.75" customHeight="1" x14ac:dyDescent="0.25">
      <c r="A589" s="796" t="s">
        <v>630</v>
      </c>
      <c r="B589" s="797" t="s">
        <v>631</v>
      </c>
      <c r="C589" s="796" t="s">
        <v>50</v>
      </c>
      <c r="D589" s="798">
        <v>123</v>
      </c>
    </row>
    <row r="590" spans="1:4" ht="15.75" customHeight="1" x14ac:dyDescent="0.25">
      <c r="A590" s="796" t="s">
        <v>3646</v>
      </c>
      <c r="B590" s="797" t="s">
        <v>3647</v>
      </c>
      <c r="C590" s="796" t="s">
        <v>66</v>
      </c>
      <c r="D590" s="798">
        <v>3.6823999999999999</v>
      </c>
    </row>
    <row r="591" spans="1:4" ht="15.75" customHeight="1" x14ac:dyDescent="0.25">
      <c r="A591" s="796" t="s">
        <v>3648</v>
      </c>
      <c r="B591" s="797" t="s">
        <v>3649</v>
      </c>
      <c r="C591" s="796" t="s">
        <v>47</v>
      </c>
      <c r="D591" s="798">
        <v>43.524500000000003</v>
      </c>
    </row>
    <row r="592" spans="1:4" ht="15.75" customHeight="1" x14ac:dyDescent="0.25">
      <c r="A592" s="796" t="s">
        <v>3650</v>
      </c>
      <c r="B592" s="797" t="s">
        <v>3651</v>
      </c>
      <c r="C592" s="796" t="s">
        <v>66</v>
      </c>
      <c r="D592" s="798">
        <v>44.4041</v>
      </c>
    </row>
    <row r="593" spans="1:4" ht="15.75" customHeight="1" x14ac:dyDescent="0.25">
      <c r="A593" s="796" t="s">
        <v>3652</v>
      </c>
      <c r="B593" s="797" t="s">
        <v>3653</v>
      </c>
      <c r="C593" s="796" t="s">
        <v>66</v>
      </c>
      <c r="D593" s="798">
        <v>25</v>
      </c>
    </row>
    <row r="594" spans="1:4" ht="15.75" customHeight="1" x14ac:dyDescent="0.25">
      <c r="A594" s="796" t="s">
        <v>3654</v>
      </c>
      <c r="B594" s="797" t="s">
        <v>3655</v>
      </c>
      <c r="C594" s="796" t="s">
        <v>70</v>
      </c>
      <c r="D594" s="798">
        <v>501.56380000000001</v>
      </c>
    </row>
    <row r="595" spans="1:4" ht="15.75" customHeight="1" x14ac:dyDescent="0.25">
      <c r="A595" s="796" t="s">
        <v>3656</v>
      </c>
      <c r="B595" s="797" t="s">
        <v>3657</v>
      </c>
      <c r="C595" s="796" t="s">
        <v>70</v>
      </c>
      <c r="D595" s="798">
        <v>3.6951999999999998</v>
      </c>
    </row>
    <row r="596" spans="1:4" ht="15.75" customHeight="1" x14ac:dyDescent="0.25">
      <c r="A596" s="796" t="s">
        <v>3658</v>
      </c>
      <c r="B596" s="797" t="s">
        <v>3659</v>
      </c>
      <c r="C596" s="796" t="s">
        <v>70</v>
      </c>
      <c r="D596" s="798">
        <v>15.366899999999999</v>
      </c>
    </row>
    <row r="597" spans="1:4" ht="15.75" customHeight="1" x14ac:dyDescent="0.25">
      <c r="A597" s="796" t="s">
        <v>3660</v>
      </c>
      <c r="B597" s="797" t="s">
        <v>3661</v>
      </c>
      <c r="C597" s="796" t="s">
        <v>70</v>
      </c>
      <c r="D597" s="798">
        <v>940.34339999999997</v>
      </c>
    </row>
    <row r="598" spans="1:4" ht="15.75" customHeight="1" x14ac:dyDescent="0.25">
      <c r="A598" s="796" t="s">
        <v>3662</v>
      </c>
      <c r="B598" s="797" t="s">
        <v>3663</v>
      </c>
      <c r="C598" s="796" t="s">
        <v>70</v>
      </c>
      <c r="D598" s="798">
        <v>162.19990000000001</v>
      </c>
    </row>
    <row r="599" spans="1:4" ht="15.75" customHeight="1" x14ac:dyDescent="0.25">
      <c r="A599" s="796" t="s">
        <v>3664</v>
      </c>
      <c r="B599" s="797" t="s">
        <v>3665</v>
      </c>
      <c r="C599" s="796" t="s">
        <v>50</v>
      </c>
      <c r="D599" s="798">
        <v>103.1674</v>
      </c>
    </row>
    <row r="600" spans="1:4" ht="15.75" customHeight="1" x14ac:dyDescent="0.25">
      <c r="A600" s="796" t="s">
        <v>3666</v>
      </c>
      <c r="B600" s="797" t="s">
        <v>3667</v>
      </c>
      <c r="C600" s="796" t="s">
        <v>70</v>
      </c>
      <c r="D600" s="798">
        <v>2845.1749</v>
      </c>
    </row>
    <row r="601" spans="1:4" ht="15.75" customHeight="1" x14ac:dyDescent="0.25">
      <c r="A601" s="796" t="s">
        <v>3668</v>
      </c>
      <c r="B601" s="797" t="s">
        <v>3669</v>
      </c>
      <c r="C601" s="796" t="s">
        <v>70</v>
      </c>
      <c r="D601" s="798">
        <v>15.7582</v>
      </c>
    </row>
    <row r="602" spans="1:4" ht="15.75" customHeight="1" x14ac:dyDescent="0.25">
      <c r="A602" s="796" t="s">
        <v>3670</v>
      </c>
      <c r="B602" s="797" t="s">
        <v>3671</v>
      </c>
      <c r="C602" s="796" t="s">
        <v>70</v>
      </c>
      <c r="D602" s="798">
        <v>10266.022000000001</v>
      </c>
    </row>
    <row r="603" spans="1:4" ht="15.75" customHeight="1" x14ac:dyDescent="0.25">
      <c r="A603" s="796" t="s">
        <v>3672</v>
      </c>
      <c r="B603" s="797" t="s">
        <v>3673</v>
      </c>
      <c r="C603" s="796" t="s">
        <v>66</v>
      </c>
      <c r="D603" s="798">
        <v>668.18179999999995</v>
      </c>
    </row>
    <row r="604" spans="1:4" ht="15.75" customHeight="1" x14ac:dyDescent="0.25">
      <c r="A604" s="796" t="s">
        <v>3674</v>
      </c>
      <c r="B604" s="797" t="s">
        <v>3675</v>
      </c>
      <c r="C604" s="796" t="s">
        <v>70</v>
      </c>
      <c r="D604" s="798">
        <v>2.4670000000000001</v>
      </c>
    </row>
    <row r="605" spans="1:4" ht="15.75" customHeight="1" x14ac:dyDescent="0.25">
      <c r="A605" s="796" t="s">
        <v>3676</v>
      </c>
      <c r="B605" s="797" t="s">
        <v>3677</v>
      </c>
      <c r="C605" s="796" t="s">
        <v>70</v>
      </c>
      <c r="D605" s="798">
        <v>4.0049000000000001</v>
      </c>
    </row>
    <row r="606" spans="1:4" ht="15.75" customHeight="1" x14ac:dyDescent="0.25">
      <c r="A606" s="796" t="s">
        <v>347</v>
      </c>
      <c r="B606" s="797" t="s">
        <v>1722</v>
      </c>
      <c r="C606" s="796" t="s">
        <v>66</v>
      </c>
      <c r="D606" s="798">
        <v>5.6036000000000001</v>
      </c>
    </row>
    <row r="607" spans="1:4" ht="15.75" customHeight="1" x14ac:dyDescent="0.25">
      <c r="A607" s="796" t="s">
        <v>346</v>
      </c>
      <c r="B607" s="797" t="s">
        <v>1721</v>
      </c>
      <c r="C607" s="796" t="s">
        <v>66</v>
      </c>
      <c r="D607" s="798">
        <v>4.3780000000000001</v>
      </c>
    </row>
    <row r="608" spans="1:4" ht="15.75" customHeight="1" x14ac:dyDescent="0.25">
      <c r="A608" s="796" t="s">
        <v>3678</v>
      </c>
      <c r="B608" s="797" t="s">
        <v>3679</v>
      </c>
      <c r="C608" s="796" t="s">
        <v>66</v>
      </c>
      <c r="D608" s="798">
        <v>33.476599999999998</v>
      </c>
    </row>
    <row r="609" spans="1:4" ht="15.75" customHeight="1" x14ac:dyDescent="0.25">
      <c r="A609" s="796" t="s">
        <v>3680</v>
      </c>
      <c r="B609" s="797" t="s">
        <v>3681</v>
      </c>
      <c r="C609" s="796" t="s">
        <v>70</v>
      </c>
      <c r="D609" s="798">
        <v>443.10169999999999</v>
      </c>
    </row>
    <row r="610" spans="1:4" ht="15.75" customHeight="1" x14ac:dyDescent="0.25">
      <c r="A610" s="796" t="s">
        <v>3682</v>
      </c>
      <c r="B610" s="797" t="s">
        <v>3683</v>
      </c>
      <c r="C610" s="796" t="s">
        <v>50</v>
      </c>
      <c r="D610" s="798">
        <v>32.82</v>
      </c>
    </row>
    <row r="611" spans="1:4" ht="15.75" customHeight="1" x14ac:dyDescent="0.25">
      <c r="A611" s="796" t="s">
        <v>3684</v>
      </c>
      <c r="B611" s="797" t="s">
        <v>3685</v>
      </c>
      <c r="C611" s="796" t="s">
        <v>47</v>
      </c>
      <c r="D611" s="798">
        <v>189.47309999999999</v>
      </c>
    </row>
    <row r="612" spans="1:4" ht="15.75" customHeight="1" x14ac:dyDescent="0.25">
      <c r="A612" s="796" t="s">
        <v>3686</v>
      </c>
      <c r="B612" s="797" t="s">
        <v>3687</v>
      </c>
      <c r="C612" s="796" t="s">
        <v>66</v>
      </c>
      <c r="D612" s="798">
        <v>5.7073</v>
      </c>
    </row>
    <row r="613" spans="1:4" ht="30" customHeight="1" x14ac:dyDescent="0.25">
      <c r="A613" s="796" t="s">
        <v>3688</v>
      </c>
      <c r="B613" s="797" t="s">
        <v>3689</v>
      </c>
      <c r="C613" s="796" t="s">
        <v>66</v>
      </c>
      <c r="D613" s="798">
        <v>8.4237000000000002</v>
      </c>
    </row>
    <row r="614" spans="1:4" ht="15.75" customHeight="1" x14ac:dyDescent="0.25">
      <c r="A614" s="796" t="s">
        <v>3690</v>
      </c>
      <c r="B614" s="797" t="s">
        <v>3691</v>
      </c>
      <c r="C614" s="796" t="s">
        <v>66</v>
      </c>
      <c r="D614" s="798">
        <v>12.868600000000001</v>
      </c>
    </row>
    <row r="615" spans="1:4" ht="15.75" customHeight="1" x14ac:dyDescent="0.25">
      <c r="A615" s="796" t="s">
        <v>3692</v>
      </c>
      <c r="B615" s="797" t="s">
        <v>3693</v>
      </c>
      <c r="C615" s="796" t="s">
        <v>66</v>
      </c>
      <c r="D615" s="798">
        <v>23.865500000000001</v>
      </c>
    </row>
    <row r="616" spans="1:4" ht="15.75" customHeight="1" x14ac:dyDescent="0.25">
      <c r="A616" s="796" t="s">
        <v>3694</v>
      </c>
      <c r="B616" s="797" t="s">
        <v>3695</v>
      </c>
      <c r="C616" s="796" t="s">
        <v>66</v>
      </c>
      <c r="D616" s="798">
        <v>28.933199999999999</v>
      </c>
    </row>
    <row r="617" spans="1:4" ht="15.75" customHeight="1" x14ac:dyDescent="0.25">
      <c r="A617" s="796" t="s">
        <v>3696</v>
      </c>
      <c r="B617" s="797" t="s">
        <v>3697</v>
      </c>
      <c r="C617" s="796" t="s">
        <v>66</v>
      </c>
      <c r="D617" s="798">
        <v>77.947199999999995</v>
      </c>
    </row>
    <row r="618" spans="1:4" ht="15.75" customHeight="1" x14ac:dyDescent="0.25">
      <c r="A618" s="796" t="s">
        <v>3698</v>
      </c>
      <c r="B618" s="797" t="s">
        <v>3699</v>
      </c>
      <c r="C618" s="796" t="s">
        <v>66</v>
      </c>
      <c r="D618" s="798">
        <v>26.0137</v>
      </c>
    </row>
    <row r="619" spans="1:4" ht="15.75" customHeight="1" x14ac:dyDescent="0.25">
      <c r="A619" s="796" t="s">
        <v>3700</v>
      </c>
      <c r="B619" s="797" t="s">
        <v>3701</v>
      </c>
      <c r="C619" s="796" t="s">
        <v>66</v>
      </c>
      <c r="D619" s="798">
        <v>2.0489999999999999</v>
      </c>
    </row>
    <row r="620" spans="1:4" ht="15.75" customHeight="1" x14ac:dyDescent="0.25">
      <c r="A620" s="796" t="s">
        <v>3702</v>
      </c>
      <c r="B620" s="797" t="s">
        <v>3703</v>
      </c>
      <c r="C620" s="796" t="s">
        <v>66</v>
      </c>
      <c r="D620" s="798">
        <v>12.28</v>
      </c>
    </row>
    <row r="621" spans="1:4" ht="15.75" customHeight="1" x14ac:dyDescent="0.25">
      <c r="A621" s="796" t="s">
        <v>3704</v>
      </c>
      <c r="B621" s="797" t="s">
        <v>3705</v>
      </c>
      <c r="C621" s="796" t="s">
        <v>70</v>
      </c>
      <c r="D621" s="798">
        <v>1.1881999999999999</v>
      </c>
    </row>
    <row r="622" spans="1:4" ht="15.75" customHeight="1" x14ac:dyDescent="0.25">
      <c r="A622" s="796" t="s">
        <v>3706</v>
      </c>
      <c r="B622" s="797" t="s">
        <v>3707</v>
      </c>
      <c r="C622" s="796" t="s">
        <v>70</v>
      </c>
      <c r="D622" s="798">
        <v>1.1881999999999999</v>
      </c>
    </row>
    <row r="623" spans="1:4" ht="15.75" customHeight="1" x14ac:dyDescent="0.25">
      <c r="A623" s="796" t="s">
        <v>3708</v>
      </c>
      <c r="B623" s="797" t="s">
        <v>3709</v>
      </c>
      <c r="C623" s="796" t="s">
        <v>70</v>
      </c>
      <c r="D623" s="798">
        <v>1.1881999999999999</v>
      </c>
    </row>
    <row r="624" spans="1:4" ht="15.75" customHeight="1" x14ac:dyDescent="0.25">
      <c r="A624" s="796" t="s">
        <v>3710</v>
      </c>
      <c r="B624" s="797" t="s">
        <v>3711</v>
      </c>
      <c r="C624" s="796" t="s">
        <v>70</v>
      </c>
      <c r="D624" s="798">
        <v>1.1881999999999999</v>
      </c>
    </row>
    <row r="625" spans="1:4" ht="15.75" customHeight="1" x14ac:dyDescent="0.25">
      <c r="A625" s="796" t="s">
        <v>341</v>
      </c>
      <c r="B625" s="797" t="s">
        <v>342</v>
      </c>
      <c r="C625" s="796" t="s">
        <v>70</v>
      </c>
      <c r="D625" s="798">
        <v>3.6884999999999999</v>
      </c>
    </row>
    <row r="626" spans="1:4" ht="15.75" customHeight="1" x14ac:dyDescent="0.25">
      <c r="A626" s="796" t="s">
        <v>3712</v>
      </c>
      <c r="B626" s="797" t="s">
        <v>3713</v>
      </c>
      <c r="C626" s="796" t="s">
        <v>70</v>
      </c>
      <c r="D626" s="798">
        <v>3.6829999999999998</v>
      </c>
    </row>
    <row r="627" spans="1:4" ht="15.75" customHeight="1" x14ac:dyDescent="0.25">
      <c r="A627" s="796" t="s">
        <v>3714</v>
      </c>
      <c r="B627" s="797" t="s">
        <v>3715</v>
      </c>
      <c r="C627" s="796" t="s">
        <v>70</v>
      </c>
      <c r="D627" s="798">
        <v>4.1417999999999999</v>
      </c>
    </row>
    <row r="628" spans="1:4" ht="15.75" customHeight="1" x14ac:dyDescent="0.25">
      <c r="A628" s="796" t="s">
        <v>546</v>
      </c>
      <c r="B628" s="797" t="s">
        <v>3716</v>
      </c>
      <c r="C628" s="796" t="s">
        <v>275</v>
      </c>
      <c r="D628" s="798">
        <v>6.4364999999999997</v>
      </c>
    </row>
    <row r="629" spans="1:4" ht="15.75" customHeight="1" x14ac:dyDescent="0.25">
      <c r="A629" s="796" t="s">
        <v>3717</v>
      </c>
      <c r="B629" s="797" t="s">
        <v>3718</v>
      </c>
      <c r="C629" s="796" t="s">
        <v>70</v>
      </c>
      <c r="D629" s="798">
        <v>4.1609999999999996</v>
      </c>
    </row>
    <row r="630" spans="1:4" ht="15.75" customHeight="1" x14ac:dyDescent="0.25">
      <c r="A630" s="796" t="s">
        <v>717</v>
      </c>
      <c r="B630" s="797" t="s">
        <v>718</v>
      </c>
      <c r="C630" s="796" t="s">
        <v>108</v>
      </c>
      <c r="D630" s="798" t="s">
        <v>478</v>
      </c>
    </row>
    <row r="631" spans="1:4" ht="15.75" customHeight="1" x14ac:dyDescent="0.25">
      <c r="A631" s="796" t="s">
        <v>3719</v>
      </c>
      <c r="B631" s="797" t="s">
        <v>3720</v>
      </c>
      <c r="C631" s="796" t="s">
        <v>108</v>
      </c>
      <c r="D631" s="798" t="s">
        <v>478</v>
      </c>
    </row>
    <row r="632" spans="1:4" ht="15.75" customHeight="1" x14ac:dyDescent="0.25">
      <c r="A632" s="796" t="s">
        <v>3721</v>
      </c>
      <c r="B632" s="797" t="s">
        <v>3722</v>
      </c>
      <c r="C632" s="796" t="s">
        <v>108</v>
      </c>
      <c r="D632" s="798" t="s">
        <v>478</v>
      </c>
    </row>
    <row r="633" spans="1:4" ht="15.75" customHeight="1" x14ac:dyDescent="0.25">
      <c r="A633" s="796" t="s">
        <v>491</v>
      </c>
      <c r="B633" s="797" t="s">
        <v>492</v>
      </c>
      <c r="C633" s="796" t="s">
        <v>108</v>
      </c>
      <c r="D633" s="798" t="s">
        <v>478</v>
      </c>
    </row>
    <row r="634" spans="1:4" ht="15.75" customHeight="1" x14ac:dyDescent="0.25">
      <c r="A634" s="796" t="s">
        <v>3723</v>
      </c>
      <c r="B634" s="797" t="s">
        <v>3724</v>
      </c>
      <c r="C634" s="796" t="s">
        <v>108</v>
      </c>
      <c r="D634" s="798" t="s">
        <v>478</v>
      </c>
    </row>
    <row r="635" spans="1:4" ht="15.75" customHeight="1" x14ac:dyDescent="0.25">
      <c r="A635" s="796" t="s">
        <v>3725</v>
      </c>
      <c r="B635" s="797" t="s">
        <v>3726</v>
      </c>
      <c r="C635" s="796" t="s">
        <v>70</v>
      </c>
      <c r="D635" s="798">
        <v>4.1692</v>
      </c>
    </row>
    <row r="636" spans="1:4" ht="15.75" customHeight="1" x14ac:dyDescent="0.25">
      <c r="A636" s="796" t="s">
        <v>3727</v>
      </c>
      <c r="B636" s="797" t="s">
        <v>3728</v>
      </c>
      <c r="C636" s="796" t="s">
        <v>108</v>
      </c>
      <c r="D636" s="798" t="s">
        <v>478</v>
      </c>
    </row>
    <row r="637" spans="1:4" ht="15.75" customHeight="1" x14ac:dyDescent="0.25">
      <c r="A637" s="796" t="s">
        <v>3729</v>
      </c>
      <c r="B637" s="797" t="s">
        <v>3730</v>
      </c>
      <c r="C637" s="796" t="s">
        <v>108</v>
      </c>
      <c r="D637" s="798" t="s">
        <v>478</v>
      </c>
    </row>
    <row r="638" spans="1:4" ht="15.75" customHeight="1" x14ac:dyDescent="0.25">
      <c r="A638" s="796" t="s">
        <v>3731</v>
      </c>
      <c r="B638" s="797" t="s">
        <v>3732</v>
      </c>
      <c r="C638" s="796" t="s">
        <v>108</v>
      </c>
      <c r="D638" s="798" t="s">
        <v>478</v>
      </c>
    </row>
    <row r="639" spans="1:4" ht="15.75" customHeight="1" x14ac:dyDescent="0.25">
      <c r="A639" s="796" t="s">
        <v>3733</v>
      </c>
      <c r="B639" s="797" t="s">
        <v>3734</v>
      </c>
      <c r="C639" s="796" t="s">
        <v>108</v>
      </c>
      <c r="D639" s="798">
        <v>7641.8719000000001</v>
      </c>
    </row>
    <row r="640" spans="1:4" ht="15.75" customHeight="1" x14ac:dyDescent="0.25">
      <c r="A640" s="796" t="s">
        <v>473</v>
      </c>
      <c r="B640" s="797" t="s">
        <v>1760</v>
      </c>
      <c r="C640" s="796" t="s">
        <v>50</v>
      </c>
      <c r="D640" s="798">
        <v>0.59</v>
      </c>
    </row>
    <row r="641" spans="1:4" ht="15.75" customHeight="1" x14ac:dyDescent="0.25">
      <c r="A641" s="796" t="s">
        <v>3735</v>
      </c>
      <c r="B641" s="797" t="s">
        <v>3736</v>
      </c>
      <c r="C641" s="796" t="s">
        <v>108</v>
      </c>
      <c r="D641" s="798" t="s">
        <v>478</v>
      </c>
    </row>
    <row r="642" spans="1:4" ht="15.75" customHeight="1" x14ac:dyDescent="0.25">
      <c r="A642" s="796" t="s">
        <v>3737</v>
      </c>
      <c r="B642" s="797" t="s">
        <v>3738</v>
      </c>
      <c r="C642" s="796" t="s">
        <v>108</v>
      </c>
      <c r="D642" s="798" t="s">
        <v>478</v>
      </c>
    </row>
    <row r="643" spans="1:4" ht="15.75" customHeight="1" x14ac:dyDescent="0.25">
      <c r="A643" s="796" t="s">
        <v>3739</v>
      </c>
      <c r="B643" s="797" t="s">
        <v>3740</v>
      </c>
      <c r="C643" s="796" t="s">
        <v>108</v>
      </c>
      <c r="D643" s="798" t="s">
        <v>478</v>
      </c>
    </row>
    <row r="644" spans="1:4" ht="15.75" customHeight="1" x14ac:dyDescent="0.25">
      <c r="A644" s="796" t="s">
        <v>3741</v>
      </c>
      <c r="B644" s="797" t="s">
        <v>3742</v>
      </c>
      <c r="C644" s="796" t="s">
        <v>70</v>
      </c>
      <c r="D644" s="798">
        <v>5.2004999999999999</v>
      </c>
    </row>
    <row r="645" spans="1:4" ht="15.75" customHeight="1" x14ac:dyDescent="0.25">
      <c r="A645" s="796" t="s">
        <v>3743</v>
      </c>
      <c r="B645" s="797" t="s">
        <v>3744</v>
      </c>
      <c r="C645" s="796" t="s">
        <v>70</v>
      </c>
      <c r="D645" s="798">
        <v>9.1532</v>
      </c>
    </row>
    <row r="646" spans="1:4" ht="15.75" customHeight="1" x14ac:dyDescent="0.25">
      <c r="A646" s="796" t="s">
        <v>3745</v>
      </c>
      <c r="B646" s="797" t="s">
        <v>3746</v>
      </c>
      <c r="C646" s="796" t="s">
        <v>70</v>
      </c>
      <c r="D646" s="798">
        <v>10.172700000000001</v>
      </c>
    </row>
    <row r="647" spans="1:4" ht="15.75" customHeight="1" x14ac:dyDescent="0.25">
      <c r="A647" s="796" t="s">
        <v>3747</v>
      </c>
      <c r="B647" s="797" t="s">
        <v>3748</v>
      </c>
      <c r="C647" s="796" t="s">
        <v>70</v>
      </c>
      <c r="D647" s="798">
        <v>10.1837</v>
      </c>
    </row>
    <row r="648" spans="1:4" ht="15.75" customHeight="1" x14ac:dyDescent="0.25">
      <c r="A648" s="796" t="s">
        <v>3749</v>
      </c>
      <c r="B648" s="797" t="s">
        <v>3750</v>
      </c>
      <c r="C648" s="796" t="s">
        <v>50</v>
      </c>
      <c r="D648" s="798">
        <v>10.0275</v>
      </c>
    </row>
    <row r="649" spans="1:4" ht="15.75" customHeight="1" x14ac:dyDescent="0.25">
      <c r="A649" s="796" t="s">
        <v>3751</v>
      </c>
      <c r="B649" s="797" t="s">
        <v>3752</v>
      </c>
      <c r="C649" s="796" t="s">
        <v>70</v>
      </c>
      <c r="D649" s="798">
        <v>3262.1689000000001</v>
      </c>
    </row>
    <row r="650" spans="1:4" ht="15.75" customHeight="1" x14ac:dyDescent="0.25">
      <c r="A650" s="796" t="s">
        <v>3753</v>
      </c>
      <c r="B650" s="797" t="s">
        <v>3754</v>
      </c>
      <c r="C650" s="796" t="s">
        <v>70</v>
      </c>
      <c r="D650" s="798">
        <v>3978.8393000000001</v>
      </c>
    </row>
    <row r="651" spans="1:4" ht="15.75" customHeight="1" x14ac:dyDescent="0.25">
      <c r="A651" s="796" t="s">
        <v>3755</v>
      </c>
      <c r="B651" s="797" t="s">
        <v>3756</v>
      </c>
      <c r="C651" s="796" t="s">
        <v>70</v>
      </c>
      <c r="D651" s="798">
        <v>1311.2056</v>
      </c>
    </row>
    <row r="652" spans="1:4" ht="15.75" customHeight="1" x14ac:dyDescent="0.25">
      <c r="A652" s="796" t="s">
        <v>3757</v>
      </c>
      <c r="B652" s="797" t="s">
        <v>3758</v>
      </c>
      <c r="C652" s="796" t="s">
        <v>70</v>
      </c>
      <c r="D652" s="798">
        <v>1826.7660000000001</v>
      </c>
    </row>
    <row r="653" spans="1:4" ht="15.75" customHeight="1" x14ac:dyDescent="0.25">
      <c r="A653" s="796" t="s">
        <v>3759</v>
      </c>
      <c r="B653" s="797" t="s">
        <v>3760</v>
      </c>
      <c r="C653" s="796" t="s">
        <v>70</v>
      </c>
      <c r="D653" s="798">
        <v>38.600299999999997</v>
      </c>
    </row>
    <row r="654" spans="1:4" ht="15.75" customHeight="1" x14ac:dyDescent="0.25">
      <c r="A654" s="796" t="s">
        <v>3761</v>
      </c>
      <c r="B654" s="797" t="s">
        <v>3762</v>
      </c>
      <c r="C654" s="796" t="s">
        <v>70</v>
      </c>
      <c r="D654" s="798">
        <v>6851.3383999999996</v>
      </c>
    </row>
    <row r="655" spans="1:4" ht="15.75" customHeight="1" x14ac:dyDescent="0.25">
      <c r="A655" s="796" t="s">
        <v>3763</v>
      </c>
      <c r="B655" s="797" t="s">
        <v>3764</v>
      </c>
      <c r="C655" s="796" t="s">
        <v>70</v>
      </c>
      <c r="D655" s="798">
        <v>39.4208</v>
      </c>
    </row>
    <row r="656" spans="1:4" ht="30" customHeight="1" x14ac:dyDescent="0.25">
      <c r="A656" s="796" t="s">
        <v>3765</v>
      </c>
      <c r="B656" s="797" t="s">
        <v>3766</v>
      </c>
      <c r="C656" s="796" t="s">
        <v>70</v>
      </c>
      <c r="D656" s="798">
        <v>409.8603</v>
      </c>
    </row>
    <row r="657" spans="1:4" ht="15.75" customHeight="1" x14ac:dyDescent="0.25">
      <c r="A657" s="796" t="s">
        <v>3767</v>
      </c>
      <c r="B657" s="797" t="s">
        <v>3768</v>
      </c>
      <c r="C657" s="796" t="s">
        <v>70</v>
      </c>
      <c r="D657" s="798">
        <v>409.8603</v>
      </c>
    </row>
    <row r="658" spans="1:4" ht="15.75" customHeight="1" x14ac:dyDescent="0.25">
      <c r="A658" s="796" t="s">
        <v>3769</v>
      </c>
      <c r="B658" s="797" t="s">
        <v>3770</v>
      </c>
      <c r="C658" s="796" t="s">
        <v>70</v>
      </c>
      <c r="D658" s="798">
        <v>92.124600000000001</v>
      </c>
    </row>
    <row r="659" spans="1:4" ht="15.75" customHeight="1" x14ac:dyDescent="0.25">
      <c r="A659" s="796" t="s">
        <v>3771</v>
      </c>
      <c r="B659" s="797" t="s">
        <v>3772</v>
      </c>
      <c r="C659" s="796" t="s">
        <v>70</v>
      </c>
      <c r="D659" s="798">
        <v>98.540700000000001</v>
      </c>
    </row>
    <row r="660" spans="1:4" ht="15.75" customHeight="1" x14ac:dyDescent="0.25">
      <c r="A660" s="796" t="s">
        <v>3773</v>
      </c>
      <c r="B660" s="797" t="s">
        <v>3774</v>
      </c>
      <c r="C660" s="796" t="s">
        <v>70</v>
      </c>
      <c r="D660" s="798">
        <v>138.99010000000001</v>
      </c>
    </row>
    <row r="661" spans="1:4" ht="15.75" customHeight="1" x14ac:dyDescent="0.25">
      <c r="A661" s="796" t="s">
        <v>3775</v>
      </c>
      <c r="B661" s="797" t="s">
        <v>3776</v>
      </c>
      <c r="C661" s="796" t="s">
        <v>70</v>
      </c>
      <c r="D661" s="798">
        <v>104.24</v>
      </c>
    </row>
    <row r="662" spans="1:4" ht="15.75" customHeight="1" x14ac:dyDescent="0.25">
      <c r="A662" s="796" t="s">
        <v>343</v>
      </c>
      <c r="B662" s="797" t="s">
        <v>344</v>
      </c>
      <c r="C662" s="796" t="s">
        <v>70</v>
      </c>
      <c r="D662" s="798">
        <v>161.11850000000001</v>
      </c>
    </row>
    <row r="663" spans="1:4" ht="15.75" customHeight="1" x14ac:dyDescent="0.25">
      <c r="A663" s="796" t="s">
        <v>3777</v>
      </c>
      <c r="B663" s="797" t="s">
        <v>3778</v>
      </c>
      <c r="C663" s="796" t="s">
        <v>70</v>
      </c>
      <c r="D663" s="798">
        <v>210.6371</v>
      </c>
    </row>
    <row r="664" spans="1:4" ht="15.75" customHeight="1" x14ac:dyDescent="0.25">
      <c r="A664" s="796" t="s">
        <v>3779</v>
      </c>
      <c r="B664" s="797" t="s">
        <v>3780</v>
      </c>
      <c r="C664" s="796" t="s">
        <v>70</v>
      </c>
      <c r="D664" s="798">
        <v>217.22489999999999</v>
      </c>
    </row>
    <row r="665" spans="1:4" ht="15.75" customHeight="1" x14ac:dyDescent="0.25">
      <c r="A665" s="796" t="s">
        <v>3781</v>
      </c>
      <c r="B665" s="797" t="s">
        <v>3782</v>
      </c>
      <c r="C665" s="796" t="s">
        <v>70</v>
      </c>
      <c r="D665" s="798">
        <v>256.12610000000001</v>
      </c>
    </row>
    <row r="666" spans="1:4" ht="15.75" customHeight="1" x14ac:dyDescent="0.25">
      <c r="A666" s="796" t="s">
        <v>3783</v>
      </c>
      <c r="B666" s="797" t="s">
        <v>3784</v>
      </c>
      <c r="C666" s="796" t="s">
        <v>70</v>
      </c>
      <c r="D666" s="798">
        <v>284.8168</v>
      </c>
    </row>
    <row r="667" spans="1:4" ht="15.75" customHeight="1" x14ac:dyDescent="0.25">
      <c r="A667" s="796" t="s">
        <v>3785</v>
      </c>
      <c r="B667" s="797" t="s">
        <v>3786</v>
      </c>
      <c r="C667" s="796" t="s">
        <v>70</v>
      </c>
      <c r="D667" s="798">
        <v>381.661</v>
      </c>
    </row>
    <row r="668" spans="1:4" ht="15.75" customHeight="1" x14ac:dyDescent="0.25">
      <c r="A668" s="796" t="s">
        <v>3787</v>
      </c>
      <c r="B668" s="797" t="s">
        <v>3788</v>
      </c>
      <c r="C668" s="796" t="s">
        <v>70</v>
      </c>
      <c r="D668" s="798">
        <v>128.41659999999999</v>
      </c>
    </row>
    <row r="669" spans="1:4" ht="15.75" customHeight="1" x14ac:dyDescent="0.25">
      <c r="A669" s="796" t="s">
        <v>3789</v>
      </c>
      <c r="B669" s="797" t="s">
        <v>3790</v>
      </c>
      <c r="C669" s="796" t="s">
        <v>70</v>
      </c>
      <c r="D669" s="798">
        <v>200.649</v>
      </c>
    </row>
    <row r="670" spans="1:4" ht="15.75" customHeight="1" x14ac:dyDescent="0.25">
      <c r="A670" s="796" t="s">
        <v>3791</v>
      </c>
      <c r="B670" s="797" t="s">
        <v>3792</v>
      </c>
      <c r="C670" s="796" t="s">
        <v>70</v>
      </c>
      <c r="D670" s="798">
        <v>275.98160000000001</v>
      </c>
    </row>
    <row r="671" spans="1:4" ht="15.75" customHeight="1" x14ac:dyDescent="0.25">
      <c r="A671" s="796" t="s">
        <v>3793</v>
      </c>
      <c r="B671" s="797" t="s">
        <v>3794</v>
      </c>
      <c r="C671" s="796" t="s">
        <v>70</v>
      </c>
      <c r="D671" s="798">
        <v>180455.29629999999</v>
      </c>
    </row>
    <row r="672" spans="1:4" ht="15.75" customHeight="1" x14ac:dyDescent="0.25">
      <c r="A672" s="796" t="s">
        <v>3795</v>
      </c>
      <c r="B672" s="797" t="s">
        <v>3796</v>
      </c>
      <c r="C672" s="796" t="s">
        <v>70</v>
      </c>
      <c r="D672" s="798">
        <v>189586.2254</v>
      </c>
    </row>
    <row r="673" spans="1:4" ht="30" customHeight="1" x14ac:dyDescent="0.25">
      <c r="A673" s="796" t="s">
        <v>3797</v>
      </c>
      <c r="B673" s="797" t="s">
        <v>3798</v>
      </c>
      <c r="C673" s="796" t="s">
        <v>70</v>
      </c>
      <c r="D673" s="798">
        <v>231642.19760000001</v>
      </c>
    </row>
    <row r="674" spans="1:4" ht="30" customHeight="1" x14ac:dyDescent="0.25">
      <c r="A674" s="796" t="s">
        <v>3799</v>
      </c>
      <c r="B674" s="797" t="s">
        <v>3800</v>
      </c>
      <c r="C674" s="796" t="s">
        <v>70</v>
      </c>
      <c r="D674" s="798">
        <v>245445.2715</v>
      </c>
    </row>
    <row r="675" spans="1:4" ht="30" customHeight="1" x14ac:dyDescent="0.25">
      <c r="A675" s="796" t="s">
        <v>3801</v>
      </c>
      <c r="B675" s="797" t="s">
        <v>3802</v>
      </c>
      <c r="C675" s="796" t="s">
        <v>70</v>
      </c>
      <c r="D675" s="798">
        <v>264444.21169999999</v>
      </c>
    </row>
    <row r="676" spans="1:4" ht="30" customHeight="1" x14ac:dyDescent="0.25">
      <c r="A676" s="796" t="s">
        <v>3803</v>
      </c>
      <c r="B676" s="797" t="s">
        <v>5916</v>
      </c>
      <c r="C676" s="796" t="s">
        <v>70</v>
      </c>
      <c r="D676" s="798">
        <v>16.407</v>
      </c>
    </row>
    <row r="677" spans="1:4" ht="30" customHeight="1" x14ac:dyDescent="0.25">
      <c r="A677" s="796" t="s">
        <v>3804</v>
      </c>
      <c r="B677" s="797" t="s">
        <v>3805</v>
      </c>
      <c r="C677" s="796" t="s">
        <v>70</v>
      </c>
      <c r="D677" s="798">
        <v>277984.71169999999</v>
      </c>
    </row>
    <row r="678" spans="1:4" ht="15.75" customHeight="1" x14ac:dyDescent="0.25">
      <c r="A678" s="796" t="s">
        <v>3806</v>
      </c>
      <c r="B678" s="797" t="s">
        <v>3807</v>
      </c>
      <c r="C678" s="796" t="s">
        <v>70</v>
      </c>
      <c r="D678" s="798">
        <v>285306.61170000001</v>
      </c>
    </row>
    <row r="679" spans="1:4" ht="30" customHeight="1" x14ac:dyDescent="0.25">
      <c r="A679" s="796" t="s">
        <v>3808</v>
      </c>
      <c r="B679" s="797" t="s">
        <v>3809</v>
      </c>
      <c r="C679" s="796" t="s">
        <v>70</v>
      </c>
      <c r="D679" s="798">
        <v>286109.01169999997</v>
      </c>
    </row>
    <row r="680" spans="1:4" ht="30" customHeight="1" x14ac:dyDescent="0.25">
      <c r="A680" s="796" t="s">
        <v>3810</v>
      </c>
      <c r="B680" s="797" t="s">
        <v>3811</v>
      </c>
      <c r="C680" s="796" t="s">
        <v>70</v>
      </c>
      <c r="D680" s="798">
        <v>627.06100000000004</v>
      </c>
    </row>
    <row r="681" spans="1:4" ht="30" customHeight="1" x14ac:dyDescent="0.25">
      <c r="A681" s="796" t="s">
        <v>3812</v>
      </c>
      <c r="B681" s="797" t="s">
        <v>3813</v>
      </c>
      <c r="C681" s="796" t="s">
        <v>70</v>
      </c>
      <c r="D681" s="798">
        <v>744.7835</v>
      </c>
    </row>
    <row r="682" spans="1:4" ht="15.75" customHeight="1" x14ac:dyDescent="0.25">
      <c r="A682" s="796" t="s">
        <v>3814</v>
      </c>
      <c r="B682" s="797" t="s">
        <v>3815</v>
      </c>
      <c r="C682" s="796" t="s">
        <v>70</v>
      </c>
      <c r="D682" s="798">
        <v>1439.2251000000001</v>
      </c>
    </row>
    <row r="683" spans="1:4" ht="15.75" customHeight="1" x14ac:dyDescent="0.25">
      <c r="A683" s="796" t="s">
        <v>3816</v>
      </c>
      <c r="B683" s="797" t="s">
        <v>3817</v>
      </c>
      <c r="C683" s="796" t="s">
        <v>70</v>
      </c>
      <c r="D683" s="798">
        <v>2458.1302999999998</v>
      </c>
    </row>
    <row r="684" spans="1:4" ht="15.75" customHeight="1" x14ac:dyDescent="0.25">
      <c r="A684" s="796" t="s">
        <v>3818</v>
      </c>
      <c r="B684" s="797" t="s">
        <v>3819</v>
      </c>
      <c r="C684" s="796" t="s">
        <v>70</v>
      </c>
      <c r="D684" s="798">
        <v>539.73299999999995</v>
      </c>
    </row>
    <row r="685" spans="1:4" ht="15.75" customHeight="1" x14ac:dyDescent="0.25">
      <c r="A685" s="796" t="s">
        <v>3820</v>
      </c>
      <c r="B685" s="797" t="s">
        <v>3821</v>
      </c>
      <c r="C685" s="796" t="s">
        <v>70</v>
      </c>
      <c r="D685" s="798">
        <v>610.02570000000003</v>
      </c>
    </row>
    <row r="686" spans="1:4" ht="15.75" customHeight="1" x14ac:dyDescent="0.25">
      <c r="A686" s="796" t="s">
        <v>3822</v>
      </c>
      <c r="B686" s="797" t="s">
        <v>3823</v>
      </c>
      <c r="C686" s="796" t="s">
        <v>70</v>
      </c>
      <c r="D686" s="798">
        <v>736.70820000000003</v>
      </c>
    </row>
    <row r="687" spans="1:4" ht="15.75" customHeight="1" x14ac:dyDescent="0.25">
      <c r="A687" s="796" t="s">
        <v>3824</v>
      </c>
      <c r="B687" s="797" t="s">
        <v>3825</v>
      </c>
      <c r="C687" s="796" t="s">
        <v>70</v>
      </c>
      <c r="D687" s="798">
        <v>869.57420000000002</v>
      </c>
    </row>
    <row r="688" spans="1:4" ht="15.75" customHeight="1" x14ac:dyDescent="0.25">
      <c r="A688" s="796" t="s">
        <v>3826</v>
      </c>
      <c r="B688" s="797" t="s">
        <v>3827</v>
      </c>
      <c r="C688" s="796" t="s">
        <v>70</v>
      </c>
      <c r="D688" s="798">
        <v>30.749700000000001</v>
      </c>
    </row>
    <row r="689" spans="1:4" ht="15.75" customHeight="1" x14ac:dyDescent="0.25">
      <c r="A689" s="796" t="s">
        <v>3828</v>
      </c>
      <c r="B689" s="797" t="s">
        <v>3829</v>
      </c>
      <c r="C689" s="796" t="s">
        <v>70</v>
      </c>
      <c r="D689" s="798">
        <v>288347.98499999999</v>
      </c>
    </row>
    <row r="690" spans="1:4" ht="15.75" customHeight="1" x14ac:dyDescent="0.25">
      <c r="A690" s="796" t="s">
        <v>3830</v>
      </c>
      <c r="B690" s="797" t="s">
        <v>3831</v>
      </c>
      <c r="C690" s="796" t="s">
        <v>70</v>
      </c>
      <c r="D690" s="798">
        <v>49.772199999999998</v>
      </c>
    </row>
    <row r="691" spans="1:4" ht="30" customHeight="1" x14ac:dyDescent="0.25">
      <c r="A691" s="796" t="s">
        <v>3832</v>
      </c>
      <c r="B691" s="797" t="s">
        <v>3833</v>
      </c>
      <c r="C691" s="796" t="s">
        <v>66</v>
      </c>
      <c r="D691" s="798">
        <v>4.3</v>
      </c>
    </row>
    <row r="692" spans="1:4" ht="15.75" customHeight="1" x14ac:dyDescent="0.25">
      <c r="A692" s="796" t="s">
        <v>3834</v>
      </c>
      <c r="B692" s="797" t="s">
        <v>3835</v>
      </c>
      <c r="C692" s="796" t="s">
        <v>70</v>
      </c>
      <c r="D692" s="798">
        <v>59.9574</v>
      </c>
    </row>
    <row r="693" spans="1:4" ht="15.75" customHeight="1" x14ac:dyDescent="0.25">
      <c r="A693" s="796" t="s">
        <v>3836</v>
      </c>
      <c r="B693" s="797" t="s">
        <v>3837</v>
      </c>
      <c r="C693" s="796" t="s">
        <v>70</v>
      </c>
      <c r="D693" s="798">
        <v>61.957700000000003</v>
      </c>
    </row>
    <row r="694" spans="1:4" ht="15.75" customHeight="1" x14ac:dyDescent="0.25">
      <c r="A694" s="796" t="s">
        <v>3838</v>
      </c>
      <c r="B694" s="797" t="s">
        <v>3839</v>
      </c>
      <c r="C694" s="796" t="s">
        <v>70</v>
      </c>
      <c r="D694" s="798">
        <v>289902.63500000001</v>
      </c>
    </row>
    <row r="695" spans="1:4" ht="15.75" customHeight="1" x14ac:dyDescent="0.25">
      <c r="A695" s="796" t="s">
        <v>3840</v>
      </c>
      <c r="B695" s="797" t="s">
        <v>3841</v>
      </c>
      <c r="C695" s="796" t="s">
        <v>66</v>
      </c>
      <c r="D695" s="798">
        <v>2.0895000000000001</v>
      </c>
    </row>
    <row r="696" spans="1:4" ht="30" customHeight="1" x14ac:dyDescent="0.25">
      <c r="A696" s="796" t="s">
        <v>3842</v>
      </c>
      <c r="B696" s="797" t="s">
        <v>3843</v>
      </c>
      <c r="C696" s="796" t="s">
        <v>70</v>
      </c>
      <c r="D696" s="798">
        <v>26.520700000000001</v>
      </c>
    </row>
    <row r="697" spans="1:4" ht="15.75" customHeight="1" x14ac:dyDescent="0.25">
      <c r="A697" s="796" t="s">
        <v>3844</v>
      </c>
      <c r="B697" s="797" t="s">
        <v>3845</v>
      </c>
      <c r="C697" s="796" t="s">
        <v>66</v>
      </c>
      <c r="D697" s="798">
        <v>2.9754999999999998</v>
      </c>
    </row>
    <row r="698" spans="1:4" ht="15.75" customHeight="1" x14ac:dyDescent="0.25">
      <c r="A698" s="796" t="s">
        <v>3846</v>
      </c>
      <c r="B698" s="797" t="s">
        <v>3847</v>
      </c>
      <c r="C698" s="796" t="s">
        <v>275</v>
      </c>
      <c r="D698" s="798">
        <v>33.033700000000003</v>
      </c>
    </row>
    <row r="699" spans="1:4" ht="15.75" customHeight="1" x14ac:dyDescent="0.25">
      <c r="A699" s="796" t="s">
        <v>3848</v>
      </c>
      <c r="B699" s="797" t="s">
        <v>3849</v>
      </c>
      <c r="C699" s="796" t="s">
        <v>70</v>
      </c>
      <c r="D699" s="798">
        <v>1267.2992999999999</v>
      </c>
    </row>
    <row r="700" spans="1:4" ht="15.75" customHeight="1" x14ac:dyDescent="0.25">
      <c r="A700" s="796" t="s">
        <v>3850</v>
      </c>
      <c r="B700" s="797" t="s">
        <v>3851</v>
      </c>
      <c r="C700" s="796" t="s">
        <v>70</v>
      </c>
      <c r="D700" s="798">
        <v>90.650899999999993</v>
      </c>
    </row>
    <row r="701" spans="1:4" ht="15.75" customHeight="1" x14ac:dyDescent="0.25">
      <c r="A701" s="796" t="s">
        <v>3852</v>
      </c>
      <c r="B701" s="797" t="s">
        <v>3853</v>
      </c>
      <c r="C701" s="796" t="s">
        <v>70</v>
      </c>
      <c r="D701" s="798">
        <v>155.1404</v>
      </c>
    </row>
    <row r="702" spans="1:4" ht="15.75" customHeight="1" x14ac:dyDescent="0.25">
      <c r="A702" s="796" t="s">
        <v>3854</v>
      </c>
      <c r="B702" s="797" t="s">
        <v>3855</v>
      </c>
      <c r="C702" s="796" t="s">
        <v>70</v>
      </c>
      <c r="D702" s="798">
        <v>176.5814</v>
      </c>
    </row>
    <row r="703" spans="1:4" ht="15.75" customHeight="1" x14ac:dyDescent="0.25">
      <c r="A703" s="796" t="s">
        <v>3856</v>
      </c>
      <c r="B703" s="797" t="s">
        <v>3857</v>
      </c>
      <c r="C703" s="796" t="s">
        <v>70</v>
      </c>
      <c r="D703" s="798">
        <v>194.69229999999999</v>
      </c>
    </row>
    <row r="704" spans="1:4" ht="15.75" customHeight="1" x14ac:dyDescent="0.25">
      <c r="A704" s="796" t="s">
        <v>3858</v>
      </c>
      <c r="B704" s="797" t="s">
        <v>3859</v>
      </c>
      <c r="C704" s="796" t="s">
        <v>70</v>
      </c>
      <c r="D704" s="798">
        <v>245.05289999999999</v>
      </c>
    </row>
    <row r="705" spans="1:4" ht="15.75" customHeight="1" x14ac:dyDescent="0.25">
      <c r="A705" s="796" t="s">
        <v>3860</v>
      </c>
      <c r="B705" s="797" t="s">
        <v>3861</v>
      </c>
      <c r="C705" s="796" t="s">
        <v>275</v>
      </c>
      <c r="D705" s="798">
        <v>16.4938</v>
      </c>
    </row>
    <row r="706" spans="1:4" ht="15.75" customHeight="1" x14ac:dyDescent="0.25">
      <c r="A706" s="796" t="s">
        <v>3862</v>
      </c>
      <c r="B706" s="797" t="s">
        <v>3863</v>
      </c>
      <c r="C706" s="796" t="s">
        <v>70</v>
      </c>
      <c r="D706" s="798">
        <v>281.08269999999999</v>
      </c>
    </row>
    <row r="707" spans="1:4" ht="15.75" customHeight="1" x14ac:dyDescent="0.25">
      <c r="A707" s="796" t="s">
        <v>3864</v>
      </c>
      <c r="B707" s="797" t="s">
        <v>3865</v>
      </c>
      <c r="C707" s="796" t="s">
        <v>275</v>
      </c>
      <c r="D707" s="798">
        <v>23.6251</v>
      </c>
    </row>
    <row r="708" spans="1:4" ht="15.75" customHeight="1" x14ac:dyDescent="0.25">
      <c r="A708" s="796" t="s">
        <v>3866</v>
      </c>
      <c r="B708" s="797" t="s">
        <v>3867</v>
      </c>
      <c r="C708" s="796" t="s">
        <v>50</v>
      </c>
      <c r="D708" s="798">
        <v>9.7866999999999997</v>
      </c>
    </row>
    <row r="709" spans="1:4" ht="15.75" customHeight="1" x14ac:dyDescent="0.25">
      <c r="A709" s="796" t="s">
        <v>3868</v>
      </c>
      <c r="B709" s="797" t="s">
        <v>3869</v>
      </c>
      <c r="C709" s="796" t="s">
        <v>50</v>
      </c>
      <c r="D709" s="798">
        <v>9.7294999999999998</v>
      </c>
    </row>
    <row r="710" spans="1:4" ht="15.75" customHeight="1" x14ac:dyDescent="0.25">
      <c r="A710" s="796" t="s">
        <v>3870</v>
      </c>
      <c r="B710" s="797" t="s">
        <v>3871</v>
      </c>
      <c r="C710" s="796" t="s">
        <v>50</v>
      </c>
      <c r="D710" s="798">
        <v>11.930400000000001</v>
      </c>
    </row>
    <row r="711" spans="1:4" ht="15.75" customHeight="1" x14ac:dyDescent="0.25">
      <c r="A711" s="796" t="s">
        <v>3872</v>
      </c>
      <c r="B711" s="797" t="s">
        <v>3873</v>
      </c>
      <c r="C711" s="796" t="s">
        <v>50</v>
      </c>
      <c r="D711" s="798">
        <v>29.316299999999998</v>
      </c>
    </row>
    <row r="712" spans="1:4" ht="15.75" customHeight="1" x14ac:dyDescent="0.25">
      <c r="A712" s="796" t="s">
        <v>3874</v>
      </c>
      <c r="B712" s="797" t="s">
        <v>3875</v>
      </c>
      <c r="C712" s="796" t="s">
        <v>50</v>
      </c>
      <c r="D712" s="798">
        <v>13.3977</v>
      </c>
    </row>
    <row r="713" spans="1:4" ht="15.75" customHeight="1" x14ac:dyDescent="0.25">
      <c r="A713" s="796" t="s">
        <v>3876</v>
      </c>
      <c r="B713" s="797" t="s">
        <v>3877</v>
      </c>
      <c r="C713" s="796" t="s">
        <v>275</v>
      </c>
      <c r="D713" s="798">
        <v>23.6251</v>
      </c>
    </row>
    <row r="714" spans="1:4" ht="15.75" customHeight="1" x14ac:dyDescent="0.25">
      <c r="A714" s="796" t="s">
        <v>3878</v>
      </c>
      <c r="B714" s="797" t="s">
        <v>3879</v>
      </c>
      <c r="C714" s="796" t="s">
        <v>50</v>
      </c>
      <c r="D714" s="798">
        <v>12.069100000000001</v>
      </c>
    </row>
    <row r="715" spans="1:4" ht="15.75" customHeight="1" x14ac:dyDescent="0.25">
      <c r="A715" s="796" t="s">
        <v>3880</v>
      </c>
      <c r="B715" s="797" t="s">
        <v>3881</v>
      </c>
      <c r="C715" s="796" t="s">
        <v>70</v>
      </c>
      <c r="D715" s="798">
        <v>1755.018</v>
      </c>
    </row>
    <row r="716" spans="1:4" ht="15.75" customHeight="1" x14ac:dyDescent="0.25">
      <c r="A716" s="796" t="s">
        <v>3882</v>
      </c>
      <c r="B716" s="797" t="s">
        <v>3883</v>
      </c>
      <c r="C716" s="796" t="s">
        <v>66</v>
      </c>
      <c r="D716" s="798">
        <v>213.41579999999999</v>
      </c>
    </row>
    <row r="717" spans="1:4" ht="15.75" customHeight="1" x14ac:dyDescent="0.25">
      <c r="A717" s="796" t="s">
        <v>3884</v>
      </c>
      <c r="B717" s="797" t="s">
        <v>3885</v>
      </c>
      <c r="C717" s="796" t="s">
        <v>66</v>
      </c>
      <c r="D717" s="798">
        <v>252.73750000000001</v>
      </c>
    </row>
    <row r="718" spans="1:4" ht="30" customHeight="1" x14ac:dyDescent="0.25">
      <c r="A718" s="796" t="s">
        <v>3886</v>
      </c>
      <c r="B718" s="797" t="s">
        <v>3887</v>
      </c>
      <c r="C718" s="796" t="s">
        <v>66</v>
      </c>
      <c r="D718" s="798">
        <v>318.54969999999997</v>
      </c>
    </row>
    <row r="719" spans="1:4" ht="30" customHeight="1" x14ac:dyDescent="0.25">
      <c r="A719" s="796" t="s">
        <v>3888</v>
      </c>
      <c r="B719" s="797" t="s">
        <v>3889</v>
      </c>
      <c r="C719" s="796" t="s">
        <v>47</v>
      </c>
      <c r="D719" s="798">
        <v>5.6279000000000003</v>
      </c>
    </row>
    <row r="720" spans="1:4" ht="30" customHeight="1" x14ac:dyDescent="0.25">
      <c r="A720" s="796" t="s">
        <v>3890</v>
      </c>
      <c r="B720" s="797" t="s">
        <v>3891</v>
      </c>
      <c r="C720" s="796" t="s">
        <v>47</v>
      </c>
      <c r="D720" s="798">
        <v>7.2929000000000004</v>
      </c>
    </row>
    <row r="721" spans="1:4" ht="15.75" customHeight="1" x14ac:dyDescent="0.25">
      <c r="A721" s="796" t="s">
        <v>3892</v>
      </c>
      <c r="B721" s="797" t="s">
        <v>3893</v>
      </c>
      <c r="C721" s="796" t="s">
        <v>66</v>
      </c>
      <c r="D721" s="798">
        <v>421.52069999999998</v>
      </c>
    </row>
    <row r="722" spans="1:4" ht="15.75" customHeight="1" x14ac:dyDescent="0.25">
      <c r="A722" s="796" t="s">
        <v>3894</v>
      </c>
      <c r="B722" s="797" t="s">
        <v>3895</v>
      </c>
      <c r="C722" s="796" t="s">
        <v>66</v>
      </c>
      <c r="D722" s="798">
        <v>498.25850000000003</v>
      </c>
    </row>
    <row r="723" spans="1:4" ht="30" customHeight="1" x14ac:dyDescent="0.25">
      <c r="A723" s="796" t="s">
        <v>3896</v>
      </c>
      <c r="B723" s="797" t="s">
        <v>3897</v>
      </c>
      <c r="C723" s="796" t="s">
        <v>66</v>
      </c>
      <c r="D723" s="798">
        <v>151.5333</v>
      </c>
    </row>
    <row r="724" spans="1:4" ht="30" customHeight="1" x14ac:dyDescent="0.25">
      <c r="A724" s="796" t="s">
        <v>3898</v>
      </c>
      <c r="B724" s="797" t="s">
        <v>3899</v>
      </c>
      <c r="C724" s="796" t="s">
        <v>66</v>
      </c>
      <c r="D724" s="798">
        <v>256.34780000000001</v>
      </c>
    </row>
    <row r="725" spans="1:4" ht="30" customHeight="1" x14ac:dyDescent="0.25">
      <c r="A725" s="796" t="s">
        <v>3900</v>
      </c>
      <c r="B725" s="797" t="s">
        <v>3901</v>
      </c>
      <c r="C725" s="796" t="s">
        <v>66</v>
      </c>
      <c r="D725" s="798">
        <v>310.47000000000003</v>
      </c>
    </row>
    <row r="726" spans="1:4" ht="30" customHeight="1" x14ac:dyDescent="0.25">
      <c r="A726" s="796" t="s">
        <v>3902</v>
      </c>
      <c r="B726" s="797" t="s">
        <v>3903</v>
      </c>
      <c r="C726" s="796" t="s">
        <v>66</v>
      </c>
      <c r="D726" s="798">
        <v>369.48160000000001</v>
      </c>
    </row>
    <row r="727" spans="1:4" ht="30" customHeight="1" x14ac:dyDescent="0.25">
      <c r="A727" s="796" t="s">
        <v>3904</v>
      </c>
      <c r="B727" s="797" t="s">
        <v>3905</v>
      </c>
      <c r="C727" s="796" t="s">
        <v>66</v>
      </c>
      <c r="D727" s="798">
        <v>339.33260000000001</v>
      </c>
    </row>
    <row r="728" spans="1:4" ht="30" customHeight="1" x14ac:dyDescent="0.25">
      <c r="A728" s="796" t="s">
        <v>3906</v>
      </c>
      <c r="B728" s="797" t="s">
        <v>3907</v>
      </c>
      <c r="C728" s="796" t="s">
        <v>66</v>
      </c>
      <c r="D728" s="798">
        <v>512.4556</v>
      </c>
    </row>
    <row r="729" spans="1:4" ht="30" customHeight="1" x14ac:dyDescent="0.25">
      <c r="A729" s="796" t="s">
        <v>3908</v>
      </c>
      <c r="B729" s="797" t="s">
        <v>3909</v>
      </c>
      <c r="C729" s="796" t="s">
        <v>70</v>
      </c>
      <c r="D729" s="798">
        <v>293304.22749999998</v>
      </c>
    </row>
    <row r="730" spans="1:4" ht="30" customHeight="1" x14ac:dyDescent="0.25">
      <c r="A730" s="796" t="s">
        <v>3910</v>
      </c>
      <c r="B730" s="797" t="s">
        <v>3911</v>
      </c>
      <c r="C730" s="796" t="s">
        <v>70</v>
      </c>
      <c r="D730" s="798">
        <v>296463.67749999999</v>
      </c>
    </row>
    <row r="731" spans="1:4" ht="30" customHeight="1" x14ac:dyDescent="0.25">
      <c r="A731" s="796" t="s">
        <v>3912</v>
      </c>
      <c r="B731" s="797" t="s">
        <v>3913</v>
      </c>
      <c r="C731" s="796" t="s">
        <v>70</v>
      </c>
      <c r="D731" s="798">
        <v>703.4941</v>
      </c>
    </row>
    <row r="732" spans="1:4" ht="30" customHeight="1" x14ac:dyDescent="0.25">
      <c r="A732" s="796" t="s">
        <v>3914</v>
      </c>
      <c r="B732" s="797" t="s">
        <v>3915</v>
      </c>
      <c r="C732" s="796" t="s">
        <v>66</v>
      </c>
      <c r="D732" s="798">
        <v>638.24789999999996</v>
      </c>
    </row>
    <row r="733" spans="1:4" ht="15.75" customHeight="1" x14ac:dyDescent="0.25">
      <c r="A733" s="796" t="s">
        <v>3916</v>
      </c>
      <c r="B733" s="797" t="s">
        <v>3917</v>
      </c>
      <c r="C733" s="796" t="s">
        <v>47</v>
      </c>
      <c r="D733" s="798">
        <v>336.34870000000001</v>
      </c>
    </row>
    <row r="734" spans="1:4" ht="30" customHeight="1" x14ac:dyDescent="0.25">
      <c r="A734" s="796" t="s">
        <v>3918</v>
      </c>
      <c r="B734" s="797" t="s">
        <v>3919</v>
      </c>
      <c r="C734" s="796" t="s">
        <v>70</v>
      </c>
      <c r="D734" s="798">
        <v>2231.1302000000001</v>
      </c>
    </row>
    <row r="735" spans="1:4" ht="15.75" customHeight="1" x14ac:dyDescent="0.25">
      <c r="A735" s="796" t="s">
        <v>3920</v>
      </c>
      <c r="B735" s="797" t="s">
        <v>3921</v>
      </c>
      <c r="C735" s="796" t="s">
        <v>70</v>
      </c>
      <c r="D735" s="798">
        <v>351.5394</v>
      </c>
    </row>
    <row r="736" spans="1:4" ht="15.75" customHeight="1" x14ac:dyDescent="0.25">
      <c r="A736" s="796" t="s">
        <v>3922</v>
      </c>
      <c r="B736" s="797" t="s">
        <v>3923</v>
      </c>
      <c r="C736" s="796" t="s">
        <v>70</v>
      </c>
      <c r="D736" s="798">
        <v>1070.7391</v>
      </c>
    </row>
    <row r="737" spans="1:4" ht="15.75" customHeight="1" x14ac:dyDescent="0.25">
      <c r="A737" s="796" t="s">
        <v>3924</v>
      </c>
      <c r="B737" s="797" t="s">
        <v>3925</v>
      </c>
      <c r="C737" s="796" t="s">
        <v>66</v>
      </c>
      <c r="D737" s="798">
        <v>776.39930000000004</v>
      </c>
    </row>
    <row r="738" spans="1:4" ht="15.75" customHeight="1" x14ac:dyDescent="0.25">
      <c r="A738" s="796" t="s">
        <v>3926</v>
      </c>
      <c r="B738" s="797" t="s">
        <v>3927</v>
      </c>
      <c r="C738" s="796" t="s">
        <v>70</v>
      </c>
      <c r="D738" s="798">
        <v>4563.5828000000001</v>
      </c>
    </row>
    <row r="739" spans="1:4" ht="30" customHeight="1" x14ac:dyDescent="0.25">
      <c r="A739" s="796" t="s">
        <v>3928</v>
      </c>
      <c r="B739" s="797" t="s">
        <v>3929</v>
      </c>
      <c r="C739" s="796" t="s">
        <v>70</v>
      </c>
      <c r="D739" s="798">
        <v>692.52549999999997</v>
      </c>
    </row>
    <row r="740" spans="1:4" ht="15.75" customHeight="1" x14ac:dyDescent="0.25">
      <c r="A740" s="796" t="s">
        <v>3930</v>
      </c>
      <c r="B740" s="797" t="s">
        <v>3931</v>
      </c>
      <c r="C740" s="796" t="s">
        <v>70</v>
      </c>
      <c r="D740" s="798">
        <v>267.31599999999997</v>
      </c>
    </row>
    <row r="741" spans="1:4" ht="15.75" customHeight="1" x14ac:dyDescent="0.25">
      <c r="A741" s="796" t="s">
        <v>3932</v>
      </c>
      <c r="B741" s="797" t="s">
        <v>3933</v>
      </c>
      <c r="C741" s="796" t="s">
        <v>70</v>
      </c>
      <c r="D741" s="798">
        <v>1763.6682000000001</v>
      </c>
    </row>
    <row r="742" spans="1:4" ht="15.75" customHeight="1" x14ac:dyDescent="0.25">
      <c r="A742" s="796" t="s">
        <v>3934</v>
      </c>
      <c r="B742" s="797" t="s">
        <v>3935</v>
      </c>
      <c r="C742" s="796" t="s">
        <v>70</v>
      </c>
      <c r="D742" s="798">
        <v>5581.9441999999999</v>
      </c>
    </row>
    <row r="743" spans="1:4" ht="15.75" customHeight="1" x14ac:dyDescent="0.25">
      <c r="A743" s="796" t="s">
        <v>3936</v>
      </c>
      <c r="B743" s="797" t="s">
        <v>3937</v>
      </c>
      <c r="C743" s="796" t="s">
        <v>70</v>
      </c>
      <c r="D743" s="798">
        <v>5461.9660000000003</v>
      </c>
    </row>
    <row r="744" spans="1:4" ht="15.75" customHeight="1" x14ac:dyDescent="0.25">
      <c r="A744" s="796" t="s">
        <v>3938</v>
      </c>
      <c r="B744" s="797" t="s">
        <v>3939</v>
      </c>
      <c r="C744" s="796" t="s">
        <v>66</v>
      </c>
      <c r="D744" s="798">
        <v>8.8300000000000003E-2</v>
      </c>
    </row>
    <row r="745" spans="1:4" ht="15.75" customHeight="1" x14ac:dyDescent="0.25">
      <c r="A745" s="796" t="s">
        <v>3940</v>
      </c>
      <c r="B745" s="797" t="s">
        <v>3941</v>
      </c>
      <c r="C745" s="796" t="s">
        <v>70</v>
      </c>
      <c r="D745" s="798">
        <v>399.03019999999998</v>
      </c>
    </row>
    <row r="746" spans="1:4" ht="15.75" customHeight="1" x14ac:dyDescent="0.25">
      <c r="A746" s="796" t="s">
        <v>355</v>
      </c>
      <c r="B746" s="797" t="s">
        <v>1724</v>
      </c>
      <c r="C746" s="796" t="s">
        <v>70</v>
      </c>
      <c r="D746" s="798">
        <v>239.8065</v>
      </c>
    </row>
    <row r="747" spans="1:4" ht="15.75" customHeight="1" x14ac:dyDescent="0.25">
      <c r="A747" s="796" t="s">
        <v>356</v>
      </c>
      <c r="B747" s="797" t="s">
        <v>1725</v>
      </c>
      <c r="C747" s="796" t="s">
        <v>70</v>
      </c>
      <c r="D747" s="798">
        <v>92.464399999999998</v>
      </c>
    </row>
    <row r="748" spans="1:4" ht="15.75" customHeight="1" x14ac:dyDescent="0.25">
      <c r="A748" s="796" t="s">
        <v>3942</v>
      </c>
      <c r="B748" s="797" t="s">
        <v>3943</v>
      </c>
      <c r="C748" s="796" t="s">
        <v>70</v>
      </c>
      <c r="D748" s="798">
        <v>113.68680000000001</v>
      </c>
    </row>
    <row r="749" spans="1:4" ht="15.75" customHeight="1" x14ac:dyDescent="0.25">
      <c r="A749" s="796" t="s">
        <v>3944</v>
      </c>
      <c r="B749" s="797" t="s">
        <v>3945</v>
      </c>
      <c r="C749" s="796" t="s">
        <v>70</v>
      </c>
      <c r="D749" s="798">
        <v>67.324799999999996</v>
      </c>
    </row>
    <row r="750" spans="1:4" ht="15.75" customHeight="1" x14ac:dyDescent="0.25">
      <c r="A750" s="796" t="s">
        <v>3946</v>
      </c>
      <c r="B750" s="797" t="s">
        <v>3947</v>
      </c>
      <c r="C750" s="796" t="s">
        <v>108</v>
      </c>
      <c r="D750" s="798" t="s">
        <v>478</v>
      </c>
    </row>
    <row r="751" spans="1:4" ht="15.75" customHeight="1" x14ac:dyDescent="0.25">
      <c r="A751" s="796" t="s">
        <v>3948</v>
      </c>
      <c r="B751" s="797" t="s">
        <v>3949</v>
      </c>
      <c r="C751" s="796" t="s">
        <v>38</v>
      </c>
      <c r="D751" s="798" t="s">
        <v>478</v>
      </c>
    </row>
    <row r="752" spans="1:4" ht="15.75" customHeight="1" x14ac:dyDescent="0.25">
      <c r="A752" s="796" t="s">
        <v>3950</v>
      </c>
      <c r="B752" s="797" t="s">
        <v>3951</v>
      </c>
      <c r="C752" s="796" t="s">
        <v>70</v>
      </c>
      <c r="D752" s="798">
        <v>74.162300000000002</v>
      </c>
    </row>
    <row r="753" spans="1:4" ht="15.75" customHeight="1" x14ac:dyDescent="0.25">
      <c r="A753" s="796" t="s">
        <v>3952</v>
      </c>
      <c r="B753" s="797" t="s">
        <v>3953</v>
      </c>
      <c r="C753" s="796" t="s">
        <v>70</v>
      </c>
      <c r="D753" s="798">
        <v>89.932599999999994</v>
      </c>
    </row>
    <row r="754" spans="1:4" ht="15.75" customHeight="1" x14ac:dyDescent="0.25">
      <c r="A754" s="796" t="s">
        <v>3954</v>
      </c>
      <c r="B754" s="797" t="s">
        <v>3955</v>
      </c>
      <c r="C754" s="796" t="s">
        <v>70</v>
      </c>
      <c r="D754" s="798">
        <v>143.05340000000001</v>
      </c>
    </row>
    <row r="755" spans="1:4" ht="15.75" customHeight="1" x14ac:dyDescent="0.25">
      <c r="A755" s="796" t="s">
        <v>3956</v>
      </c>
      <c r="B755" s="797" t="s">
        <v>3957</v>
      </c>
      <c r="C755" s="796" t="s">
        <v>108</v>
      </c>
      <c r="D755" s="798" t="s">
        <v>478</v>
      </c>
    </row>
    <row r="756" spans="1:4" ht="15.75" customHeight="1" x14ac:dyDescent="0.25">
      <c r="A756" s="796" t="s">
        <v>3958</v>
      </c>
      <c r="B756" s="797" t="s">
        <v>3959</v>
      </c>
      <c r="C756" s="796" t="s">
        <v>70</v>
      </c>
      <c r="D756" s="798">
        <v>97.158799999999999</v>
      </c>
    </row>
    <row r="757" spans="1:4" ht="15.75" customHeight="1" x14ac:dyDescent="0.25">
      <c r="A757" s="796" t="s">
        <v>3960</v>
      </c>
      <c r="B757" s="797" t="s">
        <v>3961</v>
      </c>
      <c r="C757" s="796" t="s">
        <v>70</v>
      </c>
      <c r="D757" s="798">
        <v>48.534399999999998</v>
      </c>
    </row>
    <row r="758" spans="1:4" ht="15.75" customHeight="1" x14ac:dyDescent="0.25">
      <c r="A758" s="796" t="s">
        <v>3962</v>
      </c>
      <c r="B758" s="797" t="s">
        <v>3963</v>
      </c>
      <c r="C758" s="796" t="s">
        <v>50</v>
      </c>
      <c r="D758" s="798">
        <v>11.164999999999999</v>
      </c>
    </row>
    <row r="759" spans="1:4" ht="15.75" customHeight="1" x14ac:dyDescent="0.25">
      <c r="A759" s="796" t="s">
        <v>3964</v>
      </c>
      <c r="B759" s="797" t="s">
        <v>3965</v>
      </c>
      <c r="C759" s="796" t="s">
        <v>70</v>
      </c>
      <c r="D759" s="798">
        <v>22793.786800000002</v>
      </c>
    </row>
    <row r="760" spans="1:4" ht="15.75" customHeight="1" x14ac:dyDescent="0.25">
      <c r="A760" s="796" t="s">
        <v>3966</v>
      </c>
      <c r="B760" s="797" t="s">
        <v>3967</v>
      </c>
      <c r="C760" s="796" t="s">
        <v>70</v>
      </c>
      <c r="D760" s="798">
        <v>29689.375700000001</v>
      </c>
    </row>
    <row r="761" spans="1:4" ht="15.75" customHeight="1" x14ac:dyDescent="0.25">
      <c r="A761" s="796" t="s">
        <v>3968</v>
      </c>
      <c r="B761" s="797" t="s">
        <v>3969</v>
      </c>
      <c r="C761" s="796" t="s">
        <v>70</v>
      </c>
      <c r="D761" s="798">
        <v>21744.240900000001</v>
      </c>
    </row>
    <row r="762" spans="1:4" ht="15.75" customHeight="1" x14ac:dyDescent="0.25">
      <c r="A762" s="796" t="s">
        <v>3970</v>
      </c>
      <c r="B762" s="797" t="s">
        <v>3971</v>
      </c>
      <c r="C762" s="796" t="s">
        <v>70</v>
      </c>
      <c r="D762" s="798">
        <v>22478.828699999998</v>
      </c>
    </row>
    <row r="763" spans="1:4" ht="15.75" customHeight="1" x14ac:dyDescent="0.25">
      <c r="A763" s="796" t="s">
        <v>3972</v>
      </c>
      <c r="B763" s="797" t="s">
        <v>3973</v>
      </c>
      <c r="C763" s="796" t="s">
        <v>70</v>
      </c>
      <c r="D763" s="798">
        <v>2594.1790999999998</v>
      </c>
    </row>
    <row r="764" spans="1:4" ht="15.75" customHeight="1" x14ac:dyDescent="0.25">
      <c r="A764" s="796" t="s">
        <v>3974</v>
      </c>
      <c r="B764" s="797" t="s">
        <v>3975</v>
      </c>
      <c r="C764" s="796" t="s">
        <v>70</v>
      </c>
      <c r="D764" s="798">
        <v>1931.8733999999999</v>
      </c>
    </row>
    <row r="765" spans="1:4" ht="15.75" customHeight="1" x14ac:dyDescent="0.25">
      <c r="A765" s="796" t="s">
        <v>3976</v>
      </c>
      <c r="B765" s="797" t="s">
        <v>3977</v>
      </c>
      <c r="C765" s="796" t="s">
        <v>66</v>
      </c>
      <c r="D765" s="798">
        <v>40.143000000000001</v>
      </c>
    </row>
    <row r="766" spans="1:4" ht="15.75" customHeight="1" x14ac:dyDescent="0.25">
      <c r="A766" s="796" t="s">
        <v>3978</v>
      </c>
      <c r="B766" s="797" t="s">
        <v>3979</v>
      </c>
      <c r="C766" s="796" t="s">
        <v>66</v>
      </c>
      <c r="D766" s="798">
        <v>538.81949999999995</v>
      </c>
    </row>
    <row r="767" spans="1:4" ht="15.75" customHeight="1" x14ac:dyDescent="0.25">
      <c r="A767" s="796" t="s">
        <v>3980</v>
      </c>
      <c r="B767" s="797" t="s">
        <v>3981</v>
      </c>
      <c r="C767" s="796" t="s">
        <v>70</v>
      </c>
      <c r="D767" s="798">
        <v>68.194400000000002</v>
      </c>
    </row>
    <row r="768" spans="1:4" ht="15.75" customHeight="1" x14ac:dyDescent="0.25">
      <c r="A768" s="796" t="s">
        <v>3982</v>
      </c>
      <c r="B768" s="797" t="s">
        <v>3983</v>
      </c>
      <c r="C768" s="796" t="s">
        <v>275</v>
      </c>
      <c r="D768" s="798">
        <v>35.775199999999998</v>
      </c>
    </row>
    <row r="769" spans="1:4" ht="15.75" customHeight="1" x14ac:dyDescent="0.25">
      <c r="A769" s="796" t="s">
        <v>593</v>
      </c>
      <c r="B769" s="797" t="s">
        <v>3984</v>
      </c>
      <c r="C769" s="796" t="s">
        <v>50</v>
      </c>
      <c r="D769" s="798">
        <v>32.208500000000001</v>
      </c>
    </row>
    <row r="770" spans="1:4" ht="15.75" customHeight="1" x14ac:dyDescent="0.25">
      <c r="A770" s="796" t="s">
        <v>5917</v>
      </c>
      <c r="B770" s="797" t="s">
        <v>5918</v>
      </c>
      <c r="C770" s="796" t="s">
        <v>50</v>
      </c>
      <c r="D770" s="798">
        <v>76.665400000000005</v>
      </c>
    </row>
    <row r="771" spans="1:4" ht="15.75" customHeight="1" x14ac:dyDescent="0.25">
      <c r="A771" s="796" t="s">
        <v>3985</v>
      </c>
      <c r="B771" s="797" t="s">
        <v>3986</v>
      </c>
      <c r="C771" s="796" t="s">
        <v>70</v>
      </c>
      <c r="D771" s="798">
        <v>21.102799999999998</v>
      </c>
    </row>
    <row r="772" spans="1:4" ht="15.75" customHeight="1" x14ac:dyDescent="0.25">
      <c r="A772" s="796" t="s">
        <v>3987</v>
      </c>
      <c r="B772" s="797" t="s">
        <v>3988</v>
      </c>
      <c r="C772" s="796" t="s">
        <v>66</v>
      </c>
      <c r="D772" s="798">
        <v>12.7529</v>
      </c>
    </row>
    <row r="773" spans="1:4" ht="15.75" customHeight="1" x14ac:dyDescent="0.25">
      <c r="A773" s="796" t="s">
        <v>3989</v>
      </c>
      <c r="B773" s="797" t="s">
        <v>3990</v>
      </c>
      <c r="C773" s="796" t="s">
        <v>70</v>
      </c>
      <c r="D773" s="798">
        <v>17.852599999999999</v>
      </c>
    </row>
    <row r="774" spans="1:4" ht="15.75" customHeight="1" x14ac:dyDescent="0.25">
      <c r="A774" s="796" t="s">
        <v>3991</v>
      </c>
      <c r="B774" s="797" t="s">
        <v>3992</v>
      </c>
      <c r="C774" s="796" t="s">
        <v>70</v>
      </c>
      <c r="D774" s="798">
        <v>768.06669999999997</v>
      </c>
    </row>
    <row r="775" spans="1:4" ht="15.75" customHeight="1" x14ac:dyDescent="0.25">
      <c r="A775" s="796" t="s">
        <v>3993</v>
      </c>
      <c r="B775" s="797" t="s">
        <v>3994</v>
      </c>
      <c r="C775" s="796" t="s">
        <v>70</v>
      </c>
      <c r="D775" s="798">
        <v>13.68</v>
      </c>
    </row>
    <row r="776" spans="1:4" ht="15.75" customHeight="1" x14ac:dyDescent="0.25">
      <c r="A776" s="796" t="s">
        <v>3995</v>
      </c>
      <c r="B776" s="797" t="s">
        <v>3996</v>
      </c>
      <c r="C776" s="796" t="s">
        <v>70</v>
      </c>
      <c r="D776" s="798">
        <v>16.7714</v>
      </c>
    </row>
    <row r="777" spans="1:4" ht="15.75" customHeight="1" x14ac:dyDescent="0.25">
      <c r="A777" s="796" t="s">
        <v>3997</v>
      </c>
      <c r="B777" s="797" t="s">
        <v>3998</v>
      </c>
      <c r="C777" s="796" t="s">
        <v>70</v>
      </c>
      <c r="D777" s="798">
        <v>16.212399999999999</v>
      </c>
    </row>
    <row r="778" spans="1:4" ht="15.75" customHeight="1" x14ac:dyDescent="0.25">
      <c r="A778" s="796" t="s">
        <v>3999</v>
      </c>
      <c r="B778" s="797" t="s">
        <v>4000</v>
      </c>
      <c r="C778" s="796" t="s">
        <v>70</v>
      </c>
      <c r="D778" s="798">
        <v>13.34</v>
      </c>
    </row>
    <row r="779" spans="1:4" ht="15.75" customHeight="1" x14ac:dyDescent="0.25">
      <c r="A779" s="796" t="s">
        <v>4001</v>
      </c>
      <c r="B779" s="797" t="s">
        <v>4002</v>
      </c>
      <c r="C779" s="796" t="s">
        <v>70</v>
      </c>
      <c r="D779" s="798">
        <v>1160.4598000000001</v>
      </c>
    </row>
    <row r="780" spans="1:4" ht="15.75" customHeight="1" x14ac:dyDescent="0.25">
      <c r="A780" s="796" t="s">
        <v>4003</v>
      </c>
      <c r="B780" s="797" t="s">
        <v>4004</v>
      </c>
      <c r="C780" s="796" t="s">
        <v>70</v>
      </c>
      <c r="D780" s="798">
        <v>187.6737</v>
      </c>
    </row>
    <row r="781" spans="1:4" ht="15.75" customHeight="1" x14ac:dyDescent="0.25">
      <c r="A781" s="796" t="s">
        <v>474</v>
      </c>
      <c r="B781" s="797" t="s">
        <v>475</v>
      </c>
      <c r="C781" s="796" t="s">
        <v>70</v>
      </c>
      <c r="D781" s="798">
        <v>54.204999999999998</v>
      </c>
    </row>
    <row r="782" spans="1:4" ht="15.75" customHeight="1" x14ac:dyDescent="0.25">
      <c r="A782" s="796" t="s">
        <v>476</v>
      </c>
      <c r="B782" s="797" t="s">
        <v>477</v>
      </c>
      <c r="C782" s="796" t="s">
        <v>70</v>
      </c>
      <c r="D782" s="798">
        <v>543.29880000000003</v>
      </c>
    </row>
    <row r="783" spans="1:4" ht="15.75" customHeight="1" x14ac:dyDescent="0.25">
      <c r="A783" s="796" t="s">
        <v>4005</v>
      </c>
      <c r="B783" s="797" t="s">
        <v>4006</v>
      </c>
      <c r="C783" s="796" t="s">
        <v>50</v>
      </c>
      <c r="D783" s="798">
        <v>44.181699999999999</v>
      </c>
    </row>
    <row r="784" spans="1:4" ht="15.75" customHeight="1" x14ac:dyDescent="0.25">
      <c r="A784" s="796" t="s">
        <v>4007</v>
      </c>
      <c r="B784" s="797" t="s">
        <v>4008</v>
      </c>
      <c r="C784" s="796" t="s">
        <v>50</v>
      </c>
      <c r="D784" s="798">
        <v>11.5021</v>
      </c>
    </row>
    <row r="785" spans="1:4" ht="15.75" customHeight="1" x14ac:dyDescent="0.25">
      <c r="A785" s="796" t="s">
        <v>4009</v>
      </c>
      <c r="B785" s="797" t="s">
        <v>4010</v>
      </c>
      <c r="C785" s="796" t="s">
        <v>70</v>
      </c>
      <c r="D785" s="798">
        <v>1939.7666999999999</v>
      </c>
    </row>
    <row r="786" spans="1:4" ht="15.75" customHeight="1" x14ac:dyDescent="0.25">
      <c r="A786" s="796" t="s">
        <v>4011</v>
      </c>
      <c r="B786" s="797" t="s">
        <v>4012</v>
      </c>
      <c r="C786" s="796" t="s">
        <v>70</v>
      </c>
      <c r="D786" s="798">
        <v>1337.1778999999999</v>
      </c>
    </row>
    <row r="787" spans="1:4" ht="15.75" customHeight="1" x14ac:dyDescent="0.25">
      <c r="A787" s="796" t="s">
        <v>4013</v>
      </c>
      <c r="B787" s="797" t="s">
        <v>4014</v>
      </c>
      <c r="C787" s="796" t="s">
        <v>50</v>
      </c>
      <c r="D787" s="798">
        <v>30.610700000000001</v>
      </c>
    </row>
    <row r="788" spans="1:4" ht="15.75" customHeight="1" x14ac:dyDescent="0.25">
      <c r="A788" s="796" t="s">
        <v>4015</v>
      </c>
      <c r="B788" s="797" t="s">
        <v>4016</v>
      </c>
      <c r="C788" s="796" t="s">
        <v>66</v>
      </c>
      <c r="D788" s="798">
        <v>22.050599999999999</v>
      </c>
    </row>
    <row r="789" spans="1:4" ht="15.75" customHeight="1" x14ac:dyDescent="0.25">
      <c r="A789" s="796" t="s">
        <v>4017</v>
      </c>
      <c r="B789" s="797" t="s">
        <v>4018</v>
      </c>
      <c r="C789" s="796" t="s">
        <v>70</v>
      </c>
      <c r="D789" s="798">
        <v>396.20549999999997</v>
      </c>
    </row>
    <row r="790" spans="1:4" ht="15.75" customHeight="1" x14ac:dyDescent="0.25">
      <c r="A790" s="796" t="s">
        <v>4019</v>
      </c>
      <c r="B790" s="797" t="s">
        <v>4020</v>
      </c>
      <c r="C790" s="796" t="s">
        <v>66</v>
      </c>
      <c r="D790" s="798">
        <v>98.8</v>
      </c>
    </row>
    <row r="791" spans="1:4" ht="15.75" customHeight="1" x14ac:dyDescent="0.25">
      <c r="A791" s="796" t="s">
        <v>4021</v>
      </c>
      <c r="B791" s="797" t="s">
        <v>4022</v>
      </c>
      <c r="C791" s="796" t="s">
        <v>66</v>
      </c>
      <c r="D791" s="798">
        <v>133.4</v>
      </c>
    </row>
    <row r="792" spans="1:4" ht="15.75" customHeight="1" x14ac:dyDescent="0.25">
      <c r="A792" s="796" t="s">
        <v>4023</v>
      </c>
      <c r="B792" s="797" t="s">
        <v>4024</v>
      </c>
      <c r="C792" s="796" t="s">
        <v>66</v>
      </c>
      <c r="D792" s="798">
        <v>133.90389999999999</v>
      </c>
    </row>
    <row r="793" spans="1:4" ht="15.75" customHeight="1" x14ac:dyDescent="0.25">
      <c r="A793" s="796" t="s">
        <v>4025</v>
      </c>
      <c r="B793" s="797" t="s">
        <v>4026</v>
      </c>
      <c r="C793" s="796" t="s">
        <v>66</v>
      </c>
      <c r="D793" s="798">
        <v>175.1319</v>
      </c>
    </row>
    <row r="794" spans="1:4" ht="15.75" customHeight="1" x14ac:dyDescent="0.25">
      <c r="A794" s="796" t="s">
        <v>4027</v>
      </c>
      <c r="B794" s="797" t="s">
        <v>4028</v>
      </c>
      <c r="C794" s="796" t="s">
        <v>66</v>
      </c>
      <c r="D794" s="798">
        <v>183.4</v>
      </c>
    </row>
    <row r="795" spans="1:4" ht="15.75" customHeight="1" x14ac:dyDescent="0.25">
      <c r="A795" s="796" t="s">
        <v>4029</v>
      </c>
      <c r="B795" s="797" t="s">
        <v>4030</v>
      </c>
      <c r="C795" s="796" t="s">
        <v>66</v>
      </c>
      <c r="D795" s="798">
        <v>221.4</v>
      </c>
    </row>
    <row r="796" spans="1:4" ht="15.75" customHeight="1" x14ac:dyDescent="0.25">
      <c r="A796" s="796" t="s">
        <v>4031</v>
      </c>
      <c r="B796" s="797" t="s">
        <v>4032</v>
      </c>
      <c r="C796" s="796" t="s">
        <v>66</v>
      </c>
      <c r="D796" s="798">
        <v>254.8</v>
      </c>
    </row>
    <row r="797" spans="1:4" ht="15.75" customHeight="1" x14ac:dyDescent="0.25">
      <c r="A797" s="796" t="s">
        <v>4033</v>
      </c>
      <c r="B797" s="797" t="s">
        <v>4034</v>
      </c>
      <c r="C797" s="796" t="s">
        <v>66</v>
      </c>
      <c r="D797" s="798">
        <v>265.38799999999998</v>
      </c>
    </row>
    <row r="798" spans="1:4" ht="15.75" customHeight="1" x14ac:dyDescent="0.25">
      <c r="A798" s="796" t="s">
        <v>4035</v>
      </c>
      <c r="B798" s="797" t="s">
        <v>4036</v>
      </c>
      <c r="C798" s="796" t="s">
        <v>66</v>
      </c>
      <c r="D798" s="798">
        <v>356.73329999999999</v>
      </c>
    </row>
    <row r="799" spans="1:4" ht="15.75" customHeight="1" x14ac:dyDescent="0.25">
      <c r="A799" s="796" t="s">
        <v>4037</v>
      </c>
      <c r="B799" s="797" t="s">
        <v>4038</v>
      </c>
      <c r="C799" s="796" t="s">
        <v>66</v>
      </c>
      <c r="D799" s="798">
        <v>372.8</v>
      </c>
    </row>
    <row r="800" spans="1:4" ht="15.75" customHeight="1" x14ac:dyDescent="0.25">
      <c r="A800" s="796" t="s">
        <v>4039</v>
      </c>
      <c r="B800" s="797" t="s">
        <v>4040</v>
      </c>
      <c r="C800" s="796" t="s">
        <v>66</v>
      </c>
      <c r="D800" s="798">
        <v>417.34589999999997</v>
      </c>
    </row>
    <row r="801" spans="1:4" ht="15.75" customHeight="1" x14ac:dyDescent="0.25">
      <c r="A801" s="796" t="s">
        <v>4041</v>
      </c>
      <c r="B801" s="797" t="s">
        <v>4042</v>
      </c>
      <c r="C801" s="796" t="s">
        <v>66</v>
      </c>
      <c r="D801" s="798">
        <v>444.86070000000001</v>
      </c>
    </row>
    <row r="802" spans="1:4" ht="15.75" customHeight="1" x14ac:dyDescent="0.25">
      <c r="A802" s="796" t="s">
        <v>4043</v>
      </c>
      <c r="B802" s="797" t="s">
        <v>4044</v>
      </c>
      <c r="C802" s="796" t="s">
        <v>66</v>
      </c>
      <c r="D802" s="798">
        <v>438.96660000000003</v>
      </c>
    </row>
    <row r="803" spans="1:4" ht="15.75" customHeight="1" x14ac:dyDescent="0.25">
      <c r="A803" s="796" t="s">
        <v>4045</v>
      </c>
      <c r="B803" s="797" t="s">
        <v>4046</v>
      </c>
      <c r="C803" s="796" t="s">
        <v>66</v>
      </c>
      <c r="D803" s="798">
        <v>460.64280000000002</v>
      </c>
    </row>
    <row r="804" spans="1:4" ht="15.75" customHeight="1" x14ac:dyDescent="0.25">
      <c r="A804" s="796" t="s">
        <v>4047</v>
      </c>
      <c r="B804" s="797" t="s">
        <v>4048</v>
      </c>
      <c r="C804" s="796" t="s">
        <v>66</v>
      </c>
      <c r="D804" s="798">
        <v>487.45359999999999</v>
      </c>
    </row>
    <row r="805" spans="1:4" ht="15.75" customHeight="1" x14ac:dyDescent="0.25">
      <c r="A805" s="796" t="s">
        <v>4049</v>
      </c>
      <c r="B805" s="797" t="s">
        <v>4050</v>
      </c>
      <c r="C805" s="796" t="s">
        <v>66</v>
      </c>
      <c r="D805" s="798">
        <v>514.62750000000005</v>
      </c>
    </row>
    <row r="806" spans="1:4" ht="15.75" customHeight="1" x14ac:dyDescent="0.25">
      <c r="A806" s="796" t="s">
        <v>4051</v>
      </c>
      <c r="B806" s="797" t="s">
        <v>4052</v>
      </c>
      <c r="C806" s="796" t="s">
        <v>66</v>
      </c>
      <c r="D806" s="798">
        <v>526.5317</v>
      </c>
    </row>
    <row r="807" spans="1:4" ht="15.75" customHeight="1" x14ac:dyDescent="0.25">
      <c r="A807" s="796" t="s">
        <v>4053</v>
      </c>
      <c r="B807" s="797" t="s">
        <v>4054</v>
      </c>
      <c r="C807" s="796" t="s">
        <v>66</v>
      </c>
      <c r="D807" s="798">
        <v>577.28409999999997</v>
      </c>
    </row>
    <row r="808" spans="1:4" ht="15.75" customHeight="1" x14ac:dyDescent="0.25">
      <c r="A808" s="796" t="s">
        <v>4055</v>
      </c>
      <c r="B808" s="797" t="s">
        <v>4056</v>
      </c>
      <c r="C808" s="796" t="s">
        <v>66</v>
      </c>
      <c r="D808" s="798">
        <v>712.62710000000004</v>
      </c>
    </row>
    <row r="809" spans="1:4" ht="15.75" customHeight="1" x14ac:dyDescent="0.25">
      <c r="A809" s="796" t="s">
        <v>4057</v>
      </c>
      <c r="B809" s="797" t="s">
        <v>4058</v>
      </c>
      <c r="C809" s="796" t="s">
        <v>66</v>
      </c>
      <c r="D809" s="798">
        <v>834.68499999999995</v>
      </c>
    </row>
    <row r="810" spans="1:4" ht="15.75" customHeight="1" x14ac:dyDescent="0.25">
      <c r="A810" s="796" t="s">
        <v>4059</v>
      </c>
      <c r="B810" s="797" t="s">
        <v>4060</v>
      </c>
      <c r="C810" s="796" t="s">
        <v>66</v>
      </c>
      <c r="D810" s="798">
        <v>953.83540000000005</v>
      </c>
    </row>
    <row r="811" spans="1:4" ht="15.75" customHeight="1" x14ac:dyDescent="0.25">
      <c r="A811" s="796" t="s">
        <v>4061</v>
      </c>
      <c r="B811" s="797" t="s">
        <v>4062</v>
      </c>
      <c r="C811" s="796" t="s">
        <v>66</v>
      </c>
      <c r="D811" s="798">
        <v>983.92219999999998</v>
      </c>
    </row>
    <row r="812" spans="1:4" ht="15.75" customHeight="1" x14ac:dyDescent="0.25">
      <c r="A812" s="796" t="s">
        <v>4063</v>
      </c>
      <c r="B812" s="797" t="s">
        <v>4064</v>
      </c>
      <c r="C812" s="796" t="s">
        <v>66</v>
      </c>
      <c r="D812" s="798">
        <v>1056.0015000000001</v>
      </c>
    </row>
    <row r="813" spans="1:4" ht="15.75" customHeight="1" x14ac:dyDescent="0.25">
      <c r="A813" s="796" t="s">
        <v>4065</v>
      </c>
      <c r="B813" s="797" t="s">
        <v>4066</v>
      </c>
      <c r="C813" s="796" t="s">
        <v>66</v>
      </c>
      <c r="D813" s="798">
        <v>1135.1288</v>
      </c>
    </row>
    <row r="814" spans="1:4" ht="15.75" customHeight="1" x14ac:dyDescent="0.25">
      <c r="A814" s="796" t="s">
        <v>4067</v>
      </c>
      <c r="B814" s="797" t="s">
        <v>4068</v>
      </c>
      <c r="C814" s="796" t="s">
        <v>66</v>
      </c>
      <c r="D814" s="798">
        <v>109.1</v>
      </c>
    </row>
    <row r="815" spans="1:4" ht="15.75" customHeight="1" x14ac:dyDescent="0.25">
      <c r="A815" s="796" t="s">
        <v>4069</v>
      </c>
      <c r="B815" s="797" t="s">
        <v>4070</v>
      </c>
      <c r="C815" s="796" t="s">
        <v>66</v>
      </c>
      <c r="D815" s="798">
        <v>162.61269999999999</v>
      </c>
    </row>
    <row r="816" spans="1:4" ht="15.75" customHeight="1" x14ac:dyDescent="0.25">
      <c r="A816" s="796" t="s">
        <v>4071</v>
      </c>
      <c r="B816" s="797" t="s">
        <v>4072</v>
      </c>
      <c r="C816" s="796" t="s">
        <v>66</v>
      </c>
      <c r="D816" s="798">
        <v>181.73259999999999</v>
      </c>
    </row>
    <row r="817" spans="1:4" ht="15.75" customHeight="1" x14ac:dyDescent="0.25">
      <c r="A817" s="796" t="s">
        <v>4073</v>
      </c>
      <c r="B817" s="797" t="s">
        <v>4074</v>
      </c>
      <c r="C817" s="796" t="s">
        <v>66</v>
      </c>
      <c r="D817" s="798">
        <v>232.565</v>
      </c>
    </row>
    <row r="818" spans="1:4" ht="15.75" customHeight="1" x14ac:dyDescent="0.25">
      <c r="A818" s="796" t="s">
        <v>4075</v>
      </c>
      <c r="B818" s="797" t="s">
        <v>4076</v>
      </c>
      <c r="C818" s="796" t="s">
        <v>70</v>
      </c>
      <c r="D818" s="798">
        <v>697.81489999999997</v>
      </c>
    </row>
    <row r="819" spans="1:4" ht="15.75" customHeight="1" x14ac:dyDescent="0.25">
      <c r="A819" s="796" t="s">
        <v>4077</v>
      </c>
      <c r="B819" s="797" t="s">
        <v>4078</v>
      </c>
      <c r="C819" s="796" t="s">
        <v>70</v>
      </c>
      <c r="D819" s="798">
        <v>572.21669999999995</v>
      </c>
    </row>
    <row r="820" spans="1:4" ht="15.75" customHeight="1" x14ac:dyDescent="0.25">
      <c r="A820" s="796" t="s">
        <v>4079</v>
      </c>
      <c r="B820" s="797" t="s">
        <v>4080</v>
      </c>
      <c r="C820" s="796" t="s">
        <v>66</v>
      </c>
      <c r="D820" s="798">
        <v>739.37779999999998</v>
      </c>
    </row>
    <row r="821" spans="1:4" ht="15.75" customHeight="1" x14ac:dyDescent="0.25">
      <c r="A821" s="796" t="s">
        <v>4081</v>
      </c>
      <c r="B821" s="797" t="s">
        <v>4082</v>
      </c>
      <c r="C821" s="796" t="s">
        <v>108</v>
      </c>
      <c r="D821" s="798">
        <v>10322.555899999999</v>
      </c>
    </row>
    <row r="822" spans="1:4" ht="15.75" customHeight="1" x14ac:dyDescent="0.25">
      <c r="A822" s="796" t="s">
        <v>4083</v>
      </c>
      <c r="B822" s="797" t="s">
        <v>4084</v>
      </c>
      <c r="C822" s="796" t="s">
        <v>108</v>
      </c>
      <c r="D822" s="798">
        <v>8818.0558999999994</v>
      </c>
    </row>
    <row r="823" spans="1:4" ht="15.75" customHeight="1" x14ac:dyDescent="0.25">
      <c r="A823" s="796" t="s">
        <v>4085</v>
      </c>
      <c r="B823" s="797" t="s">
        <v>4086</v>
      </c>
      <c r="C823" s="796" t="s">
        <v>108</v>
      </c>
      <c r="D823" s="798">
        <v>9821.0558999999994</v>
      </c>
    </row>
    <row r="824" spans="1:4" ht="15.75" customHeight="1" x14ac:dyDescent="0.25">
      <c r="A824" s="796" t="s">
        <v>4087</v>
      </c>
      <c r="B824" s="797" t="s">
        <v>4088</v>
      </c>
      <c r="C824" s="796" t="s">
        <v>108</v>
      </c>
      <c r="D824" s="798">
        <v>10322.555899999999</v>
      </c>
    </row>
    <row r="825" spans="1:4" ht="15.75" customHeight="1" x14ac:dyDescent="0.25">
      <c r="A825" s="796" t="s">
        <v>4089</v>
      </c>
      <c r="B825" s="797" t="s">
        <v>4090</v>
      </c>
      <c r="C825" s="796" t="s">
        <v>70</v>
      </c>
      <c r="D825" s="798">
        <v>92522.758000000002</v>
      </c>
    </row>
    <row r="826" spans="1:4" ht="15.75" customHeight="1" x14ac:dyDescent="0.25">
      <c r="A826" s="796" t="s">
        <v>4091</v>
      </c>
      <c r="B826" s="797" t="s">
        <v>4092</v>
      </c>
      <c r="C826" s="796" t="s">
        <v>70</v>
      </c>
      <c r="D826" s="798">
        <v>12.404</v>
      </c>
    </row>
    <row r="827" spans="1:4" ht="15.75" customHeight="1" x14ac:dyDescent="0.25">
      <c r="A827" s="796" t="s">
        <v>4093</v>
      </c>
      <c r="B827" s="797" t="s">
        <v>4094</v>
      </c>
      <c r="C827" s="796" t="s">
        <v>70</v>
      </c>
      <c r="D827" s="798">
        <v>10.887499999999999</v>
      </c>
    </row>
    <row r="828" spans="1:4" ht="15.75" customHeight="1" x14ac:dyDescent="0.25">
      <c r="A828" s="796" t="s">
        <v>4095</v>
      </c>
      <c r="B828" s="797" t="s">
        <v>4096</v>
      </c>
      <c r="C828" s="796" t="s">
        <v>70</v>
      </c>
      <c r="D828" s="798">
        <v>55.263199999999998</v>
      </c>
    </row>
    <row r="829" spans="1:4" ht="15.75" customHeight="1" x14ac:dyDescent="0.25">
      <c r="A829" s="796" t="s">
        <v>4097</v>
      </c>
      <c r="B829" s="797" t="s">
        <v>4098</v>
      </c>
      <c r="C829" s="796" t="s">
        <v>70</v>
      </c>
      <c r="D829" s="798">
        <v>57.075400000000002</v>
      </c>
    </row>
    <row r="830" spans="1:4" ht="15.75" customHeight="1" x14ac:dyDescent="0.25">
      <c r="A830" s="796" t="s">
        <v>4099</v>
      </c>
      <c r="B830" s="797" t="s">
        <v>4100</v>
      </c>
      <c r="C830" s="796" t="s">
        <v>70</v>
      </c>
      <c r="D830" s="798">
        <v>60.275599999999997</v>
      </c>
    </row>
    <row r="831" spans="1:4" ht="15.75" customHeight="1" x14ac:dyDescent="0.25">
      <c r="A831" s="796" t="s">
        <v>4101</v>
      </c>
      <c r="B831" s="797" t="s">
        <v>4102</v>
      </c>
      <c r="C831" s="796" t="s">
        <v>70</v>
      </c>
      <c r="D831" s="798">
        <v>118.518</v>
      </c>
    </row>
    <row r="832" spans="1:4" ht="15.75" customHeight="1" x14ac:dyDescent="0.25">
      <c r="A832" s="796" t="s">
        <v>4103</v>
      </c>
      <c r="B832" s="797" t="s">
        <v>4104</v>
      </c>
      <c r="C832" s="796" t="s">
        <v>70</v>
      </c>
      <c r="D832" s="798">
        <v>13.266400000000001</v>
      </c>
    </row>
    <row r="833" spans="1:4" ht="15.75" customHeight="1" x14ac:dyDescent="0.25">
      <c r="A833" s="796" t="s">
        <v>4105</v>
      </c>
      <c r="B833" s="797" t="s">
        <v>4106</v>
      </c>
      <c r="C833" s="796" t="s">
        <v>70</v>
      </c>
      <c r="D833" s="798">
        <v>103.42659999999999</v>
      </c>
    </row>
    <row r="834" spans="1:4" ht="15.75" customHeight="1" x14ac:dyDescent="0.25">
      <c r="A834" s="796" t="s">
        <v>4107</v>
      </c>
      <c r="B834" s="797" t="s">
        <v>4108</v>
      </c>
      <c r="C834" s="796" t="s">
        <v>70</v>
      </c>
      <c r="D834" s="798">
        <v>119.3151</v>
      </c>
    </row>
    <row r="835" spans="1:4" ht="15.75" customHeight="1" x14ac:dyDescent="0.25">
      <c r="A835" s="796" t="s">
        <v>4109</v>
      </c>
      <c r="B835" s="797" t="s">
        <v>4110</v>
      </c>
      <c r="C835" s="796" t="s">
        <v>70</v>
      </c>
      <c r="D835" s="798">
        <v>130.55600000000001</v>
      </c>
    </row>
    <row r="836" spans="1:4" ht="15.75" customHeight="1" x14ac:dyDescent="0.25">
      <c r="A836" s="796" t="s">
        <v>4111</v>
      </c>
      <c r="B836" s="797" t="s">
        <v>4112</v>
      </c>
      <c r="C836" s="796" t="s">
        <v>70</v>
      </c>
      <c r="D836" s="798">
        <v>66.387500000000003</v>
      </c>
    </row>
    <row r="837" spans="1:4" ht="15.75" customHeight="1" x14ac:dyDescent="0.25">
      <c r="A837" s="796" t="s">
        <v>4113</v>
      </c>
      <c r="B837" s="797" t="s">
        <v>4114</v>
      </c>
      <c r="C837" s="796" t="s">
        <v>70</v>
      </c>
      <c r="D837" s="798">
        <v>96.436300000000003</v>
      </c>
    </row>
    <row r="838" spans="1:4" ht="15.75" customHeight="1" x14ac:dyDescent="0.25">
      <c r="A838" s="796" t="s">
        <v>4115</v>
      </c>
      <c r="B838" s="797" t="s">
        <v>4116</v>
      </c>
      <c r="C838" s="796" t="s">
        <v>70</v>
      </c>
      <c r="D838" s="798">
        <v>126.1405</v>
      </c>
    </row>
    <row r="839" spans="1:4" ht="15.75" customHeight="1" x14ac:dyDescent="0.25">
      <c r="A839" s="796" t="s">
        <v>4117</v>
      </c>
      <c r="B839" s="797" t="s">
        <v>4118</v>
      </c>
      <c r="C839" s="796" t="s">
        <v>70</v>
      </c>
      <c r="D839" s="798">
        <v>62.7194</v>
      </c>
    </row>
    <row r="840" spans="1:4" ht="15.75" customHeight="1" x14ac:dyDescent="0.25">
      <c r="A840" s="796" t="s">
        <v>4119</v>
      </c>
      <c r="B840" s="797" t="s">
        <v>4120</v>
      </c>
      <c r="C840" s="796" t="s">
        <v>70</v>
      </c>
      <c r="D840" s="798">
        <v>125.60980000000001</v>
      </c>
    </row>
    <row r="841" spans="1:4" ht="15.75" customHeight="1" x14ac:dyDescent="0.25">
      <c r="A841" s="796" t="s">
        <v>4121</v>
      </c>
      <c r="B841" s="797" t="s">
        <v>4122</v>
      </c>
      <c r="C841" s="796" t="s">
        <v>4123</v>
      </c>
      <c r="D841" s="798">
        <v>756.73800000000006</v>
      </c>
    </row>
    <row r="842" spans="1:4" ht="15.75" customHeight="1" x14ac:dyDescent="0.25">
      <c r="A842" s="796" t="s">
        <v>4124</v>
      </c>
      <c r="B842" s="797" t="s">
        <v>4125</v>
      </c>
      <c r="C842" s="796" t="s">
        <v>4123</v>
      </c>
      <c r="D842" s="798">
        <v>891.23429999999996</v>
      </c>
    </row>
    <row r="843" spans="1:4" ht="15.75" customHeight="1" x14ac:dyDescent="0.25">
      <c r="A843" s="796" t="s">
        <v>4126</v>
      </c>
      <c r="B843" s="797" t="s">
        <v>4127</v>
      </c>
      <c r="C843" s="796" t="s">
        <v>4123</v>
      </c>
      <c r="D843" s="798">
        <v>1045.6214</v>
      </c>
    </row>
    <row r="844" spans="1:4" ht="15.75" customHeight="1" x14ac:dyDescent="0.25">
      <c r="A844" s="796" t="s">
        <v>4128</v>
      </c>
      <c r="B844" s="797" t="s">
        <v>4129</v>
      </c>
      <c r="C844" s="796" t="s">
        <v>70</v>
      </c>
      <c r="D844" s="798">
        <v>50.890799999999999</v>
      </c>
    </row>
    <row r="845" spans="1:4" ht="30" customHeight="1" x14ac:dyDescent="0.25">
      <c r="A845" s="796" t="s">
        <v>4130</v>
      </c>
      <c r="B845" s="797" t="s">
        <v>4131</v>
      </c>
      <c r="C845" s="796" t="s">
        <v>4123</v>
      </c>
      <c r="D845" s="798">
        <v>949.03309999999999</v>
      </c>
    </row>
    <row r="846" spans="1:4" ht="15.75" customHeight="1" x14ac:dyDescent="0.25">
      <c r="A846" s="796" t="s">
        <v>4132</v>
      </c>
      <c r="B846" s="797" t="s">
        <v>4133</v>
      </c>
      <c r="C846" s="796" t="s">
        <v>70</v>
      </c>
      <c r="D846" s="798">
        <v>446116.92479999998</v>
      </c>
    </row>
    <row r="847" spans="1:4" ht="15.75" customHeight="1" x14ac:dyDescent="0.25">
      <c r="A847" s="796" t="s">
        <v>4134</v>
      </c>
      <c r="B847" s="797" t="s">
        <v>4135</v>
      </c>
      <c r="C847" s="796" t="s">
        <v>70</v>
      </c>
      <c r="D847" s="798">
        <v>489683.19380000001</v>
      </c>
    </row>
    <row r="848" spans="1:4" ht="15.75" customHeight="1" x14ac:dyDescent="0.25">
      <c r="A848" s="796" t="s">
        <v>4136</v>
      </c>
      <c r="B848" s="797" t="s">
        <v>4137</v>
      </c>
      <c r="C848" s="796" t="s">
        <v>70</v>
      </c>
      <c r="D848" s="798">
        <v>537606.54119999998</v>
      </c>
    </row>
    <row r="849" spans="1:4" ht="15.75" customHeight="1" x14ac:dyDescent="0.25">
      <c r="A849" s="796" t="s">
        <v>4138</v>
      </c>
      <c r="B849" s="797" t="s">
        <v>4139</v>
      </c>
      <c r="C849" s="796" t="s">
        <v>70</v>
      </c>
      <c r="D849" s="798">
        <v>595915.50560000003</v>
      </c>
    </row>
    <row r="850" spans="1:4" ht="15.75" customHeight="1" x14ac:dyDescent="0.25">
      <c r="A850" s="796" t="s">
        <v>4140</v>
      </c>
      <c r="B850" s="797" t="s">
        <v>4141</v>
      </c>
      <c r="C850" s="796" t="s">
        <v>70</v>
      </c>
      <c r="D850" s="798">
        <v>567774.77780000004</v>
      </c>
    </row>
    <row r="851" spans="1:4" ht="15.75" customHeight="1" x14ac:dyDescent="0.25">
      <c r="A851" s="796" t="s">
        <v>4142</v>
      </c>
      <c r="B851" s="797" t="s">
        <v>4143</v>
      </c>
      <c r="C851" s="796" t="s">
        <v>70</v>
      </c>
      <c r="D851" s="798">
        <v>622947.45220000006</v>
      </c>
    </row>
    <row r="852" spans="1:4" ht="15.75" customHeight="1" x14ac:dyDescent="0.25">
      <c r="A852" s="796" t="s">
        <v>4144</v>
      </c>
      <c r="B852" s="797" t="s">
        <v>4145</v>
      </c>
      <c r="C852" s="796" t="s">
        <v>70</v>
      </c>
      <c r="D852" s="798">
        <v>678654.26859999995</v>
      </c>
    </row>
    <row r="853" spans="1:4" ht="15.75" customHeight="1" x14ac:dyDescent="0.25">
      <c r="A853" s="796" t="s">
        <v>4146</v>
      </c>
      <c r="B853" s="797" t="s">
        <v>4147</v>
      </c>
      <c r="C853" s="796" t="s">
        <v>70</v>
      </c>
      <c r="D853" s="798">
        <v>745413.353</v>
      </c>
    </row>
    <row r="854" spans="1:4" ht="15.75" customHeight="1" x14ac:dyDescent="0.25">
      <c r="A854" s="796" t="s">
        <v>4148</v>
      </c>
      <c r="B854" s="797" t="s">
        <v>4149</v>
      </c>
      <c r="C854" s="796" t="s">
        <v>70</v>
      </c>
      <c r="D854" s="798">
        <v>905290.02949999995</v>
      </c>
    </row>
    <row r="855" spans="1:4" ht="15.75" customHeight="1" x14ac:dyDescent="0.25">
      <c r="A855" s="796" t="s">
        <v>4150</v>
      </c>
      <c r="B855" s="797" t="s">
        <v>4151</v>
      </c>
      <c r="C855" s="796" t="s">
        <v>70</v>
      </c>
      <c r="D855" s="798">
        <v>734495.85160000005</v>
      </c>
    </row>
    <row r="856" spans="1:4" ht="15.75" customHeight="1" x14ac:dyDescent="0.25">
      <c r="A856" s="796" t="s">
        <v>4152</v>
      </c>
      <c r="B856" s="797" t="s">
        <v>4153</v>
      </c>
      <c r="C856" s="796" t="s">
        <v>70</v>
      </c>
      <c r="D856" s="798">
        <v>812126.90500000003</v>
      </c>
    </row>
    <row r="857" spans="1:4" ht="15.75" customHeight="1" x14ac:dyDescent="0.25">
      <c r="A857" s="796" t="s">
        <v>4154</v>
      </c>
      <c r="B857" s="797" t="s">
        <v>4155</v>
      </c>
      <c r="C857" s="796" t="s">
        <v>70</v>
      </c>
      <c r="D857" s="798">
        <v>891771.46019999997</v>
      </c>
    </row>
    <row r="858" spans="1:4" ht="15.75" customHeight="1" x14ac:dyDescent="0.25">
      <c r="A858" s="796" t="s">
        <v>4156</v>
      </c>
      <c r="B858" s="797" t="s">
        <v>4157</v>
      </c>
      <c r="C858" s="796" t="s">
        <v>70</v>
      </c>
      <c r="D858" s="798">
        <v>649338.02800000005</v>
      </c>
    </row>
    <row r="859" spans="1:4" ht="15.75" customHeight="1" x14ac:dyDescent="0.25">
      <c r="A859" s="796" t="s">
        <v>4158</v>
      </c>
      <c r="B859" s="797" t="s">
        <v>4159</v>
      </c>
      <c r="C859" s="796" t="s">
        <v>70</v>
      </c>
      <c r="D859" s="798">
        <v>1066989.8688000001</v>
      </c>
    </row>
    <row r="860" spans="1:4" ht="15.75" customHeight="1" x14ac:dyDescent="0.25">
      <c r="A860" s="796" t="s">
        <v>4160</v>
      </c>
      <c r="B860" s="797" t="s">
        <v>4161</v>
      </c>
      <c r="C860" s="796" t="s">
        <v>70</v>
      </c>
      <c r="D860" s="798">
        <v>511369.576</v>
      </c>
    </row>
    <row r="861" spans="1:4" ht="15.75" customHeight="1" x14ac:dyDescent="0.25">
      <c r="A861" s="796" t="s">
        <v>4162</v>
      </c>
      <c r="B861" s="797" t="s">
        <v>4163</v>
      </c>
      <c r="C861" s="796" t="s">
        <v>70</v>
      </c>
      <c r="D861" s="798">
        <v>561461.14229999995</v>
      </c>
    </row>
    <row r="862" spans="1:4" ht="15.75" customHeight="1" x14ac:dyDescent="0.25">
      <c r="A862" s="796" t="s">
        <v>4164</v>
      </c>
      <c r="B862" s="797" t="s">
        <v>4165</v>
      </c>
      <c r="C862" s="796" t="s">
        <v>70</v>
      </c>
      <c r="D862" s="798">
        <v>616562.22010000004</v>
      </c>
    </row>
    <row r="863" spans="1:4" ht="15.75" customHeight="1" x14ac:dyDescent="0.25">
      <c r="A863" s="796" t="s">
        <v>4166</v>
      </c>
      <c r="B863" s="797" t="s">
        <v>4167</v>
      </c>
      <c r="C863" s="796" t="s">
        <v>70</v>
      </c>
      <c r="D863" s="798">
        <v>677173.01859999995</v>
      </c>
    </row>
    <row r="864" spans="1:4" ht="15.75" customHeight="1" x14ac:dyDescent="0.25">
      <c r="A864" s="796" t="s">
        <v>4168</v>
      </c>
      <c r="B864" s="797" t="s">
        <v>4169</v>
      </c>
      <c r="C864" s="796" t="s">
        <v>70</v>
      </c>
      <c r="D864" s="798">
        <v>650476.70559999999</v>
      </c>
    </row>
    <row r="865" spans="1:4" ht="15.75" customHeight="1" x14ac:dyDescent="0.25">
      <c r="A865" s="796" t="s">
        <v>4170</v>
      </c>
      <c r="B865" s="797" t="s">
        <v>4171</v>
      </c>
      <c r="C865" s="796" t="s">
        <v>70</v>
      </c>
      <c r="D865" s="798">
        <v>713969.4325</v>
      </c>
    </row>
    <row r="866" spans="1:4" ht="15.75" customHeight="1" x14ac:dyDescent="0.25">
      <c r="A866" s="796" t="s">
        <v>4172</v>
      </c>
      <c r="B866" s="797" t="s">
        <v>4173</v>
      </c>
      <c r="C866" s="796" t="s">
        <v>70</v>
      </c>
      <c r="D866" s="798">
        <v>783761.70140000002</v>
      </c>
    </row>
    <row r="867" spans="1:4" ht="15.75" customHeight="1" x14ac:dyDescent="0.25">
      <c r="A867" s="796" t="s">
        <v>4174</v>
      </c>
      <c r="B867" s="797" t="s">
        <v>4175</v>
      </c>
      <c r="C867" s="796" t="s">
        <v>70</v>
      </c>
      <c r="D867" s="798">
        <v>868556.40760000004</v>
      </c>
    </row>
    <row r="868" spans="1:4" ht="15.75" customHeight="1" x14ac:dyDescent="0.25">
      <c r="A868" s="796" t="s">
        <v>4176</v>
      </c>
      <c r="B868" s="797" t="s">
        <v>4177</v>
      </c>
      <c r="C868" s="796" t="s">
        <v>70</v>
      </c>
      <c r="D868" s="798">
        <v>1037453.6662</v>
      </c>
    </row>
    <row r="869" spans="1:4" ht="15.75" customHeight="1" x14ac:dyDescent="0.25">
      <c r="A869" s="796" t="s">
        <v>4178</v>
      </c>
      <c r="B869" s="797" t="s">
        <v>4179</v>
      </c>
      <c r="C869" s="796" t="s">
        <v>70</v>
      </c>
      <c r="D869" s="798">
        <v>856726.18189999997</v>
      </c>
    </row>
    <row r="870" spans="1:4" ht="15.75" customHeight="1" x14ac:dyDescent="0.25">
      <c r="A870" s="796" t="s">
        <v>4180</v>
      </c>
      <c r="B870" s="797" t="s">
        <v>4181</v>
      </c>
      <c r="C870" s="796" t="s">
        <v>70</v>
      </c>
      <c r="D870" s="798">
        <v>931601.15549999999</v>
      </c>
    </row>
    <row r="871" spans="1:4" ht="15.75" customHeight="1" x14ac:dyDescent="0.25">
      <c r="A871" s="796" t="s">
        <v>4182</v>
      </c>
      <c r="B871" s="797" t="s">
        <v>4183</v>
      </c>
      <c r="C871" s="796" t="s">
        <v>70</v>
      </c>
      <c r="D871" s="798">
        <v>1031584.0269000001</v>
      </c>
    </row>
    <row r="872" spans="1:4" ht="15.75" customHeight="1" x14ac:dyDescent="0.25">
      <c r="A872" s="796" t="s">
        <v>4184</v>
      </c>
      <c r="B872" s="797" t="s">
        <v>4185</v>
      </c>
      <c r="C872" s="796" t="s">
        <v>70</v>
      </c>
      <c r="D872" s="798">
        <v>745130.86399999994</v>
      </c>
    </row>
    <row r="873" spans="1:4" ht="15.75" customHeight="1" x14ac:dyDescent="0.25">
      <c r="A873" s="796" t="s">
        <v>4186</v>
      </c>
      <c r="B873" s="797" t="s">
        <v>4187</v>
      </c>
      <c r="C873" s="796" t="s">
        <v>70</v>
      </c>
      <c r="D873" s="798">
        <v>1240375.5293000001</v>
      </c>
    </row>
    <row r="874" spans="1:4" ht="15.75" customHeight="1" x14ac:dyDescent="0.25">
      <c r="A874" s="796" t="s">
        <v>4188</v>
      </c>
      <c r="B874" s="797" t="s">
        <v>4189</v>
      </c>
      <c r="C874" s="796" t="s">
        <v>70</v>
      </c>
      <c r="D874" s="798">
        <v>616962.6777</v>
      </c>
    </row>
    <row r="875" spans="1:4" ht="15.75" customHeight="1" x14ac:dyDescent="0.25">
      <c r="A875" s="796" t="s">
        <v>4190</v>
      </c>
      <c r="B875" s="797" t="s">
        <v>4191</v>
      </c>
      <c r="C875" s="796" t="s">
        <v>70</v>
      </c>
      <c r="D875" s="798">
        <v>677054.2389</v>
      </c>
    </row>
    <row r="876" spans="1:4" ht="15.75" customHeight="1" x14ac:dyDescent="0.25">
      <c r="A876" s="796" t="s">
        <v>4192</v>
      </c>
      <c r="B876" s="797" t="s">
        <v>4193</v>
      </c>
      <c r="C876" s="796" t="s">
        <v>70</v>
      </c>
      <c r="D876" s="798">
        <v>743155.08519999997</v>
      </c>
    </row>
    <row r="877" spans="1:4" ht="15.75" customHeight="1" x14ac:dyDescent="0.25">
      <c r="A877" s="796" t="s">
        <v>4194</v>
      </c>
      <c r="B877" s="797" t="s">
        <v>4195</v>
      </c>
      <c r="C877" s="796" t="s">
        <v>70</v>
      </c>
      <c r="D877" s="798">
        <v>823889.09750000003</v>
      </c>
    </row>
    <row r="878" spans="1:4" ht="15.75" customHeight="1" x14ac:dyDescent="0.25">
      <c r="A878" s="796" t="s">
        <v>4196</v>
      </c>
      <c r="B878" s="797" t="s">
        <v>4197</v>
      </c>
      <c r="C878" s="796" t="s">
        <v>70</v>
      </c>
      <c r="D878" s="798">
        <v>777489.57250000001</v>
      </c>
    </row>
    <row r="879" spans="1:4" ht="15.75" customHeight="1" x14ac:dyDescent="0.25">
      <c r="A879" s="796" t="s">
        <v>4198</v>
      </c>
      <c r="B879" s="797" t="s">
        <v>4199</v>
      </c>
      <c r="C879" s="796" t="s">
        <v>70</v>
      </c>
      <c r="D879" s="798">
        <v>861657.00139999995</v>
      </c>
    </row>
    <row r="880" spans="1:4" ht="15.75" customHeight="1" x14ac:dyDescent="0.25">
      <c r="A880" s="796" t="s">
        <v>4200</v>
      </c>
      <c r="B880" s="797" t="s">
        <v>4201</v>
      </c>
      <c r="C880" s="796" t="s">
        <v>70</v>
      </c>
      <c r="D880" s="798">
        <v>945415.7868</v>
      </c>
    </row>
    <row r="881" spans="1:4" ht="15.75" customHeight="1" x14ac:dyDescent="0.25">
      <c r="A881" s="796" t="s">
        <v>4202</v>
      </c>
      <c r="B881" s="797" t="s">
        <v>4203</v>
      </c>
      <c r="C881" s="796" t="s">
        <v>70</v>
      </c>
      <c r="D881" s="798">
        <v>1029159.7209</v>
      </c>
    </row>
    <row r="882" spans="1:4" ht="15.75" customHeight="1" x14ac:dyDescent="0.25">
      <c r="A882" s="796" t="s">
        <v>4204</v>
      </c>
      <c r="B882" s="797" t="s">
        <v>4205</v>
      </c>
      <c r="C882" s="796" t="s">
        <v>70</v>
      </c>
      <c r="D882" s="798">
        <v>1264316.5941999999</v>
      </c>
    </row>
    <row r="883" spans="1:4" ht="15.75" customHeight="1" x14ac:dyDescent="0.25">
      <c r="A883" s="796" t="s">
        <v>4206</v>
      </c>
      <c r="B883" s="797" t="s">
        <v>4207</v>
      </c>
      <c r="C883" s="796" t="s">
        <v>70</v>
      </c>
      <c r="D883" s="798">
        <v>1023310.738</v>
      </c>
    </row>
    <row r="884" spans="1:4" ht="15.75" customHeight="1" x14ac:dyDescent="0.25">
      <c r="A884" s="796" t="s">
        <v>4208</v>
      </c>
      <c r="B884" s="797" t="s">
        <v>4209</v>
      </c>
      <c r="C884" s="796" t="s">
        <v>70</v>
      </c>
      <c r="D884" s="798">
        <v>1114844.1995000001</v>
      </c>
    </row>
    <row r="885" spans="1:4" ht="15.75" customHeight="1" x14ac:dyDescent="0.25">
      <c r="A885" s="796" t="s">
        <v>4210</v>
      </c>
      <c r="B885" s="797" t="s">
        <v>4211</v>
      </c>
      <c r="C885" s="796" t="s">
        <v>70</v>
      </c>
      <c r="D885" s="798">
        <v>1240440.0308000001</v>
      </c>
    </row>
    <row r="886" spans="1:4" ht="15.75" customHeight="1" x14ac:dyDescent="0.25">
      <c r="A886" s="796" t="s">
        <v>4212</v>
      </c>
      <c r="B886" s="797" t="s">
        <v>4213</v>
      </c>
      <c r="C886" s="796" t="s">
        <v>66</v>
      </c>
      <c r="D886" s="798">
        <v>383.88440000000003</v>
      </c>
    </row>
    <row r="887" spans="1:4" ht="15.75" customHeight="1" x14ac:dyDescent="0.25">
      <c r="A887" s="796" t="s">
        <v>4214</v>
      </c>
      <c r="B887" s="797" t="s">
        <v>4215</v>
      </c>
      <c r="C887" s="796" t="s">
        <v>70</v>
      </c>
      <c r="D887" s="798">
        <v>1482256.2699</v>
      </c>
    </row>
    <row r="888" spans="1:4" ht="15.75" customHeight="1" x14ac:dyDescent="0.25">
      <c r="A888" s="796" t="s">
        <v>4216</v>
      </c>
      <c r="B888" s="797" t="s">
        <v>4217</v>
      </c>
      <c r="C888" s="796" t="s">
        <v>70</v>
      </c>
      <c r="D888" s="798">
        <v>493.35509999999999</v>
      </c>
    </row>
    <row r="889" spans="1:4" ht="15.75" customHeight="1" x14ac:dyDescent="0.25">
      <c r="A889" s="796" t="s">
        <v>4218</v>
      </c>
      <c r="B889" s="797" t="s">
        <v>4219</v>
      </c>
      <c r="C889" s="796" t="s">
        <v>70</v>
      </c>
      <c r="D889" s="798">
        <v>267.36399999999998</v>
      </c>
    </row>
    <row r="890" spans="1:4" ht="15.75" customHeight="1" x14ac:dyDescent="0.25">
      <c r="A890" s="796" t="s">
        <v>4220</v>
      </c>
      <c r="B890" s="797" t="s">
        <v>4221</v>
      </c>
      <c r="C890" s="796" t="s">
        <v>66</v>
      </c>
      <c r="D890" s="798">
        <v>806.14030000000002</v>
      </c>
    </row>
    <row r="891" spans="1:4" ht="15.75" customHeight="1" x14ac:dyDescent="0.25">
      <c r="A891" s="796" t="s">
        <v>4222</v>
      </c>
      <c r="B891" s="797" t="s">
        <v>4223</v>
      </c>
      <c r="C891" s="796" t="s">
        <v>66</v>
      </c>
      <c r="D891" s="798">
        <v>631.26549999999997</v>
      </c>
    </row>
    <row r="892" spans="1:4" ht="15.75" customHeight="1" x14ac:dyDescent="0.25">
      <c r="A892" s="796" t="s">
        <v>4224</v>
      </c>
      <c r="B892" s="797" t="s">
        <v>4225</v>
      </c>
      <c r="C892" s="796" t="s">
        <v>70</v>
      </c>
      <c r="D892" s="798">
        <v>713226.47180000006</v>
      </c>
    </row>
    <row r="893" spans="1:4" ht="15.75" customHeight="1" x14ac:dyDescent="0.25">
      <c r="A893" s="796" t="s">
        <v>4226</v>
      </c>
      <c r="B893" s="797" t="s">
        <v>4227</v>
      </c>
      <c r="C893" s="796" t="s">
        <v>70</v>
      </c>
      <c r="D893" s="798">
        <v>783503.79220000003</v>
      </c>
    </row>
    <row r="894" spans="1:4" ht="15.75" customHeight="1" x14ac:dyDescent="0.25">
      <c r="A894" s="796" t="s">
        <v>4228</v>
      </c>
      <c r="B894" s="797" t="s">
        <v>4229</v>
      </c>
      <c r="C894" s="796" t="s">
        <v>70</v>
      </c>
      <c r="D894" s="798">
        <v>943340.43409999995</v>
      </c>
    </row>
    <row r="895" spans="1:4" ht="15.75" customHeight="1" x14ac:dyDescent="0.25">
      <c r="A895" s="796" t="s">
        <v>4230</v>
      </c>
      <c r="B895" s="797" t="s">
        <v>4231</v>
      </c>
      <c r="C895" s="796" t="s">
        <v>70</v>
      </c>
      <c r="D895" s="798">
        <v>897377.93330000003</v>
      </c>
    </row>
    <row r="896" spans="1:4" ht="15.75" customHeight="1" x14ac:dyDescent="0.25">
      <c r="A896" s="796" t="s">
        <v>4232</v>
      </c>
      <c r="B896" s="797" t="s">
        <v>4233</v>
      </c>
      <c r="C896" s="796" t="s">
        <v>70</v>
      </c>
      <c r="D896" s="798">
        <v>985547.97840000002</v>
      </c>
    </row>
    <row r="897" spans="1:4" ht="15.75" customHeight="1" x14ac:dyDescent="0.25">
      <c r="A897" s="796" t="s">
        <v>4234</v>
      </c>
      <c r="B897" s="797" t="s">
        <v>4235</v>
      </c>
      <c r="C897" s="796" t="s">
        <v>70</v>
      </c>
      <c r="D897" s="798">
        <v>1082534.7376999999</v>
      </c>
    </row>
    <row r="898" spans="1:4" ht="15.75" customHeight="1" x14ac:dyDescent="0.25">
      <c r="A898" s="796" t="s">
        <v>4236</v>
      </c>
      <c r="B898" s="797" t="s">
        <v>4237</v>
      </c>
      <c r="C898" s="796" t="s">
        <v>70</v>
      </c>
      <c r="D898" s="798">
        <v>1311585.2193</v>
      </c>
    </row>
    <row r="899" spans="1:4" ht="15.75" customHeight="1" x14ac:dyDescent="0.25">
      <c r="A899" s="796" t="s">
        <v>4238</v>
      </c>
      <c r="B899" s="797" t="s">
        <v>4239</v>
      </c>
      <c r="C899" s="796" t="s">
        <v>70</v>
      </c>
      <c r="D899" s="798">
        <v>505.19569999999999</v>
      </c>
    </row>
    <row r="900" spans="1:4" ht="15.75" customHeight="1" x14ac:dyDescent="0.25">
      <c r="A900" s="796" t="s">
        <v>4240</v>
      </c>
      <c r="B900" s="797" t="s">
        <v>4241</v>
      </c>
      <c r="C900" s="796" t="s">
        <v>70</v>
      </c>
      <c r="D900" s="798">
        <v>1905.5930000000001</v>
      </c>
    </row>
    <row r="901" spans="1:4" ht="15.75" customHeight="1" x14ac:dyDescent="0.25">
      <c r="A901" s="796" t="s">
        <v>4242</v>
      </c>
      <c r="B901" s="797" t="s">
        <v>4243</v>
      </c>
      <c r="C901" s="796" t="s">
        <v>70</v>
      </c>
      <c r="D901" s="798">
        <v>562.31489999999997</v>
      </c>
    </row>
    <row r="902" spans="1:4" ht="15.75" customHeight="1" x14ac:dyDescent="0.25">
      <c r="A902" s="796" t="s">
        <v>4244</v>
      </c>
      <c r="B902" s="797" t="s">
        <v>4245</v>
      </c>
      <c r="C902" s="796" t="s">
        <v>70</v>
      </c>
      <c r="D902" s="798">
        <v>823824.90260000003</v>
      </c>
    </row>
    <row r="903" spans="1:4" ht="15.75" customHeight="1" x14ac:dyDescent="0.25">
      <c r="A903" s="796" t="s">
        <v>4246</v>
      </c>
      <c r="B903" s="797" t="s">
        <v>4247</v>
      </c>
      <c r="C903" s="796" t="s">
        <v>70</v>
      </c>
      <c r="D903" s="798">
        <v>904639.51560000004</v>
      </c>
    </row>
    <row r="904" spans="1:4" ht="15.75" customHeight="1" x14ac:dyDescent="0.25">
      <c r="A904" s="796" t="s">
        <v>4248</v>
      </c>
      <c r="B904" s="797" t="s">
        <v>4249</v>
      </c>
      <c r="C904" s="796" t="s">
        <v>70</v>
      </c>
      <c r="D904" s="798">
        <v>1082431.5353000001</v>
      </c>
    </row>
    <row r="905" spans="1:4" ht="15.75" customHeight="1" x14ac:dyDescent="0.25">
      <c r="A905" s="796" t="s">
        <v>4250</v>
      </c>
      <c r="B905" s="797" t="s">
        <v>4251</v>
      </c>
      <c r="C905" s="796" t="s">
        <v>66</v>
      </c>
      <c r="D905" s="798">
        <v>484.39299999999997</v>
      </c>
    </row>
    <row r="906" spans="1:4" ht="30" customHeight="1" x14ac:dyDescent="0.25">
      <c r="A906" s="796" t="s">
        <v>4252</v>
      </c>
      <c r="B906" s="797" t="s">
        <v>4253</v>
      </c>
      <c r="C906" s="796" t="s">
        <v>66</v>
      </c>
      <c r="D906" s="798">
        <v>602.33759999999995</v>
      </c>
    </row>
    <row r="907" spans="1:4" ht="30" customHeight="1" x14ac:dyDescent="0.25">
      <c r="A907" s="796" t="s">
        <v>4254</v>
      </c>
      <c r="B907" s="797" t="s">
        <v>4255</v>
      </c>
      <c r="C907" s="796" t="s">
        <v>66</v>
      </c>
      <c r="D907" s="798">
        <v>741.93020000000001</v>
      </c>
    </row>
    <row r="908" spans="1:4" ht="30" customHeight="1" x14ac:dyDescent="0.25">
      <c r="A908" s="796" t="s">
        <v>4256</v>
      </c>
      <c r="B908" s="797" t="s">
        <v>4257</v>
      </c>
      <c r="C908" s="796" t="s">
        <v>66</v>
      </c>
      <c r="D908" s="798">
        <v>1301.6936000000001</v>
      </c>
    </row>
    <row r="909" spans="1:4" ht="30" customHeight="1" x14ac:dyDescent="0.25">
      <c r="A909" s="796" t="s">
        <v>4258</v>
      </c>
      <c r="B909" s="797" t="s">
        <v>4259</v>
      </c>
      <c r="C909" s="796" t="s">
        <v>66</v>
      </c>
      <c r="D909" s="798">
        <v>1654.1665</v>
      </c>
    </row>
    <row r="910" spans="1:4" ht="30" customHeight="1" x14ac:dyDescent="0.25">
      <c r="A910" s="796" t="s">
        <v>4260</v>
      </c>
      <c r="B910" s="797" t="s">
        <v>4261</v>
      </c>
      <c r="C910" s="796" t="s">
        <v>66</v>
      </c>
      <c r="D910" s="798">
        <v>3190.3851</v>
      </c>
    </row>
    <row r="911" spans="1:4" ht="30" customHeight="1" x14ac:dyDescent="0.25">
      <c r="A911" s="796" t="s">
        <v>4262</v>
      </c>
      <c r="B911" s="797" t="s">
        <v>4263</v>
      </c>
      <c r="C911" s="796" t="s">
        <v>70</v>
      </c>
      <c r="D911" s="798">
        <v>70.878299999999996</v>
      </c>
    </row>
    <row r="912" spans="1:4" ht="15.75" customHeight="1" x14ac:dyDescent="0.25">
      <c r="A912" s="796" t="s">
        <v>354</v>
      </c>
      <c r="B912" s="797" t="s">
        <v>1723</v>
      </c>
      <c r="C912" s="796" t="s">
        <v>70</v>
      </c>
      <c r="D912" s="798">
        <v>87.707099999999997</v>
      </c>
    </row>
    <row r="913" spans="1:4" ht="15.75" customHeight="1" x14ac:dyDescent="0.25">
      <c r="A913" s="796" t="s">
        <v>4264</v>
      </c>
      <c r="B913" s="797" t="s">
        <v>4265</v>
      </c>
      <c r="C913" s="796" t="s">
        <v>70</v>
      </c>
      <c r="D913" s="798">
        <v>105.7217</v>
      </c>
    </row>
    <row r="914" spans="1:4" ht="15.75" customHeight="1" x14ac:dyDescent="0.25">
      <c r="A914" s="796" t="s">
        <v>4266</v>
      </c>
      <c r="B914" s="797" t="s">
        <v>4267</v>
      </c>
      <c r="C914" s="796" t="s">
        <v>70</v>
      </c>
      <c r="D914" s="798">
        <v>121.0232</v>
      </c>
    </row>
    <row r="915" spans="1:4" ht="15.75" customHeight="1" x14ac:dyDescent="0.25">
      <c r="A915" s="796" t="s">
        <v>4268</v>
      </c>
      <c r="B915" s="797" t="s">
        <v>4269</v>
      </c>
      <c r="C915" s="796" t="s">
        <v>70</v>
      </c>
      <c r="D915" s="798">
        <v>133.15559999999999</v>
      </c>
    </row>
    <row r="916" spans="1:4" ht="15.75" customHeight="1" x14ac:dyDescent="0.25">
      <c r="A916" s="796" t="s">
        <v>4270</v>
      </c>
      <c r="B916" s="797" t="s">
        <v>4271</v>
      </c>
      <c r="C916" s="796" t="s">
        <v>70</v>
      </c>
      <c r="D916" s="798">
        <v>145.36689999999999</v>
      </c>
    </row>
    <row r="917" spans="1:4" ht="15.75" customHeight="1" x14ac:dyDescent="0.25">
      <c r="A917" s="796" t="s">
        <v>4272</v>
      </c>
      <c r="B917" s="797" t="s">
        <v>4273</v>
      </c>
      <c r="C917" s="796" t="s">
        <v>70</v>
      </c>
      <c r="D917" s="798">
        <v>159.4342</v>
      </c>
    </row>
    <row r="918" spans="1:4" ht="15.75" customHeight="1" x14ac:dyDescent="0.25">
      <c r="A918" s="796" t="s">
        <v>4274</v>
      </c>
      <c r="B918" s="797" t="s">
        <v>4275</v>
      </c>
      <c r="C918" s="796" t="s">
        <v>70</v>
      </c>
      <c r="D918" s="798">
        <v>176.31319999999999</v>
      </c>
    </row>
    <row r="919" spans="1:4" ht="15.75" customHeight="1" x14ac:dyDescent="0.25">
      <c r="A919" s="796" t="s">
        <v>4276</v>
      </c>
      <c r="B919" s="797" t="s">
        <v>4277</v>
      </c>
      <c r="C919" s="796" t="s">
        <v>70</v>
      </c>
      <c r="D919" s="798">
        <v>199.65389999999999</v>
      </c>
    </row>
    <row r="920" spans="1:4" ht="15.75" customHeight="1" x14ac:dyDescent="0.25">
      <c r="A920" s="796" t="s">
        <v>4278</v>
      </c>
      <c r="B920" s="797" t="s">
        <v>4279</v>
      </c>
      <c r="C920" s="796" t="s">
        <v>70</v>
      </c>
      <c r="D920" s="798">
        <v>449.03339999999997</v>
      </c>
    </row>
    <row r="921" spans="1:4" ht="15.75" customHeight="1" x14ac:dyDescent="0.25">
      <c r="A921" s="796" t="s">
        <v>5919</v>
      </c>
      <c r="B921" s="797" t="s">
        <v>5920</v>
      </c>
      <c r="C921" s="796" t="s">
        <v>70</v>
      </c>
      <c r="D921" s="798">
        <v>32227.23</v>
      </c>
    </row>
    <row r="922" spans="1:4" ht="30" customHeight="1" x14ac:dyDescent="0.25">
      <c r="A922" s="796" t="s">
        <v>5921</v>
      </c>
      <c r="B922" s="797" t="s">
        <v>5922</v>
      </c>
      <c r="C922" s="796" t="s">
        <v>70</v>
      </c>
      <c r="D922" s="798">
        <v>64194.096799999999</v>
      </c>
    </row>
    <row r="923" spans="1:4" ht="30" customHeight="1" x14ac:dyDescent="0.25">
      <c r="A923" s="796" t="s">
        <v>5923</v>
      </c>
      <c r="B923" s="797" t="s">
        <v>5924</v>
      </c>
      <c r="C923" s="796" t="s">
        <v>70</v>
      </c>
      <c r="D923" s="798">
        <v>85448.0052</v>
      </c>
    </row>
    <row r="924" spans="1:4" ht="30" customHeight="1" x14ac:dyDescent="0.25">
      <c r="A924" s="796" t="s">
        <v>5925</v>
      </c>
      <c r="B924" s="797" t="s">
        <v>5926</v>
      </c>
      <c r="C924" s="796" t="s">
        <v>70</v>
      </c>
      <c r="D924" s="798">
        <v>36902.04</v>
      </c>
    </row>
    <row r="925" spans="1:4" ht="30" customHeight="1" x14ac:dyDescent="0.25">
      <c r="A925" s="796" t="s">
        <v>5927</v>
      </c>
      <c r="B925" s="797" t="s">
        <v>5928</v>
      </c>
      <c r="C925" s="796" t="s">
        <v>70</v>
      </c>
      <c r="D925" s="798">
        <v>72344.496799999994</v>
      </c>
    </row>
    <row r="926" spans="1:4" ht="15.75" customHeight="1" x14ac:dyDescent="0.25">
      <c r="A926" s="796" t="s">
        <v>5929</v>
      </c>
      <c r="B926" s="797" t="s">
        <v>5930</v>
      </c>
      <c r="C926" s="796" t="s">
        <v>70</v>
      </c>
      <c r="D926" s="798">
        <v>96296.905199999994</v>
      </c>
    </row>
    <row r="927" spans="1:4" ht="15.75" customHeight="1" x14ac:dyDescent="0.25">
      <c r="A927" s="796" t="s">
        <v>5931</v>
      </c>
      <c r="B927" s="797" t="s">
        <v>5932</v>
      </c>
      <c r="C927" s="796" t="s">
        <v>70</v>
      </c>
      <c r="D927" s="798">
        <v>44969.19</v>
      </c>
    </row>
    <row r="928" spans="1:4" ht="15.75" customHeight="1" x14ac:dyDescent="0.25">
      <c r="A928" s="796" t="s">
        <v>5933</v>
      </c>
      <c r="B928" s="797" t="s">
        <v>5934</v>
      </c>
      <c r="C928" s="796" t="s">
        <v>70</v>
      </c>
      <c r="D928" s="798">
        <v>84997.0245</v>
      </c>
    </row>
    <row r="929" spans="1:4" ht="15.75" customHeight="1" x14ac:dyDescent="0.25">
      <c r="A929" s="796" t="s">
        <v>5935</v>
      </c>
      <c r="B929" s="797" t="s">
        <v>5936</v>
      </c>
      <c r="C929" s="796" t="s">
        <v>70</v>
      </c>
      <c r="D929" s="798">
        <v>113138.53569999999</v>
      </c>
    </row>
    <row r="930" spans="1:4" ht="15.75" customHeight="1" x14ac:dyDescent="0.25">
      <c r="A930" s="796" t="s">
        <v>5937</v>
      </c>
      <c r="B930" s="797" t="s">
        <v>5938</v>
      </c>
      <c r="C930" s="796" t="s">
        <v>70</v>
      </c>
      <c r="D930" s="798">
        <v>56511.42</v>
      </c>
    </row>
    <row r="931" spans="1:4" ht="15.75" customHeight="1" x14ac:dyDescent="0.25">
      <c r="A931" s="796" t="s">
        <v>5939</v>
      </c>
      <c r="B931" s="797" t="s">
        <v>5940</v>
      </c>
      <c r="C931" s="796" t="s">
        <v>70</v>
      </c>
      <c r="D931" s="798">
        <v>112048.5922</v>
      </c>
    </row>
    <row r="932" spans="1:4" ht="15.75" customHeight="1" x14ac:dyDescent="0.25">
      <c r="A932" s="796" t="s">
        <v>5941</v>
      </c>
      <c r="B932" s="797" t="s">
        <v>5942</v>
      </c>
      <c r="C932" s="796" t="s">
        <v>70</v>
      </c>
      <c r="D932" s="798">
        <v>149146.53940000001</v>
      </c>
    </row>
    <row r="933" spans="1:4" ht="15.75" customHeight="1" x14ac:dyDescent="0.25">
      <c r="A933" s="796" t="s">
        <v>4280</v>
      </c>
      <c r="B933" s="797" t="s">
        <v>4281</v>
      </c>
      <c r="C933" s="796" t="s">
        <v>70</v>
      </c>
      <c r="D933" s="798">
        <v>1434.98</v>
      </c>
    </row>
    <row r="934" spans="1:4" ht="15.75" customHeight="1" x14ac:dyDescent="0.25">
      <c r="A934" s="796" t="s">
        <v>4282</v>
      </c>
      <c r="B934" s="797" t="s">
        <v>4283</v>
      </c>
      <c r="C934" s="796" t="s">
        <v>70</v>
      </c>
      <c r="D934" s="798">
        <v>1419.61</v>
      </c>
    </row>
    <row r="935" spans="1:4" ht="15.75" customHeight="1" x14ac:dyDescent="0.25">
      <c r="A935" s="796" t="s">
        <v>4284</v>
      </c>
      <c r="B935" s="797" t="s">
        <v>4285</v>
      </c>
      <c r="C935" s="796" t="s">
        <v>70</v>
      </c>
      <c r="D935" s="798">
        <v>1486.34</v>
      </c>
    </row>
    <row r="936" spans="1:4" ht="15.75" customHeight="1" x14ac:dyDescent="0.25">
      <c r="A936" s="796" t="s">
        <v>4286</v>
      </c>
      <c r="B936" s="797" t="s">
        <v>4287</v>
      </c>
      <c r="C936" s="796" t="s">
        <v>70</v>
      </c>
      <c r="D936" s="798">
        <v>1435.12</v>
      </c>
    </row>
    <row r="937" spans="1:4" ht="15.75" customHeight="1" x14ac:dyDescent="0.25">
      <c r="A937" s="796" t="s">
        <v>4288</v>
      </c>
      <c r="B937" s="797" t="s">
        <v>4289</v>
      </c>
      <c r="C937" s="796" t="s">
        <v>38</v>
      </c>
      <c r="D937" s="798">
        <v>120.0641</v>
      </c>
    </row>
    <row r="938" spans="1:4" ht="30" customHeight="1" x14ac:dyDescent="0.25">
      <c r="A938" s="796" t="s">
        <v>4290</v>
      </c>
      <c r="B938" s="797" t="s">
        <v>4291</v>
      </c>
      <c r="C938" s="796" t="s">
        <v>70</v>
      </c>
      <c r="D938" s="798">
        <v>9.3361000000000001</v>
      </c>
    </row>
    <row r="939" spans="1:4" ht="15.75" customHeight="1" x14ac:dyDescent="0.25">
      <c r="A939" s="796" t="s">
        <v>4292</v>
      </c>
      <c r="B939" s="797" t="s">
        <v>4293</v>
      </c>
      <c r="C939" s="796" t="s">
        <v>70</v>
      </c>
      <c r="D939" s="798">
        <v>1304.2063000000001</v>
      </c>
    </row>
    <row r="940" spans="1:4" ht="15.75" customHeight="1" x14ac:dyDescent="0.25">
      <c r="A940" s="796" t="s">
        <v>4294</v>
      </c>
      <c r="B940" s="797" t="s">
        <v>4295</v>
      </c>
      <c r="C940" s="796" t="s">
        <v>70</v>
      </c>
      <c r="D940" s="798">
        <v>26.2972</v>
      </c>
    </row>
    <row r="941" spans="1:4" ht="15.75" customHeight="1" x14ac:dyDescent="0.25">
      <c r="A941" s="796" t="s">
        <v>4296</v>
      </c>
      <c r="B941" s="797" t="s">
        <v>4297</v>
      </c>
      <c r="C941" s="796" t="s">
        <v>38</v>
      </c>
      <c r="D941" s="798">
        <v>3838.8809999999999</v>
      </c>
    </row>
    <row r="942" spans="1:4" ht="15.75" customHeight="1" x14ac:dyDescent="0.25">
      <c r="A942" s="796" t="s">
        <v>4298</v>
      </c>
      <c r="B942" s="797" t="s">
        <v>4299</v>
      </c>
      <c r="C942" s="796" t="s">
        <v>70</v>
      </c>
      <c r="D942" s="798">
        <v>978.52700000000004</v>
      </c>
    </row>
    <row r="943" spans="1:4" ht="15.75" customHeight="1" x14ac:dyDescent="0.25">
      <c r="A943" s="796" t="s">
        <v>4300</v>
      </c>
      <c r="B943" s="797" t="s">
        <v>4301</v>
      </c>
      <c r="C943" s="796" t="s">
        <v>66</v>
      </c>
      <c r="D943" s="798">
        <v>564.67880000000002</v>
      </c>
    </row>
    <row r="944" spans="1:4" ht="15.75" customHeight="1" x14ac:dyDescent="0.25">
      <c r="A944" s="796" t="s">
        <v>430</v>
      </c>
      <c r="B944" s="797" t="s">
        <v>1745</v>
      </c>
      <c r="C944" s="796" t="s">
        <v>66</v>
      </c>
      <c r="D944" s="798">
        <v>4.1976000000000004</v>
      </c>
    </row>
    <row r="945" spans="1:4" ht="15.75" customHeight="1" x14ac:dyDescent="0.25">
      <c r="A945" s="796" t="s">
        <v>4302</v>
      </c>
      <c r="B945" s="797" t="s">
        <v>4303</v>
      </c>
      <c r="C945" s="796" t="s">
        <v>70</v>
      </c>
      <c r="D945" s="798">
        <v>38.3705</v>
      </c>
    </row>
    <row r="946" spans="1:4" ht="15.75" customHeight="1" x14ac:dyDescent="0.25">
      <c r="A946" s="796" t="s">
        <v>4304</v>
      </c>
      <c r="B946" s="797" t="s">
        <v>4305</v>
      </c>
      <c r="C946" s="796" t="s">
        <v>70</v>
      </c>
      <c r="D946" s="798">
        <v>78.9679</v>
      </c>
    </row>
    <row r="947" spans="1:4" ht="15.75" customHeight="1" x14ac:dyDescent="0.25">
      <c r="A947" s="796" t="s">
        <v>4306</v>
      </c>
      <c r="B947" s="797" t="s">
        <v>4307</v>
      </c>
      <c r="C947" s="796" t="s">
        <v>70</v>
      </c>
      <c r="D947" s="798">
        <v>1.083</v>
      </c>
    </row>
    <row r="948" spans="1:4" ht="15.75" customHeight="1" x14ac:dyDescent="0.25">
      <c r="A948" s="796" t="s">
        <v>4308</v>
      </c>
      <c r="B948" s="797" t="s">
        <v>4309</v>
      </c>
      <c r="C948" s="796" t="s">
        <v>70</v>
      </c>
      <c r="D948" s="798">
        <v>3.1168</v>
      </c>
    </row>
    <row r="949" spans="1:4" ht="15.75" customHeight="1" x14ac:dyDescent="0.25">
      <c r="A949" s="796" t="s">
        <v>4310</v>
      </c>
      <c r="B949" s="797" t="s">
        <v>4311</v>
      </c>
      <c r="C949" s="796" t="s">
        <v>66</v>
      </c>
      <c r="D949" s="798">
        <v>3.9929000000000001</v>
      </c>
    </row>
    <row r="950" spans="1:4" ht="15.75" customHeight="1" x14ac:dyDescent="0.25">
      <c r="A950" s="796" t="s">
        <v>4312</v>
      </c>
      <c r="B950" s="797" t="s">
        <v>4313</v>
      </c>
      <c r="C950" s="796" t="s">
        <v>70</v>
      </c>
      <c r="D950" s="798">
        <v>2.4902000000000002</v>
      </c>
    </row>
    <row r="951" spans="1:4" ht="15.75" customHeight="1" x14ac:dyDescent="0.25">
      <c r="A951" s="796" t="s">
        <v>4314</v>
      </c>
      <c r="B951" s="797" t="s">
        <v>4315</v>
      </c>
      <c r="C951" s="796" t="s">
        <v>70</v>
      </c>
      <c r="D951" s="798">
        <v>1.1034999999999999</v>
      </c>
    </row>
    <row r="952" spans="1:4" ht="15.75" customHeight="1" x14ac:dyDescent="0.25">
      <c r="A952" s="796" t="s">
        <v>4316</v>
      </c>
      <c r="B952" s="797" t="s">
        <v>4317</v>
      </c>
      <c r="C952" s="796" t="s">
        <v>50</v>
      </c>
      <c r="D952" s="798">
        <v>12.257400000000001</v>
      </c>
    </row>
    <row r="953" spans="1:4" ht="15.75" customHeight="1" x14ac:dyDescent="0.25">
      <c r="A953" s="796" t="s">
        <v>4318</v>
      </c>
      <c r="B953" s="797" t="s">
        <v>4319</v>
      </c>
      <c r="C953" s="796" t="s">
        <v>50</v>
      </c>
      <c r="D953" s="798">
        <v>12.257400000000001</v>
      </c>
    </row>
    <row r="954" spans="1:4" ht="15.75" customHeight="1" x14ac:dyDescent="0.25">
      <c r="A954" s="796" t="s">
        <v>4320</v>
      </c>
      <c r="B954" s="797" t="s">
        <v>4321</v>
      </c>
      <c r="C954" s="796" t="s">
        <v>66</v>
      </c>
      <c r="D954" s="798">
        <v>13.3047</v>
      </c>
    </row>
    <row r="955" spans="1:4" ht="15.75" customHeight="1" x14ac:dyDescent="0.25">
      <c r="A955" s="796" t="s">
        <v>4322</v>
      </c>
      <c r="B955" s="797" t="s">
        <v>4323</v>
      </c>
      <c r="C955" s="796" t="s">
        <v>66</v>
      </c>
      <c r="D955" s="798">
        <v>12.4848</v>
      </c>
    </row>
    <row r="956" spans="1:4" ht="15.75" customHeight="1" x14ac:dyDescent="0.25">
      <c r="A956" s="796" t="s">
        <v>4324</v>
      </c>
      <c r="B956" s="797" t="s">
        <v>4325</v>
      </c>
      <c r="C956" s="796" t="s">
        <v>70</v>
      </c>
      <c r="D956" s="798">
        <v>107.3828</v>
      </c>
    </row>
    <row r="957" spans="1:4" ht="15.75" customHeight="1" x14ac:dyDescent="0.25">
      <c r="A957" s="796" t="s">
        <v>4326</v>
      </c>
      <c r="B957" s="797" t="s">
        <v>4327</v>
      </c>
      <c r="C957" s="796" t="s">
        <v>70</v>
      </c>
      <c r="D957" s="798">
        <v>397.8612</v>
      </c>
    </row>
    <row r="958" spans="1:4" ht="15.75" customHeight="1" x14ac:dyDescent="0.25">
      <c r="A958" s="796" t="s">
        <v>4328</v>
      </c>
      <c r="B958" s="797" t="s">
        <v>4329</v>
      </c>
      <c r="C958" s="796" t="s">
        <v>70</v>
      </c>
      <c r="D958" s="798">
        <v>70.376300000000001</v>
      </c>
    </row>
    <row r="959" spans="1:4" ht="15.75" customHeight="1" x14ac:dyDescent="0.25">
      <c r="A959" s="796" t="s">
        <v>4330</v>
      </c>
      <c r="B959" s="797" t="s">
        <v>4331</v>
      </c>
      <c r="C959" s="796" t="s">
        <v>70</v>
      </c>
      <c r="D959" s="798">
        <v>102.2105</v>
      </c>
    </row>
    <row r="960" spans="1:4" ht="15.75" customHeight="1" x14ac:dyDescent="0.25">
      <c r="A960" s="796" t="s">
        <v>4332</v>
      </c>
      <c r="B960" s="797" t="s">
        <v>4333</v>
      </c>
      <c r="C960" s="796" t="s">
        <v>70</v>
      </c>
      <c r="D960" s="798">
        <v>135.64060000000001</v>
      </c>
    </row>
    <row r="961" spans="1:4" ht="15.75" customHeight="1" x14ac:dyDescent="0.25">
      <c r="A961" s="796" t="s">
        <v>4334</v>
      </c>
      <c r="B961" s="797" t="s">
        <v>4335</v>
      </c>
      <c r="C961" s="796" t="s">
        <v>70</v>
      </c>
      <c r="D961" s="798">
        <v>158.3886</v>
      </c>
    </row>
    <row r="962" spans="1:4" ht="15.75" customHeight="1" x14ac:dyDescent="0.25">
      <c r="A962" s="796" t="s">
        <v>4336</v>
      </c>
      <c r="B962" s="797" t="s">
        <v>4337</v>
      </c>
      <c r="C962" s="796" t="s">
        <v>70</v>
      </c>
      <c r="D962" s="798">
        <v>155.08340000000001</v>
      </c>
    </row>
    <row r="963" spans="1:4" ht="15.75" customHeight="1" x14ac:dyDescent="0.25">
      <c r="A963" s="796" t="s">
        <v>4338</v>
      </c>
      <c r="B963" s="797" t="s">
        <v>4339</v>
      </c>
      <c r="C963" s="796" t="s">
        <v>70</v>
      </c>
      <c r="D963" s="798">
        <v>218.65530000000001</v>
      </c>
    </row>
    <row r="964" spans="1:4" ht="15.75" customHeight="1" x14ac:dyDescent="0.25">
      <c r="A964" s="796" t="s">
        <v>4340</v>
      </c>
      <c r="B964" s="797" t="s">
        <v>4341</v>
      </c>
      <c r="C964" s="796" t="s">
        <v>70</v>
      </c>
      <c r="D964" s="798">
        <v>257.4923</v>
      </c>
    </row>
    <row r="965" spans="1:4" ht="15.75" customHeight="1" x14ac:dyDescent="0.25">
      <c r="A965" s="796" t="s">
        <v>4342</v>
      </c>
      <c r="B965" s="797" t="s">
        <v>4343</v>
      </c>
      <c r="C965" s="796" t="s">
        <v>70</v>
      </c>
      <c r="D965" s="798">
        <v>269.54059999999998</v>
      </c>
    </row>
    <row r="966" spans="1:4" ht="15.75" customHeight="1" x14ac:dyDescent="0.25">
      <c r="A966" s="796" t="s">
        <v>4344</v>
      </c>
      <c r="B966" s="797" t="s">
        <v>4345</v>
      </c>
      <c r="C966" s="796" t="s">
        <v>70</v>
      </c>
      <c r="D966" s="798">
        <v>288.88099999999997</v>
      </c>
    </row>
    <row r="967" spans="1:4" ht="15.75" customHeight="1" x14ac:dyDescent="0.25">
      <c r="A967" s="796" t="s">
        <v>4346</v>
      </c>
      <c r="B967" s="797" t="s">
        <v>4347</v>
      </c>
      <c r="C967" s="796" t="s">
        <v>70</v>
      </c>
      <c r="D967" s="798">
        <v>330.77460000000002</v>
      </c>
    </row>
    <row r="968" spans="1:4" ht="15.75" customHeight="1" x14ac:dyDescent="0.25">
      <c r="A968" s="796" t="s">
        <v>4348</v>
      </c>
      <c r="B968" s="797" t="s">
        <v>4349</v>
      </c>
      <c r="C968" s="796" t="s">
        <v>70</v>
      </c>
      <c r="D968" s="798">
        <v>282.50749999999999</v>
      </c>
    </row>
    <row r="969" spans="1:4" ht="15.75" customHeight="1" x14ac:dyDescent="0.25">
      <c r="A969" s="796" t="s">
        <v>4350</v>
      </c>
      <c r="B969" s="797" t="s">
        <v>4351</v>
      </c>
      <c r="C969" s="796" t="s">
        <v>70</v>
      </c>
      <c r="D969" s="798">
        <v>345.01249999999999</v>
      </c>
    </row>
    <row r="970" spans="1:4" ht="15.75" customHeight="1" x14ac:dyDescent="0.25">
      <c r="A970" s="796" t="s">
        <v>4352</v>
      </c>
      <c r="B970" s="797" t="s">
        <v>4353</v>
      </c>
      <c r="C970" s="796" t="s">
        <v>70</v>
      </c>
      <c r="D970" s="798">
        <v>346.61540000000002</v>
      </c>
    </row>
    <row r="971" spans="1:4" ht="15.75" customHeight="1" x14ac:dyDescent="0.25">
      <c r="A971" s="796" t="s">
        <v>4354</v>
      </c>
      <c r="B971" s="797" t="s">
        <v>4355</v>
      </c>
      <c r="C971" s="796" t="s">
        <v>70</v>
      </c>
      <c r="D971" s="798">
        <v>394.97550000000001</v>
      </c>
    </row>
    <row r="972" spans="1:4" ht="15.75" customHeight="1" x14ac:dyDescent="0.25">
      <c r="A972" s="796" t="s">
        <v>4356</v>
      </c>
      <c r="B972" s="797" t="s">
        <v>4357</v>
      </c>
      <c r="C972" s="796" t="s">
        <v>70</v>
      </c>
      <c r="D972" s="798">
        <v>55.322800000000001</v>
      </c>
    </row>
    <row r="973" spans="1:4" ht="15.75" customHeight="1" x14ac:dyDescent="0.25">
      <c r="A973" s="796" t="s">
        <v>4358</v>
      </c>
      <c r="B973" s="797" t="s">
        <v>4359</v>
      </c>
      <c r="C973" s="796" t="s">
        <v>70</v>
      </c>
      <c r="D973" s="798">
        <v>57.855400000000003</v>
      </c>
    </row>
    <row r="974" spans="1:4" ht="15.75" customHeight="1" x14ac:dyDescent="0.25">
      <c r="A974" s="796" t="s">
        <v>4360</v>
      </c>
      <c r="B974" s="797" t="s">
        <v>4361</v>
      </c>
      <c r="C974" s="796" t="s">
        <v>70</v>
      </c>
      <c r="D974" s="798">
        <v>84.843100000000007</v>
      </c>
    </row>
    <row r="975" spans="1:4" ht="15.75" customHeight="1" x14ac:dyDescent="0.25">
      <c r="A975" s="796" t="s">
        <v>4362</v>
      </c>
      <c r="B975" s="797" t="s">
        <v>4363</v>
      </c>
      <c r="C975" s="796" t="s">
        <v>70</v>
      </c>
      <c r="D975" s="798">
        <v>80.1571</v>
      </c>
    </row>
    <row r="976" spans="1:4" ht="15.75" customHeight="1" x14ac:dyDescent="0.25">
      <c r="A976" s="796" t="s">
        <v>4364</v>
      </c>
      <c r="B976" s="797" t="s">
        <v>4365</v>
      </c>
      <c r="C976" s="796" t="s">
        <v>70</v>
      </c>
      <c r="D976" s="798">
        <v>103.529</v>
      </c>
    </row>
    <row r="977" spans="1:4" ht="15.75" customHeight="1" x14ac:dyDescent="0.25">
      <c r="A977" s="796" t="s">
        <v>4366</v>
      </c>
      <c r="B977" s="797" t="s">
        <v>4367</v>
      </c>
      <c r="C977" s="796" t="s">
        <v>70</v>
      </c>
      <c r="D977" s="798">
        <v>107.3828</v>
      </c>
    </row>
    <row r="978" spans="1:4" ht="30" customHeight="1" x14ac:dyDescent="0.25">
      <c r="A978" s="796" t="s">
        <v>4368</v>
      </c>
      <c r="B978" s="797" t="s">
        <v>4369</v>
      </c>
      <c r="C978" s="796" t="s">
        <v>70</v>
      </c>
      <c r="D978" s="798">
        <v>103.529</v>
      </c>
    </row>
    <row r="979" spans="1:4" ht="15.75" customHeight="1" x14ac:dyDescent="0.25">
      <c r="A979" s="796" t="s">
        <v>4370</v>
      </c>
      <c r="B979" s="797" t="s">
        <v>4371</v>
      </c>
      <c r="C979" s="796" t="s">
        <v>70</v>
      </c>
      <c r="D979" s="798">
        <v>130.89150000000001</v>
      </c>
    </row>
    <row r="980" spans="1:4" ht="15.75" customHeight="1" x14ac:dyDescent="0.25">
      <c r="A980" s="796" t="s">
        <v>4372</v>
      </c>
      <c r="B980" s="797" t="s">
        <v>4373</v>
      </c>
      <c r="C980" s="796" t="s">
        <v>70</v>
      </c>
      <c r="D980" s="798">
        <v>137.0804</v>
      </c>
    </row>
    <row r="981" spans="1:4" ht="15.75" customHeight="1" x14ac:dyDescent="0.25">
      <c r="A981" s="796" t="s">
        <v>4374</v>
      </c>
      <c r="B981" s="797" t="s">
        <v>4375</v>
      </c>
      <c r="C981" s="796" t="s">
        <v>70</v>
      </c>
      <c r="D981" s="798">
        <v>19.274999999999999</v>
      </c>
    </row>
    <row r="982" spans="1:4" ht="15.75" customHeight="1" x14ac:dyDescent="0.25">
      <c r="A982" s="796" t="s">
        <v>4376</v>
      </c>
      <c r="B982" s="797" t="s">
        <v>4377</v>
      </c>
      <c r="C982" s="796" t="s">
        <v>70</v>
      </c>
      <c r="D982" s="798">
        <v>28.104900000000001</v>
      </c>
    </row>
    <row r="983" spans="1:4" ht="15.75" customHeight="1" x14ac:dyDescent="0.25">
      <c r="A983" s="796" t="s">
        <v>4378</v>
      </c>
      <c r="B983" s="797" t="s">
        <v>4379</v>
      </c>
      <c r="C983" s="796" t="s">
        <v>70</v>
      </c>
      <c r="D983" s="798">
        <v>25.0733</v>
      </c>
    </row>
    <row r="984" spans="1:4" ht="15.75" customHeight="1" x14ac:dyDescent="0.25">
      <c r="A984" s="796" t="s">
        <v>4380</v>
      </c>
      <c r="B984" s="797" t="s">
        <v>4381</v>
      </c>
      <c r="C984" s="796" t="s">
        <v>70</v>
      </c>
      <c r="D984" s="798">
        <v>34.659999999999997</v>
      </c>
    </row>
    <row r="985" spans="1:4" ht="15.75" customHeight="1" x14ac:dyDescent="0.25">
      <c r="A985" s="796" t="s">
        <v>4382</v>
      </c>
      <c r="B985" s="797" t="s">
        <v>4383</v>
      </c>
      <c r="C985" s="796" t="s">
        <v>70</v>
      </c>
      <c r="D985" s="798">
        <v>54.851599999999998</v>
      </c>
    </row>
    <row r="986" spans="1:4" ht="15.75" customHeight="1" x14ac:dyDescent="0.25">
      <c r="A986" s="796" t="s">
        <v>4384</v>
      </c>
      <c r="B986" s="797" t="s">
        <v>4385</v>
      </c>
      <c r="C986" s="796" t="s">
        <v>70</v>
      </c>
      <c r="D986" s="798">
        <v>55.880299999999998</v>
      </c>
    </row>
    <row r="987" spans="1:4" ht="15.75" customHeight="1" x14ac:dyDescent="0.25">
      <c r="A987" s="796" t="s">
        <v>4386</v>
      </c>
      <c r="B987" s="797" t="s">
        <v>4387</v>
      </c>
      <c r="C987" s="796" t="s">
        <v>70</v>
      </c>
      <c r="D987" s="798">
        <v>60.084800000000001</v>
      </c>
    </row>
    <row r="988" spans="1:4" ht="15.75" customHeight="1" x14ac:dyDescent="0.25">
      <c r="A988" s="796" t="s">
        <v>4388</v>
      </c>
      <c r="B988" s="797" t="s">
        <v>4389</v>
      </c>
      <c r="C988" s="796" t="s">
        <v>70</v>
      </c>
      <c r="D988" s="798">
        <v>57.729100000000003</v>
      </c>
    </row>
    <row r="989" spans="1:4" ht="15.75" customHeight="1" x14ac:dyDescent="0.25">
      <c r="A989" s="796" t="s">
        <v>4390</v>
      </c>
      <c r="B989" s="797" t="s">
        <v>4391</v>
      </c>
      <c r="C989" s="796" t="s">
        <v>66</v>
      </c>
      <c r="D989" s="798">
        <v>9.0564999999999998</v>
      </c>
    </row>
    <row r="990" spans="1:4" ht="15.75" customHeight="1" x14ac:dyDescent="0.25">
      <c r="A990" s="796" t="s">
        <v>4392</v>
      </c>
      <c r="B990" s="797" t="s">
        <v>4393</v>
      </c>
      <c r="C990" s="796" t="s">
        <v>66</v>
      </c>
      <c r="D990" s="798">
        <v>14.7682</v>
      </c>
    </row>
    <row r="991" spans="1:4" ht="15.75" customHeight="1" x14ac:dyDescent="0.25">
      <c r="A991" s="796" t="s">
        <v>4394</v>
      </c>
      <c r="B991" s="797" t="s">
        <v>4395</v>
      </c>
      <c r="C991" s="796" t="s">
        <v>66</v>
      </c>
      <c r="D991" s="798">
        <v>16.34</v>
      </c>
    </row>
    <row r="992" spans="1:4" ht="15.75" customHeight="1" x14ac:dyDescent="0.25">
      <c r="A992" s="796" t="s">
        <v>4396</v>
      </c>
      <c r="B992" s="797" t="s">
        <v>4397</v>
      </c>
      <c r="C992" s="796" t="s">
        <v>66</v>
      </c>
      <c r="D992" s="798">
        <v>17.812100000000001</v>
      </c>
    </row>
    <row r="993" spans="1:4" ht="15.75" customHeight="1" x14ac:dyDescent="0.25">
      <c r="A993" s="796" t="s">
        <v>4398</v>
      </c>
      <c r="B993" s="797" t="s">
        <v>4399</v>
      </c>
      <c r="C993" s="796" t="s">
        <v>66</v>
      </c>
      <c r="D993" s="798">
        <v>19.4909</v>
      </c>
    </row>
    <row r="994" spans="1:4" ht="15.75" customHeight="1" x14ac:dyDescent="0.25">
      <c r="A994" s="796" t="s">
        <v>4400</v>
      </c>
      <c r="B994" s="797" t="s">
        <v>4401</v>
      </c>
      <c r="C994" s="796" t="s">
        <v>66</v>
      </c>
      <c r="D994" s="798">
        <v>22.107500000000002</v>
      </c>
    </row>
    <row r="995" spans="1:4" ht="15.75" customHeight="1" x14ac:dyDescent="0.25">
      <c r="A995" s="796" t="s">
        <v>4402</v>
      </c>
      <c r="B995" s="797" t="s">
        <v>4403</v>
      </c>
      <c r="C995" s="796" t="s">
        <v>66</v>
      </c>
      <c r="D995" s="798">
        <v>23.445900000000002</v>
      </c>
    </row>
    <row r="996" spans="1:4" ht="15.75" customHeight="1" x14ac:dyDescent="0.25">
      <c r="A996" s="796" t="s">
        <v>4404</v>
      </c>
      <c r="B996" s="797" t="s">
        <v>4405</v>
      </c>
      <c r="C996" s="796" t="s">
        <v>66</v>
      </c>
      <c r="D996" s="798">
        <v>25.3675</v>
      </c>
    </row>
    <row r="997" spans="1:4" ht="15.75" customHeight="1" x14ac:dyDescent="0.25">
      <c r="A997" s="796" t="s">
        <v>4406</v>
      </c>
      <c r="B997" s="797" t="s">
        <v>4407</v>
      </c>
      <c r="C997" s="796" t="s">
        <v>66</v>
      </c>
      <c r="D997" s="798">
        <v>26.3979</v>
      </c>
    </row>
    <row r="998" spans="1:4" ht="15.75" customHeight="1" x14ac:dyDescent="0.25">
      <c r="A998" s="796" t="s">
        <v>4408</v>
      </c>
      <c r="B998" s="797" t="s">
        <v>4409</v>
      </c>
      <c r="C998" s="796" t="s">
        <v>66</v>
      </c>
      <c r="D998" s="798">
        <v>29.135400000000001</v>
      </c>
    </row>
    <row r="999" spans="1:4" ht="15.75" customHeight="1" x14ac:dyDescent="0.25">
      <c r="A999" s="796" t="s">
        <v>4410</v>
      </c>
      <c r="B999" s="797" t="s">
        <v>4411</v>
      </c>
      <c r="C999" s="796" t="s">
        <v>66</v>
      </c>
      <c r="D999" s="798">
        <v>31.203800000000001</v>
      </c>
    </row>
    <row r="1000" spans="1:4" ht="15.75" customHeight="1" x14ac:dyDescent="0.25">
      <c r="A1000" s="796" t="s">
        <v>4412</v>
      </c>
      <c r="B1000" s="797" t="s">
        <v>4413</v>
      </c>
      <c r="C1000" s="796" t="s">
        <v>66</v>
      </c>
      <c r="D1000" s="798">
        <v>34.989800000000002</v>
      </c>
    </row>
    <row r="1001" spans="1:4" ht="15.75" customHeight="1" x14ac:dyDescent="0.25">
      <c r="A1001" s="796" t="s">
        <v>4414</v>
      </c>
      <c r="B1001" s="797" t="s">
        <v>4415</v>
      </c>
      <c r="C1001" s="796" t="s">
        <v>66</v>
      </c>
      <c r="D1001" s="798">
        <v>33.560200000000002</v>
      </c>
    </row>
    <row r="1002" spans="1:4" ht="30" customHeight="1" x14ac:dyDescent="0.25">
      <c r="A1002" s="796" t="s">
        <v>4416</v>
      </c>
      <c r="B1002" s="797" t="s">
        <v>4417</v>
      </c>
      <c r="C1002" s="796" t="s">
        <v>66</v>
      </c>
      <c r="D1002" s="798">
        <v>39.875500000000002</v>
      </c>
    </row>
    <row r="1003" spans="1:4" ht="30" customHeight="1" x14ac:dyDescent="0.25">
      <c r="A1003" s="796" t="s">
        <v>4418</v>
      </c>
      <c r="B1003" s="797" t="s">
        <v>4419</v>
      </c>
      <c r="C1003" s="796" t="s">
        <v>66</v>
      </c>
      <c r="D1003" s="798">
        <v>44.694299999999998</v>
      </c>
    </row>
    <row r="1004" spans="1:4" ht="30" customHeight="1" x14ac:dyDescent="0.25">
      <c r="A1004" s="796" t="s">
        <v>4420</v>
      </c>
      <c r="B1004" s="797" t="s">
        <v>4421</v>
      </c>
      <c r="C1004" s="796" t="s">
        <v>66</v>
      </c>
      <c r="D1004" s="798">
        <v>48.322099999999999</v>
      </c>
    </row>
    <row r="1005" spans="1:4" ht="15.75" customHeight="1" x14ac:dyDescent="0.25">
      <c r="A1005" s="796" t="s">
        <v>4422</v>
      </c>
      <c r="B1005" s="797" t="s">
        <v>4423</v>
      </c>
      <c r="C1005" s="796" t="s">
        <v>66</v>
      </c>
      <c r="D1005" s="798">
        <v>51.572000000000003</v>
      </c>
    </row>
    <row r="1006" spans="1:4" ht="15.75" customHeight="1" x14ac:dyDescent="0.25">
      <c r="A1006" s="796" t="s">
        <v>4424</v>
      </c>
      <c r="B1006" s="797" t="s">
        <v>4425</v>
      </c>
      <c r="C1006" s="796" t="s">
        <v>66</v>
      </c>
      <c r="D1006" s="798">
        <v>12.358599999999999</v>
      </c>
    </row>
    <row r="1007" spans="1:4" ht="15.75" customHeight="1" x14ac:dyDescent="0.25">
      <c r="A1007" s="796" t="s">
        <v>4426</v>
      </c>
      <c r="B1007" s="797" t="s">
        <v>4427</v>
      </c>
      <c r="C1007" s="796" t="s">
        <v>66</v>
      </c>
      <c r="D1007" s="798">
        <v>15.621499999999999</v>
      </c>
    </row>
    <row r="1008" spans="1:4" ht="15.75" customHeight="1" x14ac:dyDescent="0.25">
      <c r="A1008" s="796" t="s">
        <v>4428</v>
      </c>
      <c r="B1008" s="797" t="s">
        <v>4429</v>
      </c>
      <c r="C1008" s="796" t="s">
        <v>66</v>
      </c>
      <c r="D1008" s="798">
        <v>16.048100000000002</v>
      </c>
    </row>
    <row r="1009" spans="1:4" ht="15.75" customHeight="1" x14ac:dyDescent="0.25">
      <c r="A1009" s="796" t="s">
        <v>4430</v>
      </c>
      <c r="B1009" s="797" t="s">
        <v>4431</v>
      </c>
      <c r="C1009" s="796" t="s">
        <v>66</v>
      </c>
      <c r="D1009" s="798">
        <v>12.6408</v>
      </c>
    </row>
    <row r="1010" spans="1:4" ht="15.75" customHeight="1" x14ac:dyDescent="0.25">
      <c r="A1010" s="796" t="s">
        <v>4432</v>
      </c>
      <c r="B1010" s="797" t="s">
        <v>4433</v>
      </c>
      <c r="C1010" s="796" t="s">
        <v>66</v>
      </c>
      <c r="D1010" s="798">
        <v>17.174399999999999</v>
      </c>
    </row>
    <row r="1011" spans="1:4" ht="15.75" customHeight="1" x14ac:dyDescent="0.25">
      <c r="A1011" s="796" t="s">
        <v>4434</v>
      </c>
      <c r="B1011" s="797" t="s">
        <v>4435</v>
      </c>
      <c r="C1011" s="796" t="s">
        <v>66</v>
      </c>
      <c r="D1011" s="798">
        <v>18.745799999999999</v>
      </c>
    </row>
    <row r="1012" spans="1:4" ht="15.75" customHeight="1" x14ac:dyDescent="0.25">
      <c r="A1012" s="796" t="s">
        <v>4436</v>
      </c>
      <c r="B1012" s="797" t="s">
        <v>4437</v>
      </c>
      <c r="C1012" s="796" t="s">
        <v>70</v>
      </c>
      <c r="D1012" s="798">
        <v>0.58199999999999996</v>
      </c>
    </row>
    <row r="1013" spans="1:4" ht="15.75" customHeight="1" x14ac:dyDescent="0.25">
      <c r="A1013" s="796" t="s">
        <v>426</v>
      </c>
      <c r="B1013" s="797" t="s">
        <v>427</v>
      </c>
      <c r="C1013" s="796" t="s">
        <v>70</v>
      </c>
      <c r="D1013" s="798">
        <v>1452.3820000000001</v>
      </c>
    </row>
    <row r="1014" spans="1:4" ht="15.75" customHeight="1" x14ac:dyDescent="0.25">
      <c r="A1014" s="796" t="s">
        <v>428</v>
      </c>
      <c r="B1014" s="797" t="s">
        <v>429</v>
      </c>
      <c r="C1014" s="796" t="s">
        <v>70</v>
      </c>
      <c r="D1014" s="798">
        <v>2695.8296</v>
      </c>
    </row>
    <row r="1015" spans="1:4" ht="15.75" customHeight="1" x14ac:dyDescent="0.25">
      <c r="A1015" s="796" t="s">
        <v>4438</v>
      </c>
      <c r="B1015" s="797" t="s">
        <v>4439</v>
      </c>
      <c r="C1015" s="796" t="s">
        <v>70</v>
      </c>
      <c r="D1015" s="798">
        <v>32.329500000000003</v>
      </c>
    </row>
    <row r="1016" spans="1:4" ht="15.75" customHeight="1" x14ac:dyDescent="0.25">
      <c r="A1016" s="796" t="s">
        <v>4440</v>
      </c>
      <c r="B1016" s="797" t="s">
        <v>4441</v>
      </c>
      <c r="C1016" s="796" t="s">
        <v>66</v>
      </c>
      <c r="D1016" s="798">
        <v>3150.1691999999998</v>
      </c>
    </row>
    <row r="1017" spans="1:4" ht="15.75" customHeight="1" x14ac:dyDescent="0.25">
      <c r="A1017" s="796" t="s">
        <v>4442</v>
      </c>
      <c r="B1017" s="797" t="s">
        <v>4443</v>
      </c>
      <c r="C1017" s="796" t="s">
        <v>66</v>
      </c>
      <c r="D1017" s="798">
        <v>3576.7844</v>
      </c>
    </row>
    <row r="1018" spans="1:4" ht="15.75" customHeight="1" x14ac:dyDescent="0.25">
      <c r="A1018" s="796" t="s">
        <v>4444</v>
      </c>
      <c r="B1018" s="797" t="s">
        <v>4445</v>
      </c>
      <c r="C1018" s="796" t="s">
        <v>66</v>
      </c>
      <c r="D1018" s="798">
        <v>4233.1034</v>
      </c>
    </row>
    <row r="1019" spans="1:4" ht="15.75" customHeight="1" x14ac:dyDescent="0.25">
      <c r="A1019" s="796" t="s">
        <v>4446</v>
      </c>
      <c r="B1019" s="797" t="s">
        <v>4447</v>
      </c>
      <c r="C1019" s="796" t="s">
        <v>66</v>
      </c>
      <c r="D1019" s="798">
        <v>4842.0316999999995</v>
      </c>
    </row>
    <row r="1020" spans="1:4" ht="15.75" customHeight="1" x14ac:dyDescent="0.25">
      <c r="A1020" s="796" t="s">
        <v>4448</v>
      </c>
      <c r="B1020" s="797" t="s">
        <v>4449</v>
      </c>
      <c r="C1020" s="796" t="s">
        <v>66</v>
      </c>
      <c r="D1020" s="798">
        <v>5336.3669</v>
      </c>
    </row>
    <row r="1021" spans="1:4" ht="15.75" customHeight="1" x14ac:dyDescent="0.25">
      <c r="A1021" s="796" t="s">
        <v>4450</v>
      </c>
      <c r="B1021" s="797" t="s">
        <v>4451</v>
      </c>
      <c r="C1021" s="796" t="s">
        <v>66</v>
      </c>
      <c r="D1021" s="798">
        <v>5897.0959000000003</v>
      </c>
    </row>
    <row r="1022" spans="1:4" ht="15.75" customHeight="1" x14ac:dyDescent="0.25">
      <c r="A1022" s="796" t="s">
        <v>4452</v>
      </c>
      <c r="B1022" s="797" t="s">
        <v>4453</v>
      </c>
      <c r="C1022" s="796" t="s">
        <v>66</v>
      </c>
      <c r="D1022" s="798">
        <v>6358.3096999999998</v>
      </c>
    </row>
    <row r="1023" spans="1:4" ht="15.75" customHeight="1" x14ac:dyDescent="0.25">
      <c r="A1023" s="796" t="s">
        <v>4454</v>
      </c>
      <c r="B1023" s="797" t="s">
        <v>4455</v>
      </c>
      <c r="C1023" s="796" t="s">
        <v>66</v>
      </c>
      <c r="D1023" s="798">
        <v>6917.8888999999999</v>
      </c>
    </row>
    <row r="1024" spans="1:4" ht="15.75" customHeight="1" x14ac:dyDescent="0.25">
      <c r="A1024" s="796" t="s">
        <v>4456</v>
      </c>
      <c r="B1024" s="797" t="s">
        <v>4457</v>
      </c>
      <c r="C1024" s="796" t="s">
        <v>66</v>
      </c>
      <c r="D1024" s="798">
        <v>7411.2196000000004</v>
      </c>
    </row>
    <row r="1025" spans="1:4" ht="30" customHeight="1" x14ac:dyDescent="0.25">
      <c r="A1025" s="796" t="s">
        <v>4458</v>
      </c>
      <c r="B1025" s="797" t="s">
        <v>4459</v>
      </c>
      <c r="C1025" s="796" t="s">
        <v>66</v>
      </c>
      <c r="D1025" s="798">
        <v>8004.9421000000002</v>
      </c>
    </row>
    <row r="1026" spans="1:4" ht="30" customHeight="1" x14ac:dyDescent="0.25">
      <c r="A1026" s="796" t="s">
        <v>4460</v>
      </c>
      <c r="B1026" s="797" t="s">
        <v>4461</v>
      </c>
      <c r="C1026" s="796" t="s">
        <v>66</v>
      </c>
      <c r="D1026" s="798">
        <v>9609.0175999999992</v>
      </c>
    </row>
    <row r="1027" spans="1:4" ht="30" customHeight="1" x14ac:dyDescent="0.25">
      <c r="A1027" s="796" t="s">
        <v>4462</v>
      </c>
      <c r="B1027" s="797" t="s">
        <v>4463</v>
      </c>
      <c r="C1027" s="796" t="s">
        <v>66</v>
      </c>
      <c r="D1027" s="798">
        <v>10287.9755</v>
      </c>
    </row>
    <row r="1028" spans="1:4" ht="30" customHeight="1" x14ac:dyDescent="0.25">
      <c r="A1028" s="796" t="s">
        <v>4464</v>
      </c>
      <c r="B1028" s="797" t="s">
        <v>4465</v>
      </c>
      <c r="C1028" s="796" t="s">
        <v>66</v>
      </c>
      <c r="D1028" s="798">
        <v>10813.93</v>
      </c>
    </row>
    <row r="1029" spans="1:4" ht="30" customHeight="1" x14ac:dyDescent="0.25">
      <c r="A1029" s="796" t="s">
        <v>4466</v>
      </c>
      <c r="B1029" s="797" t="s">
        <v>4467</v>
      </c>
      <c r="C1029" s="796" t="s">
        <v>66</v>
      </c>
      <c r="D1029" s="798">
        <v>11432.0214</v>
      </c>
    </row>
    <row r="1030" spans="1:4" ht="30" customHeight="1" x14ac:dyDescent="0.25">
      <c r="A1030" s="796" t="s">
        <v>4468</v>
      </c>
      <c r="B1030" s="797" t="s">
        <v>4469</v>
      </c>
      <c r="C1030" s="796" t="s">
        <v>66</v>
      </c>
      <c r="D1030" s="798">
        <v>12015.4018</v>
      </c>
    </row>
    <row r="1031" spans="1:4" ht="30" customHeight="1" x14ac:dyDescent="0.25">
      <c r="A1031" s="796" t="s">
        <v>4470</v>
      </c>
      <c r="B1031" s="797" t="s">
        <v>4471</v>
      </c>
      <c r="C1031" s="796" t="s">
        <v>66</v>
      </c>
      <c r="D1031" s="798">
        <v>15020.8593</v>
      </c>
    </row>
    <row r="1032" spans="1:4" ht="30" customHeight="1" x14ac:dyDescent="0.25">
      <c r="A1032" s="796" t="s">
        <v>4472</v>
      </c>
      <c r="B1032" s="797" t="s">
        <v>4473</v>
      </c>
      <c r="C1032" s="796" t="s">
        <v>66</v>
      </c>
      <c r="D1032" s="798">
        <v>15672.7197</v>
      </c>
    </row>
    <row r="1033" spans="1:4" ht="30" customHeight="1" x14ac:dyDescent="0.25">
      <c r="A1033" s="796" t="s">
        <v>4474</v>
      </c>
      <c r="B1033" s="797" t="s">
        <v>4475</v>
      </c>
      <c r="C1033" s="796" t="s">
        <v>66</v>
      </c>
      <c r="D1033" s="798">
        <v>16441.879700000001</v>
      </c>
    </row>
    <row r="1034" spans="1:4" ht="30" customHeight="1" x14ac:dyDescent="0.25">
      <c r="A1034" s="796" t="s">
        <v>4476</v>
      </c>
      <c r="B1034" s="797" t="s">
        <v>4477</v>
      </c>
      <c r="C1034" s="796" t="s">
        <v>66</v>
      </c>
      <c r="D1034" s="798">
        <v>18873.108400000001</v>
      </c>
    </row>
    <row r="1035" spans="1:4" ht="30" customHeight="1" x14ac:dyDescent="0.25">
      <c r="A1035" s="796" t="s">
        <v>4478</v>
      </c>
      <c r="B1035" s="797" t="s">
        <v>4479</v>
      </c>
      <c r="C1035" s="796" t="s">
        <v>66</v>
      </c>
      <c r="D1035" s="798">
        <v>19744.144899999999</v>
      </c>
    </row>
    <row r="1036" spans="1:4" ht="30" customHeight="1" x14ac:dyDescent="0.25">
      <c r="A1036" s="796" t="s">
        <v>4480</v>
      </c>
      <c r="B1036" s="797" t="s">
        <v>4481</v>
      </c>
      <c r="C1036" s="796" t="s">
        <v>66</v>
      </c>
      <c r="D1036" s="798">
        <v>3297.5540000000001</v>
      </c>
    </row>
    <row r="1037" spans="1:4" ht="30" customHeight="1" x14ac:dyDescent="0.25">
      <c r="A1037" s="796" t="s">
        <v>4482</v>
      </c>
      <c r="B1037" s="797" t="s">
        <v>4483</v>
      </c>
      <c r="C1037" s="796" t="s">
        <v>66</v>
      </c>
      <c r="D1037" s="798">
        <v>3744.1275999999998</v>
      </c>
    </row>
    <row r="1038" spans="1:4" ht="30" customHeight="1" x14ac:dyDescent="0.25">
      <c r="A1038" s="796" t="s">
        <v>4484</v>
      </c>
      <c r="B1038" s="797" t="s">
        <v>4485</v>
      </c>
      <c r="C1038" s="796" t="s">
        <v>66</v>
      </c>
      <c r="D1038" s="798">
        <v>4431.1517000000003</v>
      </c>
    </row>
    <row r="1039" spans="1:4" ht="30" customHeight="1" x14ac:dyDescent="0.25">
      <c r="A1039" s="796" t="s">
        <v>4486</v>
      </c>
      <c r="B1039" s="797" t="s">
        <v>4487</v>
      </c>
      <c r="C1039" s="796" t="s">
        <v>66</v>
      </c>
      <c r="D1039" s="798">
        <v>5067.7147000000004</v>
      </c>
    </row>
    <row r="1040" spans="1:4" ht="30" customHeight="1" x14ac:dyDescent="0.25">
      <c r="A1040" s="796" t="s">
        <v>4488</v>
      </c>
      <c r="B1040" s="797" t="s">
        <v>4489</v>
      </c>
      <c r="C1040" s="796" t="s">
        <v>66</v>
      </c>
      <c r="D1040" s="798">
        <v>5585.0788000000002</v>
      </c>
    </row>
    <row r="1041" spans="1:4" ht="30" customHeight="1" x14ac:dyDescent="0.25">
      <c r="A1041" s="796" t="s">
        <v>4490</v>
      </c>
      <c r="B1041" s="797" t="s">
        <v>4491</v>
      </c>
      <c r="C1041" s="796" t="s">
        <v>66</v>
      </c>
      <c r="D1041" s="798">
        <v>6171.9071999999996</v>
      </c>
    </row>
    <row r="1042" spans="1:4" ht="30" customHeight="1" x14ac:dyDescent="0.25">
      <c r="A1042" s="796" t="s">
        <v>4492</v>
      </c>
      <c r="B1042" s="797" t="s">
        <v>4493</v>
      </c>
      <c r="C1042" s="796" t="s">
        <v>66</v>
      </c>
      <c r="D1042" s="798">
        <v>6654.6145999999999</v>
      </c>
    </row>
    <row r="1043" spans="1:4" ht="30" customHeight="1" x14ac:dyDescent="0.25">
      <c r="A1043" s="796" t="s">
        <v>4494</v>
      </c>
      <c r="B1043" s="797" t="s">
        <v>4495</v>
      </c>
      <c r="C1043" s="796" t="s">
        <v>66</v>
      </c>
      <c r="D1043" s="798">
        <v>7240.2932000000001</v>
      </c>
    </row>
    <row r="1044" spans="1:4" ht="30" customHeight="1" x14ac:dyDescent="0.25">
      <c r="A1044" s="796" t="s">
        <v>4496</v>
      </c>
      <c r="B1044" s="797" t="s">
        <v>4497</v>
      </c>
      <c r="C1044" s="796" t="s">
        <v>66</v>
      </c>
      <c r="D1044" s="798">
        <v>7756.6527999999998</v>
      </c>
    </row>
    <row r="1045" spans="1:4" ht="30" customHeight="1" x14ac:dyDescent="0.25">
      <c r="A1045" s="796" t="s">
        <v>4498</v>
      </c>
      <c r="B1045" s="797" t="s">
        <v>4499</v>
      </c>
      <c r="C1045" s="796" t="s">
        <v>66</v>
      </c>
      <c r="D1045" s="798">
        <v>8378.01</v>
      </c>
    </row>
    <row r="1046" spans="1:4" ht="30" customHeight="1" x14ac:dyDescent="0.25">
      <c r="A1046" s="796" t="s">
        <v>4500</v>
      </c>
      <c r="B1046" s="797" t="s">
        <v>4501</v>
      </c>
      <c r="C1046" s="796" t="s">
        <v>66</v>
      </c>
      <c r="D1046" s="798">
        <v>10154.6924</v>
      </c>
    </row>
    <row r="1047" spans="1:4" ht="30" customHeight="1" x14ac:dyDescent="0.25">
      <c r="A1047" s="796" t="s">
        <v>4502</v>
      </c>
      <c r="B1047" s="797" t="s">
        <v>4503</v>
      </c>
      <c r="C1047" s="796" t="s">
        <v>66</v>
      </c>
      <c r="D1047" s="798">
        <v>1305.32</v>
      </c>
    </row>
    <row r="1048" spans="1:4" ht="30" customHeight="1" x14ac:dyDescent="0.25">
      <c r="A1048" s="796" t="s">
        <v>4504</v>
      </c>
      <c r="B1048" s="797" t="s">
        <v>4505</v>
      </c>
      <c r="C1048" s="796" t="s">
        <v>66</v>
      </c>
      <c r="D1048" s="798">
        <v>1509.2763</v>
      </c>
    </row>
    <row r="1049" spans="1:4" ht="30" customHeight="1" x14ac:dyDescent="0.25">
      <c r="A1049" s="796" t="s">
        <v>4506</v>
      </c>
      <c r="B1049" s="797" t="s">
        <v>4507</v>
      </c>
      <c r="C1049" s="796" t="s">
        <v>66</v>
      </c>
      <c r="D1049" s="798">
        <v>1713.2383</v>
      </c>
    </row>
    <row r="1050" spans="1:4" ht="30" customHeight="1" x14ac:dyDescent="0.25">
      <c r="A1050" s="796" t="s">
        <v>4508</v>
      </c>
      <c r="B1050" s="797" t="s">
        <v>4509</v>
      </c>
      <c r="C1050" s="796" t="s">
        <v>66</v>
      </c>
      <c r="D1050" s="798">
        <v>1876.4001000000001</v>
      </c>
    </row>
    <row r="1051" spans="1:4" ht="30" customHeight="1" x14ac:dyDescent="0.25">
      <c r="A1051" s="796" t="s">
        <v>4510</v>
      </c>
      <c r="B1051" s="797" t="s">
        <v>4511</v>
      </c>
      <c r="C1051" s="796" t="s">
        <v>66</v>
      </c>
      <c r="D1051" s="798">
        <v>2080.3607999999999</v>
      </c>
    </row>
    <row r="1052" spans="1:4" ht="30" customHeight="1" x14ac:dyDescent="0.25">
      <c r="A1052" s="796" t="s">
        <v>4512</v>
      </c>
      <c r="B1052" s="797" t="s">
        <v>4513</v>
      </c>
      <c r="C1052" s="796" t="s">
        <v>66</v>
      </c>
      <c r="D1052" s="798">
        <v>2365.9258</v>
      </c>
    </row>
    <row r="1053" spans="1:4" ht="30" customHeight="1" x14ac:dyDescent="0.25">
      <c r="A1053" s="796" t="s">
        <v>4514</v>
      </c>
      <c r="B1053" s="797" t="s">
        <v>4515</v>
      </c>
      <c r="C1053" s="796" t="s">
        <v>66</v>
      </c>
      <c r="D1053" s="798">
        <v>2529.0931</v>
      </c>
    </row>
    <row r="1054" spans="1:4" ht="30" customHeight="1" x14ac:dyDescent="0.25">
      <c r="A1054" s="796" t="s">
        <v>4516</v>
      </c>
      <c r="B1054" s="797" t="s">
        <v>4517</v>
      </c>
      <c r="C1054" s="796" t="s">
        <v>66</v>
      </c>
      <c r="D1054" s="798">
        <v>2733.0457999999999</v>
      </c>
    </row>
    <row r="1055" spans="1:4" ht="30" customHeight="1" x14ac:dyDescent="0.25">
      <c r="A1055" s="796" t="s">
        <v>4518</v>
      </c>
      <c r="B1055" s="797" t="s">
        <v>4519</v>
      </c>
      <c r="C1055" s="796" t="s">
        <v>66</v>
      </c>
      <c r="D1055" s="798">
        <v>2896.2262999999998</v>
      </c>
    </row>
    <row r="1056" spans="1:4" ht="30" customHeight="1" x14ac:dyDescent="0.25">
      <c r="A1056" s="796" t="s">
        <v>4520</v>
      </c>
      <c r="B1056" s="797" t="s">
        <v>4521</v>
      </c>
      <c r="C1056" s="796" t="s">
        <v>66</v>
      </c>
      <c r="D1056" s="798">
        <v>3100.1351</v>
      </c>
    </row>
    <row r="1057" spans="1:4" ht="30" customHeight="1" x14ac:dyDescent="0.25">
      <c r="A1057" s="796" t="s">
        <v>4522</v>
      </c>
      <c r="B1057" s="797" t="s">
        <v>4523</v>
      </c>
      <c r="C1057" s="796" t="s">
        <v>66</v>
      </c>
      <c r="D1057" s="798">
        <v>3304.1322</v>
      </c>
    </row>
    <row r="1058" spans="1:4" ht="30" customHeight="1" x14ac:dyDescent="0.25">
      <c r="A1058" s="796" t="s">
        <v>4524</v>
      </c>
      <c r="B1058" s="797" t="s">
        <v>4525</v>
      </c>
      <c r="C1058" s="796" t="s">
        <v>66</v>
      </c>
      <c r="D1058" s="798">
        <v>3467.2876999999999</v>
      </c>
    </row>
    <row r="1059" spans="1:4" ht="30" customHeight="1" x14ac:dyDescent="0.25">
      <c r="A1059" s="796" t="s">
        <v>4526</v>
      </c>
      <c r="B1059" s="797" t="s">
        <v>4527</v>
      </c>
      <c r="C1059" s="796" t="s">
        <v>66</v>
      </c>
      <c r="D1059" s="798">
        <v>3671.2029000000002</v>
      </c>
    </row>
    <row r="1060" spans="1:4" ht="30" customHeight="1" x14ac:dyDescent="0.25">
      <c r="A1060" s="796" t="s">
        <v>4528</v>
      </c>
      <c r="B1060" s="797" t="s">
        <v>4529</v>
      </c>
      <c r="C1060" s="796" t="s">
        <v>66</v>
      </c>
      <c r="D1060" s="798">
        <v>4285.9583000000002</v>
      </c>
    </row>
    <row r="1061" spans="1:4" ht="30" customHeight="1" x14ac:dyDescent="0.25">
      <c r="A1061" s="796" t="s">
        <v>4530</v>
      </c>
      <c r="B1061" s="797" t="s">
        <v>4531</v>
      </c>
      <c r="C1061" s="796" t="s">
        <v>66</v>
      </c>
      <c r="D1061" s="798">
        <v>4517.6749</v>
      </c>
    </row>
    <row r="1062" spans="1:4" ht="30" customHeight="1" x14ac:dyDescent="0.25">
      <c r="A1062" s="796" t="s">
        <v>4532</v>
      </c>
      <c r="B1062" s="797" t="s">
        <v>4533</v>
      </c>
      <c r="C1062" s="796" t="s">
        <v>66</v>
      </c>
      <c r="D1062" s="798">
        <v>4826.4530000000004</v>
      </c>
    </row>
    <row r="1063" spans="1:4" ht="30" customHeight="1" x14ac:dyDescent="0.25">
      <c r="A1063" s="796" t="s">
        <v>4534</v>
      </c>
      <c r="B1063" s="797" t="s">
        <v>4535</v>
      </c>
      <c r="C1063" s="796" t="s">
        <v>66</v>
      </c>
      <c r="D1063" s="798">
        <v>4942.4134999999997</v>
      </c>
    </row>
    <row r="1064" spans="1:4" ht="30" customHeight="1" x14ac:dyDescent="0.25">
      <c r="A1064" s="796" t="s">
        <v>4536</v>
      </c>
      <c r="B1064" s="797" t="s">
        <v>4537</v>
      </c>
      <c r="C1064" s="796" t="s">
        <v>66</v>
      </c>
      <c r="D1064" s="798">
        <v>5135.4294</v>
      </c>
    </row>
    <row r="1065" spans="1:4" ht="30" customHeight="1" x14ac:dyDescent="0.25">
      <c r="A1065" s="796" t="s">
        <v>4538</v>
      </c>
      <c r="B1065" s="797" t="s">
        <v>4539</v>
      </c>
      <c r="C1065" s="796" t="s">
        <v>66</v>
      </c>
      <c r="D1065" s="798">
        <v>6810.7545</v>
      </c>
    </row>
    <row r="1066" spans="1:4" ht="30" customHeight="1" x14ac:dyDescent="0.25">
      <c r="A1066" s="796" t="s">
        <v>4540</v>
      </c>
      <c r="B1066" s="797" t="s">
        <v>4541</v>
      </c>
      <c r="C1066" s="796" t="s">
        <v>66</v>
      </c>
      <c r="D1066" s="798">
        <v>8659.5776000000005</v>
      </c>
    </row>
    <row r="1067" spans="1:4" ht="30" customHeight="1" x14ac:dyDescent="0.25">
      <c r="A1067" s="796" t="s">
        <v>4542</v>
      </c>
      <c r="B1067" s="797" t="s">
        <v>4543</v>
      </c>
      <c r="C1067" s="796" t="s">
        <v>66</v>
      </c>
      <c r="D1067" s="798">
        <v>9151.6587999999992</v>
      </c>
    </row>
    <row r="1068" spans="1:4" ht="30" customHeight="1" x14ac:dyDescent="0.25">
      <c r="A1068" s="796" t="s">
        <v>4544</v>
      </c>
      <c r="B1068" s="797" t="s">
        <v>4545</v>
      </c>
      <c r="C1068" s="796" t="s">
        <v>66</v>
      </c>
      <c r="D1068" s="798">
        <v>9328.3593999999994</v>
      </c>
    </row>
    <row r="1069" spans="1:4" ht="30" customHeight="1" x14ac:dyDescent="0.25">
      <c r="A1069" s="796" t="s">
        <v>4546</v>
      </c>
      <c r="B1069" s="797" t="s">
        <v>4547</v>
      </c>
      <c r="C1069" s="796" t="s">
        <v>66</v>
      </c>
      <c r="D1069" s="798">
        <v>9786.0802999999996</v>
      </c>
    </row>
    <row r="1070" spans="1:4" ht="30" customHeight="1" x14ac:dyDescent="0.25">
      <c r="A1070" s="796" t="s">
        <v>4548</v>
      </c>
      <c r="B1070" s="797" t="s">
        <v>4549</v>
      </c>
      <c r="C1070" s="796" t="s">
        <v>66</v>
      </c>
      <c r="D1070" s="798">
        <v>6478.0742</v>
      </c>
    </row>
    <row r="1071" spans="1:4" ht="30" customHeight="1" x14ac:dyDescent="0.25">
      <c r="A1071" s="796" t="s">
        <v>4550</v>
      </c>
      <c r="B1071" s="797" t="s">
        <v>4551</v>
      </c>
      <c r="C1071" s="796" t="s">
        <v>66</v>
      </c>
      <c r="D1071" s="798">
        <v>7833.0337</v>
      </c>
    </row>
    <row r="1072" spans="1:4" ht="30" customHeight="1" x14ac:dyDescent="0.25">
      <c r="A1072" s="796" t="s">
        <v>4552</v>
      </c>
      <c r="B1072" s="797" t="s">
        <v>4553</v>
      </c>
      <c r="C1072" s="796" t="s">
        <v>66</v>
      </c>
      <c r="D1072" s="798">
        <v>8087.2606999999998</v>
      </c>
    </row>
    <row r="1073" spans="1:4" ht="30" customHeight="1" x14ac:dyDescent="0.25">
      <c r="A1073" s="796" t="s">
        <v>4554</v>
      </c>
      <c r="B1073" s="797" t="s">
        <v>4555</v>
      </c>
      <c r="C1073" s="796" t="s">
        <v>66</v>
      </c>
      <c r="D1073" s="798">
        <v>9188.0434999999998</v>
      </c>
    </row>
    <row r="1074" spans="1:4" ht="30" customHeight="1" x14ac:dyDescent="0.25">
      <c r="A1074" s="796" t="s">
        <v>4556</v>
      </c>
      <c r="B1074" s="797" t="s">
        <v>4557</v>
      </c>
      <c r="C1074" s="796" t="s">
        <v>66</v>
      </c>
      <c r="D1074" s="798">
        <v>9696.2476999999999</v>
      </c>
    </row>
    <row r="1075" spans="1:4" ht="30" customHeight="1" x14ac:dyDescent="0.25">
      <c r="A1075" s="796" t="s">
        <v>4558</v>
      </c>
      <c r="B1075" s="797" t="s">
        <v>4559</v>
      </c>
      <c r="C1075" s="796" t="s">
        <v>66</v>
      </c>
      <c r="D1075" s="798">
        <v>11348.044400000001</v>
      </c>
    </row>
    <row r="1076" spans="1:4" ht="30" customHeight="1" x14ac:dyDescent="0.25">
      <c r="A1076" s="796" t="s">
        <v>4560</v>
      </c>
      <c r="B1076" s="797" t="s">
        <v>4561</v>
      </c>
      <c r="C1076" s="796" t="s">
        <v>66</v>
      </c>
      <c r="D1076" s="798">
        <v>12956.1486</v>
      </c>
    </row>
    <row r="1077" spans="1:4" ht="30" customHeight="1" x14ac:dyDescent="0.25">
      <c r="A1077" s="796" t="s">
        <v>4562</v>
      </c>
      <c r="B1077" s="797" t="s">
        <v>4563</v>
      </c>
      <c r="C1077" s="796" t="s">
        <v>66</v>
      </c>
      <c r="D1077" s="798">
        <v>13761.201499999999</v>
      </c>
    </row>
    <row r="1078" spans="1:4" ht="30" customHeight="1" x14ac:dyDescent="0.25">
      <c r="A1078" s="796" t="s">
        <v>4564</v>
      </c>
      <c r="B1078" s="797" t="s">
        <v>4565</v>
      </c>
      <c r="C1078" s="796" t="s">
        <v>66</v>
      </c>
      <c r="D1078" s="798">
        <v>14566.3172</v>
      </c>
    </row>
    <row r="1079" spans="1:4" ht="30" customHeight="1" x14ac:dyDescent="0.25">
      <c r="A1079" s="796" t="s">
        <v>4566</v>
      </c>
      <c r="B1079" s="797" t="s">
        <v>4567</v>
      </c>
      <c r="C1079" s="796" t="s">
        <v>66</v>
      </c>
      <c r="D1079" s="798">
        <v>15625.2775</v>
      </c>
    </row>
    <row r="1080" spans="1:4" ht="30" customHeight="1" x14ac:dyDescent="0.25">
      <c r="A1080" s="796" t="s">
        <v>4568</v>
      </c>
      <c r="B1080" s="797" t="s">
        <v>4569</v>
      </c>
      <c r="C1080" s="796" t="s">
        <v>66</v>
      </c>
      <c r="D1080" s="798">
        <v>16175.524100000001</v>
      </c>
    </row>
    <row r="1081" spans="1:4" ht="30" customHeight="1" x14ac:dyDescent="0.25">
      <c r="A1081" s="796" t="s">
        <v>4570</v>
      </c>
      <c r="B1081" s="797" t="s">
        <v>4571</v>
      </c>
      <c r="C1081" s="796" t="s">
        <v>66</v>
      </c>
      <c r="D1081" s="798">
        <v>17827.347600000001</v>
      </c>
    </row>
    <row r="1082" spans="1:4" ht="30" customHeight="1" x14ac:dyDescent="0.25">
      <c r="A1082" s="796" t="s">
        <v>4572</v>
      </c>
      <c r="B1082" s="797" t="s">
        <v>4573</v>
      </c>
      <c r="C1082" s="796" t="s">
        <v>66</v>
      </c>
      <c r="D1082" s="798">
        <v>19434.222900000001</v>
      </c>
    </row>
    <row r="1083" spans="1:4" ht="30" customHeight="1" x14ac:dyDescent="0.25">
      <c r="A1083" s="796" t="s">
        <v>4574</v>
      </c>
      <c r="B1083" s="797" t="s">
        <v>4575</v>
      </c>
      <c r="C1083" s="796" t="s">
        <v>66</v>
      </c>
      <c r="D1083" s="798">
        <v>22088.531599999998</v>
      </c>
    </row>
    <row r="1084" spans="1:4" ht="30" customHeight="1" x14ac:dyDescent="0.25">
      <c r="A1084" s="796" t="s">
        <v>4576</v>
      </c>
      <c r="B1084" s="797" t="s">
        <v>4577</v>
      </c>
      <c r="C1084" s="796" t="s">
        <v>66</v>
      </c>
      <c r="D1084" s="798">
        <v>22712.122200000002</v>
      </c>
    </row>
    <row r="1085" spans="1:4" ht="30" customHeight="1" x14ac:dyDescent="0.25">
      <c r="A1085" s="796" t="s">
        <v>4578</v>
      </c>
      <c r="B1085" s="797" t="s">
        <v>4579</v>
      </c>
      <c r="C1085" s="796" t="s">
        <v>66</v>
      </c>
      <c r="D1085" s="798">
        <v>28470.074799999999</v>
      </c>
    </row>
    <row r="1086" spans="1:4" ht="30" customHeight="1" x14ac:dyDescent="0.25">
      <c r="A1086" s="796" t="s">
        <v>4580</v>
      </c>
      <c r="B1086" s="797" t="s">
        <v>4581</v>
      </c>
      <c r="C1086" s="796" t="s">
        <v>66</v>
      </c>
      <c r="D1086" s="798">
        <v>30507.5092</v>
      </c>
    </row>
    <row r="1087" spans="1:4" ht="15.75" customHeight="1" x14ac:dyDescent="0.25">
      <c r="A1087" s="796" t="s">
        <v>4582</v>
      </c>
      <c r="B1087" s="797" t="s">
        <v>4583</v>
      </c>
      <c r="C1087" s="796" t="s">
        <v>66</v>
      </c>
      <c r="D1087" s="798">
        <v>37688.805500000002</v>
      </c>
    </row>
    <row r="1088" spans="1:4" ht="15.75" customHeight="1" x14ac:dyDescent="0.25">
      <c r="A1088" s="796" t="s">
        <v>4584</v>
      </c>
      <c r="B1088" s="797" t="s">
        <v>4585</v>
      </c>
      <c r="C1088" s="796" t="s">
        <v>66</v>
      </c>
      <c r="D1088" s="798">
        <v>44861.99</v>
      </c>
    </row>
    <row r="1089" spans="1:4" ht="15.75" customHeight="1" x14ac:dyDescent="0.25">
      <c r="A1089" s="796" t="s">
        <v>4586</v>
      </c>
      <c r="B1089" s="797" t="s">
        <v>4587</v>
      </c>
      <c r="C1089" s="796" t="s">
        <v>66</v>
      </c>
      <c r="D1089" s="798">
        <v>47333.7</v>
      </c>
    </row>
    <row r="1090" spans="1:4" ht="15.75" customHeight="1" x14ac:dyDescent="0.25">
      <c r="A1090" s="796" t="s">
        <v>4588</v>
      </c>
      <c r="B1090" s="797" t="s">
        <v>4589</v>
      </c>
      <c r="C1090" s="796" t="s">
        <v>66</v>
      </c>
      <c r="D1090" s="798">
        <v>50117.314899999998</v>
      </c>
    </row>
    <row r="1091" spans="1:4" ht="15.75" customHeight="1" x14ac:dyDescent="0.25">
      <c r="A1091" s="796" t="s">
        <v>431</v>
      </c>
      <c r="B1091" s="797" t="s">
        <v>432</v>
      </c>
      <c r="C1091" s="796" t="s">
        <v>380</v>
      </c>
      <c r="D1091" s="798">
        <v>0.86950000000000005</v>
      </c>
    </row>
    <row r="1092" spans="1:4" ht="15.75" customHeight="1" x14ac:dyDescent="0.25">
      <c r="A1092" s="796" t="s">
        <v>4590</v>
      </c>
      <c r="B1092" s="797" t="s">
        <v>4591</v>
      </c>
      <c r="C1092" s="796" t="s">
        <v>66</v>
      </c>
      <c r="D1092" s="798">
        <v>75.651899999999998</v>
      </c>
    </row>
    <row r="1093" spans="1:4" ht="15.75" customHeight="1" x14ac:dyDescent="0.25">
      <c r="A1093" s="796" t="s">
        <v>4592</v>
      </c>
      <c r="B1093" s="797" t="s">
        <v>4593</v>
      </c>
      <c r="C1093" s="796" t="s">
        <v>66</v>
      </c>
      <c r="D1093" s="798">
        <v>48.689100000000003</v>
      </c>
    </row>
    <row r="1094" spans="1:4" ht="15.75" customHeight="1" x14ac:dyDescent="0.25">
      <c r="A1094" s="796" t="s">
        <v>4594</v>
      </c>
      <c r="B1094" s="797" t="s">
        <v>4595</v>
      </c>
      <c r="C1094" s="796" t="s">
        <v>66</v>
      </c>
      <c r="D1094" s="798">
        <v>64.371499999999997</v>
      </c>
    </row>
    <row r="1095" spans="1:4" ht="15.75" customHeight="1" x14ac:dyDescent="0.25">
      <c r="A1095" s="796" t="s">
        <v>4596</v>
      </c>
      <c r="B1095" s="797" t="s">
        <v>4597</v>
      </c>
      <c r="C1095" s="796" t="s">
        <v>66</v>
      </c>
      <c r="D1095" s="798">
        <v>82.406499999999994</v>
      </c>
    </row>
    <row r="1096" spans="1:4" ht="15.75" customHeight="1" x14ac:dyDescent="0.25">
      <c r="A1096" s="796" t="s">
        <v>4598</v>
      </c>
      <c r="B1096" s="797" t="s">
        <v>4599</v>
      </c>
      <c r="C1096" s="796" t="s">
        <v>66</v>
      </c>
      <c r="D1096" s="798">
        <v>133.44649999999999</v>
      </c>
    </row>
    <row r="1097" spans="1:4" ht="15.75" customHeight="1" x14ac:dyDescent="0.25">
      <c r="A1097" s="796" t="s">
        <v>4600</v>
      </c>
      <c r="B1097" s="797" t="s">
        <v>4601</v>
      </c>
      <c r="C1097" s="796" t="s">
        <v>66</v>
      </c>
      <c r="D1097" s="798">
        <v>165.23</v>
      </c>
    </row>
    <row r="1098" spans="1:4" ht="15.75" customHeight="1" x14ac:dyDescent="0.25">
      <c r="A1098" s="796" t="s">
        <v>4602</v>
      </c>
      <c r="B1098" s="797" t="s">
        <v>4603</v>
      </c>
      <c r="C1098" s="796" t="s">
        <v>70</v>
      </c>
      <c r="D1098" s="798">
        <v>202.4145</v>
      </c>
    </row>
    <row r="1099" spans="1:4" ht="15.75" customHeight="1" x14ac:dyDescent="0.25">
      <c r="A1099" s="796" t="s">
        <v>4604</v>
      </c>
      <c r="B1099" s="797" t="s">
        <v>4605</v>
      </c>
      <c r="C1099" s="796" t="s">
        <v>38</v>
      </c>
      <c r="D1099" s="798" t="s">
        <v>478</v>
      </c>
    </row>
    <row r="1100" spans="1:4" ht="15.75" customHeight="1" x14ac:dyDescent="0.25">
      <c r="A1100" s="796" t="s">
        <v>4606</v>
      </c>
      <c r="B1100" s="797" t="s">
        <v>4607</v>
      </c>
      <c r="C1100" s="796" t="s">
        <v>38</v>
      </c>
      <c r="D1100" s="798" t="s">
        <v>478</v>
      </c>
    </row>
    <row r="1101" spans="1:4" ht="15.75" customHeight="1" x14ac:dyDescent="0.25">
      <c r="A1101" s="796" t="s">
        <v>4608</v>
      </c>
      <c r="B1101" s="797" t="s">
        <v>4609</v>
      </c>
      <c r="C1101" s="796" t="s">
        <v>38</v>
      </c>
      <c r="D1101" s="798" t="s">
        <v>478</v>
      </c>
    </row>
    <row r="1102" spans="1:4" ht="15.75" customHeight="1" x14ac:dyDescent="0.25">
      <c r="A1102" s="796" t="s">
        <v>4610</v>
      </c>
      <c r="B1102" s="797" t="s">
        <v>4611</v>
      </c>
      <c r="C1102" s="796" t="s">
        <v>70</v>
      </c>
      <c r="D1102" s="798">
        <v>8282.0020999999997</v>
      </c>
    </row>
    <row r="1103" spans="1:4" ht="15.75" customHeight="1" x14ac:dyDescent="0.25">
      <c r="A1103" s="796" t="s">
        <v>4612</v>
      </c>
      <c r="B1103" s="797" t="s">
        <v>4613</v>
      </c>
      <c r="C1103" s="796" t="s">
        <v>70</v>
      </c>
      <c r="D1103" s="798">
        <v>16193.9202</v>
      </c>
    </row>
    <row r="1104" spans="1:4" ht="15.75" customHeight="1" x14ac:dyDescent="0.25">
      <c r="A1104" s="796" t="s">
        <v>4614</v>
      </c>
      <c r="B1104" s="797" t="s">
        <v>4615</v>
      </c>
      <c r="C1104" s="796" t="s">
        <v>70</v>
      </c>
      <c r="D1104" s="798">
        <v>13118.6913</v>
      </c>
    </row>
    <row r="1105" spans="1:4" ht="15.75" customHeight="1" x14ac:dyDescent="0.25">
      <c r="A1105" s="796" t="s">
        <v>4616</v>
      </c>
      <c r="B1105" s="797" t="s">
        <v>4617</v>
      </c>
      <c r="C1105" s="796" t="s">
        <v>70</v>
      </c>
      <c r="D1105" s="798">
        <v>15083.4215</v>
      </c>
    </row>
    <row r="1106" spans="1:4" ht="15.75" customHeight="1" x14ac:dyDescent="0.25">
      <c r="A1106" s="796" t="s">
        <v>4618</v>
      </c>
      <c r="B1106" s="797" t="s">
        <v>4619</v>
      </c>
      <c r="C1106" s="796" t="s">
        <v>70</v>
      </c>
      <c r="D1106" s="798">
        <v>18234.2785</v>
      </c>
    </row>
    <row r="1107" spans="1:4" ht="15.75" customHeight="1" x14ac:dyDescent="0.25">
      <c r="A1107" s="796" t="s">
        <v>4620</v>
      </c>
      <c r="B1107" s="797" t="s">
        <v>4621</v>
      </c>
      <c r="C1107" s="796" t="s">
        <v>70</v>
      </c>
      <c r="D1107" s="798">
        <v>20743.003100000002</v>
      </c>
    </row>
    <row r="1108" spans="1:4" ht="15.75" customHeight="1" x14ac:dyDescent="0.25">
      <c r="A1108" s="796" t="s">
        <v>4622</v>
      </c>
      <c r="B1108" s="797" t="s">
        <v>4623</v>
      </c>
      <c r="C1108" s="796" t="s">
        <v>70</v>
      </c>
      <c r="D1108" s="798">
        <v>25243.683000000001</v>
      </c>
    </row>
    <row r="1109" spans="1:4" ht="15.75" customHeight="1" x14ac:dyDescent="0.25">
      <c r="A1109" s="796" t="s">
        <v>4624</v>
      </c>
      <c r="B1109" s="797" t="s">
        <v>4625</v>
      </c>
      <c r="C1109" s="796" t="s">
        <v>70</v>
      </c>
      <c r="D1109" s="798">
        <v>34476.042999999998</v>
      </c>
    </row>
    <row r="1110" spans="1:4" ht="15.75" customHeight="1" x14ac:dyDescent="0.25">
      <c r="A1110" s="796" t="s">
        <v>4626</v>
      </c>
      <c r="B1110" s="797" t="s">
        <v>4627</v>
      </c>
      <c r="C1110" s="796" t="s">
        <v>70</v>
      </c>
      <c r="D1110" s="798">
        <v>11933.004199999999</v>
      </c>
    </row>
    <row r="1111" spans="1:4" ht="15.75" customHeight="1" x14ac:dyDescent="0.25">
      <c r="A1111" s="796" t="s">
        <v>4628</v>
      </c>
      <c r="B1111" s="797" t="s">
        <v>4629</v>
      </c>
      <c r="C1111" s="796" t="s">
        <v>70</v>
      </c>
      <c r="D1111" s="798">
        <v>19776.035199999998</v>
      </c>
    </row>
    <row r="1112" spans="1:4" ht="15.75" customHeight="1" x14ac:dyDescent="0.25">
      <c r="A1112" s="796" t="s">
        <v>4630</v>
      </c>
      <c r="B1112" s="797" t="s">
        <v>4631</v>
      </c>
      <c r="C1112" s="796" t="s">
        <v>70</v>
      </c>
      <c r="D1112" s="798">
        <v>23513.8524</v>
      </c>
    </row>
    <row r="1113" spans="1:4" ht="15.75" customHeight="1" x14ac:dyDescent="0.25">
      <c r="A1113" s="796" t="s">
        <v>4632</v>
      </c>
      <c r="B1113" s="797" t="s">
        <v>4633</v>
      </c>
      <c r="C1113" s="796" t="s">
        <v>70</v>
      </c>
      <c r="D1113" s="798">
        <v>26928.939600000002</v>
      </c>
    </row>
    <row r="1114" spans="1:4" ht="15.75" customHeight="1" x14ac:dyDescent="0.25">
      <c r="A1114" s="796" t="s">
        <v>4634</v>
      </c>
      <c r="B1114" s="797" t="s">
        <v>4635</v>
      </c>
      <c r="C1114" s="796" t="s">
        <v>70</v>
      </c>
      <c r="D1114" s="798">
        <v>31257.446100000001</v>
      </c>
    </row>
    <row r="1115" spans="1:4" ht="15.75" customHeight="1" x14ac:dyDescent="0.25">
      <c r="A1115" s="796" t="s">
        <v>4636</v>
      </c>
      <c r="B1115" s="797" t="s">
        <v>4637</v>
      </c>
      <c r="C1115" s="796" t="s">
        <v>70</v>
      </c>
      <c r="D1115" s="798">
        <v>35031.445399999997</v>
      </c>
    </row>
    <row r="1116" spans="1:4" ht="15.75" customHeight="1" x14ac:dyDescent="0.25">
      <c r="A1116" s="796" t="s">
        <v>4638</v>
      </c>
      <c r="B1116" s="797" t="s">
        <v>4639</v>
      </c>
      <c r="C1116" s="796" t="s">
        <v>70</v>
      </c>
      <c r="D1116" s="798">
        <v>37189.722900000001</v>
      </c>
    </row>
    <row r="1117" spans="1:4" ht="15.75" customHeight="1" x14ac:dyDescent="0.25">
      <c r="A1117" s="796" t="s">
        <v>4640</v>
      </c>
      <c r="B1117" s="797" t="s">
        <v>4641</v>
      </c>
      <c r="C1117" s="796" t="s">
        <v>70</v>
      </c>
      <c r="D1117" s="798">
        <v>40057.193700000003</v>
      </c>
    </row>
    <row r="1118" spans="1:4" ht="15.75" customHeight="1" x14ac:dyDescent="0.25">
      <c r="A1118" s="796" t="s">
        <v>4642</v>
      </c>
      <c r="B1118" s="797" t="s">
        <v>4643</v>
      </c>
      <c r="C1118" s="796" t="s">
        <v>70</v>
      </c>
      <c r="D1118" s="798">
        <v>41637.338799999998</v>
      </c>
    </row>
    <row r="1119" spans="1:4" ht="15.75" customHeight="1" x14ac:dyDescent="0.25">
      <c r="A1119" s="796" t="s">
        <v>4644</v>
      </c>
      <c r="B1119" s="797" t="s">
        <v>4645</v>
      </c>
      <c r="C1119" s="796" t="s">
        <v>70</v>
      </c>
      <c r="D1119" s="798">
        <v>46900.800000000003</v>
      </c>
    </row>
    <row r="1120" spans="1:4" ht="15.75" customHeight="1" x14ac:dyDescent="0.25">
      <c r="A1120" s="796" t="s">
        <v>4646</v>
      </c>
      <c r="B1120" s="797" t="s">
        <v>4647</v>
      </c>
      <c r="C1120" s="796" t="s">
        <v>70</v>
      </c>
      <c r="D1120" s="798">
        <v>50666.773000000001</v>
      </c>
    </row>
    <row r="1121" spans="1:4" ht="15.75" customHeight="1" x14ac:dyDescent="0.25">
      <c r="A1121" s="796" t="s">
        <v>4648</v>
      </c>
      <c r="B1121" s="797" t="s">
        <v>4649</v>
      </c>
      <c r="C1121" s="796" t="s">
        <v>70</v>
      </c>
      <c r="D1121" s="798">
        <v>60127.175999999999</v>
      </c>
    </row>
    <row r="1122" spans="1:4" ht="15.75" customHeight="1" x14ac:dyDescent="0.25">
      <c r="A1122" s="796" t="s">
        <v>4650</v>
      </c>
      <c r="B1122" s="797" t="s">
        <v>4651</v>
      </c>
      <c r="C1122" s="796" t="s">
        <v>70</v>
      </c>
      <c r="D1122" s="798">
        <v>63096.287199999999</v>
      </c>
    </row>
    <row r="1123" spans="1:4" ht="15.75" customHeight="1" x14ac:dyDescent="0.25">
      <c r="A1123" s="796" t="s">
        <v>4652</v>
      </c>
      <c r="B1123" s="797" t="s">
        <v>4653</v>
      </c>
      <c r="C1123" s="796" t="s">
        <v>70</v>
      </c>
      <c r="D1123" s="798">
        <v>62948.079400000002</v>
      </c>
    </row>
    <row r="1124" spans="1:4" ht="15.75" customHeight="1" x14ac:dyDescent="0.25">
      <c r="A1124" s="796" t="s">
        <v>4654</v>
      </c>
      <c r="B1124" s="797" t="s">
        <v>4655</v>
      </c>
      <c r="C1124" s="796" t="s">
        <v>70</v>
      </c>
      <c r="D1124" s="798">
        <v>500.245</v>
      </c>
    </row>
    <row r="1125" spans="1:4" ht="15.75" customHeight="1" x14ac:dyDescent="0.25">
      <c r="A1125" s="796" t="s">
        <v>4656</v>
      </c>
      <c r="B1125" s="797" t="s">
        <v>4657</v>
      </c>
      <c r="C1125" s="796" t="s">
        <v>70</v>
      </c>
      <c r="D1125" s="798">
        <v>79.913399999999996</v>
      </c>
    </row>
    <row r="1126" spans="1:4" ht="15.75" customHeight="1" x14ac:dyDescent="0.25">
      <c r="A1126" s="796" t="s">
        <v>4658</v>
      </c>
      <c r="B1126" s="797" t="s">
        <v>4659</v>
      </c>
      <c r="C1126" s="796" t="s">
        <v>70</v>
      </c>
      <c r="D1126" s="798">
        <v>109.9777</v>
      </c>
    </row>
    <row r="1127" spans="1:4" ht="15.75" customHeight="1" x14ac:dyDescent="0.25">
      <c r="A1127" s="796" t="s">
        <v>4660</v>
      </c>
      <c r="B1127" s="797" t="s">
        <v>4661</v>
      </c>
      <c r="C1127" s="796" t="s">
        <v>70</v>
      </c>
      <c r="D1127" s="798">
        <v>100.4982</v>
      </c>
    </row>
    <row r="1128" spans="1:4" ht="15.75" customHeight="1" x14ac:dyDescent="0.25">
      <c r="A1128" s="796" t="s">
        <v>4662</v>
      </c>
      <c r="B1128" s="797" t="s">
        <v>4663</v>
      </c>
      <c r="C1128" s="796" t="s">
        <v>70</v>
      </c>
      <c r="D1128" s="798">
        <v>145.2474</v>
      </c>
    </row>
    <row r="1129" spans="1:4" ht="15.75" customHeight="1" x14ac:dyDescent="0.25">
      <c r="A1129" s="796" t="s">
        <v>4664</v>
      </c>
      <c r="B1129" s="797" t="s">
        <v>4665</v>
      </c>
      <c r="C1129" s="796" t="s">
        <v>70</v>
      </c>
      <c r="D1129" s="798">
        <v>131.67400000000001</v>
      </c>
    </row>
    <row r="1130" spans="1:4" ht="15.75" customHeight="1" x14ac:dyDescent="0.25">
      <c r="A1130" s="796" t="s">
        <v>4666</v>
      </c>
      <c r="B1130" s="797" t="s">
        <v>4667</v>
      </c>
      <c r="C1130" s="796" t="s">
        <v>70</v>
      </c>
      <c r="D1130" s="798">
        <v>159.65690000000001</v>
      </c>
    </row>
    <row r="1131" spans="1:4" ht="15.75" customHeight="1" x14ac:dyDescent="0.25">
      <c r="A1131" s="796" t="s">
        <v>4668</v>
      </c>
      <c r="B1131" s="797" t="s">
        <v>4669</v>
      </c>
      <c r="C1131" s="796" t="s">
        <v>70</v>
      </c>
      <c r="D1131" s="798">
        <v>77.311700000000002</v>
      </c>
    </row>
    <row r="1132" spans="1:4" ht="15.75" customHeight="1" x14ac:dyDescent="0.25">
      <c r="A1132" s="796" t="s">
        <v>4670</v>
      </c>
      <c r="B1132" s="797" t="s">
        <v>4671</v>
      </c>
      <c r="C1132" s="796" t="s">
        <v>70</v>
      </c>
      <c r="D1132" s="798">
        <v>160.69210000000001</v>
      </c>
    </row>
    <row r="1133" spans="1:4" ht="15.75" customHeight="1" x14ac:dyDescent="0.25">
      <c r="A1133" s="796" t="s">
        <v>4672</v>
      </c>
      <c r="B1133" s="797" t="s">
        <v>4673</v>
      </c>
      <c r="C1133" s="796" t="s">
        <v>66</v>
      </c>
      <c r="D1133" s="798">
        <v>127.76600000000001</v>
      </c>
    </row>
    <row r="1134" spans="1:4" ht="15.75" customHeight="1" x14ac:dyDescent="0.25">
      <c r="A1134" s="796" t="s">
        <v>4674</v>
      </c>
      <c r="B1134" s="797" t="s">
        <v>4675</v>
      </c>
      <c r="C1134" s="796" t="s">
        <v>70</v>
      </c>
      <c r="D1134" s="798">
        <v>310.83879999999999</v>
      </c>
    </row>
    <row r="1135" spans="1:4" ht="15.75" customHeight="1" x14ac:dyDescent="0.25">
      <c r="A1135" s="796" t="s">
        <v>4676</v>
      </c>
      <c r="B1135" s="797" t="s">
        <v>4677</v>
      </c>
      <c r="C1135" s="796" t="s">
        <v>66</v>
      </c>
      <c r="D1135" s="798">
        <v>124.0368</v>
      </c>
    </row>
    <row r="1136" spans="1:4" ht="15.75" customHeight="1" x14ac:dyDescent="0.25">
      <c r="A1136" s="796" t="s">
        <v>4678</v>
      </c>
      <c r="B1136" s="797" t="s">
        <v>4679</v>
      </c>
      <c r="C1136" s="796" t="s">
        <v>66</v>
      </c>
      <c r="D1136" s="798">
        <v>85.223100000000002</v>
      </c>
    </row>
    <row r="1137" spans="1:4" ht="15.75" customHeight="1" x14ac:dyDescent="0.25">
      <c r="A1137" s="796" t="s">
        <v>4680</v>
      </c>
      <c r="B1137" s="797" t="s">
        <v>4681</v>
      </c>
      <c r="C1137" s="796" t="s">
        <v>70</v>
      </c>
      <c r="D1137" s="798">
        <v>62976.9018</v>
      </c>
    </row>
    <row r="1138" spans="1:4" ht="15.75" customHeight="1" x14ac:dyDescent="0.25">
      <c r="A1138" s="796" t="s">
        <v>4682</v>
      </c>
      <c r="B1138" s="797" t="s">
        <v>4683</v>
      </c>
      <c r="C1138" s="796" t="s">
        <v>70</v>
      </c>
      <c r="D1138" s="798">
        <v>74140.833100000003</v>
      </c>
    </row>
    <row r="1139" spans="1:4" ht="15.75" customHeight="1" x14ac:dyDescent="0.25">
      <c r="A1139" s="796" t="s">
        <v>4684</v>
      </c>
      <c r="B1139" s="797" t="s">
        <v>4685</v>
      </c>
      <c r="C1139" s="796" t="s">
        <v>70</v>
      </c>
      <c r="D1139" s="798">
        <v>78676.347299999994</v>
      </c>
    </row>
    <row r="1140" spans="1:4" ht="30" customHeight="1" x14ac:dyDescent="0.25">
      <c r="A1140" s="796" t="s">
        <v>4686</v>
      </c>
      <c r="B1140" s="797" t="s">
        <v>4687</v>
      </c>
      <c r="C1140" s="796" t="s">
        <v>70</v>
      </c>
      <c r="D1140" s="798">
        <v>82637.166400000002</v>
      </c>
    </row>
    <row r="1141" spans="1:4" ht="30" customHeight="1" x14ac:dyDescent="0.25">
      <c r="A1141" s="796" t="s">
        <v>4688</v>
      </c>
      <c r="B1141" s="797" t="s">
        <v>4689</v>
      </c>
      <c r="C1141" s="796" t="s">
        <v>70</v>
      </c>
      <c r="D1141" s="798">
        <v>40106.2264</v>
      </c>
    </row>
    <row r="1142" spans="1:4" ht="30" customHeight="1" x14ac:dyDescent="0.25">
      <c r="A1142" s="796" t="s">
        <v>4690</v>
      </c>
      <c r="B1142" s="797" t="s">
        <v>4691</v>
      </c>
      <c r="C1142" s="796" t="s">
        <v>70</v>
      </c>
      <c r="D1142" s="798">
        <v>49026.757899999997</v>
      </c>
    </row>
    <row r="1143" spans="1:4" ht="30" customHeight="1" x14ac:dyDescent="0.25">
      <c r="A1143" s="796" t="s">
        <v>4692</v>
      </c>
      <c r="B1143" s="797" t="s">
        <v>4693</v>
      </c>
      <c r="C1143" s="796" t="s">
        <v>70</v>
      </c>
      <c r="D1143" s="798">
        <v>48177.510600000001</v>
      </c>
    </row>
    <row r="1144" spans="1:4" ht="30" customHeight="1" x14ac:dyDescent="0.25">
      <c r="A1144" s="796" t="s">
        <v>4694</v>
      </c>
      <c r="B1144" s="797" t="s">
        <v>4695</v>
      </c>
      <c r="C1144" s="796" t="s">
        <v>70</v>
      </c>
      <c r="D1144" s="798">
        <v>54101.569499999998</v>
      </c>
    </row>
    <row r="1145" spans="1:4" ht="30" customHeight="1" x14ac:dyDescent="0.25">
      <c r="A1145" s="796" t="s">
        <v>4696</v>
      </c>
      <c r="B1145" s="797" t="s">
        <v>4697</v>
      </c>
      <c r="C1145" s="796" t="s">
        <v>70</v>
      </c>
      <c r="D1145" s="798">
        <v>57744.011100000003</v>
      </c>
    </row>
    <row r="1146" spans="1:4" ht="30" customHeight="1" x14ac:dyDescent="0.25">
      <c r="A1146" s="796" t="s">
        <v>4698</v>
      </c>
      <c r="B1146" s="797" t="s">
        <v>4699</v>
      </c>
      <c r="C1146" s="796" t="s">
        <v>70</v>
      </c>
      <c r="D1146" s="798">
        <v>62041.735099999998</v>
      </c>
    </row>
    <row r="1147" spans="1:4" ht="30" customHeight="1" x14ac:dyDescent="0.25">
      <c r="A1147" s="796" t="s">
        <v>4700</v>
      </c>
      <c r="B1147" s="797" t="s">
        <v>4701</v>
      </c>
      <c r="C1147" s="796" t="s">
        <v>70</v>
      </c>
      <c r="D1147" s="798">
        <v>66605.528900000005</v>
      </c>
    </row>
    <row r="1148" spans="1:4" ht="30" customHeight="1" x14ac:dyDescent="0.25">
      <c r="A1148" s="796" t="s">
        <v>4702</v>
      </c>
      <c r="B1148" s="797" t="s">
        <v>4703</v>
      </c>
      <c r="C1148" s="796" t="s">
        <v>70</v>
      </c>
      <c r="D1148" s="798">
        <v>1.3137000000000001</v>
      </c>
    </row>
    <row r="1149" spans="1:4" ht="30" customHeight="1" x14ac:dyDescent="0.25">
      <c r="A1149" s="796" t="s">
        <v>4704</v>
      </c>
      <c r="B1149" s="797" t="s">
        <v>4705</v>
      </c>
      <c r="C1149" s="796" t="s">
        <v>70</v>
      </c>
      <c r="D1149" s="798">
        <v>70777.1823</v>
      </c>
    </row>
    <row r="1150" spans="1:4" ht="30" customHeight="1" x14ac:dyDescent="0.25">
      <c r="A1150" s="796" t="s">
        <v>4706</v>
      </c>
      <c r="B1150" s="797" t="s">
        <v>4707</v>
      </c>
      <c r="C1150" s="796" t="s">
        <v>70</v>
      </c>
      <c r="D1150" s="798">
        <v>76281.529500000004</v>
      </c>
    </row>
    <row r="1151" spans="1:4" ht="30" customHeight="1" x14ac:dyDescent="0.25">
      <c r="A1151" s="796" t="s">
        <v>4708</v>
      </c>
      <c r="B1151" s="797" t="s">
        <v>4709</v>
      </c>
      <c r="C1151" s="796" t="s">
        <v>66</v>
      </c>
      <c r="D1151" s="798">
        <v>1370.6782000000001</v>
      </c>
    </row>
    <row r="1152" spans="1:4" ht="30" customHeight="1" x14ac:dyDescent="0.25">
      <c r="A1152" s="796" t="s">
        <v>4710</v>
      </c>
      <c r="B1152" s="797" t="s">
        <v>4711</v>
      </c>
      <c r="C1152" s="796" t="s">
        <v>66</v>
      </c>
      <c r="D1152" s="798">
        <v>1584.8467000000001</v>
      </c>
    </row>
    <row r="1153" spans="1:4" ht="30" customHeight="1" x14ac:dyDescent="0.25">
      <c r="A1153" s="796" t="s">
        <v>4712</v>
      </c>
      <c r="B1153" s="797" t="s">
        <v>4713</v>
      </c>
      <c r="C1153" s="796" t="s">
        <v>66</v>
      </c>
      <c r="D1153" s="798">
        <v>1799.0208</v>
      </c>
    </row>
    <row r="1154" spans="1:4" ht="30" customHeight="1" x14ac:dyDescent="0.25">
      <c r="A1154" s="796" t="s">
        <v>4714</v>
      </c>
      <c r="B1154" s="797" t="s">
        <v>4715</v>
      </c>
      <c r="C1154" s="796" t="s">
        <v>66</v>
      </c>
      <c r="D1154" s="798">
        <v>1970.3524</v>
      </c>
    </row>
    <row r="1155" spans="1:4" ht="30" customHeight="1" x14ac:dyDescent="0.25">
      <c r="A1155" s="796" t="s">
        <v>4716</v>
      </c>
      <c r="B1155" s="797" t="s">
        <v>4717</v>
      </c>
      <c r="C1155" s="796" t="s">
        <v>66</v>
      </c>
      <c r="D1155" s="798">
        <v>2184.5252999999998</v>
      </c>
    </row>
    <row r="1156" spans="1:4" ht="30" customHeight="1" x14ac:dyDescent="0.25">
      <c r="A1156" s="796" t="s">
        <v>4718</v>
      </c>
      <c r="B1156" s="797" t="s">
        <v>4719</v>
      </c>
      <c r="C1156" s="796" t="s">
        <v>66</v>
      </c>
      <c r="D1156" s="798">
        <v>2484.3874000000001</v>
      </c>
    </row>
    <row r="1157" spans="1:4" ht="30" customHeight="1" x14ac:dyDescent="0.25">
      <c r="A1157" s="796" t="s">
        <v>4720</v>
      </c>
      <c r="B1157" s="797" t="s">
        <v>4721</v>
      </c>
      <c r="C1157" s="796" t="s">
        <v>66</v>
      </c>
      <c r="D1157" s="798">
        <v>2655.7244999999998</v>
      </c>
    </row>
    <row r="1158" spans="1:4" ht="30" customHeight="1" x14ac:dyDescent="0.25">
      <c r="A1158" s="796" t="s">
        <v>4722</v>
      </c>
      <c r="B1158" s="797" t="s">
        <v>4723</v>
      </c>
      <c r="C1158" s="796" t="s">
        <v>66</v>
      </c>
      <c r="D1158" s="798">
        <v>2869.8895000000002</v>
      </c>
    </row>
    <row r="1159" spans="1:4" ht="30" customHeight="1" x14ac:dyDescent="0.25">
      <c r="A1159" s="796" t="s">
        <v>4724</v>
      </c>
      <c r="B1159" s="797" t="s">
        <v>4725</v>
      </c>
      <c r="C1159" s="796" t="s">
        <v>66</v>
      </c>
      <c r="D1159" s="798">
        <v>3041.2397000000001</v>
      </c>
    </row>
    <row r="1160" spans="1:4" ht="30" customHeight="1" x14ac:dyDescent="0.25">
      <c r="A1160" s="796" t="s">
        <v>4726</v>
      </c>
      <c r="B1160" s="797" t="s">
        <v>4727</v>
      </c>
      <c r="C1160" s="796" t="s">
        <v>66</v>
      </c>
      <c r="D1160" s="798">
        <v>3255.3607000000002</v>
      </c>
    </row>
    <row r="1161" spans="1:4" ht="30" customHeight="1" x14ac:dyDescent="0.25">
      <c r="A1161" s="796" t="s">
        <v>4728</v>
      </c>
      <c r="B1161" s="797" t="s">
        <v>4729</v>
      </c>
      <c r="C1161" s="796" t="s">
        <v>66</v>
      </c>
      <c r="D1161" s="798">
        <v>3469.5700999999999</v>
      </c>
    </row>
    <row r="1162" spans="1:4" ht="30" customHeight="1" x14ac:dyDescent="0.25">
      <c r="A1162" s="796" t="s">
        <v>4730</v>
      </c>
      <c r="B1162" s="797" t="s">
        <v>4731</v>
      </c>
      <c r="C1162" s="796" t="s">
        <v>66</v>
      </c>
      <c r="D1162" s="798">
        <v>3640.8953000000001</v>
      </c>
    </row>
    <row r="1163" spans="1:4" ht="30" customHeight="1" x14ac:dyDescent="0.25">
      <c r="A1163" s="796" t="s">
        <v>4732</v>
      </c>
      <c r="B1163" s="797" t="s">
        <v>4733</v>
      </c>
      <c r="C1163" s="796" t="s">
        <v>66</v>
      </c>
      <c r="D1163" s="798">
        <v>3855.0227</v>
      </c>
    </row>
    <row r="1164" spans="1:4" ht="30" customHeight="1" x14ac:dyDescent="0.25">
      <c r="A1164" s="796" t="s">
        <v>4734</v>
      </c>
      <c r="B1164" s="797" t="s">
        <v>4735</v>
      </c>
      <c r="C1164" s="796" t="s">
        <v>66</v>
      </c>
      <c r="D1164" s="798">
        <v>4526.3634000000002</v>
      </c>
    </row>
    <row r="1165" spans="1:4" ht="30" customHeight="1" x14ac:dyDescent="0.25">
      <c r="A1165" s="796" t="s">
        <v>4736</v>
      </c>
      <c r="B1165" s="797" t="s">
        <v>4737</v>
      </c>
      <c r="C1165" s="796" t="s">
        <v>66</v>
      </c>
      <c r="D1165" s="798">
        <v>4771.0748000000003</v>
      </c>
    </row>
    <row r="1166" spans="1:4" ht="30" customHeight="1" x14ac:dyDescent="0.25">
      <c r="A1166" s="796" t="s">
        <v>4738</v>
      </c>
      <c r="B1166" s="797" t="s">
        <v>4739</v>
      </c>
      <c r="C1166" s="796" t="s">
        <v>66</v>
      </c>
      <c r="D1166" s="798">
        <v>5097.1794</v>
      </c>
    </row>
    <row r="1167" spans="1:4" ht="30" customHeight="1" x14ac:dyDescent="0.25">
      <c r="A1167" s="796" t="s">
        <v>4740</v>
      </c>
      <c r="B1167" s="797" t="s">
        <v>4741</v>
      </c>
      <c r="C1167" s="796" t="s">
        <v>66</v>
      </c>
      <c r="D1167" s="798">
        <v>5219.6373999999996</v>
      </c>
    </row>
    <row r="1168" spans="1:4" ht="30" customHeight="1" x14ac:dyDescent="0.25">
      <c r="A1168" s="796" t="s">
        <v>4742</v>
      </c>
      <c r="B1168" s="797" t="s">
        <v>4743</v>
      </c>
      <c r="C1168" s="796" t="s">
        <v>66</v>
      </c>
      <c r="D1168" s="798">
        <v>5423.4822999999997</v>
      </c>
    </row>
    <row r="1169" spans="1:4" ht="30" customHeight="1" x14ac:dyDescent="0.25">
      <c r="A1169" s="796" t="s">
        <v>4744</v>
      </c>
      <c r="B1169" s="797" t="s">
        <v>4745</v>
      </c>
      <c r="C1169" s="796" t="s">
        <v>66</v>
      </c>
      <c r="D1169" s="798">
        <v>7292.6611999999996</v>
      </c>
    </row>
    <row r="1170" spans="1:4" ht="30" customHeight="1" x14ac:dyDescent="0.25">
      <c r="A1170" s="796" t="s">
        <v>4746</v>
      </c>
      <c r="B1170" s="797" t="s">
        <v>4747</v>
      </c>
      <c r="C1170" s="796" t="s">
        <v>66</v>
      </c>
      <c r="D1170" s="798">
        <v>9344.1111000000001</v>
      </c>
    </row>
    <row r="1171" spans="1:4" ht="30" customHeight="1" x14ac:dyDescent="0.25">
      <c r="A1171" s="796" t="s">
        <v>4748</v>
      </c>
      <c r="B1171" s="797" t="s">
        <v>4749</v>
      </c>
      <c r="C1171" s="796" t="s">
        <v>66</v>
      </c>
      <c r="D1171" s="798">
        <v>9875.1494000000002</v>
      </c>
    </row>
    <row r="1172" spans="1:4" ht="30" customHeight="1" x14ac:dyDescent="0.25">
      <c r="A1172" s="796" t="s">
        <v>4750</v>
      </c>
      <c r="B1172" s="797" t="s">
        <v>4751</v>
      </c>
      <c r="C1172" s="796" t="s">
        <v>66</v>
      </c>
      <c r="D1172" s="798">
        <v>10065.763300000001</v>
      </c>
    </row>
    <row r="1173" spans="1:4" ht="30" customHeight="1" x14ac:dyDescent="0.25">
      <c r="A1173" s="796" t="s">
        <v>4752</v>
      </c>
      <c r="B1173" s="797" t="s">
        <v>4753</v>
      </c>
      <c r="C1173" s="796" t="s">
        <v>66</v>
      </c>
      <c r="D1173" s="798">
        <v>10559.6587</v>
      </c>
    </row>
    <row r="1174" spans="1:4" ht="30" customHeight="1" x14ac:dyDescent="0.25">
      <c r="A1174" s="796" t="s">
        <v>4754</v>
      </c>
      <c r="B1174" s="797" t="s">
        <v>4755</v>
      </c>
      <c r="C1174" s="796" t="s">
        <v>66</v>
      </c>
      <c r="D1174" s="798">
        <v>6691.9961000000003</v>
      </c>
    </row>
    <row r="1175" spans="1:4" ht="30" customHeight="1" x14ac:dyDescent="0.25">
      <c r="A1175" s="796" t="s">
        <v>4756</v>
      </c>
      <c r="B1175" s="797" t="s">
        <v>4757</v>
      </c>
      <c r="C1175" s="796" t="s">
        <v>66</v>
      </c>
      <c r="D1175" s="798">
        <v>8091.6974</v>
      </c>
    </row>
    <row r="1176" spans="1:4" ht="30" customHeight="1" x14ac:dyDescent="0.25">
      <c r="A1176" s="796" t="s">
        <v>4758</v>
      </c>
      <c r="B1176" s="797" t="s">
        <v>4759</v>
      </c>
      <c r="C1176" s="796" t="s">
        <v>66</v>
      </c>
      <c r="D1176" s="798">
        <v>8354.3135000000002</v>
      </c>
    </row>
    <row r="1177" spans="1:4" ht="30" customHeight="1" x14ac:dyDescent="0.25">
      <c r="A1177" s="796" t="s">
        <v>4760</v>
      </c>
      <c r="B1177" s="797" t="s">
        <v>4761</v>
      </c>
      <c r="C1177" s="796" t="s">
        <v>66</v>
      </c>
      <c r="D1177" s="798">
        <v>9491.4490000000005</v>
      </c>
    </row>
    <row r="1178" spans="1:4" ht="30" customHeight="1" x14ac:dyDescent="0.25">
      <c r="A1178" s="796" t="s">
        <v>4762</v>
      </c>
      <c r="B1178" s="797" t="s">
        <v>4763</v>
      </c>
      <c r="C1178" s="796" t="s">
        <v>66</v>
      </c>
      <c r="D1178" s="798">
        <v>10016.4313</v>
      </c>
    </row>
    <row r="1179" spans="1:4" ht="30" customHeight="1" x14ac:dyDescent="0.25">
      <c r="A1179" s="796" t="s">
        <v>4764</v>
      </c>
      <c r="B1179" s="797" t="s">
        <v>4765</v>
      </c>
      <c r="C1179" s="796" t="s">
        <v>66</v>
      </c>
      <c r="D1179" s="798">
        <v>11722.7572</v>
      </c>
    </row>
    <row r="1180" spans="1:4" ht="30" customHeight="1" x14ac:dyDescent="0.25">
      <c r="A1180" s="796" t="s">
        <v>4766</v>
      </c>
      <c r="B1180" s="797" t="s">
        <v>4767</v>
      </c>
      <c r="C1180" s="796" t="s">
        <v>66</v>
      </c>
      <c r="D1180" s="798">
        <v>13383.9923</v>
      </c>
    </row>
    <row r="1181" spans="1:4" ht="30" customHeight="1" x14ac:dyDescent="0.25">
      <c r="A1181" s="796" t="s">
        <v>4768</v>
      </c>
      <c r="B1181" s="797" t="s">
        <v>4769</v>
      </c>
      <c r="C1181" s="796" t="s">
        <v>66</v>
      </c>
      <c r="D1181" s="798">
        <v>14215.610699999999</v>
      </c>
    </row>
    <row r="1182" spans="1:4" ht="30" customHeight="1" x14ac:dyDescent="0.25">
      <c r="A1182" s="796" t="s">
        <v>4770</v>
      </c>
      <c r="B1182" s="797" t="s">
        <v>4771</v>
      </c>
      <c r="C1182" s="796" t="s">
        <v>66</v>
      </c>
      <c r="D1182" s="798">
        <v>15047.291800000001</v>
      </c>
    </row>
    <row r="1183" spans="1:4" ht="30" customHeight="1" x14ac:dyDescent="0.25">
      <c r="A1183" s="796" t="s">
        <v>4772</v>
      </c>
      <c r="B1183" s="797" t="s">
        <v>4773</v>
      </c>
      <c r="C1183" s="796" t="s">
        <v>66</v>
      </c>
      <c r="D1183" s="798">
        <v>16141.206700000001</v>
      </c>
    </row>
    <row r="1184" spans="1:4" ht="15.75" customHeight="1" x14ac:dyDescent="0.25">
      <c r="A1184" s="796" t="s">
        <v>4774</v>
      </c>
      <c r="B1184" s="797" t="s">
        <v>4775</v>
      </c>
      <c r="C1184" s="796" t="s">
        <v>66</v>
      </c>
      <c r="D1184" s="798">
        <v>16709.6296</v>
      </c>
    </row>
    <row r="1185" spans="1:4" ht="15.75" customHeight="1" x14ac:dyDescent="0.25">
      <c r="A1185" s="796" t="s">
        <v>4776</v>
      </c>
      <c r="B1185" s="797" t="s">
        <v>4777</v>
      </c>
      <c r="C1185" s="796" t="s">
        <v>66</v>
      </c>
      <c r="D1185" s="798">
        <v>18415.982199999999</v>
      </c>
    </row>
    <row r="1186" spans="1:4" ht="15.75" customHeight="1" x14ac:dyDescent="0.25">
      <c r="A1186" s="796" t="s">
        <v>4778</v>
      </c>
      <c r="B1186" s="797" t="s">
        <v>4779</v>
      </c>
      <c r="C1186" s="796" t="s">
        <v>66</v>
      </c>
      <c r="D1186" s="798">
        <v>20075.988399999998</v>
      </c>
    </row>
    <row r="1187" spans="1:4" ht="15.75" customHeight="1" x14ac:dyDescent="0.25">
      <c r="A1187" s="796" t="s">
        <v>4780</v>
      </c>
      <c r="B1187" s="797" t="s">
        <v>4781</v>
      </c>
      <c r="C1187" s="796" t="s">
        <v>66</v>
      </c>
      <c r="D1187" s="798">
        <v>25789.5605</v>
      </c>
    </row>
    <row r="1188" spans="1:4" ht="15.75" customHeight="1" x14ac:dyDescent="0.25">
      <c r="A1188" s="796" t="s">
        <v>4782</v>
      </c>
      <c r="B1188" s="797" t="s">
        <v>4783</v>
      </c>
      <c r="C1188" s="796" t="s">
        <v>66</v>
      </c>
      <c r="D1188" s="798">
        <v>26517.665199999999</v>
      </c>
    </row>
    <row r="1189" spans="1:4" ht="15.75" customHeight="1" x14ac:dyDescent="0.25">
      <c r="A1189" s="796" t="s">
        <v>4784</v>
      </c>
      <c r="B1189" s="797" t="s">
        <v>4785</v>
      </c>
      <c r="C1189" s="796" t="s">
        <v>66</v>
      </c>
      <c r="D1189" s="798">
        <v>32078.8531</v>
      </c>
    </row>
    <row r="1190" spans="1:4" ht="15.75" customHeight="1" x14ac:dyDescent="0.25">
      <c r="A1190" s="796" t="s">
        <v>4786</v>
      </c>
      <c r="B1190" s="797" t="s">
        <v>4787</v>
      </c>
      <c r="C1190" s="796" t="s">
        <v>66</v>
      </c>
      <c r="D1190" s="798">
        <v>34374.392699999997</v>
      </c>
    </row>
    <row r="1191" spans="1:4" ht="15.75" customHeight="1" x14ac:dyDescent="0.25">
      <c r="A1191" s="796" t="s">
        <v>4788</v>
      </c>
      <c r="B1191" s="797" t="s">
        <v>4789</v>
      </c>
      <c r="C1191" s="796" t="s">
        <v>66</v>
      </c>
      <c r="D1191" s="798">
        <v>42041.866900000001</v>
      </c>
    </row>
    <row r="1192" spans="1:4" ht="15.75" customHeight="1" x14ac:dyDescent="0.25">
      <c r="A1192" s="796" t="s">
        <v>4790</v>
      </c>
      <c r="B1192" s="797" t="s">
        <v>4791</v>
      </c>
      <c r="C1192" s="796" t="s">
        <v>66</v>
      </c>
      <c r="D1192" s="798">
        <v>54021.563900000001</v>
      </c>
    </row>
    <row r="1193" spans="1:4" ht="15.75" customHeight="1" x14ac:dyDescent="0.25">
      <c r="A1193" s="796" t="s">
        <v>4792</v>
      </c>
      <c r="B1193" s="797" t="s">
        <v>4793</v>
      </c>
      <c r="C1193" s="796" t="s">
        <v>66</v>
      </c>
      <c r="D1193" s="798">
        <v>54691.25</v>
      </c>
    </row>
    <row r="1194" spans="1:4" ht="15.75" customHeight="1" x14ac:dyDescent="0.25">
      <c r="A1194" s="796" t="s">
        <v>4794</v>
      </c>
      <c r="B1194" s="797" t="s">
        <v>4795</v>
      </c>
      <c r="C1194" s="796" t="s">
        <v>66</v>
      </c>
      <c r="D1194" s="798">
        <v>60350.229200000002</v>
      </c>
    </row>
    <row r="1195" spans="1:4" ht="15.75" customHeight="1" x14ac:dyDescent="0.25">
      <c r="A1195" s="796" t="s">
        <v>4796</v>
      </c>
      <c r="B1195" s="797" t="s">
        <v>4797</v>
      </c>
      <c r="C1195" s="796" t="s">
        <v>70</v>
      </c>
      <c r="D1195" s="798">
        <v>80772.342999999993</v>
      </c>
    </row>
    <row r="1196" spans="1:4" ht="15.75" customHeight="1" x14ac:dyDescent="0.25">
      <c r="A1196" s="796" t="s">
        <v>4798</v>
      </c>
      <c r="B1196" s="797" t="s">
        <v>4799</v>
      </c>
      <c r="C1196" s="796" t="s">
        <v>70</v>
      </c>
      <c r="D1196" s="798">
        <v>85431.553</v>
      </c>
    </row>
    <row r="1197" spans="1:4" ht="15.75" customHeight="1" x14ac:dyDescent="0.25">
      <c r="A1197" s="796" t="s">
        <v>4800</v>
      </c>
      <c r="B1197" s="797" t="s">
        <v>4801</v>
      </c>
      <c r="C1197" s="796" t="s">
        <v>70</v>
      </c>
      <c r="D1197" s="798">
        <v>89982.4084</v>
      </c>
    </row>
    <row r="1198" spans="1:4" ht="15.75" customHeight="1" x14ac:dyDescent="0.25">
      <c r="A1198" s="796" t="s">
        <v>4802</v>
      </c>
      <c r="B1198" s="797" t="s">
        <v>4803</v>
      </c>
      <c r="C1198" s="796" t="s">
        <v>70</v>
      </c>
      <c r="D1198" s="798">
        <v>1.0322</v>
      </c>
    </row>
    <row r="1199" spans="1:4" ht="15.75" customHeight="1" x14ac:dyDescent="0.25">
      <c r="A1199" s="796" t="s">
        <v>4804</v>
      </c>
      <c r="B1199" s="797" t="s">
        <v>4805</v>
      </c>
      <c r="C1199" s="796" t="s">
        <v>66</v>
      </c>
      <c r="D1199" s="798">
        <v>2388.3123999999998</v>
      </c>
    </row>
    <row r="1200" spans="1:4" ht="15.75" customHeight="1" x14ac:dyDescent="0.25">
      <c r="A1200" s="796" t="s">
        <v>4806</v>
      </c>
      <c r="B1200" s="797" t="s">
        <v>4807</v>
      </c>
      <c r="C1200" s="796" t="s">
        <v>66</v>
      </c>
      <c r="D1200" s="798">
        <v>2441.9618</v>
      </c>
    </row>
    <row r="1201" spans="1:4" ht="15.75" customHeight="1" x14ac:dyDescent="0.25">
      <c r="A1201" s="796" t="s">
        <v>4808</v>
      </c>
      <c r="B1201" s="797" t="s">
        <v>4809</v>
      </c>
      <c r="C1201" s="796" t="s">
        <v>66</v>
      </c>
      <c r="D1201" s="798">
        <v>2462.8942999999999</v>
      </c>
    </row>
    <row r="1202" spans="1:4" ht="15.75" customHeight="1" x14ac:dyDescent="0.25">
      <c r="A1202" s="796" t="s">
        <v>4810</v>
      </c>
      <c r="B1202" s="797" t="s">
        <v>4811</v>
      </c>
      <c r="C1202" s="796" t="s">
        <v>66</v>
      </c>
      <c r="D1202" s="798">
        <v>2491.7557999999999</v>
      </c>
    </row>
    <row r="1203" spans="1:4" ht="15.75" customHeight="1" x14ac:dyDescent="0.25">
      <c r="A1203" s="796" t="s">
        <v>4812</v>
      </c>
      <c r="B1203" s="797" t="s">
        <v>4813</v>
      </c>
      <c r="C1203" s="796" t="s">
        <v>66</v>
      </c>
      <c r="D1203" s="798">
        <v>3259.395</v>
      </c>
    </row>
    <row r="1204" spans="1:4" ht="15.75" customHeight="1" x14ac:dyDescent="0.25">
      <c r="A1204" s="796" t="s">
        <v>4814</v>
      </c>
      <c r="B1204" s="797" t="s">
        <v>4815</v>
      </c>
      <c r="C1204" s="796" t="s">
        <v>66</v>
      </c>
      <c r="D1204" s="798">
        <v>3326.067</v>
      </c>
    </row>
    <row r="1205" spans="1:4" ht="15.75" customHeight="1" x14ac:dyDescent="0.25">
      <c r="A1205" s="796" t="s">
        <v>4816</v>
      </c>
      <c r="B1205" s="797" t="s">
        <v>4817</v>
      </c>
      <c r="C1205" s="796" t="s">
        <v>66</v>
      </c>
      <c r="D1205" s="798">
        <v>3364.5572000000002</v>
      </c>
    </row>
    <row r="1206" spans="1:4" ht="15.75" customHeight="1" x14ac:dyDescent="0.25">
      <c r="A1206" s="796" t="s">
        <v>4818</v>
      </c>
      <c r="B1206" s="797" t="s">
        <v>4819</v>
      </c>
      <c r="C1206" s="796" t="s">
        <v>66</v>
      </c>
      <c r="D1206" s="798">
        <v>3134.4092000000001</v>
      </c>
    </row>
    <row r="1207" spans="1:4" ht="15.75" customHeight="1" x14ac:dyDescent="0.25">
      <c r="A1207" s="796" t="s">
        <v>4820</v>
      </c>
      <c r="B1207" s="797" t="s">
        <v>4821</v>
      </c>
      <c r="C1207" s="796" t="s">
        <v>66</v>
      </c>
      <c r="D1207" s="798">
        <v>3157.2485000000001</v>
      </c>
    </row>
    <row r="1208" spans="1:4" ht="15.75" customHeight="1" x14ac:dyDescent="0.25">
      <c r="A1208" s="796" t="s">
        <v>4822</v>
      </c>
      <c r="B1208" s="797" t="s">
        <v>4823</v>
      </c>
      <c r="C1208" s="796" t="s">
        <v>66</v>
      </c>
      <c r="D1208" s="798">
        <v>3217.9069</v>
      </c>
    </row>
    <row r="1209" spans="1:4" ht="15.75" customHeight="1" x14ac:dyDescent="0.25">
      <c r="A1209" s="796" t="s">
        <v>4824</v>
      </c>
      <c r="B1209" s="797" t="s">
        <v>4825</v>
      </c>
      <c r="C1209" s="796" t="s">
        <v>66</v>
      </c>
      <c r="D1209" s="798">
        <v>3876.5734000000002</v>
      </c>
    </row>
    <row r="1210" spans="1:4" ht="15.75" customHeight="1" x14ac:dyDescent="0.25">
      <c r="A1210" s="796" t="s">
        <v>4826</v>
      </c>
      <c r="B1210" s="797" t="s">
        <v>4827</v>
      </c>
      <c r="C1210" s="796" t="s">
        <v>66</v>
      </c>
      <c r="D1210" s="798">
        <v>4046.5715</v>
      </c>
    </row>
    <row r="1211" spans="1:4" ht="15.75" customHeight="1" x14ac:dyDescent="0.25">
      <c r="A1211" s="796" t="s">
        <v>4828</v>
      </c>
      <c r="B1211" s="797" t="s">
        <v>4829</v>
      </c>
      <c r="C1211" s="796" t="s">
        <v>66</v>
      </c>
      <c r="D1211" s="798">
        <v>4119.5370999999996</v>
      </c>
    </row>
    <row r="1212" spans="1:4" ht="15.75" customHeight="1" x14ac:dyDescent="0.25">
      <c r="A1212" s="796" t="s">
        <v>4830</v>
      </c>
      <c r="B1212" s="797" t="s">
        <v>4831</v>
      </c>
      <c r="C1212" s="796" t="s">
        <v>66</v>
      </c>
      <c r="D1212" s="798">
        <v>4637.9656999999997</v>
      </c>
    </row>
    <row r="1213" spans="1:4" ht="15.75" customHeight="1" x14ac:dyDescent="0.25">
      <c r="A1213" s="796" t="s">
        <v>4832</v>
      </c>
      <c r="B1213" s="797" t="s">
        <v>4833</v>
      </c>
      <c r="C1213" s="796" t="s">
        <v>66</v>
      </c>
      <c r="D1213" s="798">
        <v>3289.2869000000001</v>
      </c>
    </row>
    <row r="1214" spans="1:4" ht="15.75" customHeight="1" x14ac:dyDescent="0.25">
      <c r="A1214" s="796" t="s">
        <v>4834</v>
      </c>
      <c r="B1214" s="797" t="s">
        <v>4835</v>
      </c>
      <c r="C1214" s="796" t="s">
        <v>66</v>
      </c>
      <c r="D1214" s="798">
        <v>3692.6819</v>
      </c>
    </row>
    <row r="1215" spans="1:4" ht="15.75" customHeight="1" x14ac:dyDescent="0.25">
      <c r="A1215" s="796" t="s">
        <v>4836</v>
      </c>
      <c r="B1215" s="797" t="s">
        <v>4837</v>
      </c>
      <c r="C1215" s="796" t="s">
        <v>66</v>
      </c>
      <c r="D1215" s="798">
        <v>4792.3819999999996</v>
      </c>
    </row>
    <row r="1216" spans="1:4" ht="15.75" customHeight="1" x14ac:dyDescent="0.25">
      <c r="A1216" s="796" t="s">
        <v>4838</v>
      </c>
      <c r="B1216" s="797" t="s">
        <v>4839</v>
      </c>
      <c r="C1216" s="796" t="s">
        <v>66</v>
      </c>
      <c r="D1216" s="798">
        <v>4848.4551000000001</v>
      </c>
    </row>
    <row r="1217" spans="1:4" ht="15.75" customHeight="1" x14ac:dyDescent="0.25">
      <c r="A1217" s="796" t="s">
        <v>4840</v>
      </c>
      <c r="B1217" s="797" t="s">
        <v>4841</v>
      </c>
      <c r="C1217" s="796" t="s">
        <v>66</v>
      </c>
      <c r="D1217" s="798">
        <v>5043.6184000000003</v>
      </c>
    </row>
    <row r="1218" spans="1:4" ht="15.75" customHeight="1" x14ac:dyDescent="0.25">
      <c r="A1218" s="796" t="s">
        <v>4842</v>
      </c>
      <c r="B1218" s="797" t="s">
        <v>4843</v>
      </c>
      <c r="C1218" s="796" t="s">
        <v>66</v>
      </c>
      <c r="D1218" s="798">
        <v>6065.7079000000003</v>
      </c>
    </row>
    <row r="1219" spans="1:4" ht="15.75" customHeight="1" x14ac:dyDescent="0.25">
      <c r="A1219" s="796" t="s">
        <v>4844</v>
      </c>
      <c r="B1219" s="797" t="s">
        <v>4845</v>
      </c>
      <c r="C1219" s="796" t="s">
        <v>66</v>
      </c>
      <c r="D1219" s="798">
        <v>6323.2421000000004</v>
      </c>
    </row>
    <row r="1220" spans="1:4" ht="15.75" customHeight="1" x14ac:dyDescent="0.25">
      <c r="A1220" s="796" t="s">
        <v>4846</v>
      </c>
      <c r="B1220" s="797" t="s">
        <v>4847</v>
      </c>
      <c r="C1220" s="796" t="s">
        <v>66</v>
      </c>
      <c r="D1220" s="798">
        <v>4970.38</v>
      </c>
    </row>
    <row r="1221" spans="1:4" ht="15.75" customHeight="1" x14ac:dyDescent="0.25">
      <c r="A1221" s="796" t="s">
        <v>4848</v>
      </c>
      <c r="B1221" s="797" t="s">
        <v>4849</v>
      </c>
      <c r="C1221" s="796" t="s">
        <v>66</v>
      </c>
      <c r="D1221" s="798">
        <v>5230.2376999999997</v>
      </c>
    </row>
    <row r="1222" spans="1:4" ht="15.75" customHeight="1" x14ac:dyDescent="0.25">
      <c r="A1222" s="796" t="s">
        <v>4850</v>
      </c>
      <c r="B1222" s="797" t="s">
        <v>4851</v>
      </c>
      <c r="C1222" s="796" t="s">
        <v>66</v>
      </c>
      <c r="D1222" s="798">
        <v>6363.2578999999996</v>
      </c>
    </row>
    <row r="1223" spans="1:4" ht="15.75" customHeight="1" x14ac:dyDescent="0.25">
      <c r="A1223" s="796" t="s">
        <v>4852</v>
      </c>
      <c r="B1223" s="797" t="s">
        <v>4853</v>
      </c>
      <c r="C1223" s="796" t="s">
        <v>66</v>
      </c>
      <c r="D1223" s="798">
        <v>6556.4237999999996</v>
      </c>
    </row>
    <row r="1224" spans="1:4" ht="15.75" customHeight="1" x14ac:dyDescent="0.25">
      <c r="A1224" s="796" t="s">
        <v>4854</v>
      </c>
      <c r="B1224" s="797" t="s">
        <v>4855</v>
      </c>
      <c r="C1224" s="796" t="s">
        <v>66</v>
      </c>
      <c r="D1224" s="798">
        <v>7358.9610000000002</v>
      </c>
    </row>
    <row r="1225" spans="1:4" ht="15.75" customHeight="1" x14ac:dyDescent="0.25">
      <c r="A1225" s="796" t="s">
        <v>4856</v>
      </c>
      <c r="B1225" s="797" t="s">
        <v>4857</v>
      </c>
      <c r="C1225" s="796" t="s">
        <v>66</v>
      </c>
      <c r="D1225" s="798">
        <v>7374.3762999999999</v>
      </c>
    </row>
    <row r="1226" spans="1:4" ht="15.75" customHeight="1" x14ac:dyDescent="0.25">
      <c r="A1226" s="796" t="s">
        <v>4858</v>
      </c>
      <c r="B1226" s="797" t="s">
        <v>4859</v>
      </c>
      <c r="C1226" s="796" t="s">
        <v>66</v>
      </c>
      <c r="D1226" s="798">
        <v>8131.1355000000003</v>
      </c>
    </row>
    <row r="1227" spans="1:4" ht="15.75" customHeight="1" x14ac:dyDescent="0.25">
      <c r="A1227" s="796" t="s">
        <v>4860</v>
      </c>
      <c r="B1227" s="797" t="s">
        <v>4861</v>
      </c>
      <c r="C1227" s="796" t="s">
        <v>66</v>
      </c>
      <c r="D1227" s="798">
        <v>1850.915</v>
      </c>
    </row>
    <row r="1228" spans="1:4" ht="15.75" customHeight="1" x14ac:dyDescent="0.25">
      <c r="A1228" s="796" t="s">
        <v>4862</v>
      </c>
      <c r="B1228" s="797" t="s">
        <v>4863</v>
      </c>
      <c r="C1228" s="796" t="s">
        <v>66</v>
      </c>
      <c r="D1228" s="798">
        <v>2013.6370999999999</v>
      </c>
    </row>
    <row r="1229" spans="1:4" ht="15.75" customHeight="1" x14ac:dyDescent="0.25">
      <c r="A1229" s="796" t="s">
        <v>4864</v>
      </c>
      <c r="B1229" s="797" t="s">
        <v>4865</v>
      </c>
      <c r="C1229" s="796" t="s">
        <v>66</v>
      </c>
      <c r="D1229" s="798">
        <v>3084.2417</v>
      </c>
    </row>
    <row r="1230" spans="1:4" ht="15.75" customHeight="1" x14ac:dyDescent="0.25">
      <c r="A1230" s="796" t="s">
        <v>4866</v>
      </c>
      <c r="B1230" s="797" t="s">
        <v>4867</v>
      </c>
      <c r="C1230" s="796" t="s">
        <v>66</v>
      </c>
      <c r="D1230" s="798">
        <v>3224.3283000000001</v>
      </c>
    </row>
    <row r="1231" spans="1:4" ht="15.75" customHeight="1" x14ac:dyDescent="0.25">
      <c r="A1231" s="796" t="s">
        <v>4868</v>
      </c>
      <c r="B1231" s="797" t="s">
        <v>4869</v>
      </c>
      <c r="C1231" s="796" t="s">
        <v>66</v>
      </c>
      <c r="D1231" s="798">
        <v>2178.0387000000001</v>
      </c>
    </row>
    <row r="1232" spans="1:4" ht="15.75" customHeight="1" x14ac:dyDescent="0.25">
      <c r="A1232" s="796" t="s">
        <v>4870</v>
      </c>
      <c r="B1232" s="797" t="s">
        <v>4871</v>
      </c>
      <c r="C1232" s="796" t="s">
        <v>66</v>
      </c>
      <c r="D1232" s="798">
        <v>3341.5243</v>
      </c>
    </row>
    <row r="1233" spans="1:4" ht="15.75" customHeight="1" x14ac:dyDescent="0.25">
      <c r="A1233" s="796" t="s">
        <v>4872</v>
      </c>
      <c r="B1233" s="797" t="s">
        <v>4873</v>
      </c>
      <c r="C1233" s="796" t="s">
        <v>66</v>
      </c>
      <c r="D1233" s="798">
        <v>3494.1633999999999</v>
      </c>
    </row>
    <row r="1234" spans="1:4" ht="15.75" customHeight="1" x14ac:dyDescent="0.25">
      <c r="A1234" s="796" t="s">
        <v>4874</v>
      </c>
      <c r="B1234" s="797" t="s">
        <v>4875</v>
      </c>
      <c r="C1234" s="796" t="s">
        <v>66</v>
      </c>
      <c r="D1234" s="798">
        <v>2478.9931999999999</v>
      </c>
    </row>
    <row r="1235" spans="1:4" ht="15.75" customHeight="1" x14ac:dyDescent="0.25">
      <c r="A1235" s="796" t="s">
        <v>4876</v>
      </c>
      <c r="B1235" s="797" t="s">
        <v>4877</v>
      </c>
      <c r="C1235" s="796" t="s">
        <v>66</v>
      </c>
      <c r="D1235" s="798">
        <v>3677.3128000000002</v>
      </c>
    </row>
    <row r="1236" spans="1:4" ht="15.75" customHeight="1" x14ac:dyDescent="0.25">
      <c r="A1236" s="796" t="s">
        <v>4878</v>
      </c>
      <c r="B1236" s="797" t="s">
        <v>4879</v>
      </c>
      <c r="C1236" s="796" t="s">
        <v>66</v>
      </c>
      <c r="D1236" s="798">
        <v>3820.6698000000001</v>
      </c>
    </row>
    <row r="1237" spans="1:4" ht="15.75" customHeight="1" x14ac:dyDescent="0.25">
      <c r="A1237" s="796" t="s">
        <v>4880</v>
      </c>
      <c r="B1237" s="797" t="s">
        <v>4881</v>
      </c>
      <c r="C1237" s="796" t="s">
        <v>70</v>
      </c>
      <c r="D1237" s="798">
        <v>8851.1481999999996</v>
      </c>
    </row>
    <row r="1238" spans="1:4" ht="15.75" customHeight="1" x14ac:dyDescent="0.25">
      <c r="A1238" s="796" t="s">
        <v>4882</v>
      </c>
      <c r="B1238" s="797" t="s">
        <v>4883</v>
      </c>
      <c r="C1238" s="796" t="s">
        <v>70</v>
      </c>
      <c r="D1238" s="798">
        <v>12379.019899999999</v>
      </c>
    </row>
    <row r="1239" spans="1:4" ht="15.75" customHeight="1" x14ac:dyDescent="0.25">
      <c r="A1239" s="796" t="s">
        <v>4884</v>
      </c>
      <c r="B1239" s="797" t="s">
        <v>4885</v>
      </c>
      <c r="C1239" s="796" t="s">
        <v>70</v>
      </c>
      <c r="D1239" s="798">
        <v>16307.030699999999</v>
      </c>
    </row>
    <row r="1240" spans="1:4" ht="15.75" customHeight="1" x14ac:dyDescent="0.25">
      <c r="A1240" s="796" t="s">
        <v>4886</v>
      </c>
      <c r="B1240" s="797" t="s">
        <v>4887</v>
      </c>
      <c r="C1240" s="796" t="s">
        <v>70</v>
      </c>
      <c r="D1240" s="798">
        <v>19547.1214</v>
      </c>
    </row>
    <row r="1241" spans="1:4" ht="15.75" customHeight="1" x14ac:dyDescent="0.25">
      <c r="A1241" s="796" t="s">
        <v>4888</v>
      </c>
      <c r="B1241" s="797" t="s">
        <v>4889</v>
      </c>
      <c r="C1241" s="796" t="s">
        <v>70</v>
      </c>
      <c r="D1241" s="798">
        <v>22612.202399999998</v>
      </c>
    </row>
    <row r="1242" spans="1:4" ht="15.75" customHeight="1" x14ac:dyDescent="0.25">
      <c r="A1242" s="796" t="s">
        <v>4890</v>
      </c>
      <c r="B1242" s="797" t="s">
        <v>4891</v>
      </c>
      <c r="C1242" s="796" t="s">
        <v>70</v>
      </c>
      <c r="D1242" s="798">
        <v>25602.6548</v>
      </c>
    </row>
    <row r="1243" spans="1:4" ht="15.75" customHeight="1" x14ac:dyDescent="0.25">
      <c r="A1243" s="796" t="s">
        <v>4892</v>
      </c>
      <c r="B1243" s="797" t="s">
        <v>4893</v>
      </c>
      <c r="C1243" s="796" t="s">
        <v>70</v>
      </c>
      <c r="D1243" s="798">
        <v>29063.3125</v>
      </c>
    </row>
    <row r="1244" spans="1:4" ht="30" customHeight="1" x14ac:dyDescent="0.25">
      <c r="A1244" s="796" t="s">
        <v>4894</v>
      </c>
      <c r="B1244" s="797" t="s">
        <v>4895</v>
      </c>
      <c r="C1244" s="796" t="s">
        <v>70</v>
      </c>
      <c r="D1244" s="798">
        <v>33584.977599999998</v>
      </c>
    </row>
    <row r="1245" spans="1:4" ht="15.75" customHeight="1" x14ac:dyDescent="0.25">
      <c r="A1245" s="796" t="s">
        <v>4896</v>
      </c>
      <c r="B1245" s="797" t="s">
        <v>4897</v>
      </c>
      <c r="C1245" s="796" t="s">
        <v>70</v>
      </c>
      <c r="D1245" s="798">
        <v>37421.128700000001</v>
      </c>
    </row>
    <row r="1246" spans="1:4" ht="15.75" customHeight="1" x14ac:dyDescent="0.25">
      <c r="A1246" s="796" t="s">
        <v>4898</v>
      </c>
      <c r="B1246" s="797" t="s">
        <v>4899</v>
      </c>
      <c r="C1246" s="796" t="s">
        <v>70</v>
      </c>
      <c r="D1246" s="798">
        <v>40527.679700000001</v>
      </c>
    </row>
    <row r="1247" spans="1:4" ht="15.75" customHeight="1" x14ac:dyDescent="0.25">
      <c r="A1247" s="796" t="s">
        <v>4900</v>
      </c>
      <c r="B1247" s="797" t="s">
        <v>4901</v>
      </c>
      <c r="C1247" s="796" t="s">
        <v>70</v>
      </c>
      <c r="D1247" s="798">
        <v>45921.4928</v>
      </c>
    </row>
    <row r="1248" spans="1:4" ht="15.75" customHeight="1" x14ac:dyDescent="0.25">
      <c r="A1248" s="796" t="s">
        <v>4902</v>
      </c>
      <c r="B1248" s="797" t="s">
        <v>4903</v>
      </c>
      <c r="C1248" s="796" t="s">
        <v>70</v>
      </c>
      <c r="D1248" s="798">
        <v>49619.583899999998</v>
      </c>
    </row>
    <row r="1249" spans="1:4" ht="15.75" customHeight="1" x14ac:dyDescent="0.25">
      <c r="A1249" s="796" t="s">
        <v>4904</v>
      </c>
      <c r="B1249" s="797" t="s">
        <v>4905</v>
      </c>
      <c r="C1249" s="796" t="s">
        <v>70</v>
      </c>
      <c r="D1249" s="798">
        <v>53414.3842</v>
      </c>
    </row>
    <row r="1250" spans="1:4" ht="15.75" customHeight="1" x14ac:dyDescent="0.25">
      <c r="A1250" s="796" t="s">
        <v>4906</v>
      </c>
      <c r="B1250" s="797" t="s">
        <v>4907</v>
      </c>
      <c r="C1250" s="796" t="s">
        <v>70</v>
      </c>
      <c r="D1250" s="798">
        <v>57627.043299999998</v>
      </c>
    </row>
    <row r="1251" spans="1:4" ht="15.75" customHeight="1" x14ac:dyDescent="0.25">
      <c r="A1251" s="796" t="s">
        <v>4908</v>
      </c>
      <c r="B1251" s="797" t="s">
        <v>4909</v>
      </c>
      <c r="C1251" s="796" t="s">
        <v>70</v>
      </c>
      <c r="D1251" s="798">
        <v>61296.582499999997</v>
      </c>
    </row>
    <row r="1252" spans="1:4" ht="15.75" customHeight="1" x14ac:dyDescent="0.25">
      <c r="A1252" s="796" t="s">
        <v>4910</v>
      </c>
      <c r="B1252" s="797" t="s">
        <v>4911</v>
      </c>
      <c r="C1252" s="796" t="s">
        <v>70</v>
      </c>
      <c r="D1252" s="798">
        <v>66789.7304</v>
      </c>
    </row>
    <row r="1253" spans="1:4" ht="30" customHeight="1" x14ac:dyDescent="0.25">
      <c r="A1253" s="796" t="s">
        <v>4912</v>
      </c>
      <c r="B1253" s="797" t="s">
        <v>4913</v>
      </c>
      <c r="C1253" s="796" t="s">
        <v>70</v>
      </c>
      <c r="D1253" s="798">
        <v>70608.926600000006</v>
      </c>
    </row>
    <row r="1254" spans="1:4" ht="30" customHeight="1" x14ac:dyDescent="0.25">
      <c r="A1254" s="796" t="s">
        <v>4914</v>
      </c>
      <c r="B1254" s="797" t="s">
        <v>4915</v>
      </c>
      <c r="C1254" s="796" t="s">
        <v>70</v>
      </c>
      <c r="D1254" s="798">
        <v>74912.517999999996</v>
      </c>
    </row>
    <row r="1255" spans="1:4" ht="30" customHeight="1" x14ac:dyDescent="0.25">
      <c r="A1255" s="796" t="s">
        <v>4916</v>
      </c>
      <c r="B1255" s="797" t="s">
        <v>4917</v>
      </c>
      <c r="C1255" s="796" t="s">
        <v>70</v>
      </c>
      <c r="D1255" s="798">
        <v>78659.276800000007</v>
      </c>
    </row>
    <row r="1256" spans="1:4" ht="30" customHeight="1" x14ac:dyDescent="0.25">
      <c r="A1256" s="796" t="s">
        <v>4918</v>
      </c>
      <c r="B1256" s="797" t="s">
        <v>4919</v>
      </c>
      <c r="C1256" s="796" t="s">
        <v>70</v>
      </c>
      <c r="D1256" s="798">
        <v>2531.3445000000002</v>
      </c>
    </row>
    <row r="1257" spans="1:4" ht="30" customHeight="1" x14ac:dyDescent="0.25">
      <c r="A1257" s="796" t="s">
        <v>4920</v>
      </c>
      <c r="B1257" s="797" t="s">
        <v>4921</v>
      </c>
      <c r="C1257" s="796" t="s">
        <v>70</v>
      </c>
      <c r="D1257" s="798">
        <v>4702</v>
      </c>
    </row>
    <row r="1258" spans="1:4" ht="30" customHeight="1" x14ac:dyDescent="0.25">
      <c r="A1258" s="796" t="s">
        <v>4922</v>
      </c>
      <c r="B1258" s="797" t="s">
        <v>4923</v>
      </c>
      <c r="C1258" s="796" t="s">
        <v>70</v>
      </c>
      <c r="D1258" s="798">
        <v>8041.0780999999997</v>
      </c>
    </row>
    <row r="1259" spans="1:4" ht="30" customHeight="1" x14ac:dyDescent="0.25">
      <c r="A1259" s="796" t="s">
        <v>4924</v>
      </c>
      <c r="B1259" s="797" t="s">
        <v>4925</v>
      </c>
      <c r="C1259" s="796" t="s">
        <v>70</v>
      </c>
      <c r="D1259" s="798">
        <v>10121.9427</v>
      </c>
    </row>
    <row r="1260" spans="1:4" ht="30" customHeight="1" x14ac:dyDescent="0.25">
      <c r="A1260" s="796" t="s">
        <v>4926</v>
      </c>
      <c r="B1260" s="797" t="s">
        <v>4927</v>
      </c>
      <c r="C1260" s="796" t="s">
        <v>70</v>
      </c>
      <c r="D1260" s="798">
        <v>14759.2111</v>
      </c>
    </row>
    <row r="1261" spans="1:4" ht="30" customHeight="1" x14ac:dyDescent="0.25">
      <c r="A1261" s="796" t="s">
        <v>4928</v>
      </c>
      <c r="B1261" s="797" t="s">
        <v>4929</v>
      </c>
      <c r="C1261" s="796" t="s">
        <v>70</v>
      </c>
      <c r="D1261" s="798">
        <v>20834.365099999999</v>
      </c>
    </row>
    <row r="1262" spans="1:4" ht="30" customHeight="1" x14ac:dyDescent="0.25">
      <c r="A1262" s="796" t="s">
        <v>4930</v>
      </c>
      <c r="B1262" s="797" t="s">
        <v>4931</v>
      </c>
      <c r="C1262" s="796" t="s">
        <v>70</v>
      </c>
      <c r="D1262" s="798">
        <v>29743.204699999998</v>
      </c>
    </row>
    <row r="1263" spans="1:4" ht="30" customHeight="1" x14ac:dyDescent="0.25">
      <c r="A1263" s="796" t="s">
        <v>4932</v>
      </c>
      <c r="B1263" s="797" t="s">
        <v>4933</v>
      </c>
      <c r="C1263" s="796" t="s">
        <v>70</v>
      </c>
      <c r="D1263" s="798">
        <v>4903.7840999999999</v>
      </c>
    </row>
    <row r="1264" spans="1:4" ht="30" customHeight="1" x14ac:dyDescent="0.25">
      <c r="A1264" s="796" t="s">
        <v>4934</v>
      </c>
      <c r="B1264" s="797" t="s">
        <v>4935</v>
      </c>
      <c r="C1264" s="796" t="s">
        <v>70</v>
      </c>
      <c r="D1264" s="798">
        <v>6556.1324000000004</v>
      </c>
    </row>
    <row r="1265" spans="1:4" ht="30" customHeight="1" x14ac:dyDescent="0.25">
      <c r="A1265" s="796" t="s">
        <v>4936</v>
      </c>
      <c r="B1265" s="797" t="s">
        <v>4937</v>
      </c>
      <c r="C1265" s="796" t="s">
        <v>70</v>
      </c>
      <c r="D1265" s="798">
        <v>9527.4094999999998</v>
      </c>
    </row>
    <row r="1266" spans="1:4" ht="15.75" customHeight="1" x14ac:dyDescent="0.25">
      <c r="A1266" s="796" t="s">
        <v>4938</v>
      </c>
      <c r="B1266" s="797" t="s">
        <v>4939</v>
      </c>
      <c r="C1266" s="796" t="s">
        <v>70</v>
      </c>
      <c r="D1266" s="798">
        <v>18059.519700000001</v>
      </c>
    </row>
    <row r="1267" spans="1:4" ht="15.75" customHeight="1" x14ac:dyDescent="0.25">
      <c r="A1267" s="796" t="s">
        <v>4940</v>
      </c>
      <c r="B1267" s="797" t="s">
        <v>4941</v>
      </c>
      <c r="C1267" s="796" t="s">
        <v>70</v>
      </c>
      <c r="D1267" s="798">
        <v>25342.909500000002</v>
      </c>
    </row>
    <row r="1268" spans="1:4" ht="15.75" customHeight="1" x14ac:dyDescent="0.25">
      <c r="A1268" s="796" t="s">
        <v>4942</v>
      </c>
      <c r="B1268" s="797" t="s">
        <v>4943</v>
      </c>
      <c r="C1268" s="796" t="s">
        <v>70</v>
      </c>
      <c r="D1268" s="798">
        <v>26947.188399999999</v>
      </c>
    </row>
    <row r="1269" spans="1:4" ht="15.75" customHeight="1" x14ac:dyDescent="0.25">
      <c r="A1269" s="796" t="s">
        <v>4944</v>
      </c>
      <c r="B1269" s="797" t="s">
        <v>4945</v>
      </c>
      <c r="C1269" s="796" t="s">
        <v>70</v>
      </c>
      <c r="D1269" s="798">
        <v>49591.206200000001</v>
      </c>
    </row>
    <row r="1270" spans="1:4" ht="15.75" customHeight="1" x14ac:dyDescent="0.25">
      <c r="A1270" s="796" t="s">
        <v>4946</v>
      </c>
      <c r="B1270" s="797" t="s">
        <v>4947</v>
      </c>
      <c r="C1270" s="796" t="s">
        <v>70</v>
      </c>
      <c r="D1270" s="798">
        <v>4797.9204</v>
      </c>
    </row>
    <row r="1271" spans="1:4" ht="15.75" customHeight="1" x14ac:dyDescent="0.25">
      <c r="A1271" s="796" t="s">
        <v>4948</v>
      </c>
      <c r="B1271" s="797" t="s">
        <v>4949</v>
      </c>
      <c r="C1271" s="796" t="s">
        <v>70</v>
      </c>
      <c r="D1271" s="798">
        <v>4961.5119999999997</v>
      </c>
    </row>
    <row r="1272" spans="1:4" ht="15.75" customHeight="1" x14ac:dyDescent="0.25">
      <c r="A1272" s="796" t="s">
        <v>4950</v>
      </c>
      <c r="B1272" s="797" t="s">
        <v>4951</v>
      </c>
      <c r="C1272" s="796" t="s">
        <v>70</v>
      </c>
      <c r="D1272" s="798">
        <v>7939.5887000000002</v>
      </c>
    </row>
    <row r="1273" spans="1:4" ht="15.75" customHeight="1" x14ac:dyDescent="0.25">
      <c r="A1273" s="796" t="s">
        <v>4952</v>
      </c>
      <c r="B1273" s="797" t="s">
        <v>4953</v>
      </c>
      <c r="C1273" s="796" t="s">
        <v>70</v>
      </c>
      <c r="D1273" s="798">
        <v>11726.197</v>
      </c>
    </row>
    <row r="1274" spans="1:4" ht="15.75" customHeight="1" x14ac:dyDescent="0.25">
      <c r="A1274" s="796" t="s">
        <v>4954</v>
      </c>
      <c r="B1274" s="797" t="s">
        <v>4955</v>
      </c>
      <c r="C1274" s="796" t="s">
        <v>70</v>
      </c>
      <c r="D1274" s="798">
        <v>16620.6309</v>
      </c>
    </row>
    <row r="1275" spans="1:4" ht="15.75" customHeight="1" x14ac:dyDescent="0.25">
      <c r="A1275" s="796" t="s">
        <v>4956</v>
      </c>
      <c r="B1275" s="797" t="s">
        <v>4957</v>
      </c>
      <c r="C1275" s="796" t="s">
        <v>70</v>
      </c>
      <c r="D1275" s="798">
        <v>23099.584800000001</v>
      </c>
    </row>
    <row r="1276" spans="1:4" ht="15.75" customHeight="1" x14ac:dyDescent="0.25">
      <c r="A1276" s="796" t="s">
        <v>4958</v>
      </c>
      <c r="B1276" s="797" t="s">
        <v>4959</v>
      </c>
      <c r="C1276" s="796" t="s">
        <v>70</v>
      </c>
      <c r="D1276" s="798">
        <v>31143.512999999999</v>
      </c>
    </row>
    <row r="1277" spans="1:4" ht="15.75" customHeight="1" x14ac:dyDescent="0.25">
      <c r="A1277" s="796" t="s">
        <v>4960</v>
      </c>
      <c r="B1277" s="797" t="s">
        <v>4961</v>
      </c>
      <c r="C1277" s="796" t="s">
        <v>66</v>
      </c>
      <c r="D1277" s="798">
        <v>3645.5839999999998</v>
      </c>
    </row>
    <row r="1278" spans="1:4" ht="15.75" customHeight="1" x14ac:dyDescent="0.25">
      <c r="A1278" s="796" t="s">
        <v>4962</v>
      </c>
      <c r="B1278" s="797" t="s">
        <v>4963</v>
      </c>
      <c r="C1278" s="796" t="s">
        <v>66</v>
      </c>
      <c r="D1278" s="798">
        <v>4109.0129999999999</v>
      </c>
    </row>
    <row r="1279" spans="1:4" ht="15.75" customHeight="1" x14ac:dyDescent="0.25">
      <c r="A1279" s="796" t="s">
        <v>4964</v>
      </c>
      <c r="B1279" s="797" t="s">
        <v>4965</v>
      </c>
      <c r="C1279" s="796" t="s">
        <v>66</v>
      </c>
      <c r="D1279" s="798">
        <v>4788.7078000000001</v>
      </c>
    </row>
    <row r="1280" spans="1:4" ht="15.75" customHeight="1" x14ac:dyDescent="0.25">
      <c r="A1280" s="796" t="s">
        <v>4966</v>
      </c>
      <c r="B1280" s="797" t="s">
        <v>4967</v>
      </c>
      <c r="C1280" s="796" t="s">
        <v>66</v>
      </c>
      <c r="D1280" s="798">
        <v>5468.3761000000004</v>
      </c>
    </row>
    <row r="1281" spans="1:4" ht="15.75" customHeight="1" x14ac:dyDescent="0.25">
      <c r="A1281" s="796" t="s">
        <v>4968</v>
      </c>
      <c r="B1281" s="797" t="s">
        <v>4969</v>
      </c>
      <c r="C1281" s="796" t="s">
        <v>66</v>
      </c>
      <c r="D1281" s="798">
        <v>6024.7700999999997</v>
      </c>
    </row>
    <row r="1282" spans="1:4" ht="15.75" customHeight="1" x14ac:dyDescent="0.25">
      <c r="A1282" s="796" t="s">
        <v>4970</v>
      </c>
      <c r="B1282" s="797" t="s">
        <v>4971</v>
      </c>
      <c r="C1282" s="796" t="s">
        <v>66</v>
      </c>
      <c r="D1282" s="798">
        <v>7894.2637000000004</v>
      </c>
    </row>
    <row r="1283" spans="1:4" ht="15.75" customHeight="1" x14ac:dyDescent="0.25">
      <c r="A1283" s="796" t="s">
        <v>4972</v>
      </c>
      <c r="B1283" s="797" t="s">
        <v>4973</v>
      </c>
      <c r="C1283" s="796" t="s">
        <v>66</v>
      </c>
      <c r="D1283" s="798">
        <v>8544.9693000000007</v>
      </c>
    </row>
    <row r="1284" spans="1:4" ht="15.75" customHeight="1" x14ac:dyDescent="0.25">
      <c r="A1284" s="796" t="s">
        <v>4974</v>
      </c>
      <c r="B1284" s="797" t="s">
        <v>4975</v>
      </c>
      <c r="C1284" s="796" t="s">
        <v>66</v>
      </c>
      <c r="D1284" s="798">
        <v>9314.0025999999998</v>
      </c>
    </row>
    <row r="1285" spans="1:4" ht="15.75" customHeight="1" x14ac:dyDescent="0.25">
      <c r="A1285" s="796" t="s">
        <v>4976</v>
      </c>
      <c r="B1285" s="797" t="s">
        <v>4977</v>
      </c>
      <c r="C1285" s="796" t="s">
        <v>66</v>
      </c>
      <c r="D1285" s="798">
        <v>9964.0827000000008</v>
      </c>
    </row>
    <row r="1286" spans="1:4" ht="30" customHeight="1" x14ac:dyDescent="0.25">
      <c r="A1286" s="796" t="s">
        <v>4978</v>
      </c>
      <c r="B1286" s="797" t="s">
        <v>4979</v>
      </c>
      <c r="C1286" s="796" t="s">
        <v>66</v>
      </c>
      <c r="D1286" s="798">
        <v>10733.684999999999</v>
      </c>
    </row>
    <row r="1287" spans="1:4" ht="30" customHeight="1" x14ac:dyDescent="0.25">
      <c r="A1287" s="796" t="s">
        <v>4980</v>
      </c>
      <c r="B1287" s="797" t="s">
        <v>4981</v>
      </c>
      <c r="C1287" s="796" t="s">
        <v>66</v>
      </c>
      <c r="D1287" s="798">
        <v>11384.1528</v>
      </c>
    </row>
    <row r="1288" spans="1:4" ht="30" customHeight="1" x14ac:dyDescent="0.25">
      <c r="A1288" s="796" t="s">
        <v>4982</v>
      </c>
      <c r="B1288" s="797" t="s">
        <v>4983</v>
      </c>
      <c r="C1288" s="796" t="s">
        <v>66</v>
      </c>
      <c r="D1288" s="798">
        <v>13426.890600000001</v>
      </c>
    </row>
    <row r="1289" spans="1:4" ht="30" customHeight="1" x14ac:dyDescent="0.25">
      <c r="A1289" s="796" t="s">
        <v>4984</v>
      </c>
      <c r="B1289" s="797" t="s">
        <v>4985</v>
      </c>
      <c r="C1289" s="796" t="s">
        <v>66</v>
      </c>
      <c r="D1289" s="798">
        <v>14162.2593</v>
      </c>
    </row>
    <row r="1290" spans="1:4" ht="30" customHeight="1" x14ac:dyDescent="0.25">
      <c r="A1290" s="796" t="s">
        <v>4986</v>
      </c>
      <c r="B1290" s="797" t="s">
        <v>4987</v>
      </c>
      <c r="C1290" s="796" t="s">
        <v>66</v>
      </c>
      <c r="D1290" s="798">
        <v>15037.8382</v>
      </c>
    </row>
    <row r="1291" spans="1:4" ht="30" customHeight="1" x14ac:dyDescent="0.25">
      <c r="A1291" s="796" t="s">
        <v>4988</v>
      </c>
      <c r="B1291" s="797" t="s">
        <v>4989</v>
      </c>
      <c r="C1291" s="796" t="s">
        <v>66</v>
      </c>
      <c r="D1291" s="798">
        <v>15717.8408</v>
      </c>
    </row>
    <row r="1292" spans="1:4" ht="30" customHeight="1" x14ac:dyDescent="0.25">
      <c r="A1292" s="796" t="s">
        <v>4990</v>
      </c>
      <c r="B1292" s="797" t="s">
        <v>4991</v>
      </c>
      <c r="C1292" s="796" t="s">
        <v>66</v>
      </c>
      <c r="D1292" s="798">
        <v>16565.469000000001</v>
      </c>
    </row>
    <row r="1293" spans="1:4" ht="30" customHeight="1" x14ac:dyDescent="0.25">
      <c r="A1293" s="796" t="s">
        <v>4992</v>
      </c>
      <c r="B1293" s="797" t="s">
        <v>4993</v>
      </c>
      <c r="C1293" s="796" t="s">
        <v>66</v>
      </c>
      <c r="D1293" s="798">
        <v>17326.918399999999</v>
      </c>
    </row>
    <row r="1294" spans="1:4" ht="30" customHeight="1" x14ac:dyDescent="0.25">
      <c r="A1294" s="796" t="s">
        <v>4994</v>
      </c>
      <c r="B1294" s="797" t="s">
        <v>4995</v>
      </c>
      <c r="C1294" s="796" t="s">
        <v>66</v>
      </c>
      <c r="D1294" s="798">
        <v>18117.295099999999</v>
      </c>
    </row>
    <row r="1295" spans="1:4" ht="30" customHeight="1" x14ac:dyDescent="0.25">
      <c r="A1295" s="796" t="s">
        <v>4996</v>
      </c>
      <c r="B1295" s="797" t="s">
        <v>4997</v>
      </c>
      <c r="C1295" s="796" t="s">
        <v>66</v>
      </c>
      <c r="D1295" s="798">
        <v>20608.170900000001</v>
      </c>
    </row>
    <row r="1296" spans="1:4" ht="30" customHeight="1" x14ac:dyDescent="0.25">
      <c r="A1296" s="796" t="s">
        <v>4998</v>
      </c>
      <c r="B1296" s="797" t="s">
        <v>4999</v>
      </c>
      <c r="C1296" s="796" t="s">
        <v>66</v>
      </c>
      <c r="D1296" s="798">
        <v>21579.9732</v>
      </c>
    </row>
    <row r="1297" spans="1:4" ht="30" customHeight="1" x14ac:dyDescent="0.25">
      <c r="A1297" s="796" t="s">
        <v>5000</v>
      </c>
      <c r="B1297" s="797" t="s">
        <v>5001</v>
      </c>
      <c r="C1297" s="796" t="s">
        <v>66</v>
      </c>
      <c r="D1297" s="798">
        <v>3852.6246000000001</v>
      </c>
    </row>
    <row r="1298" spans="1:4" ht="30" customHeight="1" x14ac:dyDescent="0.25">
      <c r="A1298" s="796" t="s">
        <v>5002</v>
      </c>
      <c r="B1298" s="797" t="s">
        <v>5003</v>
      </c>
      <c r="C1298" s="796" t="s">
        <v>66</v>
      </c>
      <c r="D1298" s="798">
        <v>4342.3723</v>
      </c>
    </row>
    <row r="1299" spans="1:4" ht="30" customHeight="1" x14ac:dyDescent="0.25">
      <c r="A1299" s="796" t="s">
        <v>5004</v>
      </c>
      <c r="B1299" s="797" t="s">
        <v>5005</v>
      </c>
      <c r="C1299" s="796" t="s">
        <v>66</v>
      </c>
      <c r="D1299" s="798">
        <v>5060.6679000000004</v>
      </c>
    </row>
    <row r="1300" spans="1:4" ht="30" customHeight="1" x14ac:dyDescent="0.25">
      <c r="A1300" s="796" t="s">
        <v>5006</v>
      </c>
      <c r="B1300" s="797" t="s">
        <v>5007</v>
      </c>
      <c r="C1300" s="796" t="s">
        <v>66</v>
      </c>
      <c r="D1300" s="798">
        <v>5778.9369999999999</v>
      </c>
    </row>
    <row r="1301" spans="1:4" ht="30" customHeight="1" x14ac:dyDescent="0.25">
      <c r="A1301" s="796" t="s">
        <v>5008</v>
      </c>
      <c r="B1301" s="797" t="s">
        <v>5009</v>
      </c>
      <c r="C1301" s="796" t="s">
        <v>66</v>
      </c>
      <c r="D1301" s="798">
        <v>6366.9134000000004</v>
      </c>
    </row>
    <row r="1302" spans="1:4" ht="30" customHeight="1" x14ac:dyDescent="0.25">
      <c r="A1302" s="796" t="s">
        <v>5010</v>
      </c>
      <c r="B1302" s="797" t="s">
        <v>5011</v>
      </c>
      <c r="C1302" s="796" t="s">
        <v>66</v>
      </c>
      <c r="D1302" s="798">
        <v>8443.2558000000008</v>
      </c>
    </row>
    <row r="1303" spans="1:4" ht="30" customHeight="1" x14ac:dyDescent="0.25">
      <c r="A1303" s="796" t="s">
        <v>5012</v>
      </c>
      <c r="B1303" s="797" t="s">
        <v>5013</v>
      </c>
      <c r="C1303" s="796" t="s">
        <v>66</v>
      </c>
      <c r="D1303" s="798">
        <v>9139.1965999999993</v>
      </c>
    </row>
    <row r="1304" spans="1:4" ht="30" customHeight="1" x14ac:dyDescent="0.25">
      <c r="A1304" s="796" t="s">
        <v>5014</v>
      </c>
      <c r="B1304" s="797" t="s">
        <v>5015</v>
      </c>
      <c r="C1304" s="796" t="s">
        <v>66</v>
      </c>
      <c r="D1304" s="798">
        <v>9961.6898000000001</v>
      </c>
    </row>
    <row r="1305" spans="1:4" ht="30" customHeight="1" x14ac:dyDescent="0.25">
      <c r="A1305" s="796" t="s">
        <v>5016</v>
      </c>
      <c r="B1305" s="797" t="s">
        <v>5017</v>
      </c>
      <c r="C1305" s="796" t="s">
        <v>66</v>
      </c>
      <c r="D1305" s="798">
        <v>10657.0052</v>
      </c>
    </row>
    <row r="1306" spans="1:4" ht="30" customHeight="1" x14ac:dyDescent="0.25">
      <c r="A1306" s="796" t="s">
        <v>5018</v>
      </c>
      <c r="B1306" s="797" t="s">
        <v>5019</v>
      </c>
      <c r="C1306" s="796" t="s">
        <v>66</v>
      </c>
      <c r="D1306" s="798">
        <v>11480.067499999999</v>
      </c>
    </row>
    <row r="1307" spans="1:4" ht="30" customHeight="1" x14ac:dyDescent="0.25">
      <c r="A1307" s="796" t="s">
        <v>5020</v>
      </c>
      <c r="B1307" s="797" t="s">
        <v>5021</v>
      </c>
      <c r="C1307" s="796" t="s">
        <v>66</v>
      </c>
      <c r="D1307" s="798">
        <v>12175.7706</v>
      </c>
    </row>
    <row r="1308" spans="1:4" ht="30" customHeight="1" x14ac:dyDescent="0.25">
      <c r="A1308" s="796" t="s">
        <v>5022</v>
      </c>
      <c r="B1308" s="797" t="s">
        <v>5023</v>
      </c>
      <c r="C1308" s="796" t="s">
        <v>66</v>
      </c>
      <c r="D1308" s="798">
        <v>7765.5510000000004</v>
      </c>
    </row>
    <row r="1309" spans="1:4" ht="30" customHeight="1" x14ac:dyDescent="0.25">
      <c r="A1309" s="796" t="s">
        <v>5024</v>
      </c>
      <c r="B1309" s="797" t="s">
        <v>5025</v>
      </c>
      <c r="C1309" s="796" t="s">
        <v>66</v>
      </c>
      <c r="D1309" s="798">
        <v>8580.7512000000006</v>
      </c>
    </row>
    <row r="1310" spans="1:4" ht="30" customHeight="1" x14ac:dyDescent="0.25">
      <c r="A1310" s="796" t="s">
        <v>5026</v>
      </c>
      <c r="B1310" s="797" t="s">
        <v>5027</v>
      </c>
      <c r="C1310" s="796" t="s">
        <v>66</v>
      </c>
      <c r="D1310" s="798">
        <v>9152.6506000000008</v>
      </c>
    </row>
    <row r="1311" spans="1:4" ht="30" customHeight="1" x14ac:dyDescent="0.25">
      <c r="A1311" s="796" t="s">
        <v>5028</v>
      </c>
      <c r="B1311" s="797" t="s">
        <v>5029</v>
      </c>
      <c r="C1311" s="796" t="s">
        <v>66</v>
      </c>
      <c r="D1311" s="798">
        <v>9710.8719000000001</v>
      </c>
    </row>
    <row r="1312" spans="1:4" ht="30" customHeight="1" x14ac:dyDescent="0.25">
      <c r="A1312" s="796" t="s">
        <v>5030</v>
      </c>
      <c r="B1312" s="797" t="s">
        <v>5031</v>
      </c>
      <c r="C1312" s="796" t="s">
        <v>66</v>
      </c>
      <c r="D1312" s="798">
        <v>10525.617399999999</v>
      </c>
    </row>
    <row r="1313" spans="1:4" ht="30" customHeight="1" x14ac:dyDescent="0.25">
      <c r="A1313" s="796" t="s">
        <v>5032</v>
      </c>
      <c r="B1313" s="797" t="s">
        <v>5033</v>
      </c>
      <c r="C1313" s="796" t="s">
        <v>66</v>
      </c>
      <c r="D1313" s="798">
        <v>10811.706399999999</v>
      </c>
    </row>
    <row r="1314" spans="1:4" ht="30" customHeight="1" x14ac:dyDescent="0.25">
      <c r="A1314" s="796" t="s">
        <v>5034</v>
      </c>
      <c r="B1314" s="797" t="s">
        <v>5035</v>
      </c>
      <c r="C1314" s="796" t="s">
        <v>66</v>
      </c>
      <c r="D1314" s="798">
        <v>11369.5656</v>
      </c>
    </row>
    <row r="1315" spans="1:4" ht="30" customHeight="1" x14ac:dyDescent="0.25">
      <c r="A1315" s="796" t="s">
        <v>5036</v>
      </c>
      <c r="B1315" s="797" t="s">
        <v>5037</v>
      </c>
      <c r="C1315" s="796" t="s">
        <v>66</v>
      </c>
      <c r="D1315" s="798">
        <v>11927.2736</v>
      </c>
    </row>
    <row r="1316" spans="1:4" ht="30" customHeight="1" x14ac:dyDescent="0.25">
      <c r="A1316" s="796" t="s">
        <v>5038</v>
      </c>
      <c r="B1316" s="797" t="s">
        <v>5039</v>
      </c>
      <c r="C1316" s="796" t="s">
        <v>66</v>
      </c>
      <c r="D1316" s="798">
        <v>12484.657999999999</v>
      </c>
    </row>
    <row r="1317" spans="1:4" ht="30" customHeight="1" x14ac:dyDescent="0.25">
      <c r="A1317" s="796" t="s">
        <v>5040</v>
      </c>
      <c r="B1317" s="797" t="s">
        <v>5041</v>
      </c>
      <c r="C1317" s="796" t="s">
        <v>66</v>
      </c>
      <c r="D1317" s="798">
        <v>13042.7418</v>
      </c>
    </row>
    <row r="1318" spans="1:4" ht="30" customHeight="1" x14ac:dyDescent="0.25">
      <c r="A1318" s="796" t="s">
        <v>5042</v>
      </c>
      <c r="B1318" s="797" t="s">
        <v>5043</v>
      </c>
      <c r="C1318" s="796" t="s">
        <v>66</v>
      </c>
      <c r="D1318" s="798">
        <v>13858.1576</v>
      </c>
    </row>
    <row r="1319" spans="1:4" ht="30" customHeight="1" x14ac:dyDescent="0.25">
      <c r="A1319" s="796" t="s">
        <v>5044</v>
      </c>
      <c r="B1319" s="797" t="s">
        <v>5045</v>
      </c>
      <c r="C1319" s="796" t="s">
        <v>66</v>
      </c>
      <c r="D1319" s="798">
        <v>14430.836499999999</v>
      </c>
    </row>
    <row r="1320" spans="1:4" ht="30" customHeight="1" x14ac:dyDescent="0.25">
      <c r="A1320" s="796" t="s">
        <v>5046</v>
      </c>
      <c r="B1320" s="797" t="s">
        <v>5047</v>
      </c>
      <c r="C1320" s="796" t="s">
        <v>66</v>
      </c>
      <c r="D1320" s="798">
        <v>14988.580099999999</v>
      </c>
    </row>
    <row r="1321" spans="1:4" ht="30" customHeight="1" x14ac:dyDescent="0.25">
      <c r="A1321" s="796" t="s">
        <v>5048</v>
      </c>
      <c r="B1321" s="797" t="s">
        <v>5049</v>
      </c>
      <c r="C1321" s="796" t="s">
        <v>66</v>
      </c>
      <c r="D1321" s="798">
        <v>15545.201800000001</v>
      </c>
    </row>
    <row r="1322" spans="1:4" ht="30" customHeight="1" x14ac:dyDescent="0.25">
      <c r="A1322" s="796" t="s">
        <v>5050</v>
      </c>
      <c r="B1322" s="797" t="s">
        <v>5051</v>
      </c>
      <c r="C1322" s="796" t="s">
        <v>66</v>
      </c>
      <c r="D1322" s="798">
        <v>16104.1324</v>
      </c>
    </row>
    <row r="1323" spans="1:4" ht="30" customHeight="1" x14ac:dyDescent="0.25">
      <c r="A1323" s="796" t="s">
        <v>5052</v>
      </c>
      <c r="B1323" s="797" t="s">
        <v>5053</v>
      </c>
      <c r="C1323" s="796" t="s">
        <v>66</v>
      </c>
      <c r="D1323" s="798">
        <v>16933.803800000002</v>
      </c>
    </row>
    <row r="1324" spans="1:4" ht="30" customHeight="1" x14ac:dyDescent="0.25">
      <c r="A1324" s="796" t="s">
        <v>5054</v>
      </c>
      <c r="B1324" s="797" t="s">
        <v>5055</v>
      </c>
      <c r="C1324" s="796" t="s">
        <v>66</v>
      </c>
      <c r="D1324" s="798">
        <v>20899.491000000002</v>
      </c>
    </row>
    <row r="1325" spans="1:4" ht="30" customHeight="1" x14ac:dyDescent="0.25">
      <c r="A1325" s="796" t="s">
        <v>5056</v>
      </c>
      <c r="B1325" s="797" t="s">
        <v>5057</v>
      </c>
      <c r="C1325" s="796" t="s">
        <v>66</v>
      </c>
      <c r="D1325" s="798">
        <v>21875.0239</v>
      </c>
    </row>
    <row r="1326" spans="1:4" ht="30" customHeight="1" x14ac:dyDescent="0.25">
      <c r="A1326" s="796" t="s">
        <v>5058</v>
      </c>
      <c r="B1326" s="797" t="s">
        <v>5059</v>
      </c>
      <c r="C1326" s="796" t="s">
        <v>66</v>
      </c>
      <c r="D1326" s="798">
        <v>22563.572100000001</v>
      </c>
    </row>
    <row r="1327" spans="1:4" ht="30" customHeight="1" x14ac:dyDescent="0.25">
      <c r="A1327" s="796" t="s">
        <v>5060</v>
      </c>
      <c r="B1327" s="797" t="s">
        <v>5061</v>
      </c>
      <c r="C1327" s="796" t="s">
        <v>66</v>
      </c>
      <c r="D1327" s="798">
        <v>25665.040799999999</v>
      </c>
    </row>
    <row r="1328" spans="1:4" ht="30" customHeight="1" x14ac:dyDescent="0.25">
      <c r="A1328" s="796" t="s">
        <v>5062</v>
      </c>
      <c r="B1328" s="797" t="s">
        <v>5063</v>
      </c>
      <c r="C1328" s="796" t="s">
        <v>66</v>
      </c>
      <c r="D1328" s="798">
        <v>26046.191699999999</v>
      </c>
    </row>
    <row r="1329" spans="1:4" ht="30" customHeight="1" x14ac:dyDescent="0.25">
      <c r="A1329" s="796" t="s">
        <v>5064</v>
      </c>
      <c r="B1329" s="797" t="s">
        <v>5065</v>
      </c>
      <c r="C1329" s="796" t="s">
        <v>66</v>
      </c>
      <c r="D1329" s="798">
        <v>31365.144100000001</v>
      </c>
    </row>
    <row r="1330" spans="1:4" ht="30" customHeight="1" x14ac:dyDescent="0.25">
      <c r="A1330" s="796" t="s">
        <v>5066</v>
      </c>
      <c r="B1330" s="797" t="s">
        <v>5067</v>
      </c>
      <c r="C1330" s="796" t="s">
        <v>66</v>
      </c>
      <c r="D1330" s="798">
        <v>31804.819800000001</v>
      </c>
    </row>
    <row r="1331" spans="1:4" ht="30" customHeight="1" x14ac:dyDescent="0.25">
      <c r="A1331" s="796" t="s">
        <v>5068</v>
      </c>
      <c r="B1331" s="797" t="s">
        <v>5069</v>
      </c>
      <c r="C1331" s="796" t="s">
        <v>66</v>
      </c>
      <c r="D1331" s="798">
        <v>33027.231099999997</v>
      </c>
    </row>
    <row r="1332" spans="1:4" ht="30" customHeight="1" x14ac:dyDescent="0.25">
      <c r="A1332" s="796" t="s">
        <v>5070</v>
      </c>
      <c r="B1332" s="797" t="s">
        <v>5071</v>
      </c>
      <c r="C1332" s="796" t="s">
        <v>66</v>
      </c>
      <c r="D1332" s="798">
        <v>33467.9591</v>
      </c>
    </row>
    <row r="1333" spans="1:4" ht="30" customHeight="1" x14ac:dyDescent="0.25">
      <c r="A1333" s="796" t="s">
        <v>5072</v>
      </c>
      <c r="B1333" s="797" t="s">
        <v>5073</v>
      </c>
      <c r="C1333" s="796" t="s">
        <v>66</v>
      </c>
      <c r="D1333" s="798">
        <v>45496.647400000002</v>
      </c>
    </row>
    <row r="1334" spans="1:4" ht="30" customHeight="1" x14ac:dyDescent="0.25">
      <c r="A1334" s="796" t="s">
        <v>5074</v>
      </c>
      <c r="B1334" s="797" t="s">
        <v>5075</v>
      </c>
      <c r="C1334" s="796" t="s">
        <v>66</v>
      </c>
      <c r="D1334" s="798">
        <v>47091.213499999998</v>
      </c>
    </row>
    <row r="1335" spans="1:4" ht="30" customHeight="1" x14ac:dyDescent="0.25">
      <c r="A1335" s="796" t="s">
        <v>5076</v>
      </c>
      <c r="B1335" s="797" t="s">
        <v>5077</v>
      </c>
      <c r="C1335" s="796" t="s">
        <v>66</v>
      </c>
      <c r="D1335" s="798">
        <v>10554.6181</v>
      </c>
    </row>
    <row r="1336" spans="1:4" ht="30" customHeight="1" x14ac:dyDescent="0.25">
      <c r="A1336" s="796" t="s">
        <v>5078</v>
      </c>
      <c r="B1336" s="797" t="s">
        <v>5079</v>
      </c>
      <c r="C1336" s="796" t="s">
        <v>66</v>
      </c>
      <c r="D1336" s="798">
        <v>13858.1576</v>
      </c>
    </row>
    <row r="1337" spans="1:4" ht="30" customHeight="1" x14ac:dyDescent="0.25">
      <c r="A1337" s="796" t="s">
        <v>5080</v>
      </c>
      <c r="B1337" s="797" t="s">
        <v>5081</v>
      </c>
      <c r="C1337" s="796" t="s">
        <v>66</v>
      </c>
      <c r="D1337" s="798">
        <v>16090.0326</v>
      </c>
    </row>
    <row r="1338" spans="1:4" ht="30" customHeight="1" x14ac:dyDescent="0.25">
      <c r="A1338" s="796" t="s">
        <v>5082</v>
      </c>
      <c r="B1338" s="797" t="s">
        <v>5083</v>
      </c>
      <c r="C1338" s="796" t="s">
        <v>66</v>
      </c>
      <c r="D1338" s="798">
        <v>16919.704099999999</v>
      </c>
    </row>
    <row r="1339" spans="1:4" ht="30" customHeight="1" x14ac:dyDescent="0.25">
      <c r="A1339" s="796" t="s">
        <v>5084</v>
      </c>
      <c r="B1339" s="797" t="s">
        <v>5085</v>
      </c>
      <c r="C1339" s="796" t="s">
        <v>66</v>
      </c>
      <c r="D1339" s="798">
        <v>17476.014800000001</v>
      </c>
    </row>
    <row r="1340" spans="1:4" ht="30" customHeight="1" x14ac:dyDescent="0.25">
      <c r="A1340" s="796" t="s">
        <v>5086</v>
      </c>
      <c r="B1340" s="797" t="s">
        <v>5087</v>
      </c>
      <c r="C1340" s="796" t="s">
        <v>66</v>
      </c>
      <c r="D1340" s="798">
        <v>18035.020700000001</v>
      </c>
    </row>
    <row r="1341" spans="1:4" ht="30" customHeight="1" x14ac:dyDescent="0.25">
      <c r="A1341" s="796" t="s">
        <v>5088</v>
      </c>
      <c r="B1341" s="797" t="s">
        <v>5089</v>
      </c>
      <c r="C1341" s="796" t="s">
        <v>66</v>
      </c>
      <c r="D1341" s="798">
        <v>18592.203300000001</v>
      </c>
    </row>
    <row r="1342" spans="1:4" ht="30" customHeight="1" x14ac:dyDescent="0.25">
      <c r="A1342" s="796" t="s">
        <v>5090</v>
      </c>
      <c r="B1342" s="797" t="s">
        <v>5091</v>
      </c>
      <c r="C1342" s="796" t="s">
        <v>66</v>
      </c>
      <c r="D1342" s="798">
        <v>19423.115300000001</v>
      </c>
    </row>
    <row r="1343" spans="1:4" ht="30" customHeight="1" x14ac:dyDescent="0.25">
      <c r="A1343" s="796" t="s">
        <v>5092</v>
      </c>
      <c r="B1343" s="797" t="s">
        <v>5093</v>
      </c>
      <c r="C1343" s="796" t="s">
        <v>66</v>
      </c>
      <c r="D1343" s="798">
        <v>19978.631099999999</v>
      </c>
    </row>
    <row r="1344" spans="1:4" ht="30" customHeight="1" x14ac:dyDescent="0.25">
      <c r="A1344" s="796" t="s">
        <v>5094</v>
      </c>
      <c r="B1344" s="797" t="s">
        <v>5095</v>
      </c>
      <c r="C1344" s="796" t="s">
        <v>66</v>
      </c>
      <c r="D1344" s="798">
        <v>24557.353800000001</v>
      </c>
    </row>
    <row r="1345" spans="1:4" ht="30" customHeight="1" x14ac:dyDescent="0.25">
      <c r="A1345" s="796" t="s">
        <v>5096</v>
      </c>
      <c r="B1345" s="797" t="s">
        <v>5097</v>
      </c>
      <c r="C1345" s="796" t="s">
        <v>66</v>
      </c>
      <c r="D1345" s="798">
        <v>25804.3315</v>
      </c>
    </row>
    <row r="1346" spans="1:4" ht="30" customHeight="1" x14ac:dyDescent="0.25">
      <c r="A1346" s="796" t="s">
        <v>5098</v>
      </c>
      <c r="B1346" s="797" t="s">
        <v>5099</v>
      </c>
      <c r="C1346" s="796" t="s">
        <v>66</v>
      </c>
      <c r="D1346" s="798">
        <v>26491.931199999999</v>
      </c>
    </row>
    <row r="1347" spans="1:4" ht="30" customHeight="1" x14ac:dyDescent="0.25">
      <c r="A1347" s="796" t="s">
        <v>5100</v>
      </c>
      <c r="B1347" s="797" t="s">
        <v>5101</v>
      </c>
      <c r="C1347" s="796" t="s">
        <v>66</v>
      </c>
      <c r="D1347" s="798">
        <v>27180.1476</v>
      </c>
    </row>
    <row r="1348" spans="1:4" ht="30" customHeight="1" x14ac:dyDescent="0.25">
      <c r="A1348" s="796" t="s">
        <v>5102</v>
      </c>
      <c r="B1348" s="797" t="s">
        <v>5103</v>
      </c>
      <c r="C1348" s="796" t="s">
        <v>66</v>
      </c>
      <c r="D1348" s="798">
        <v>27510.9647</v>
      </c>
    </row>
    <row r="1349" spans="1:4" ht="30" customHeight="1" x14ac:dyDescent="0.25">
      <c r="A1349" s="796" t="s">
        <v>5104</v>
      </c>
      <c r="B1349" s="797" t="s">
        <v>5105</v>
      </c>
      <c r="C1349" s="796" t="s">
        <v>66</v>
      </c>
      <c r="D1349" s="798">
        <v>28775.285899999999</v>
      </c>
    </row>
    <row r="1350" spans="1:4" ht="30" customHeight="1" x14ac:dyDescent="0.25">
      <c r="A1350" s="796" t="s">
        <v>5106</v>
      </c>
      <c r="B1350" s="797" t="s">
        <v>5107</v>
      </c>
      <c r="C1350" s="796" t="s">
        <v>66</v>
      </c>
      <c r="D1350" s="798">
        <v>32811.580999999998</v>
      </c>
    </row>
    <row r="1351" spans="1:4" ht="30" customHeight="1" x14ac:dyDescent="0.25">
      <c r="A1351" s="796" t="s">
        <v>5108</v>
      </c>
      <c r="B1351" s="797" t="s">
        <v>5109</v>
      </c>
      <c r="C1351" s="796" t="s">
        <v>66</v>
      </c>
      <c r="D1351" s="798">
        <v>39124.517800000001</v>
      </c>
    </row>
    <row r="1352" spans="1:4" ht="30" customHeight="1" x14ac:dyDescent="0.25">
      <c r="A1352" s="796" t="s">
        <v>5110</v>
      </c>
      <c r="B1352" s="797" t="s">
        <v>5111</v>
      </c>
      <c r="C1352" s="796" t="s">
        <v>66</v>
      </c>
      <c r="D1352" s="798">
        <v>39999.8914</v>
      </c>
    </row>
    <row r="1353" spans="1:4" ht="30" customHeight="1" x14ac:dyDescent="0.25">
      <c r="A1353" s="796" t="s">
        <v>5112</v>
      </c>
      <c r="B1353" s="797" t="s">
        <v>5113</v>
      </c>
      <c r="C1353" s="796" t="s">
        <v>66</v>
      </c>
      <c r="D1353" s="798">
        <v>40888.580800000003</v>
      </c>
    </row>
    <row r="1354" spans="1:4" ht="30" customHeight="1" x14ac:dyDescent="0.25">
      <c r="A1354" s="796" t="s">
        <v>5114</v>
      </c>
      <c r="B1354" s="797" t="s">
        <v>5115</v>
      </c>
      <c r="C1354" s="796" t="s">
        <v>66</v>
      </c>
      <c r="D1354" s="798">
        <v>23872.9728</v>
      </c>
    </row>
    <row r="1355" spans="1:4" ht="30" customHeight="1" x14ac:dyDescent="0.25">
      <c r="A1355" s="796" t="s">
        <v>5116</v>
      </c>
      <c r="B1355" s="797" t="s">
        <v>5117</v>
      </c>
      <c r="C1355" s="796" t="s">
        <v>66</v>
      </c>
      <c r="D1355" s="798">
        <v>28008.452399999998</v>
      </c>
    </row>
    <row r="1356" spans="1:4" ht="30" customHeight="1" x14ac:dyDescent="0.25">
      <c r="A1356" s="796" t="s">
        <v>5118</v>
      </c>
      <c r="B1356" s="797" t="s">
        <v>5119</v>
      </c>
      <c r="C1356" s="796" t="s">
        <v>66</v>
      </c>
      <c r="D1356" s="798">
        <v>28565.992900000001</v>
      </c>
    </row>
    <row r="1357" spans="1:4" ht="30" customHeight="1" x14ac:dyDescent="0.25">
      <c r="A1357" s="796" t="s">
        <v>5120</v>
      </c>
      <c r="B1357" s="797" t="s">
        <v>5121</v>
      </c>
      <c r="C1357" s="796" t="s">
        <v>66</v>
      </c>
      <c r="D1357" s="798">
        <v>33251.639000000003</v>
      </c>
    </row>
    <row r="1358" spans="1:4" ht="30" customHeight="1" x14ac:dyDescent="0.25">
      <c r="A1358" s="796" t="s">
        <v>5122</v>
      </c>
      <c r="B1358" s="797" t="s">
        <v>5123</v>
      </c>
      <c r="C1358" s="796" t="s">
        <v>66</v>
      </c>
      <c r="D1358" s="798">
        <v>29426.682400000002</v>
      </c>
    </row>
    <row r="1359" spans="1:4" ht="30" customHeight="1" x14ac:dyDescent="0.25">
      <c r="A1359" s="796" t="s">
        <v>5124</v>
      </c>
      <c r="B1359" s="797" t="s">
        <v>5125</v>
      </c>
      <c r="C1359" s="796" t="s">
        <v>66</v>
      </c>
      <c r="D1359" s="798">
        <v>33138.518400000001</v>
      </c>
    </row>
    <row r="1360" spans="1:4" ht="30" customHeight="1" x14ac:dyDescent="0.25">
      <c r="A1360" s="796" t="s">
        <v>5126</v>
      </c>
      <c r="B1360" s="797" t="s">
        <v>5127</v>
      </c>
      <c r="C1360" s="796" t="s">
        <v>66</v>
      </c>
      <c r="D1360" s="798">
        <v>29928.010999999999</v>
      </c>
    </row>
    <row r="1361" spans="1:4" ht="30" customHeight="1" x14ac:dyDescent="0.25">
      <c r="A1361" s="796" t="s">
        <v>5128</v>
      </c>
      <c r="B1361" s="797" t="s">
        <v>5129</v>
      </c>
      <c r="C1361" s="796" t="s">
        <v>66</v>
      </c>
      <c r="D1361" s="798">
        <v>34619.977200000001</v>
      </c>
    </row>
    <row r="1362" spans="1:4" ht="30" customHeight="1" x14ac:dyDescent="0.25">
      <c r="A1362" s="796" t="s">
        <v>5130</v>
      </c>
      <c r="B1362" s="797" t="s">
        <v>5131</v>
      </c>
      <c r="C1362" s="796" t="s">
        <v>66</v>
      </c>
      <c r="D1362" s="798">
        <v>30415.400399999999</v>
      </c>
    </row>
    <row r="1363" spans="1:4" ht="30" customHeight="1" x14ac:dyDescent="0.25">
      <c r="A1363" s="796" t="s">
        <v>5132</v>
      </c>
      <c r="B1363" s="797" t="s">
        <v>5133</v>
      </c>
      <c r="C1363" s="796" t="s">
        <v>66</v>
      </c>
      <c r="D1363" s="798">
        <v>32883.997000000003</v>
      </c>
    </row>
    <row r="1364" spans="1:4" ht="30" customHeight="1" x14ac:dyDescent="0.25">
      <c r="A1364" s="796" t="s">
        <v>5134</v>
      </c>
      <c r="B1364" s="797" t="s">
        <v>5135</v>
      </c>
      <c r="C1364" s="796" t="s">
        <v>66</v>
      </c>
      <c r="D1364" s="798">
        <v>35604.592900000003</v>
      </c>
    </row>
    <row r="1365" spans="1:4" ht="30" customHeight="1" x14ac:dyDescent="0.25">
      <c r="A1365" s="796" t="s">
        <v>5136</v>
      </c>
      <c r="B1365" s="797" t="s">
        <v>5137</v>
      </c>
      <c r="C1365" s="796" t="s">
        <v>66</v>
      </c>
      <c r="D1365" s="798">
        <v>32395.447</v>
      </c>
    </row>
    <row r="1366" spans="1:4" ht="30" customHeight="1" x14ac:dyDescent="0.25">
      <c r="A1366" s="796" t="s">
        <v>5138</v>
      </c>
      <c r="B1366" s="797" t="s">
        <v>5139</v>
      </c>
      <c r="C1366" s="796" t="s">
        <v>66</v>
      </c>
      <c r="D1366" s="798">
        <v>36094.637499999997</v>
      </c>
    </row>
    <row r="1367" spans="1:4" ht="30" customHeight="1" x14ac:dyDescent="0.25">
      <c r="A1367" s="796" t="s">
        <v>5140</v>
      </c>
      <c r="B1367" s="797" t="s">
        <v>5141</v>
      </c>
      <c r="C1367" s="796" t="s">
        <v>66</v>
      </c>
      <c r="D1367" s="798">
        <v>33251.639000000003</v>
      </c>
    </row>
    <row r="1368" spans="1:4" ht="30" customHeight="1" x14ac:dyDescent="0.25">
      <c r="A1368" s="796" t="s">
        <v>5142</v>
      </c>
      <c r="B1368" s="797" t="s">
        <v>5143</v>
      </c>
      <c r="C1368" s="796" t="s">
        <v>66</v>
      </c>
      <c r="D1368" s="798">
        <v>36966.814400000003</v>
      </c>
    </row>
    <row r="1369" spans="1:4" ht="30" customHeight="1" x14ac:dyDescent="0.25">
      <c r="A1369" s="796" t="s">
        <v>5144</v>
      </c>
      <c r="B1369" s="797" t="s">
        <v>5145</v>
      </c>
      <c r="C1369" s="796" t="s">
        <v>66</v>
      </c>
      <c r="D1369" s="798">
        <v>34243.698799999998</v>
      </c>
    </row>
    <row r="1370" spans="1:4" ht="30" customHeight="1" x14ac:dyDescent="0.25">
      <c r="A1370" s="796" t="s">
        <v>5146</v>
      </c>
      <c r="B1370" s="797" t="s">
        <v>5147</v>
      </c>
      <c r="C1370" s="796" t="s">
        <v>66</v>
      </c>
      <c r="D1370" s="798">
        <v>38935.213199999998</v>
      </c>
    </row>
    <row r="1371" spans="1:4" ht="30" customHeight="1" x14ac:dyDescent="0.25">
      <c r="A1371" s="796" t="s">
        <v>5148</v>
      </c>
      <c r="B1371" s="797" t="s">
        <v>5149</v>
      </c>
      <c r="C1371" s="796" t="s">
        <v>66</v>
      </c>
      <c r="D1371" s="798">
        <v>35717.713600000003</v>
      </c>
    </row>
    <row r="1372" spans="1:4" ht="30" customHeight="1" x14ac:dyDescent="0.25">
      <c r="A1372" s="796" t="s">
        <v>5150</v>
      </c>
      <c r="B1372" s="797" t="s">
        <v>5151</v>
      </c>
      <c r="C1372" s="796" t="s">
        <v>66</v>
      </c>
      <c r="D1372" s="798">
        <v>41402.498800000001</v>
      </c>
    </row>
    <row r="1373" spans="1:4" ht="30" customHeight="1" x14ac:dyDescent="0.25">
      <c r="A1373" s="796" t="s">
        <v>5152</v>
      </c>
      <c r="B1373" s="797" t="s">
        <v>5153</v>
      </c>
      <c r="C1373" s="796" t="s">
        <v>66</v>
      </c>
      <c r="D1373" s="798">
        <v>38822.092600000004</v>
      </c>
    </row>
    <row r="1374" spans="1:4" ht="30" customHeight="1" x14ac:dyDescent="0.25">
      <c r="A1374" s="796" t="s">
        <v>5154</v>
      </c>
      <c r="B1374" s="797" t="s">
        <v>5155</v>
      </c>
      <c r="C1374" s="796" t="s">
        <v>66</v>
      </c>
      <c r="D1374" s="798">
        <v>42758.557000000001</v>
      </c>
    </row>
    <row r="1375" spans="1:4" ht="30" customHeight="1" x14ac:dyDescent="0.25">
      <c r="A1375" s="796" t="s">
        <v>5156</v>
      </c>
      <c r="B1375" s="797" t="s">
        <v>5157</v>
      </c>
      <c r="C1375" s="796" t="s">
        <v>66</v>
      </c>
      <c r="D1375" s="798">
        <v>39302.855199999998</v>
      </c>
    </row>
    <row r="1376" spans="1:4" ht="30" customHeight="1" x14ac:dyDescent="0.25">
      <c r="A1376" s="796" t="s">
        <v>5158</v>
      </c>
      <c r="B1376" s="797" t="s">
        <v>5159</v>
      </c>
      <c r="C1376" s="796" t="s">
        <v>66</v>
      </c>
      <c r="D1376" s="798">
        <v>42277.794300000001</v>
      </c>
    </row>
    <row r="1377" spans="1:4" ht="30" customHeight="1" x14ac:dyDescent="0.25">
      <c r="A1377" s="796" t="s">
        <v>5160</v>
      </c>
      <c r="B1377" s="797" t="s">
        <v>5161</v>
      </c>
      <c r="C1377" s="796" t="s">
        <v>66</v>
      </c>
      <c r="D1377" s="798">
        <v>45983.009299999998</v>
      </c>
    </row>
    <row r="1378" spans="1:4" ht="30" customHeight="1" x14ac:dyDescent="0.25">
      <c r="A1378" s="796" t="s">
        <v>5162</v>
      </c>
      <c r="B1378" s="797" t="s">
        <v>5163</v>
      </c>
      <c r="C1378" s="796" t="s">
        <v>66</v>
      </c>
      <c r="D1378" s="798">
        <v>41770.140800000001</v>
      </c>
    </row>
    <row r="1379" spans="1:4" ht="30" customHeight="1" x14ac:dyDescent="0.25">
      <c r="A1379" s="796" t="s">
        <v>5164</v>
      </c>
      <c r="B1379" s="797" t="s">
        <v>5165</v>
      </c>
      <c r="C1379" s="796" t="s">
        <v>66</v>
      </c>
      <c r="D1379" s="798">
        <v>46463.771999999997</v>
      </c>
    </row>
    <row r="1380" spans="1:4" ht="30" customHeight="1" x14ac:dyDescent="0.25">
      <c r="A1380" s="796" t="s">
        <v>5166</v>
      </c>
      <c r="B1380" s="797" t="s">
        <v>5167</v>
      </c>
      <c r="C1380" s="796" t="s">
        <v>66</v>
      </c>
      <c r="D1380" s="798">
        <v>42277.794300000001</v>
      </c>
    </row>
    <row r="1381" spans="1:4" ht="30" customHeight="1" x14ac:dyDescent="0.25">
      <c r="A1381" s="796" t="s">
        <v>5168</v>
      </c>
      <c r="B1381" s="797" t="s">
        <v>5169</v>
      </c>
      <c r="C1381" s="796" t="s">
        <v>66</v>
      </c>
      <c r="D1381" s="798">
        <v>46974.683499999999</v>
      </c>
    </row>
    <row r="1382" spans="1:4" ht="30" customHeight="1" x14ac:dyDescent="0.25">
      <c r="A1382" s="796" t="s">
        <v>5170</v>
      </c>
      <c r="B1382" s="797" t="s">
        <v>5171</v>
      </c>
      <c r="C1382" s="796" t="s">
        <v>66</v>
      </c>
      <c r="D1382" s="798">
        <v>43620.2791</v>
      </c>
    </row>
    <row r="1383" spans="1:4" ht="30" customHeight="1" x14ac:dyDescent="0.25">
      <c r="A1383" s="796" t="s">
        <v>5172</v>
      </c>
      <c r="B1383" s="797" t="s">
        <v>5173</v>
      </c>
      <c r="C1383" s="796" t="s">
        <v>66</v>
      </c>
      <c r="D1383" s="798">
        <v>47342.325599999996</v>
      </c>
    </row>
    <row r="1384" spans="1:4" ht="30" customHeight="1" x14ac:dyDescent="0.25">
      <c r="A1384" s="796" t="s">
        <v>5174</v>
      </c>
      <c r="B1384" s="797" t="s">
        <v>5175</v>
      </c>
      <c r="C1384" s="796" t="s">
        <v>66</v>
      </c>
      <c r="D1384" s="798">
        <v>49313.996700000003</v>
      </c>
    </row>
    <row r="1385" spans="1:4" ht="30" customHeight="1" x14ac:dyDescent="0.25">
      <c r="A1385" s="796" t="s">
        <v>5176</v>
      </c>
      <c r="B1385" s="797" t="s">
        <v>5177</v>
      </c>
      <c r="C1385" s="796" t="s">
        <v>66</v>
      </c>
      <c r="D1385" s="798">
        <v>53014.485200000003</v>
      </c>
    </row>
    <row r="1386" spans="1:4" ht="30" customHeight="1" x14ac:dyDescent="0.25">
      <c r="A1386" s="796" t="s">
        <v>5178</v>
      </c>
      <c r="B1386" s="797" t="s">
        <v>5179</v>
      </c>
      <c r="C1386" s="796" t="s">
        <v>66</v>
      </c>
      <c r="D1386" s="798">
        <v>57940.754800000002</v>
      </c>
    </row>
    <row r="1387" spans="1:4" ht="30" customHeight="1" x14ac:dyDescent="0.25">
      <c r="A1387" s="796" t="s">
        <v>5180</v>
      </c>
      <c r="B1387" s="797" t="s">
        <v>5181</v>
      </c>
      <c r="C1387" s="796" t="s">
        <v>66</v>
      </c>
      <c r="D1387" s="798">
        <v>62805.241800000003</v>
      </c>
    </row>
    <row r="1388" spans="1:4" ht="30" customHeight="1" x14ac:dyDescent="0.25">
      <c r="A1388" s="796" t="s">
        <v>5182</v>
      </c>
      <c r="B1388" s="797" t="s">
        <v>5183</v>
      </c>
      <c r="C1388" s="796" t="s">
        <v>66</v>
      </c>
      <c r="D1388" s="798">
        <v>65471.862500000003</v>
      </c>
    </row>
    <row r="1389" spans="1:4" ht="15.75" customHeight="1" x14ac:dyDescent="0.25">
      <c r="A1389" s="796" t="s">
        <v>5184</v>
      </c>
      <c r="B1389" s="797" t="s">
        <v>5185</v>
      </c>
      <c r="C1389" s="796" t="s">
        <v>66</v>
      </c>
      <c r="D1389" s="798">
        <v>70354.651899999997</v>
      </c>
    </row>
    <row r="1390" spans="1:4" ht="30" customHeight="1" x14ac:dyDescent="0.25">
      <c r="A1390" s="796" t="s">
        <v>5186</v>
      </c>
      <c r="B1390" s="797" t="s">
        <v>5187</v>
      </c>
      <c r="C1390" s="796" t="s">
        <v>66</v>
      </c>
      <c r="D1390" s="798">
        <v>56296.522100000002</v>
      </c>
    </row>
    <row r="1391" spans="1:4" ht="15.75" customHeight="1" x14ac:dyDescent="0.25">
      <c r="A1391" s="796" t="s">
        <v>5188</v>
      </c>
      <c r="B1391" s="797" t="s">
        <v>5189</v>
      </c>
      <c r="C1391" s="796" t="s">
        <v>66</v>
      </c>
      <c r="D1391" s="798">
        <v>58385.5432</v>
      </c>
    </row>
    <row r="1392" spans="1:4" ht="15.75" customHeight="1" x14ac:dyDescent="0.25">
      <c r="A1392" s="796" t="s">
        <v>5190</v>
      </c>
      <c r="B1392" s="797" t="s">
        <v>5191</v>
      </c>
      <c r="C1392" s="796" t="s">
        <v>66</v>
      </c>
      <c r="D1392" s="798">
        <v>59361.208599999998</v>
      </c>
    </row>
    <row r="1393" spans="1:4" ht="15.75" customHeight="1" x14ac:dyDescent="0.25">
      <c r="A1393" s="796" t="s">
        <v>5192</v>
      </c>
      <c r="B1393" s="797" t="s">
        <v>5193</v>
      </c>
      <c r="C1393" s="796" t="s">
        <v>66</v>
      </c>
      <c r="D1393" s="798">
        <v>60490.2399</v>
      </c>
    </row>
    <row r="1394" spans="1:4" ht="15.75" customHeight="1" x14ac:dyDescent="0.25">
      <c r="A1394" s="796" t="s">
        <v>5194</v>
      </c>
      <c r="B1394" s="797" t="s">
        <v>5195</v>
      </c>
      <c r="C1394" s="796" t="s">
        <v>66</v>
      </c>
      <c r="D1394" s="798">
        <v>64436.192999999999</v>
      </c>
    </row>
    <row r="1395" spans="1:4" ht="30" customHeight="1" x14ac:dyDescent="0.25">
      <c r="A1395" s="796" t="s">
        <v>5196</v>
      </c>
      <c r="B1395" s="797" t="s">
        <v>5197</v>
      </c>
      <c r="C1395" s="796" t="s">
        <v>66</v>
      </c>
      <c r="D1395" s="798">
        <v>63317.764900000002</v>
      </c>
    </row>
    <row r="1396" spans="1:4" ht="15.75" customHeight="1" x14ac:dyDescent="0.25">
      <c r="A1396" s="796" t="s">
        <v>5198</v>
      </c>
      <c r="B1396" s="797" t="s">
        <v>5199</v>
      </c>
      <c r="C1396" s="796" t="s">
        <v>66</v>
      </c>
      <c r="D1396" s="798">
        <v>65650.41</v>
      </c>
    </row>
    <row r="1397" spans="1:4" ht="15.75" customHeight="1" x14ac:dyDescent="0.25">
      <c r="A1397" s="796" t="s">
        <v>5200</v>
      </c>
      <c r="B1397" s="797" t="s">
        <v>5201</v>
      </c>
      <c r="C1397" s="796" t="s">
        <v>66</v>
      </c>
      <c r="D1397" s="798">
        <v>68404.490699999995</v>
      </c>
    </row>
    <row r="1398" spans="1:4" ht="15.75" customHeight="1" x14ac:dyDescent="0.25">
      <c r="A1398" s="796" t="s">
        <v>5202</v>
      </c>
      <c r="B1398" s="797" t="s">
        <v>5203</v>
      </c>
      <c r="C1398" s="796" t="s">
        <v>66</v>
      </c>
      <c r="D1398" s="798">
        <v>68885.253299999997</v>
      </c>
    </row>
    <row r="1399" spans="1:4" ht="15.75" customHeight="1" x14ac:dyDescent="0.25">
      <c r="A1399" s="796" t="s">
        <v>5204</v>
      </c>
      <c r="B1399" s="797" t="s">
        <v>5205</v>
      </c>
      <c r="C1399" s="796" t="s">
        <v>66</v>
      </c>
      <c r="D1399" s="798">
        <v>70745.787899999996</v>
      </c>
    </row>
    <row r="1400" spans="1:4" ht="15.75" customHeight="1" x14ac:dyDescent="0.25">
      <c r="A1400" s="796" t="s">
        <v>5206</v>
      </c>
      <c r="B1400" s="797" t="s">
        <v>5207</v>
      </c>
      <c r="C1400" s="796" t="s">
        <v>70</v>
      </c>
      <c r="D1400" s="798">
        <v>15441.0134</v>
      </c>
    </row>
    <row r="1401" spans="1:4" ht="15.75" customHeight="1" x14ac:dyDescent="0.25">
      <c r="A1401" s="796" t="s">
        <v>5208</v>
      </c>
      <c r="B1401" s="797" t="s">
        <v>5209</v>
      </c>
      <c r="C1401" s="796" t="s">
        <v>50</v>
      </c>
      <c r="D1401" s="798">
        <v>7.4183000000000003</v>
      </c>
    </row>
    <row r="1402" spans="1:4" ht="15.75" customHeight="1" x14ac:dyDescent="0.25">
      <c r="A1402" s="796" t="s">
        <v>5210</v>
      </c>
      <c r="B1402" s="797" t="s">
        <v>5211</v>
      </c>
      <c r="C1402" s="796" t="s">
        <v>50</v>
      </c>
      <c r="D1402" s="798">
        <v>19.935099999999998</v>
      </c>
    </row>
    <row r="1403" spans="1:4" ht="15.75" customHeight="1" x14ac:dyDescent="0.25">
      <c r="A1403" s="796" t="s">
        <v>5212</v>
      </c>
      <c r="B1403" s="797" t="s">
        <v>5213</v>
      </c>
      <c r="C1403" s="796" t="s">
        <v>70</v>
      </c>
      <c r="D1403" s="798">
        <v>49.819499999999998</v>
      </c>
    </row>
    <row r="1404" spans="1:4" ht="15.75" customHeight="1" x14ac:dyDescent="0.25">
      <c r="A1404" s="796" t="s">
        <v>5214</v>
      </c>
      <c r="B1404" s="797" t="s">
        <v>5215</v>
      </c>
      <c r="C1404" s="796" t="s">
        <v>47</v>
      </c>
      <c r="D1404" s="798">
        <v>20.354099999999999</v>
      </c>
    </row>
    <row r="1405" spans="1:4" ht="15.75" customHeight="1" x14ac:dyDescent="0.25">
      <c r="A1405" s="796" t="s">
        <v>5216</v>
      </c>
      <c r="B1405" s="797" t="s">
        <v>5217</v>
      </c>
      <c r="C1405" s="796" t="s">
        <v>66</v>
      </c>
      <c r="D1405" s="798">
        <v>131.02930000000001</v>
      </c>
    </row>
    <row r="1406" spans="1:4" ht="15.75" customHeight="1" x14ac:dyDescent="0.25">
      <c r="A1406" s="796" t="s">
        <v>348</v>
      </c>
      <c r="B1406" s="797" t="s">
        <v>349</v>
      </c>
      <c r="C1406" s="796" t="s">
        <v>70</v>
      </c>
      <c r="D1406" s="798">
        <v>2.2599999999999998</v>
      </c>
    </row>
    <row r="1407" spans="1:4" ht="15.75" customHeight="1" x14ac:dyDescent="0.25">
      <c r="A1407" s="796" t="s">
        <v>375</v>
      </c>
      <c r="B1407" s="797" t="s">
        <v>1726</v>
      </c>
      <c r="C1407" s="796" t="s">
        <v>50</v>
      </c>
      <c r="D1407" s="798">
        <v>9.6770999999999994</v>
      </c>
    </row>
    <row r="1408" spans="1:4" ht="15.75" customHeight="1" x14ac:dyDescent="0.25">
      <c r="A1408" s="796" t="s">
        <v>5218</v>
      </c>
      <c r="B1408" s="797" t="s">
        <v>5219</v>
      </c>
      <c r="C1408" s="796" t="s">
        <v>70</v>
      </c>
      <c r="D1408" s="798">
        <v>3.2103000000000002</v>
      </c>
    </row>
    <row r="1409" spans="1:4" ht="15.75" customHeight="1" x14ac:dyDescent="0.25">
      <c r="A1409" s="796" t="s">
        <v>5220</v>
      </c>
      <c r="B1409" s="797" t="s">
        <v>5221</v>
      </c>
      <c r="C1409" s="796" t="s">
        <v>70</v>
      </c>
      <c r="D1409" s="798">
        <v>3.2879999999999998</v>
      </c>
    </row>
    <row r="1410" spans="1:4" ht="15.75" customHeight="1" x14ac:dyDescent="0.25">
      <c r="A1410" s="796" t="s">
        <v>5222</v>
      </c>
      <c r="B1410" s="797" t="s">
        <v>5223</v>
      </c>
      <c r="C1410" s="796" t="s">
        <v>70</v>
      </c>
      <c r="D1410" s="798">
        <v>3.4925999999999999</v>
      </c>
    </row>
    <row r="1411" spans="1:4" ht="15.75" customHeight="1" x14ac:dyDescent="0.25">
      <c r="A1411" s="796" t="s">
        <v>5224</v>
      </c>
      <c r="B1411" s="797" t="s">
        <v>5225</v>
      </c>
      <c r="C1411" s="796" t="s">
        <v>70</v>
      </c>
      <c r="D1411" s="798">
        <v>4.4364999999999997</v>
      </c>
    </row>
    <row r="1412" spans="1:4" ht="15.75" customHeight="1" x14ac:dyDescent="0.25">
      <c r="A1412" s="796" t="s">
        <v>5226</v>
      </c>
      <c r="B1412" s="797" t="s">
        <v>5227</v>
      </c>
      <c r="C1412" s="796" t="s">
        <v>70</v>
      </c>
      <c r="D1412" s="798">
        <v>4.7807000000000004</v>
      </c>
    </row>
    <row r="1413" spans="1:4" ht="15.75" customHeight="1" x14ac:dyDescent="0.25">
      <c r="A1413" s="796" t="s">
        <v>5228</v>
      </c>
      <c r="B1413" s="797" t="s">
        <v>5229</v>
      </c>
      <c r="C1413" s="796" t="s">
        <v>70</v>
      </c>
      <c r="D1413" s="798">
        <v>5.5955000000000004</v>
      </c>
    </row>
    <row r="1414" spans="1:4" ht="15.75" customHeight="1" x14ac:dyDescent="0.25">
      <c r="A1414" s="796" t="s">
        <v>5230</v>
      </c>
      <c r="B1414" s="797" t="s">
        <v>5231</v>
      </c>
      <c r="C1414" s="796" t="s">
        <v>70</v>
      </c>
      <c r="D1414" s="798">
        <v>5.8532000000000002</v>
      </c>
    </row>
    <row r="1415" spans="1:4" ht="15.75" customHeight="1" x14ac:dyDescent="0.25">
      <c r="A1415" s="796" t="s">
        <v>5232</v>
      </c>
      <c r="B1415" s="797" t="s">
        <v>5233</v>
      </c>
      <c r="C1415" s="796" t="s">
        <v>70</v>
      </c>
      <c r="D1415" s="798">
        <v>6.3684000000000003</v>
      </c>
    </row>
    <row r="1416" spans="1:4" ht="15.75" customHeight="1" x14ac:dyDescent="0.25">
      <c r="A1416" s="796" t="s">
        <v>5234</v>
      </c>
      <c r="B1416" s="797" t="s">
        <v>5235</v>
      </c>
      <c r="C1416" s="796" t="s">
        <v>70</v>
      </c>
      <c r="D1416" s="798">
        <v>6.7678000000000003</v>
      </c>
    </row>
    <row r="1417" spans="1:4" ht="15.75" customHeight="1" x14ac:dyDescent="0.25">
      <c r="A1417" s="796" t="s">
        <v>5236</v>
      </c>
      <c r="B1417" s="797" t="s">
        <v>5237</v>
      </c>
      <c r="C1417" s="796" t="s">
        <v>70</v>
      </c>
      <c r="D1417" s="798">
        <v>7.2689000000000004</v>
      </c>
    </row>
    <row r="1418" spans="1:4" ht="15.75" customHeight="1" x14ac:dyDescent="0.25">
      <c r="A1418" s="796" t="s">
        <v>5238</v>
      </c>
      <c r="B1418" s="797" t="s">
        <v>5239</v>
      </c>
      <c r="C1418" s="796" t="s">
        <v>70</v>
      </c>
      <c r="D1418" s="798">
        <v>7.5575999999999999</v>
      </c>
    </row>
    <row r="1419" spans="1:4" ht="15.75" customHeight="1" x14ac:dyDescent="0.25">
      <c r="A1419" s="796" t="s">
        <v>5240</v>
      </c>
      <c r="B1419" s="797" t="s">
        <v>5241</v>
      </c>
      <c r="C1419" s="796" t="s">
        <v>70</v>
      </c>
      <c r="D1419" s="798">
        <v>7.8651</v>
      </c>
    </row>
    <row r="1420" spans="1:4" ht="15.75" customHeight="1" x14ac:dyDescent="0.25">
      <c r="A1420" s="796" t="s">
        <v>5242</v>
      </c>
      <c r="B1420" s="797" t="s">
        <v>5243</v>
      </c>
      <c r="C1420" s="796" t="s">
        <v>70</v>
      </c>
      <c r="D1420" s="798">
        <v>8.7030999999999992</v>
      </c>
    </row>
    <row r="1421" spans="1:4" ht="15.75" customHeight="1" x14ac:dyDescent="0.25">
      <c r="A1421" s="796" t="s">
        <v>5244</v>
      </c>
      <c r="B1421" s="797" t="s">
        <v>5245</v>
      </c>
      <c r="C1421" s="796" t="s">
        <v>70</v>
      </c>
      <c r="D1421" s="798">
        <v>9.4</v>
      </c>
    </row>
    <row r="1422" spans="1:4" ht="15.75" customHeight="1" x14ac:dyDescent="0.25">
      <c r="A1422" s="796" t="s">
        <v>5246</v>
      </c>
      <c r="B1422" s="797" t="s">
        <v>5247</v>
      </c>
      <c r="C1422" s="796" t="s">
        <v>70</v>
      </c>
      <c r="D1422" s="798">
        <v>10.122400000000001</v>
      </c>
    </row>
    <row r="1423" spans="1:4" ht="15.75" customHeight="1" x14ac:dyDescent="0.25">
      <c r="A1423" s="796" t="s">
        <v>5248</v>
      </c>
      <c r="B1423" s="797" t="s">
        <v>5249</v>
      </c>
      <c r="C1423" s="796" t="s">
        <v>70</v>
      </c>
      <c r="D1423" s="798">
        <v>10.852399999999999</v>
      </c>
    </row>
    <row r="1424" spans="1:4" ht="15.75" customHeight="1" x14ac:dyDescent="0.25">
      <c r="A1424" s="796" t="s">
        <v>5250</v>
      </c>
      <c r="B1424" s="797" t="s">
        <v>5251</v>
      </c>
      <c r="C1424" s="796" t="s">
        <v>70</v>
      </c>
      <c r="D1424" s="798">
        <v>12.0436</v>
      </c>
    </row>
    <row r="1425" spans="1:4" ht="15.75" customHeight="1" x14ac:dyDescent="0.25">
      <c r="A1425" s="796" t="s">
        <v>5252</v>
      </c>
      <c r="B1425" s="797" t="s">
        <v>5253</v>
      </c>
      <c r="C1425" s="796" t="s">
        <v>70</v>
      </c>
      <c r="D1425" s="798">
        <v>13.97</v>
      </c>
    </row>
    <row r="1426" spans="1:4" ht="15.75" customHeight="1" x14ac:dyDescent="0.25">
      <c r="A1426" s="796" t="s">
        <v>5254</v>
      </c>
      <c r="B1426" s="797" t="s">
        <v>5255</v>
      </c>
      <c r="C1426" s="796" t="s">
        <v>70</v>
      </c>
      <c r="D1426" s="798">
        <v>7.2819000000000003</v>
      </c>
    </row>
    <row r="1427" spans="1:4" ht="15.75" customHeight="1" x14ac:dyDescent="0.25">
      <c r="A1427" s="796" t="s">
        <v>5256</v>
      </c>
      <c r="B1427" s="797" t="s">
        <v>5257</v>
      </c>
      <c r="C1427" s="796" t="s">
        <v>70</v>
      </c>
      <c r="D1427" s="798">
        <v>7.7713000000000001</v>
      </c>
    </row>
    <row r="1428" spans="1:4" ht="15.75" customHeight="1" x14ac:dyDescent="0.25">
      <c r="A1428" s="796" t="s">
        <v>5258</v>
      </c>
      <c r="B1428" s="797" t="s">
        <v>5259</v>
      </c>
      <c r="C1428" s="796" t="s">
        <v>70</v>
      </c>
      <c r="D1428" s="798">
        <v>8.1540999999999997</v>
      </c>
    </row>
    <row r="1429" spans="1:4" ht="15.75" customHeight="1" x14ac:dyDescent="0.25">
      <c r="A1429" s="796" t="s">
        <v>5260</v>
      </c>
      <c r="B1429" s="797" t="s">
        <v>5261</v>
      </c>
      <c r="C1429" s="796" t="s">
        <v>70</v>
      </c>
      <c r="D1429" s="798">
        <v>8.6141000000000005</v>
      </c>
    </row>
    <row r="1430" spans="1:4" ht="15.75" customHeight="1" x14ac:dyDescent="0.25">
      <c r="A1430" s="796" t="s">
        <v>5262</v>
      </c>
      <c r="B1430" s="797" t="s">
        <v>5263</v>
      </c>
      <c r="C1430" s="796" t="s">
        <v>70</v>
      </c>
      <c r="D1430" s="798">
        <v>8.9205000000000005</v>
      </c>
    </row>
    <row r="1431" spans="1:4" ht="15.75" customHeight="1" x14ac:dyDescent="0.25">
      <c r="A1431" s="796" t="s">
        <v>5264</v>
      </c>
      <c r="B1431" s="797" t="s">
        <v>5265</v>
      </c>
      <c r="C1431" s="796" t="s">
        <v>70</v>
      </c>
      <c r="D1431" s="798">
        <v>9.5226000000000006</v>
      </c>
    </row>
    <row r="1432" spans="1:4" ht="15.75" customHeight="1" x14ac:dyDescent="0.25">
      <c r="A1432" s="796" t="s">
        <v>605</v>
      </c>
      <c r="B1432" s="797" t="s">
        <v>5266</v>
      </c>
      <c r="C1432" s="796" t="s">
        <v>50</v>
      </c>
      <c r="D1432" s="798">
        <v>68.188999999999993</v>
      </c>
    </row>
    <row r="1433" spans="1:4" ht="15.75" customHeight="1" x14ac:dyDescent="0.25">
      <c r="A1433" s="796" t="s">
        <v>5267</v>
      </c>
      <c r="B1433" s="797" t="s">
        <v>5268</v>
      </c>
      <c r="C1433" s="796" t="s">
        <v>70</v>
      </c>
      <c r="D1433" s="798">
        <v>15.7926</v>
      </c>
    </row>
    <row r="1434" spans="1:4" ht="15.75" customHeight="1" x14ac:dyDescent="0.25">
      <c r="A1434" s="796" t="s">
        <v>5269</v>
      </c>
      <c r="B1434" s="797" t="s">
        <v>5270</v>
      </c>
      <c r="C1434" s="796" t="s">
        <v>70</v>
      </c>
      <c r="D1434" s="798">
        <v>0.2707</v>
      </c>
    </row>
    <row r="1435" spans="1:4" ht="15.75" customHeight="1" x14ac:dyDescent="0.25">
      <c r="A1435" s="796" t="s">
        <v>5271</v>
      </c>
      <c r="B1435" s="797" t="s">
        <v>5272</v>
      </c>
      <c r="C1435" s="796" t="s">
        <v>70</v>
      </c>
      <c r="D1435" s="798">
        <v>0.61670000000000003</v>
      </c>
    </row>
    <row r="1436" spans="1:4" ht="15.75" customHeight="1" x14ac:dyDescent="0.25">
      <c r="A1436" s="796" t="s">
        <v>5273</v>
      </c>
      <c r="B1436" s="797" t="s">
        <v>5274</v>
      </c>
      <c r="C1436" s="796" t="s">
        <v>70</v>
      </c>
      <c r="D1436" s="798">
        <v>1.5285</v>
      </c>
    </row>
    <row r="1437" spans="1:4" ht="15.75" customHeight="1" x14ac:dyDescent="0.25">
      <c r="A1437" s="796" t="s">
        <v>5275</v>
      </c>
      <c r="B1437" s="797" t="s">
        <v>5276</v>
      </c>
      <c r="C1437" s="796" t="s">
        <v>50</v>
      </c>
      <c r="D1437" s="798">
        <v>16.648700000000002</v>
      </c>
    </row>
    <row r="1438" spans="1:4" ht="15.75" customHeight="1" x14ac:dyDescent="0.25">
      <c r="A1438" s="796" t="s">
        <v>5943</v>
      </c>
      <c r="B1438" s="797" t="s">
        <v>5944</v>
      </c>
      <c r="C1438" s="796" t="s">
        <v>70</v>
      </c>
      <c r="D1438" s="798">
        <v>30</v>
      </c>
    </row>
    <row r="1439" spans="1:4" ht="15.75" customHeight="1" x14ac:dyDescent="0.25">
      <c r="A1439" s="796" t="s">
        <v>5945</v>
      </c>
      <c r="B1439" s="797" t="s">
        <v>5946</v>
      </c>
      <c r="C1439" s="796" t="s">
        <v>66</v>
      </c>
      <c r="D1439" s="798">
        <v>15</v>
      </c>
    </row>
    <row r="1440" spans="1:4" ht="15.75" customHeight="1" x14ac:dyDescent="0.25">
      <c r="A1440" s="796" t="s">
        <v>5277</v>
      </c>
      <c r="B1440" s="797" t="s">
        <v>5278</v>
      </c>
      <c r="C1440" s="796" t="s">
        <v>50</v>
      </c>
      <c r="D1440" s="798">
        <v>17.034199999999998</v>
      </c>
    </row>
    <row r="1441" spans="1:4" ht="15.75" customHeight="1" x14ac:dyDescent="0.25">
      <c r="A1441" s="796" t="s">
        <v>5279</v>
      </c>
      <c r="B1441" s="797" t="s">
        <v>5280</v>
      </c>
      <c r="C1441" s="796" t="s">
        <v>38</v>
      </c>
      <c r="D1441" s="798" t="s">
        <v>478</v>
      </c>
    </row>
    <row r="1442" spans="1:4" ht="15.75" customHeight="1" x14ac:dyDescent="0.25">
      <c r="A1442" s="796" t="s">
        <v>5281</v>
      </c>
      <c r="B1442" s="797" t="s">
        <v>5282</v>
      </c>
      <c r="C1442" s="796" t="s">
        <v>66</v>
      </c>
      <c r="D1442" s="798">
        <v>131.60759999999999</v>
      </c>
    </row>
    <row r="1443" spans="1:4" ht="15.75" customHeight="1" x14ac:dyDescent="0.25">
      <c r="A1443" s="796" t="s">
        <v>5283</v>
      </c>
      <c r="B1443" s="797" t="s">
        <v>5284</v>
      </c>
      <c r="C1443" s="796" t="s">
        <v>66</v>
      </c>
      <c r="D1443" s="798">
        <v>162.9965</v>
      </c>
    </row>
    <row r="1444" spans="1:4" ht="15.75" customHeight="1" x14ac:dyDescent="0.25">
      <c r="A1444" s="796" t="s">
        <v>5285</v>
      </c>
      <c r="B1444" s="797" t="s">
        <v>5286</v>
      </c>
      <c r="C1444" s="796" t="s">
        <v>66</v>
      </c>
      <c r="D1444" s="798">
        <v>200.3329</v>
      </c>
    </row>
    <row r="1445" spans="1:4" ht="15.75" customHeight="1" x14ac:dyDescent="0.25">
      <c r="A1445" s="796" t="s">
        <v>5287</v>
      </c>
      <c r="B1445" s="797" t="s">
        <v>5288</v>
      </c>
      <c r="C1445" s="796" t="s">
        <v>66</v>
      </c>
      <c r="D1445" s="798">
        <v>240.78960000000001</v>
      </c>
    </row>
    <row r="1446" spans="1:4" ht="15.75" customHeight="1" x14ac:dyDescent="0.25">
      <c r="A1446" s="796" t="s">
        <v>5289</v>
      </c>
      <c r="B1446" s="797" t="s">
        <v>5290</v>
      </c>
      <c r="C1446" s="796" t="s">
        <v>66</v>
      </c>
      <c r="D1446" s="798">
        <v>293.19420000000002</v>
      </c>
    </row>
    <row r="1447" spans="1:4" ht="15.75" customHeight="1" x14ac:dyDescent="0.25">
      <c r="A1447" s="796" t="s">
        <v>5291</v>
      </c>
      <c r="B1447" s="797" t="s">
        <v>5292</v>
      </c>
      <c r="C1447" s="796" t="s">
        <v>66</v>
      </c>
      <c r="D1447" s="798">
        <v>351.0976</v>
      </c>
    </row>
    <row r="1448" spans="1:4" ht="15.75" customHeight="1" x14ac:dyDescent="0.25">
      <c r="A1448" s="796" t="s">
        <v>5293</v>
      </c>
      <c r="B1448" s="797" t="s">
        <v>5294</v>
      </c>
      <c r="C1448" s="796" t="s">
        <v>66</v>
      </c>
      <c r="D1448" s="798">
        <v>378.74869999999999</v>
      </c>
    </row>
    <row r="1449" spans="1:4" ht="15.75" customHeight="1" x14ac:dyDescent="0.25">
      <c r="A1449" s="796" t="s">
        <v>5295</v>
      </c>
      <c r="B1449" s="797" t="s">
        <v>5296</v>
      </c>
      <c r="C1449" s="796" t="s">
        <v>66</v>
      </c>
      <c r="D1449" s="798">
        <v>480.87670000000003</v>
      </c>
    </row>
    <row r="1450" spans="1:4" ht="15.75" customHeight="1" x14ac:dyDescent="0.25">
      <c r="A1450" s="796" t="s">
        <v>5297</v>
      </c>
      <c r="B1450" s="797" t="s">
        <v>5298</v>
      </c>
      <c r="C1450" s="796" t="s">
        <v>66</v>
      </c>
      <c r="D1450" s="798">
        <v>1518.1505999999999</v>
      </c>
    </row>
    <row r="1451" spans="1:4" ht="15.75" customHeight="1" x14ac:dyDescent="0.25">
      <c r="A1451" s="796" t="s">
        <v>5299</v>
      </c>
      <c r="B1451" s="797" t="s">
        <v>5300</v>
      </c>
      <c r="C1451" s="796" t="s">
        <v>66</v>
      </c>
      <c r="D1451" s="798">
        <v>1725.5871999999999</v>
      </c>
    </row>
    <row r="1452" spans="1:4" ht="15.75" customHeight="1" x14ac:dyDescent="0.25">
      <c r="A1452" s="796" t="s">
        <v>5301</v>
      </c>
      <c r="B1452" s="797" t="s">
        <v>5302</v>
      </c>
      <c r="C1452" s="796" t="s">
        <v>66</v>
      </c>
      <c r="D1452" s="798">
        <v>2009.6368</v>
      </c>
    </row>
    <row r="1453" spans="1:4" ht="15.75" customHeight="1" x14ac:dyDescent="0.25">
      <c r="A1453" s="796" t="s">
        <v>5303</v>
      </c>
      <c r="B1453" s="797" t="s">
        <v>5304</v>
      </c>
      <c r="C1453" s="796" t="s">
        <v>66</v>
      </c>
      <c r="D1453" s="798">
        <v>2266.1073000000001</v>
      </c>
    </row>
    <row r="1454" spans="1:4" ht="15.75" customHeight="1" x14ac:dyDescent="0.25">
      <c r="A1454" s="796" t="s">
        <v>5305</v>
      </c>
      <c r="B1454" s="797" t="s">
        <v>5306</v>
      </c>
      <c r="C1454" s="796" t="s">
        <v>66</v>
      </c>
      <c r="D1454" s="798">
        <v>2271.8773000000001</v>
      </c>
    </row>
    <row r="1455" spans="1:4" ht="15.75" customHeight="1" x14ac:dyDescent="0.25">
      <c r="A1455" s="796" t="s">
        <v>5307</v>
      </c>
      <c r="B1455" s="797" t="s">
        <v>5308</v>
      </c>
      <c r="C1455" s="796" t="s">
        <v>66</v>
      </c>
      <c r="D1455" s="798">
        <v>2847.9351000000001</v>
      </c>
    </row>
    <row r="1456" spans="1:4" ht="15.75" customHeight="1" x14ac:dyDescent="0.25">
      <c r="A1456" s="796" t="s">
        <v>5309</v>
      </c>
      <c r="B1456" s="797" t="s">
        <v>5310</v>
      </c>
      <c r="C1456" s="796" t="s">
        <v>66</v>
      </c>
      <c r="D1456" s="798">
        <v>2860.3791000000001</v>
      </c>
    </row>
    <row r="1457" spans="1:4" ht="15.75" customHeight="1" x14ac:dyDescent="0.25">
      <c r="A1457" s="796" t="s">
        <v>5311</v>
      </c>
      <c r="B1457" s="797" t="s">
        <v>5312</v>
      </c>
      <c r="C1457" s="796" t="s">
        <v>66</v>
      </c>
      <c r="D1457" s="798">
        <v>2860.3791000000001</v>
      </c>
    </row>
    <row r="1458" spans="1:4" ht="15.75" customHeight="1" x14ac:dyDescent="0.25">
      <c r="A1458" s="796" t="s">
        <v>5313</v>
      </c>
      <c r="B1458" s="797" t="s">
        <v>5314</v>
      </c>
      <c r="C1458" s="796" t="s">
        <v>66</v>
      </c>
      <c r="D1458" s="798">
        <v>3305.5517</v>
      </c>
    </row>
    <row r="1459" spans="1:4" ht="15.75" customHeight="1" x14ac:dyDescent="0.25">
      <c r="A1459" s="796" t="s">
        <v>5315</v>
      </c>
      <c r="B1459" s="797" t="s">
        <v>5316</v>
      </c>
      <c r="C1459" s="796" t="s">
        <v>66</v>
      </c>
      <c r="D1459" s="798">
        <v>3741.4956000000002</v>
      </c>
    </row>
    <row r="1460" spans="1:4" ht="15.75" customHeight="1" x14ac:dyDescent="0.25">
      <c r="A1460" s="796" t="s">
        <v>5317</v>
      </c>
      <c r="B1460" s="797" t="s">
        <v>5318</v>
      </c>
      <c r="C1460" s="796" t="s">
        <v>66</v>
      </c>
      <c r="D1460" s="798">
        <v>3754.0338999999999</v>
      </c>
    </row>
    <row r="1461" spans="1:4" ht="15.75" customHeight="1" x14ac:dyDescent="0.25">
      <c r="A1461" s="796" t="s">
        <v>5319</v>
      </c>
      <c r="B1461" s="797" t="s">
        <v>5320</v>
      </c>
      <c r="C1461" s="796" t="s">
        <v>66</v>
      </c>
      <c r="D1461" s="798">
        <v>2594.3589000000002</v>
      </c>
    </row>
    <row r="1462" spans="1:4" ht="15.75" customHeight="1" x14ac:dyDescent="0.25">
      <c r="A1462" s="796" t="s">
        <v>5321</v>
      </c>
      <c r="B1462" s="797" t="s">
        <v>5322</v>
      </c>
      <c r="C1462" s="796" t="s">
        <v>66</v>
      </c>
      <c r="D1462" s="798">
        <v>3011.2804000000001</v>
      </c>
    </row>
    <row r="1463" spans="1:4" ht="15.75" customHeight="1" x14ac:dyDescent="0.25">
      <c r="A1463" s="796" t="s">
        <v>5323</v>
      </c>
      <c r="B1463" s="797" t="s">
        <v>5324</v>
      </c>
      <c r="C1463" s="796" t="s">
        <v>66</v>
      </c>
      <c r="D1463" s="798">
        <v>3946.8498</v>
      </c>
    </row>
    <row r="1464" spans="1:4" ht="15.75" customHeight="1" x14ac:dyDescent="0.25">
      <c r="A1464" s="796" t="s">
        <v>5325</v>
      </c>
      <c r="B1464" s="797" t="s">
        <v>5326</v>
      </c>
      <c r="C1464" s="796" t="s">
        <v>66</v>
      </c>
      <c r="D1464" s="798">
        <v>5095.3759</v>
      </c>
    </row>
    <row r="1465" spans="1:4" ht="15.75" customHeight="1" x14ac:dyDescent="0.25">
      <c r="A1465" s="796" t="s">
        <v>5327</v>
      </c>
      <c r="B1465" s="797" t="s">
        <v>5328</v>
      </c>
      <c r="C1465" s="796" t="s">
        <v>66</v>
      </c>
      <c r="D1465" s="798">
        <v>5414.8074999999999</v>
      </c>
    </row>
    <row r="1466" spans="1:4" ht="15.75" customHeight="1" x14ac:dyDescent="0.25">
      <c r="A1466" s="796" t="s">
        <v>5329</v>
      </c>
      <c r="B1466" s="797" t="s">
        <v>5330</v>
      </c>
      <c r="C1466" s="796" t="s">
        <v>66</v>
      </c>
      <c r="D1466" s="798">
        <v>7150.9477999999999</v>
      </c>
    </row>
    <row r="1467" spans="1:4" ht="15.75" customHeight="1" x14ac:dyDescent="0.25">
      <c r="A1467" s="796" t="s">
        <v>5331</v>
      </c>
      <c r="B1467" s="797" t="s">
        <v>5332</v>
      </c>
      <c r="C1467" s="796" t="s">
        <v>66</v>
      </c>
      <c r="D1467" s="798">
        <v>9027.6193999999996</v>
      </c>
    </row>
    <row r="1468" spans="1:4" ht="15.75" customHeight="1" x14ac:dyDescent="0.25">
      <c r="A1468" s="796" t="s">
        <v>5333</v>
      </c>
      <c r="B1468" s="797" t="s">
        <v>5334</v>
      </c>
      <c r="C1468" s="796" t="s">
        <v>66</v>
      </c>
      <c r="D1468" s="798">
        <v>9027.6193999999996</v>
      </c>
    </row>
    <row r="1469" spans="1:4" ht="15.75" customHeight="1" x14ac:dyDescent="0.25">
      <c r="A1469" s="796" t="s">
        <v>5335</v>
      </c>
      <c r="B1469" s="797" t="s">
        <v>5336</v>
      </c>
      <c r="C1469" s="796" t="s">
        <v>66</v>
      </c>
      <c r="D1469" s="798">
        <v>10536.108399999999</v>
      </c>
    </row>
    <row r="1470" spans="1:4" ht="15.75" customHeight="1" x14ac:dyDescent="0.25">
      <c r="A1470" s="796" t="s">
        <v>5337</v>
      </c>
      <c r="B1470" s="797" t="s">
        <v>5338</v>
      </c>
      <c r="C1470" s="796" t="s">
        <v>66</v>
      </c>
      <c r="D1470" s="798">
        <v>11994.8215</v>
      </c>
    </row>
    <row r="1471" spans="1:4" ht="15.75" customHeight="1" x14ac:dyDescent="0.25">
      <c r="A1471" s="796" t="s">
        <v>5339</v>
      </c>
      <c r="B1471" s="797" t="s">
        <v>5340</v>
      </c>
      <c r="C1471" s="796" t="s">
        <v>66</v>
      </c>
      <c r="D1471" s="798">
        <v>12081.9293</v>
      </c>
    </row>
    <row r="1472" spans="1:4" ht="15.75" customHeight="1" x14ac:dyDescent="0.25">
      <c r="A1472" s="796" t="s">
        <v>5341</v>
      </c>
      <c r="B1472" s="797" t="s">
        <v>5342</v>
      </c>
      <c r="C1472" s="796" t="s">
        <v>66</v>
      </c>
      <c r="D1472" s="798">
        <v>1187.6636000000001</v>
      </c>
    </row>
    <row r="1473" spans="1:4" ht="15.75" customHeight="1" x14ac:dyDescent="0.25">
      <c r="A1473" s="796" t="s">
        <v>5343</v>
      </c>
      <c r="B1473" s="797" t="s">
        <v>5344</v>
      </c>
      <c r="C1473" s="796" t="s">
        <v>66</v>
      </c>
      <c r="D1473" s="798">
        <v>1394.4846</v>
      </c>
    </row>
    <row r="1474" spans="1:4" ht="15.75" customHeight="1" x14ac:dyDescent="0.25">
      <c r="A1474" s="796" t="s">
        <v>5345</v>
      </c>
      <c r="B1474" s="797" t="s">
        <v>5346</v>
      </c>
      <c r="C1474" s="796" t="s">
        <v>66</v>
      </c>
      <c r="D1474" s="798">
        <v>1829.0854999999999</v>
      </c>
    </row>
    <row r="1475" spans="1:4" ht="15.75" customHeight="1" x14ac:dyDescent="0.25">
      <c r="A1475" s="796" t="s">
        <v>5347</v>
      </c>
      <c r="B1475" s="797" t="s">
        <v>5348</v>
      </c>
      <c r="C1475" s="796" t="s">
        <v>66</v>
      </c>
      <c r="D1475" s="798">
        <v>2364.7786000000001</v>
      </c>
    </row>
    <row r="1476" spans="1:4" ht="15.75" customHeight="1" x14ac:dyDescent="0.25">
      <c r="A1476" s="796" t="s">
        <v>5349</v>
      </c>
      <c r="B1476" s="797" t="s">
        <v>5350</v>
      </c>
      <c r="C1476" s="796" t="s">
        <v>66</v>
      </c>
      <c r="D1476" s="798">
        <v>2526.1273999999999</v>
      </c>
    </row>
    <row r="1477" spans="1:4" ht="15.75" customHeight="1" x14ac:dyDescent="0.25">
      <c r="A1477" s="796" t="s">
        <v>5351</v>
      </c>
      <c r="B1477" s="797" t="s">
        <v>5352</v>
      </c>
      <c r="C1477" s="796" t="s">
        <v>66</v>
      </c>
      <c r="D1477" s="798">
        <v>3328.1136000000001</v>
      </c>
    </row>
    <row r="1478" spans="1:4" ht="15.75" customHeight="1" x14ac:dyDescent="0.25">
      <c r="A1478" s="796" t="s">
        <v>5353</v>
      </c>
      <c r="B1478" s="797" t="s">
        <v>5354</v>
      </c>
      <c r="C1478" s="796" t="s">
        <v>66</v>
      </c>
      <c r="D1478" s="798">
        <v>4177.2218000000003</v>
      </c>
    </row>
    <row r="1479" spans="1:4" ht="15.75" customHeight="1" x14ac:dyDescent="0.25">
      <c r="A1479" s="796" t="s">
        <v>5355</v>
      </c>
      <c r="B1479" s="797" t="s">
        <v>5356</v>
      </c>
      <c r="C1479" s="796" t="s">
        <v>66</v>
      </c>
      <c r="D1479" s="798">
        <v>4177.2218000000003</v>
      </c>
    </row>
    <row r="1480" spans="1:4" ht="15.75" customHeight="1" x14ac:dyDescent="0.25">
      <c r="A1480" s="796" t="s">
        <v>5357</v>
      </c>
      <c r="B1480" s="797" t="s">
        <v>5358</v>
      </c>
      <c r="C1480" s="796" t="s">
        <v>66</v>
      </c>
      <c r="D1480" s="798">
        <v>4916.8310000000001</v>
      </c>
    </row>
    <row r="1481" spans="1:4" ht="15.75" customHeight="1" x14ac:dyDescent="0.25">
      <c r="A1481" s="796" t="s">
        <v>5359</v>
      </c>
      <c r="B1481" s="797" t="s">
        <v>5360</v>
      </c>
      <c r="C1481" s="796" t="s">
        <v>66</v>
      </c>
      <c r="D1481" s="798">
        <v>5606.6643000000004</v>
      </c>
    </row>
    <row r="1482" spans="1:4" ht="15.75" customHeight="1" x14ac:dyDescent="0.25">
      <c r="A1482" s="796" t="s">
        <v>5361</v>
      </c>
      <c r="B1482" s="797" t="s">
        <v>5362</v>
      </c>
      <c r="C1482" s="796" t="s">
        <v>66</v>
      </c>
      <c r="D1482" s="798">
        <v>5693.7722000000003</v>
      </c>
    </row>
    <row r="1483" spans="1:4" ht="15.75" customHeight="1" x14ac:dyDescent="0.25">
      <c r="A1483" s="796" t="s">
        <v>5363</v>
      </c>
      <c r="B1483" s="797" t="s">
        <v>5364</v>
      </c>
      <c r="C1483" s="796" t="s">
        <v>70</v>
      </c>
      <c r="D1483" s="798">
        <v>1105.8149000000001</v>
      </c>
    </row>
    <row r="1484" spans="1:4" ht="15.75" customHeight="1" x14ac:dyDescent="0.25">
      <c r="A1484" s="796" t="s">
        <v>5365</v>
      </c>
      <c r="B1484" s="797" t="s">
        <v>5366</v>
      </c>
      <c r="C1484" s="796" t="s">
        <v>47</v>
      </c>
      <c r="D1484" s="798">
        <v>537.3904</v>
      </c>
    </row>
    <row r="1485" spans="1:4" ht="15.75" customHeight="1" x14ac:dyDescent="0.25">
      <c r="A1485" s="796" t="s">
        <v>5367</v>
      </c>
      <c r="B1485" s="797" t="s">
        <v>5368</v>
      </c>
      <c r="C1485" s="796" t="s">
        <v>66</v>
      </c>
      <c r="D1485" s="798">
        <v>201.6001</v>
      </c>
    </row>
    <row r="1486" spans="1:4" ht="15.75" customHeight="1" x14ac:dyDescent="0.25">
      <c r="A1486" s="796" t="s">
        <v>5369</v>
      </c>
      <c r="B1486" s="797" t="s">
        <v>5370</v>
      </c>
      <c r="C1486" s="796" t="s">
        <v>108</v>
      </c>
      <c r="D1486" s="798" t="s">
        <v>478</v>
      </c>
    </row>
    <row r="1487" spans="1:4" ht="15.75" customHeight="1" x14ac:dyDescent="0.25">
      <c r="A1487" s="796" t="s">
        <v>5371</v>
      </c>
      <c r="B1487" s="797" t="s">
        <v>5372</v>
      </c>
      <c r="C1487" s="796" t="s">
        <v>47</v>
      </c>
      <c r="D1487" s="798">
        <v>450.78449999999998</v>
      </c>
    </row>
    <row r="1488" spans="1:4" ht="15.75" customHeight="1" x14ac:dyDescent="0.25">
      <c r="A1488" s="796" t="s">
        <v>5373</v>
      </c>
      <c r="B1488" s="797" t="s">
        <v>5374</v>
      </c>
      <c r="C1488" s="796" t="s">
        <v>47</v>
      </c>
      <c r="D1488" s="798">
        <v>110.5634</v>
      </c>
    </row>
    <row r="1489" spans="1:4" ht="15.75" customHeight="1" x14ac:dyDescent="0.25">
      <c r="A1489" s="796" t="s">
        <v>5375</v>
      </c>
      <c r="B1489" s="797" t="s">
        <v>5376</v>
      </c>
      <c r="C1489" s="796" t="s">
        <v>47</v>
      </c>
      <c r="D1489" s="798">
        <v>121.2462</v>
      </c>
    </row>
    <row r="1490" spans="1:4" ht="15.75" customHeight="1" x14ac:dyDescent="0.25">
      <c r="A1490" s="796" t="s">
        <v>5377</v>
      </c>
      <c r="B1490" s="797" t="s">
        <v>5378</v>
      </c>
      <c r="C1490" s="796" t="s">
        <v>47</v>
      </c>
      <c r="D1490" s="798">
        <v>658.17660000000001</v>
      </c>
    </row>
    <row r="1491" spans="1:4" ht="15.75" customHeight="1" x14ac:dyDescent="0.25">
      <c r="A1491" s="796" t="s">
        <v>378</v>
      </c>
      <c r="B1491" s="797" t="s">
        <v>1729</v>
      </c>
      <c r="C1491" s="796" t="s">
        <v>66</v>
      </c>
      <c r="D1491" s="798">
        <v>6.6501999999999999</v>
      </c>
    </row>
    <row r="1492" spans="1:4" ht="15.75" customHeight="1" x14ac:dyDescent="0.25">
      <c r="A1492" s="796" t="s">
        <v>5379</v>
      </c>
      <c r="B1492" s="797" t="s">
        <v>5380</v>
      </c>
      <c r="C1492" s="796" t="s">
        <v>47</v>
      </c>
      <c r="D1492" s="798">
        <v>151.5565</v>
      </c>
    </row>
    <row r="1493" spans="1:4" ht="15.75" customHeight="1" x14ac:dyDescent="0.25">
      <c r="A1493" s="796" t="s">
        <v>5381</v>
      </c>
      <c r="B1493" s="797" t="s">
        <v>5382</v>
      </c>
      <c r="C1493" s="796" t="s">
        <v>47</v>
      </c>
      <c r="D1493" s="798">
        <v>597.74739999999997</v>
      </c>
    </row>
    <row r="1494" spans="1:4" ht="15.75" customHeight="1" x14ac:dyDescent="0.25">
      <c r="A1494" s="796" t="s">
        <v>382</v>
      </c>
      <c r="B1494" s="797" t="s">
        <v>1732</v>
      </c>
      <c r="C1494" s="796" t="s">
        <v>47</v>
      </c>
      <c r="D1494" s="798">
        <v>224.9639</v>
      </c>
    </row>
    <row r="1495" spans="1:4" ht="15.75" customHeight="1" x14ac:dyDescent="0.25">
      <c r="A1495" s="796" t="s">
        <v>5383</v>
      </c>
      <c r="B1495" s="797" t="s">
        <v>5384</v>
      </c>
      <c r="C1495" s="796" t="s">
        <v>47</v>
      </c>
      <c r="D1495" s="798">
        <v>137.4666</v>
      </c>
    </row>
    <row r="1496" spans="1:4" ht="15.75" customHeight="1" x14ac:dyDescent="0.25">
      <c r="A1496" s="796" t="s">
        <v>5385</v>
      </c>
      <c r="B1496" s="797" t="s">
        <v>5386</v>
      </c>
      <c r="C1496" s="796" t="s">
        <v>47</v>
      </c>
      <c r="D1496" s="798">
        <v>383.0455</v>
      </c>
    </row>
    <row r="1497" spans="1:4" ht="15.75" customHeight="1" x14ac:dyDescent="0.25">
      <c r="A1497" s="796" t="s">
        <v>5387</v>
      </c>
      <c r="B1497" s="797" t="s">
        <v>5388</v>
      </c>
      <c r="C1497" s="796" t="s">
        <v>66</v>
      </c>
      <c r="D1497" s="798">
        <v>19.799499999999998</v>
      </c>
    </row>
    <row r="1498" spans="1:4" ht="15.75" customHeight="1" x14ac:dyDescent="0.25">
      <c r="A1498" s="796" t="s">
        <v>5389</v>
      </c>
      <c r="B1498" s="797" t="s">
        <v>5390</v>
      </c>
      <c r="C1498" s="796" t="s">
        <v>66</v>
      </c>
      <c r="D1498" s="798">
        <v>13.1548</v>
      </c>
    </row>
    <row r="1499" spans="1:4" ht="15.75" customHeight="1" x14ac:dyDescent="0.25">
      <c r="A1499" s="796" t="s">
        <v>5391</v>
      </c>
      <c r="B1499" s="797" t="s">
        <v>5392</v>
      </c>
      <c r="C1499" s="796" t="s">
        <v>66</v>
      </c>
      <c r="D1499" s="798">
        <v>21.2622</v>
      </c>
    </row>
    <row r="1500" spans="1:4" ht="15.75" customHeight="1" x14ac:dyDescent="0.25">
      <c r="A1500" s="796" t="s">
        <v>5393</v>
      </c>
      <c r="B1500" s="797" t="s">
        <v>5394</v>
      </c>
      <c r="C1500" s="796" t="s">
        <v>50</v>
      </c>
      <c r="D1500" s="798">
        <v>53.455199999999998</v>
      </c>
    </row>
    <row r="1501" spans="1:4" ht="15.75" customHeight="1" x14ac:dyDescent="0.25">
      <c r="A1501" s="796" t="s">
        <v>5395</v>
      </c>
      <c r="B1501" s="797" t="s">
        <v>5396</v>
      </c>
      <c r="C1501" s="796" t="s">
        <v>70</v>
      </c>
      <c r="D1501" s="798">
        <v>13998.0694</v>
      </c>
    </row>
    <row r="1502" spans="1:4" ht="15.75" customHeight="1" x14ac:dyDescent="0.25">
      <c r="A1502" s="796" t="s">
        <v>5397</v>
      </c>
      <c r="B1502" s="797" t="s">
        <v>5398</v>
      </c>
      <c r="C1502" s="796" t="s">
        <v>70</v>
      </c>
      <c r="D1502" s="798">
        <v>21322.9493</v>
      </c>
    </row>
    <row r="1503" spans="1:4" ht="15.75" customHeight="1" x14ac:dyDescent="0.25">
      <c r="A1503" s="796" t="s">
        <v>5399</v>
      </c>
      <c r="B1503" s="797" t="s">
        <v>5400</v>
      </c>
      <c r="C1503" s="796" t="s">
        <v>70</v>
      </c>
      <c r="D1503" s="798">
        <v>41322.626499999998</v>
      </c>
    </row>
    <row r="1504" spans="1:4" ht="15.75" customHeight="1" x14ac:dyDescent="0.25">
      <c r="A1504" s="796" t="s">
        <v>5401</v>
      </c>
      <c r="B1504" s="797" t="s">
        <v>5402</v>
      </c>
      <c r="C1504" s="796" t="s">
        <v>70</v>
      </c>
      <c r="D1504" s="798">
        <v>80240.561400000006</v>
      </c>
    </row>
    <row r="1505" spans="1:4" ht="15.75" customHeight="1" x14ac:dyDescent="0.25">
      <c r="A1505" s="796" t="s">
        <v>5403</v>
      </c>
      <c r="B1505" s="797" t="s">
        <v>5404</v>
      </c>
      <c r="C1505" s="796" t="s">
        <v>70</v>
      </c>
      <c r="D1505" s="798">
        <v>23968.646000000001</v>
      </c>
    </row>
    <row r="1506" spans="1:4" ht="15.75" customHeight="1" x14ac:dyDescent="0.25">
      <c r="A1506" s="796" t="s">
        <v>5405</v>
      </c>
      <c r="B1506" s="797" t="s">
        <v>5406</v>
      </c>
      <c r="C1506" s="796" t="s">
        <v>70</v>
      </c>
      <c r="D1506" s="798">
        <v>32468.648700000002</v>
      </c>
    </row>
    <row r="1507" spans="1:4" ht="15.75" customHeight="1" x14ac:dyDescent="0.25">
      <c r="A1507" s="796" t="s">
        <v>5407</v>
      </c>
      <c r="B1507" s="797" t="s">
        <v>5408</v>
      </c>
      <c r="C1507" s="796" t="s">
        <v>70</v>
      </c>
      <c r="D1507" s="798">
        <v>71261.430399999997</v>
      </c>
    </row>
    <row r="1508" spans="1:4" ht="15.75" customHeight="1" x14ac:dyDescent="0.25">
      <c r="A1508" s="796" t="s">
        <v>5409</v>
      </c>
      <c r="B1508" s="797" t="s">
        <v>5410</v>
      </c>
      <c r="C1508" s="796" t="s">
        <v>70</v>
      </c>
      <c r="D1508" s="798">
        <v>136428.77499999999</v>
      </c>
    </row>
    <row r="1509" spans="1:4" ht="15.75" customHeight="1" x14ac:dyDescent="0.25">
      <c r="A1509" s="796" t="s">
        <v>5411</v>
      </c>
      <c r="B1509" s="797" t="s">
        <v>5412</v>
      </c>
      <c r="C1509" s="796" t="s">
        <v>66</v>
      </c>
      <c r="D1509" s="798">
        <v>97.871899999999997</v>
      </c>
    </row>
    <row r="1510" spans="1:4" ht="15.75" customHeight="1" x14ac:dyDescent="0.25">
      <c r="A1510" s="796" t="s">
        <v>5413</v>
      </c>
      <c r="B1510" s="797" t="s">
        <v>5414</v>
      </c>
      <c r="C1510" s="796" t="s">
        <v>70</v>
      </c>
      <c r="D1510" s="798">
        <v>0.20499999999999999</v>
      </c>
    </row>
    <row r="1511" spans="1:4" ht="15.75" customHeight="1" x14ac:dyDescent="0.25">
      <c r="A1511" s="796" t="s">
        <v>5415</v>
      </c>
      <c r="B1511" s="797" t="s">
        <v>5416</v>
      </c>
      <c r="C1511" s="796" t="s">
        <v>66</v>
      </c>
      <c r="D1511" s="798">
        <v>26.339200000000002</v>
      </c>
    </row>
    <row r="1512" spans="1:4" ht="15.75" customHeight="1" x14ac:dyDescent="0.25">
      <c r="A1512" s="796" t="s">
        <v>5417</v>
      </c>
      <c r="B1512" s="797" t="s">
        <v>5418</v>
      </c>
      <c r="C1512" s="796" t="s">
        <v>70</v>
      </c>
      <c r="D1512" s="798">
        <v>1.3372999999999999</v>
      </c>
    </row>
    <row r="1513" spans="1:4" ht="15.75" customHeight="1" x14ac:dyDescent="0.25">
      <c r="A1513" s="796" t="s">
        <v>5419</v>
      </c>
      <c r="B1513" s="797" t="s">
        <v>5420</v>
      </c>
      <c r="C1513" s="796" t="s">
        <v>70</v>
      </c>
      <c r="D1513" s="798">
        <v>2.2725</v>
      </c>
    </row>
    <row r="1514" spans="1:4" ht="15.75" customHeight="1" x14ac:dyDescent="0.25">
      <c r="A1514" s="796" t="s">
        <v>5421</v>
      </c>
      <c r="B1514" s="797" t="s">
        <v>5422</v>
      </c>
      <c r="C1514" s="796" t="s">
        <v>66</v>
      </c>
      <c r="D1514" s="798">
        <v>332.36410000000001</v>
      </c>
    </row>
    <row r="1515" spans="1:4" ht="15.75" customHeight="1" x14ac:dyDescent="0.25">
      <c r="A1515" s="796" t="s">
        <v>5423</v>
      </c>
      <c r="B1515" s="797" t="s">
        <v>5424</v>
      </c>
      <c r="C1515" s="796" t="s">
        <v>66</v>
      </c>
      <c r="D1515" s="798">
        <v>70.785200000000003</v>
      </c>
    </row>
    <row r="1516" spans="1:4" ht="15.75" customHeight="1" x14ac:dyDescent="0.25">
      <c r="A1516" s="796" t="s">
        <v>5425</v>
      </c>
      <c r="B1516" s="797" t="s">
        <v>5426</v>
      </c>
      <c r="C1516" s="796" t="s">
        <v>66</v>
      </c>
      <c r="D1516" s="798">
        <v>204.76050000000001</v>
      </c>
    </row>
    <row r="1517" spans="1:4" ht="15.75" customHeight="1" x14ac:dyDescent="0.25">
      <c r="A1517" s="796" t="s">
        <v>5427</v>
      </c>
      <c r="B1517" s="797" t="s">
        <v>5428</v>
      </c>
      <c r="C1517" s="796" t="s">
        <v>70</v>
      </c>
      <c r="D1517" s="798">
        <v>3690.7179999999998</v>
      </c>
    </row>
    <row r="1518" spans="1:4" ht="15.75" customHeight="1" x14ac:dyDescent="0.25">
      <c r="A1518" s="796" t="s">
        <v>5429</v>
      </c>
      <c r="B1518" s="797" t="s">
        <v>5430</v>
      </c>
      <c r="C1518" s="796" t="s">
        <v>70</v>
      </c>
      <c r="D1518" s="798">
        <v>5765.2228999999998</v>
      </c>
    </row>
    <row r="1519" spans="1:4" ht="15.75" customHeight="1" x14ac:dyDescent="0.25">
      <c r="A1519" s="796" t="s">
        <v>5431</v>
      </c>
      <c r="B1519" s="797" t="s">
        <v>5432</v>
      </c>
      <c r="C1519" s="796" t="s">
        <v>70</v>
      </c>
      <c r="D1519" s="798">
        <v>8342.9328999999998</v>
      </c>
    </row>
    <row r="1520" spans="1:4" ht="15.75" customHeight="1" x14ac:dyDescent="0.25">
      <c r="A1520" s="796" t="s">
        <v>5433</v>
      </c>
      <c r="B1520" s="797" t="s">
        <v>5434</v>
      </c>
      <c r="C1520" s="796" t="s">
        <v>70</v>
      </c>
      <c r="D1520" s="798">
        <v>9694.9559000000008</v>
      </c>
    </row>
    <row r="1521" spans="1:4" ht="15.75" customHeight="1" x14ac:dyDescent="0.25">
      <c r="A1521" s="796" t="s">
        <v>5435</v>
      </c>
      <c r="B1521" s="797" t="s">
        <v>5436</v>
      </c>
      <c r="C1521" s="796" t="s">
        <v>70</v>
      </c>
      <c r="D1521" s="798">
        <v>12277.680899999999</v>
      </c>
    </row>
    <row r="1522" spans="1:4" ht="15.75" customHeight="1" x14ac:dyDescent="0.25">
      <c r="A1522" s="796" t="s">
        <v>5437</v>
      </c>
      <c r="B1522" s="797" t="s">
        <v>5438</v>
      </c>
      <c r="C1522" s="796" t="s">
        <v>70</v>
      </c>
      <c r="D1522" s="798">
        <v>38.7834</v>
      </c>
    </row>
    <row r="1523" spans="1:4" ht="15.75" customHeight="1" x14ac:dyDescent="0.25">
      <c r="A1523" s="796" t="s">
        <v>5439</v>
      </c>
      <c r="B1523" s="797" t="s">
        <v>5440</v>
      </c>
      <c r="C1523" s="796" t="s">
        <v>70</v>
      </c>
      <c r="D1523" s="798">
        <v>474.60270000000003</v>
      </c>
    </row>
    <row r="1524" spans="1:4" ht="15.75" customHeight="1" x14ac:dyDescent="0.25">
      <c r="A1524" s="796" t="s">
        <v>5441</v>
      </c>
      <c r="B1524" s="797" t="s">
        <v>5442</v>
      </c>
      <c r="C1524" s="796" t="s">
        <v>70</v>
      </c>
      <c r="D1524" s="798">
        <v>109.3558</v>
      </c>
    </row>
    <row r="1525" spans="1:4" ht="15.75" customHeight="1" x14ac:dyDescent="0.25">
      <c r="A1525" s="796" t="s">
        <v>5443</v>
      </c>
      <c r="B1525" s="797" t="s">
        <v>5444</v>
      </c>
      <c r="C1525" s="796" t="s">
        <v>66</v>
      </c>
      <c r="D1525" s="798">
        <v>392.26870000000002</v>
      </c>
    </row>
    <row r="1526" spans="1:4" ht="15.75" customHeight="1" x14ac:dyDescent="0.25">
      <c r="A1526" s="796" t="s">
        <v>5445</v>
      </c>
      <c r="B1526" s="797" t="s">
        <v>5446</v>
      </c>
      <c r="C1526" s="796" t="s">
        <v>70</v>
      </c>
      <c r="D1526" s="798">
        <v>96.420900000000003</v>
      </c>
    </row>
    <row r="1527" spans="1:4" ht="15.75" customHeight="1" x14ac:dyDescent="0.25">
      <c r="A1527" s="796" t="s">
        <v>5447</v>
      </c>
      <c r="B1527" s="797" t="s">
        <v>5448</v>
      </c>
      <c r="C1527" s="796" t="s">
        <v>38</v>
      </c>
      <c r="D1527" s="798" t="s">
        <v>478</v>
      </c>
    </row>
    <row r="1528" spans="1:4" ht="15.75" customHeight="1" x14ac:dyDescent="0.25">
      <c r="A1528" s="796" t="s">
        <v>5449</v>
      </c>
      <c r="B1528" s="797" t="s">
        <v>5450</v>
      </c>
      <c r="C1528" s="796" t="s">
        <v>38</v>
      </c>
      <c r="D1528" s="798" t="s">
        <v>478</v>
      </c>
    </row>
    <row r="1529" spans="1:4" ht="15.75" customHeight="1" x14ac:dyDescent="0.25">
      <c r="A1529" s="796" t="s">
        <v>742</v>
      </c>
      <c r="B1529" s="797" t="s">
        <v>317</v>
      </c>
      <c r="C1529" s="796" t="s">
        <v>38</v>
      </c>
      <c r="D1529" s="798" t="s">
        <v>478</v>
      </c>
    </row>
    <row r="1530" spans="1:4" ht="15.75" customHeight="1" x14ac:dyDescent="0.25">
      <c r="A1530" s="796" t="s">
        <v>5451</v>
      </c>
      <c r="B1530" s="797" t="s">
        <v>5452</v>
      </c>
      <c r="C1530" s="796" t="s">
        <v>38</v>
      </c>
      <c r="D1530" s="798" t="s">
        <v>478</v>
      </c>
    </row>
    <row r="1531" spans="1:4" ht="15.75" customHeight="1" x14ac:dyDescent="0.25">
      <c r="A1531" s="796" t="s">
        <v>5453</v>
      </c>
      <c r="B1531" s="797" t="s">
        <v>5454</v>
      </c>
      <c r="C1531" s="796" t="s">
        <v>38</v>
      </c>
      <c r="D1531" s="798" t="s">
        <v>478</v>
      </c>
    </row>
    <row r="1532" spans="1:4" ht="15.75" customHeight="1" x14ac:dyDescent="0.25">
      <c r="A1532" s="796" t="s">
        <v>5455</v>
      </c>
      <c r="B1532" s="797" t="s">
        <v>5456</v>
      </c>
      <c r="C1532" s="796" t="s">
        <v>38</v>
      </c>
      <c r="D1532" s="798" t="s">
        <v>478</v>
      </c>
    </row>
    <row r="1533" spans="1:4" ht="15.75" customHeight="1" x14ac:dyDescent="0.25">
      <c r="A1533" s="796" t="s">
        <v>5457</v>
      </c>
      <c r="B1533" s="797" t="s">
        <v>5458</v>
      </c>
      <c r="C1533" s="796" t="s">
        <v>38</v>
      </c>
      <c r="D1533" s="798" t="s">
        <v>478</v>
      </c>
    </row>
    <row r="1534" spans="1:4" ht="15.75" customHeight="1" x14ac:dyDescent="0.25">
      <c r="A1534" s="796" t="s">
        <v>5459</v>
      </c>
      <c r="B1534" s="797" t="s">
        <v>5460</v>
      </c>
      <c r="C1534" s="796" t="s">
        <v>38</v>
      </c>
      <c r="D1534" s="798" t="s">
        <v>478</v>
      </c>
    </row>
    <row r="1535" spans="1:4" ht="15.75" customHeight="1" x14ac:dyDescent="0.25">
      <c r="A1535" s="796" t="s">
        <v>5461</v>
      </c>
      <c r="B1535" s="797" t="s">
        <v>5462</v>
      </c>
      <c r="C1535" s="796" t="s">
        <v>38</v>
      </c>
      <c r="D1535" s="798" t="s">
        <v>478</v>
      </c>
    </row>
    <row r="1536" spans="1:4" ht="15.75" customHeight="1" x14ac:dyDescent="0.25">
      <c r="A1536" s="796" t="s">
        <v>5463</v>
      </c>
      <c r="B1536" s="797" t="s">
        <v>5464</v>
      </c>
      <c r="C1536" s="796" t="s">
        <v>108</v>
      </c>
      <c r="D1536" s="798" t="s">
        <v>478</v>
      </c>
    </row>
    <row r="1537" spans="1:4" ht="15.75" customHeight="1" x14ac:dyDescent="0.25">
      <c r="A1537" s="796" t="s">
        <v>407</v>
      </c>
      <c r="B1537" s="797" t="s">
        <v>5465</v>
      </c>
      <c r="C1537" s="796" t="s">
        <v>38</v>
      </c>
      <c r="D1537" s="798" t="s">
        <v>478</v>
      </c>
    </row>
    <row r="1538" spans="1:4" ht="15.75" customHeight="1" x14ac:dyDescent="0.25">
      <c r="A1538" s="796" t="s">
        <v>5466</v>
      </c>
      <c r="B1538" s="797" t="s">
        <v>5467</v>
      </c>
      <c r="C1538" s="796" t="s">
        <v>38</v>
      </c>
      <c r="D1538" s="798" t="s">
        <v>478</v>
      </c>
    </row>
    <row r="1539" spans="1:4" ht="15.75" customHeight="1" x14ac:dyDescent="0.25">
      <c r="A1539" s="796" t="s">
        <v>5468</v>
      </c>
      <c r="B1539" s="797" t="s">
        <v>5469</v>
      </c>
      <c r="C1539" s="796" t="s">
        <v>38</v>
      </c>
      <c r="D1539" s="798" t="s">
        <v>478</v>
      </c>
    </row>
    <row r="1540" spans="1:4" ht="15.75" customHeight="1" x14ac:dyDescent="0.25">
      <c r="A1540" s="796" t="s">
        <v>5470</v>
      </c>
      <c r="B1540" s="797" t="s">
        <v>5471</v>
      </c>
      <c r="C1540" s="796" t="s">
        <v>108</v>
      </c>
      <c r="D1540" s="798" t="s">
        <v>478</v>
      </c>
    </row>
    <row r="1541" spans="1:4" ht="15.75" customHeight="1" x14ac:dyDescent="0.25">
      <c r="A1541" s="796" t="s">
        <v>5472</v>
      </c>
      <c r="B1541" s="797" t="s">
        <v>5473</v>
      </c>
      <c r="C1541" s="796" t="s">
        <v>70</v>
      </c>
      <c r="D1541" s="798" t="s">
        <v>478</v>
      </c>
    </row>
    <row r="1542" spans="1:4" ht="15.75" customHeight="1" x14ac:dyDescent="0.25">
      <c r="A1542" s="796" t="s">
        <v>5474</v>
      </c>
      <c r="B1542" s="797" t="s">
        <v>5475</v>
      </c>
      <c r="C1542" s="796" t="s">
        <v>275</v>
      </c>
      <c r="D1542" s="798">
        <v>60.410499999999999</v>
      </c>
    </row>
    <row r="1543" spans="1:4" ht="15.75" customHeight="1" x14ac:dyDescent="0.25">
      <c r="A1543" s="796" t="s">
        <v>5476</v>
      </c>
      <c r="B1543" s="797" t="s">
        <v>5477</v>
      </c>
      <c r="C1543" s="796" t="s">
        <v>275</v>
      </c>
      <c r="D1543" s="798">
        <v>272.26080000000002</v>
      </c>
    </row>
    <row r="1544" spans="1:4" ht="15.75" customHeight="1" x14ac:dyDescent="0.25">
      <c r="A1544" s="796" t="s">
        <v>274</v>
      </c>
      <c r="B1544" s="797" t="s">
        <v>1699</v>
      </c>
      <c r="C1544" s="796" t="s">
        <v>275</v>
      </c>
      <c r="D1544" s="798">
        <v>89.448499999999996</v>
      </c>
    </row>
    <row r="1545" spans="1:4" ht="15.75" customHeight="1" x14ac:dyDescent="0.25">
      <c r="A1545" s="796" t="s">
        <v>5478</v>
      </c>
      <c r="B1545" s="797" t="s">
        <v>5479</v>
      </c>
      <c r="C1545" s="796" t="s">
        <v>70</v>
      </c>
      <c r="D1545" s="798">
        <v>223197.31649999999</v>
      </c>
    </row>
    <row r="1546" spans="1:4" ht="15.75" customHeight="1" x14ac:dyDescent="0.25">
      <c r="A1546" s="796" t="s">
        <v>5480</v>
      </c>
      <c r="B1546" s="797" t="s">
        <v>5481</v>
      </c>
      <c r="C1546" s="796" t="s">
        <v>70</v>
      </c>
      <c r="D1546" s="798">
        <v>363636.26020000002</v>
      </c>
    </row>
    <row r="1547" spans="1:4" ht="15.75" customHeight="1" x14ac:dyDescent="0.25">
      <c r="A1547" s="796" t="s">
        <v>5482</v>
      </c>
      <c r="B1547" s="797" t="s">
        <v>5483</v>
      </c>
      <c r="C1547" s="796" t="s">
        <v>70</v>
      </c>
      <c r="D1547" s="798">
        <v>60</v>
      </c>
    </row>
    <row r="1548" spans="1:4" ht="15.75" customHeight="1" x14ac:dyDescent="0.25">
      <c r="A1548" s="796" t="s">
        <v>5484</v>
      </c>
      <c r="B1548" s="797" t="s">
        <v>5485</v>
      </c>
      <c r="C1548" s="796" t="s">
        <v>70</v>
      </c>
      <c r="D1548" s="798">
        <v>26.1599</v>
      </c>
    </row>
    <row r="1549" spans="1:4" ht="30" customHeight="1" x14ac:dyDescent="0.25">
      <c r="A1549" s="796" t="s">
        <v>5486</v>
      </c>
      <c r="B1549" s="797" t="s">
        <v>5487</v>
      </c>
      <c r="C1549" s="796" t="s">
        <v>70</v>
      </c>
      <c r="D1549" s="798">
        <v>325238.2133</v>
      </c>
    </row>
    <row r="1550" spans="1:4" ht="30" customHeight="1" x14ac:dyDescent="0.25">
      <c r="A1550" s="796" t="s">
        <v>5488</v>
      </c>
      <c r="B1550" s="797" t="s">
        <v>5489</v>
      </c>
      <c r="C1550" s="796" t="s">
        <v>70</v>
      </c>
      <c r="D1550" s="798">
        <v>1349.9186</v>
      </c>
    </row>
    <row r="1551" spans="1:4" ht="15.75" customHeight="1" x14ac:dyDescent="0.25">
      <c r="A1551" s="796" t="s">
        <v>5490</v>
      </c>
      <c r="B1551" s="797" t="s">
        <v>5491</v>
      </c>
      <c r="C1551" s="796" t="s">
        <v>66</v>
      </c>
      <c r="D1551" s="798">
        <v>247.04060000000001</v>
      </c>
    </row>
    <row r="1552" spans="1:4" ht="15.75" customHeight="1" x14ac:dyDescent="0.25">
      <c r="A1552" s="796" t="s">
        <v>5492</v>
      </c>
      <c r="B1552" s="797" t="s">
        <v>5493</v>
      </c>
      <c r="C1552" s="796" t="s">
        <v>70</v>
      </c>
      <c r="D1552" s="798">
        <v>3492.5401999999999</v>
      </c>
    </row>
    <row r="1553" spans="1:4" ht="30" customHeight="1" x14ac:dyDescent="0.25">
      <c r="A1553" s="796" t="s">
        <v>5494</v>
      </c>
      <c r="B1553" s="797" t="s">
        <v>5495</v>
      </c>
      <c r="C1553" s="796" t="s">
        <v>70</v>
      </c>
      <c r="D1553" s="798">
        <v>1033.8018999999999</v>
      </c>
    </row>
    <row r="1554" spans="1:4" ht="30" customHeight="1" x14ac:dyDescent="0.25">
      <c r="A1554" s="796" t="s">
        <v>5496</v>
      </c>
      <c r="B1554" s="797" t="s">
        <v>5497</v>
      </c>
      <c r="C1554" s="796" t="s">
        <v>50</v>
      </c>
      <c r="D1554" s="798">
        <v>26.351500000000001</v>
      </c>
    </row>
    <row r="1555" spans="1:4" ht="30" customHeight="1" x14ac:dyDescent="0.25">
      <c r="A1555" s="796" t="s">
        <v>5498</v>
      </c>
      <c r="B1555" s="797" t="s">
        <v>5499</v>
      </c>
      <c r="C1555" s="796" t="s">
        <v>108</v>
      </c>
      <c r="D1555" s="798" t="s">
        <v>478</v>
      </c>
    </row>
    <row r="1556" spans="1:4" ht="30" customHeight="1" x14ac:dyDescent="0.25">
      <c r="A1556" s="796" t="s">
        <v>5500</v>
      </c>
      <c r="B1556" s="797" t="s">
        <v>5501</v>
      </c>
      <c r="C1556" s="796" t="s">
        <v>38</v>
      </c>
      <c r="D1556" s="798" t="s">
        <v>478</v>
      </c>
    </row>
    <row r="1557" spans="1:4" ht="30" customHeight="1" x14ac:dyDescent="0.25">
      <c r="A1557" s="796" t="s">
        <v>5502</v>
      </c>
      <c r="B1557" s="797" t="s">
        <v>5503</v>
      </c>
      <c r="C1557" s="796" t="s">
        <v>108</v>
      </c>
      <c r="D1557" s="798" t="s">
        <v>478</v>
      </c>
    </row>
    <row r="1558" spans="1:4" ht="30" customHeight="1" x14ac:dyDescent="0.25">
      <c r="A1558" s="796" t="s">
        <v>5504</v>
      </c>
      <c r="B1558" s="797" t="s">
        <v>5505</v>
      </c>
      <c r="C1558" s="796" t="s">
        <v>70</v>
      </c>
      <c r="D1558" s="798" t="s">
        <v>478</v>
      </c>
    </row>
    <row r="1559" spans="1:4" ht="30" customHeight="1" x14ac:dyDescent="0.25">
      <c r="A1559" s="796" t="s">
        <v>5506</v>
      </c>
      <c r="B1559" s="797" t="s">
        <v>5507</v>
      </c>
      <c r="C1559" s="796" t="s">
        <v>70</v>
      </c>
      <c r="D1559" s="798" t="s">
        <v>478</v>
      </c>
    </row>
    <row r="1560" spans="1:4" ht="30" customHeight="1" x14ac:dyDescent="0.25">
      <c r="A1560" s="796" t="s">
        <v>5508</v>
      </c>
      <c r="B1560" s="797" t="s">
        <v>5509</v>
      </c>
      <c r="C1560" s="796" t="s">
        <v>70</v>
      </c>
      <c r="D1560" s="798" t="s">
        <v>478</v>
      </c>
    </row>
    <row r="1561" spans="1:4" ht="30" customHeight="1" x14ac:dyDescent="0.25">
      <c r="A1561" s="796" t="s">
        <v>5510</v>
      </c>
      <c r="B1561" s="797" t="s">
        <v>5511</v>
      </c>
      <c r="C1561" s="796" t="s">
        <v>66</v>
      </c>
      <c r="D1561" s="798">
        <v>224.89279999999999</v>
      </c>
    </row>
    <row r="1562" spans="1:4" ht="30" customHeight="1" x14ac:dyDescent="0.25">
      <c r="A1562" s="796" t="s">
        <v>5512</v>
      </c>
      <c r="B1562" s="797" t="s">
        <v>5513</v>
      </c>
      <c r="C1562" s="796" t="s">
        <v>66</v>
      </c>
      <c r="D1562" s="798">
        <v>120.6031</v>
      </c>
    </row>
    <row r="1563" spans="1:4" ht="30" customHeight="1" x14ac:dyDescent="0.25">
      <c r="A1563" s="796" t="s">
        <v>5514</v>
      </c>
      <c r="B1563" s="797" t="s">
        <v>5515</v>
      </c>
      <c r="C1563" s="796" t="s">
        <v>38</v>
      </c>
      <c r="D1563" s="798" t="s">
        <v>478</v>
      </c>
    </row>
    <row r="1564" spans="1:4" ht="30" customHeight="1" x14ac:dyDescent="0.25">
      <c r="A1564" s="796" t="s">
        <v>5516</v>
      </c>
      <c r="B1564" s="797" t="s">
        <v>5517</v>
      </c>
      <c r="C1564" s="796" t="s">
        <v>38</v>
      </c>
      <c r="D1564" s="798" t="s">
        <v>478</v>
      </c>
    </row>
    <row r="1565" spans="1:4" ht="30" customHeight="1" x14ac:dyDescent="0.25">
      <c r="A1565" s="796" t="s">
        <v>5518</v>
      </c>
      <c r="B1565" s="797" t="s">
        <v>5519</v>
      </c>
      <c r="C1565" s="796" t="s">
        <v>66</v>
      </c>
      <c r="D1565" s="798">
        <v>354.2654</v>
      </c>
    </row>
    <row r="1566" spans="1:4" ht="30" customHeight="1" x14ac:dyDescent="0.25">
      <c r="A1566" s="796" t="s">
        <v>5520</v>
      </c>
      <c r="B1566" s="797" t="s">
        <v>5521</v>
      </c>
      <c r="C1566" s="796" t="s">
        <v>66</v>
      </c>
      <c r="D1566" s="798">
        <v>665.65350000000001</v>
      </c>
    </row>
    <row r="1567" spans="1:4" ht="30" customHeight="1" x14ac:dyDescent="0.25">
      <c r="A1567" s="796" t="s">
        <v>5522</v>
      </c>
      <c r="B1567" s="797" t="s">
        <v>5523</v>
      </c>
      <c r="C1567" s="796" t="s">
        <v>66</v>
      </c>
      <c r="D1567" s="798">
        <v>732.23689999999999</v>
      </c>
    </row>
    <row r="1568" spans="1:4" ht="30" customHeight="1" x14ac:dyDescent="0.25">
      <c r="A1568" s="796" t="s">
        <v>5524</v>
      </c>
      <c r="B1568" s="797" t="s">
        <v>5525</v>
      </c>
      <c r="C1568" s="796" t="s">
        <v>66</v>
      </c>
      <c r="D1568" s="798">
        <v>759.19330000000002</v>
      </c>
    </row>
    <row r="1569" spans="1:4" ht="30" customHeight="1" x14ac:dyDescent="0.25">
      <c r="A1569" s="796" t="s">
        <v>5526</v>
      </c>
      <c r="B1569" s="797" t="s">
        <v>5527</v>
      </c>
      <c r="C1569" s="796" t="s">
        <v>66</v>
      </c>
      <c r="D1569" s="798">
        <v>846.46299999999997</v>
      </c>
    </row>
    <row r="1570" spans="1:4" ht="30" customHeight="1" x14ac:dyDescent="0.25">
      <c r="A1570" s="796" t="s">
        <v>5528</v>
      </c>
      <c r="B1570" s="797" t="s">
        <v>5529</v>
      </c>
      <c r="C1570" s="796" t="s">
        <v>66</v>
      </c>
      <c r="D1570" s="798">
        <v>1047.5576000000001</v>
      </c>
    </row>
    <row r="1571" spans="1:4" ht="30" customHeight="1" x14ac:dyDescent="0.25">
      <c r="A1571" s="796" t="s">
        <v>5530</v>
      </c>
      <c r="B1571" s="797" t="s">
        <v>5531</v>
      </c>
      <c r="C1571" s="796" t="s">
        <v>66</v>
      </c>
      <c r="D1571" s="798">
        <v>1087.6962000000001</v>
      </c>
    </row>
    <row r="1572" spans="1:4" ht="30" customHeight="1" x14ac:dyDescent="0.25">
      <c r="A1572" s="796" t="s">
        <v>5532</v>
      </c>
      <c r="B1572" s="797" t="s">
        <v>5533</v>
      </c>
      <c r="C1572" s="796" t="s">
        <v>66</v>
      </c>
      <c r="D1572" s="798">
        <v>1201.3304000000001</v>
      </c>
    </row>
    <row r="1573" spans="1:4" ht="30" customHeight="1" x14ac:dyDescent="0.25">
      <c r="A1573" s="796" t="s">
        <v>5534</v>
      </c>
      <c r="B1573" s="797" t="s">
        <v>5535</v>
      </c>
      <c r="C1573" s="796" t="s">
        <v>66</v>
      </c>
      <c r="D1573" s="798">
        <v>4364.6796000000004</v>
      </c>
    </row>
    <row r="1574" spans="1:4" ht="30" customHeight="1" x14ac:dyDescent="0.25">
      <c r="A1574" s="796" t="s">
        <v>5536</v>
      </c>
      <c r="B1574" s="797" t="s">
        <v>5537</v>
      </c>
      <c r="C1574" s="796" t="s">
        <v>66</v>
      </c>
      <c r="D1574" s="798">
        <v>318.06939999999997</v>
      </c>
    </row>
    <row r="1575" spans="1:4" ht="15.75" customHeight="1" x14ac:dyDescent="0.25">
      <c r="A1575" s="796" t="s">
        <v>5538</v>
      </c>
      <c r="B1575" s="797" t="s">
        <v>5539</v>
      </c>
      <c r="C1575" s="796" t="s">
        <v>66</v>
      </c>
      <c r="D1575" s="798">
        <v>337.48160000000001</v>
      </c>
    </row>
    <row r="1576" spans="1:4" ht="15.75" customHeight="1" x14ac:dyDescent="0.25">
      <c r="A1576" s="796" t="s">
        <v>5540</v>
      </c>
      <c r="B1576" s="797" t="s">
        <v>5541</v>
      </c>
      <c r="C1576" s="796" t="s">
        <v>66</v>
      </c>
      <c r="D1576" s="798">
        <v>299.48989999999998</v>
      </c>
    </row>
    <row r="1577" spans="1:4" ht="15.75" customHeight="1" x14ac:dyDescent="0.25">
      <c r="A1577" s="796" t="s">
        <v>5542</v>
      </c>
      <c r="B1577" s="797" t="s">
        <v>5543</v>
      </c>
      <c r="C1577" s="796" t="s">
        <v>66</v>
      </c>
      <c r="D1577" s="798">
        <v>495.2072</v>
      </c>
    </row>
    <row r="1578" spans="1:4" ht="15.75" customHeight="1" x14ac:dyDescent="0.25">
      <c r="A1578" s="796" t="s">
        <v>5544</v>
      </c>
      <c r="B1578" s="797" t="s">
        <v>5545</v>
      </c>
      <c r="C1578" s="796" t="s">
        <v>66</v>
      </c>
      <c r="D1578" s="798">
        <v>1336.4335000000001</v>
      </c>
    </row>
    <row r="1579" spans="1:4" ht="15.75" customHeight="1" x14ac:dyDescent="0.25">
      <c r="A1579" s="796" t="s">
        <v>5546</v>
      </c>
      <c r="B1579" s="797" t="s">
        <v>5547</v>
      </c>
      <c r="C1579" s="796" t="s">
        <v>66</v>
      </c>
      <c r="D1579" s="798">
        <v>2268.4607999999998</v>
      </c>
    </row>
    <row r="1580" spans="1:4" ht="15.75" customHeight="1" x14ac:dyDescent="0.25">
      <c r="A1580" s="796" t="s">
        <v>5548</v>
      </c>
      <c r="B1580" s="797" t="s">
        <v>5549</v>
      </c>
      <c r="C1580" s="796" t="s">
        <v>66</v>
      </c>
      <c r="D1580" s="798">
        <v>758.22019999999998</v>
      </c>
    </row>
    <row r="1581" spans="1:4" ht="15.75" customHeight="1" x14ac:dyDescent="0.25">
      <c r="A1581" s="796" t="s">
        <v>5550</v>
      </c>
      <c r="B1581" s="797" t="s">
        <v>5551</v>
      </c>
      <c r="C1581" s="796" t="s">
        <v>66</v>
      </c>
      <c r="D1581" s="798">
        <v>924.30250000000001</v>
      </c>
    </row>
    <row r="1582" spans="1:4" ht="15.75" customHeight="1" x14ac:dyDescent="0.25">
      <c r="A1582" s="796" t="s">
        <v>5552</v>
      </c>
      <c r="B1582" s="797" t="s">
        <v>5553</v>
      </c>
      <c r="C1582" s="796" t="s">
        <v>66</v>
      </c>
      <c r="D1582" s="798">
        <v>1184.9278999999999</v>
      </c>
    </row>
    <row r="1583" spans="1:4" ht="15.75" customHeight="1" x14ac:dyDescent="0.25">
      <c r="A1583" s="796" t="s">
        <v>5554</v>
      </c>
      <c r="B1583" s="797" t="s">
        <v>5555</v>
      </c>
      <c r="C1583" s="796" t="s">
        <v>66</v>
      </c>
      <c r="D1583" s="798">
        <v>1026.4197999999999</v>
      </c>
    </row>
    <row r="1584" spans="1:4" ht="15.75" customHeight="1" x14ac:dyDescent="0.25">
      <c r="A1584" s="796" t="s">
        <v>5556</v>
      </c>
      <c r="B1584" s="797" t="s">
        <v>5557</v>
      </c>
      <c r="C1584" s="796" t="s">
        <v>66</v>
      </c>
      <c r="D1584" s="798">
        <v>1678.239</v>
      </c>
    </row>
    <row r="1585" spans="1:4" ht="15.75" customHeight="1" x14ac:dyDescent="0.25">
      <c r="A1585" s="796" t="s">
        <v>5558</v>
      </c>
      <c r="B1585" s="797" t="s">
        <v>5559</v>
      </c>
      <c r="C1585" s="796" t="s">
        <v>66</v>
      </c>
      <c r="D1585" s="798">
        <v>2093.7107000000001</v>
      </c>
    </row>
    <row r="1586" spans="1:4" ht="15.75" customHeight="1" x14ac:dyDescent="0.25">
      <c r="A1586" s="796" t="s">
        <v>5560</v>
      </c>
      <c r="B1586" s="797" t="s">
        <v>5561</v>
      </c>
      <c r="C1586" s="796" t="s">
        <v>66</v>
      </c>
      <c r="D1586" s="798">
        <v>2744.4263999999998</v>
      </c>
    </row>
    <row r="1587" spans="1:4" ht="15.75" customHeight="1" x14ac:dyDescent="0.25">
      <c r="A1587" s="796" t="s">
        <v>5562</v>
      </c>
      <c r="B1587" s="797" t="s">
        <v>5947</v>
      </c>
      <c r="C1587" s="796" t="s">
        <v>47</v>
      </c>
      <c r="D1587" s="798">
        <v>1780.31</v>
      </c>
    </row>
    <row r="1588" spans="1:4" ht="15.75" customHeight="1" x14ac:dyDescent="0.25">
      <c r="A1588" s="796" t="s">
        <v>5563</v>
      </c>
      <c r="B1588" s="797" t="s">
        <v>5564</v>
      </c>
      <c r="C1588" s="796" t="s">
        <v>108</v>
      </c>
      <c r="D1588" s="798" t="s">
        <v>478</v>
      </c>
    </row>
    <row r="1589" spans="1:4" ht="15.75" customHeight="1" x14ac:dyDescent="0.25">
      <c r="A1589" s="796" t="s">
        <v>5565</v>
      </c>
      <c r="B1589" s="797" t="s">
        <v>5566</v>
      </c>
      <c r="C1589" s="796" t="s">
        <v>108</v>
      </c>
      <c r="D1589" s="798" t="s">
        <v>478</v>
      </c>
    </row>
    <row r="1590" spans="1:4" ht="15.75" customHeight="1" x14ac:dyDescent="0.25">
      <c r="A1590" s="796" t="s">
        <v>5567</v>
      </c>
      <c r="B1590" s="797" t="s">
        <v>5568</v>
      </c>
      <c r="C1590" s="796" t="s">
        <v>108</v>
      </c>
      <c r="D1590" s="798" t="s">
        <v>478</v>
      </c>
    </row>
    <row r="1591" spans="1:4" ht="15.75" customHeight="1" x14ac:dyDescent="0.25">
      <c r="A1591" s="796" t="s">
        <v>5569</v>
      </c>
      <c r="B1591" s="797" t="s">
        <v>5570</v>
      </c>
      <c r="C1591" s="796" t="s">
        <v>108</v>
      </c>
      <c r="D1591" s="798" t="s">
        <v>478</v>
      </c>
    </row>
    <row r="1592" spans="1:4" ht="15.75" customHeight="1" x14ac:dyDescent="0.25">
      <c r="A1592" s="796" t="s">
        <v>5571</v>
      </c>
      <c r="B1592" s="797" t="s">
        <v>5572</v>
      </c>
      <c r="C1592" s="796" t="s">
        <v>108</v>
      </c>
      <c r="D1592" s="798" t="s">
        <v>478</v>
      </c>
    </row>
    <row r="1593" spans="1:4" ht="15.75" customHeight="1" x14ac:dyDescent="0.25">
      <c r="A1593" s="796" t="s">
        <v>5573</v>
      </c>
      <c r="B1593" s="797" t="s">
        <v>5574</v>
      </c>
      <c r="C1593" s="796" t="s">
        <v>108</v>
      </c>
      <c r="D1593" s="798" t="s">
        <v>478</v>
      </c>
    </row>
    <row r="1594" spans="1:4" ht="15.75" customHeight="1" x14ac:dyDescent="0.25">
      <c r="A1594" s="796" t="s">
        <v>5575</v>
      </c>
      <c r="B1594" s="797" t="s">
        <v>5576</v>
      </c>
      <c r="C1594" s="796" t="s">
        <v>70</v>
      </c>
      <c r="D1594" s="798" t="s">
        <v>478</v>
      </c>
    </row>
    <row r="1595" spans="1:4" ht="15.75" customHeight="1" x14ac:dyDescent="0.25">
      <c r="A1595" s="796" t="s">
        <v>5577</v>
      </c>
      <c r="B1595" s="797" t="s">
        <v>5578</v>
      </c>
      <c r="C1595" s="796" t="s">
        <v>70</v>
      </c>
      <c r="D1595" s="798" t="s">
        <v>478</v>
      </c>
    </row>
    <row r="1596" spans="1:4" ht="15.75" customHeight="1" x14ac:dyDescent="0.25">
      <c r="A1596" s="796" t="s">
        <v>5579</v>
      </c>
      <c r="B1596" s="797" t="s">
        <v>5580</v>
      </c>
      <c r="C1596" s="796" t="s">
        <v>70</v>
      </c>
      <c r="D1596" s="798" t="s">
        <v>478</v>
      </c>
    </row>
    <row r="1597" spans="1:4" ht="15.75" customHeight="1" x14ac:dyDescent="0.25">
      <c r="A1597" s="796" t="s">
        <v>5581</v>
      </c>
      <c r="B1597" s="797" t="s">
        <v>5582</v>
      </c>
      <c r="C1597" s="796" t="s">
        <v>70</v>
      </c>
      <c r="D1597" s="798" t="s">
        <v>478</v>
      </c>
    </row>
    <row r="1598" spans="1:4" ht="15.75" customHeight="1" x14ac:dyDescent="0.25">
      <c r="A1598" s="796" t="s">
        <v>5583</v>
      </c>
      <c r="B1598" s="797" t="s">
        <v>5584</v>
      </c>
      <c r="C1598" s="796" t="s">
        <v>70</v>
      </c>
      <c r="D1598" s="798" t="s">
        <v>478</v>
      </c>
    </row>
    <row r="1599" spans="1:4" ht="15.75" customHeight="1" x14ac:dyDescent="0.25">
      <c r="A1599" s="796" t="s">
        <v>5585</v>
      </c>
      <c r="B1599" s="797" t="s">
        <v>5586</v>
      </c>
      <c r="C1599" s="796" t="s">
        <v>108</v>
      </c>
      <c r="D1599" s="798" t="s">
        <v>478</v>
      </c>
    </row>
    <row r="1600" spans="1:4" ht="15.75" customHeight="1" x14ac:dyDescent="0.25">
      <c r="A1600" s="796" t="s">
        <v>5587</v>
      </c>
      <c r="B1600" s="797" t="s">
        <v>5588</v>
      </c>
      <c r="C1600" s="796" t="s">
        <v>70</v>
      </c>
      <c r="D1600" s="798">
        <v>23.048500000000001</v>
      </c>
    </row>
    <row r="1601" spans="1:4" ht="15.75" customHeight="1" x14ac:dyDescent="0.25">
      <c r="A1601" s="796" t="s">
        <v>5589</v>
      </c>
      <c r="B1601" s="797" t="s">
        <v>5590</v>
      </c>
      <c r="C1601" s="796" t="s">
        <v>70</v>
      </c>
      <c r="D1601" s="798">
        <v>27.766500000000001</v>
      </c>
    </row>
    <row r="1602" spans="1:4" ht="15.75" customHeight="1" x14ac:dyDescent="0.25">
      <c r="A1602" s="796" t="s">
        <v>5591</v>
      </c>
      <c r="B1602" s="797" t="s">
        <v>5592</v>
      </c>
      <c r="C1602" s="796" t="s">
        <v>70</v>
      </c>
      <c r="D1602" s="798">
        <v>29.3537</v>
      </c>
    </row>
    <row r="1603" spans="1:4" ht="15.75" customHeight="1" x14ac:dyDescent="0.25">
      <c r="A1603" s="796" t="s">
        <v>5593</v>
      </c>
      <c r="B1603" s="797" t="s">
        <v>5594</v>
      </c>
      <c r="C1603" s="796" t="s">
        <v>70</v>
      </c>
      <c r="D1603" s="798">
        <v>30.238900000000001</v>
      </c>
    </row>
    <row r="1604" spans="1:4" ht="15.75" customHeight="1" x14ac:dyDescent="0.25">
      <c r="A1604" s="796" t="s">
        <v>5595</v>
      </c>
      <c r="B1604" s="797" t="s">
        <v>5596</v>
      </c>
      <c r="C1604" s="796" t="s">
        <v>70</v>
      </c>
      <c r="D1604" s="798">
        <v>23.385400000000001</v>
      </c>
    </row>
    <row r="1605" spans="1:4" ht="15.75" customHeight="1" x14ac:dyDescent="0.25">
      <c r="A1605" s="796" t="s">
        <v>5597</v>
      </c>
      <c r="B1605" s="797" t="s">
        <v>5598</v>
      </c>
      <c r="C1605" s="796" t="s">
        <v>70</v>
      </c>
      <c r="D1605" s="798">
        <v>26.007400000000001</v>
      </c>
    </row>
    <row r="1606" spans="1:4" ht="15.75" customHeight="1" x14ac:dyDescent="0.25">
      <c r="A1606" s="796" t="s">
        <v>5599</v>
      </c>
      <c r="B1606" s="797" t="s">
        <v>5600</v>
      </c>
      <c r="C1606" s="796" t="s">
        <v>70</v>
      </c>
      <c r="D1606" s="798">
        <v>27.110700000000001</v>
      </c>
    </row>
    <row r="1607" spans="1:4" ht="15.75" customHeight="1" x14ac:dyDescent="0.25">
      <c r="A1607" s="796" t="s">
        <v>5601</v>
      </c>
      <c r="B1607" s="797" t="s">
        <v>5602</v>
      </c>
      <c r="C1607" s="796" t="s">
        <v>70</v>
      </c>
      <c r="D1607" s="798">
        <v>31.574000000000002</v>
      </c>
    </row>
    <row r="1608" spans="1:4" ht="15.75" customHeight="1" x14ac:dyDescent="0.25">
      <c r="A1608" s="796" t="s">
        <v>5603</v>
      </c>
      <c r="B1608" s="797" t="s">
        <v>5604</v>
      </c>
      <c r="C1608" s="796" t="s">
        <v>70</v>
      </c>
      <c r="D1608" s="798">
        <v>18.685500000000001</v>
      </c>
    </row>
    <row r="1609" spans="1:4" ht="15.75" customHeight="1" x14ac:dyDescent="0.25">
      <c r="A1609" s="796" t="s">
        <v>5605</v>
      </c>
      <c r="B1609" s="797" t="s">
        <v>5606</v>
      </c>
      <c r="C1609" s="796" t="s">
        <v>70</v>
      </c>
      <c r="D1609" s="798">
        <v>23.249099999999999</v>
      </c>
    </row>
    <row r="1610" spans="1:4" ht="15.75" customHeight="1" x14ac:dyDescent="0.25">
      <c r="A1610" s="796" t="s">
        <v>5607</v>
      </c>
      <c r="B1610" s="797" t="s">
        <v>5608</v>
      </c>
      <c r="C1610" s="796" t="s">
        <v>70</v>
      </c>
      <c r="D1610" s="798">
        <v>24.232099999999999</v>
      </c>
    </row>
    <row r="1611" spans="1:4" ht="15.75" customHeight="1" x14ac:dyDescent="0.25">
      <c r="A1611" s="796" t="s">
        <v>5609</v>
      </c>
      <c r="B1611" s="797" t="s">
        <v>5610</v>
      </c>
      <c r="C1611" s="796" t="s">
        <v>70</v>
      </c>
      <c r="D1611" s="798">
        <v>31.022400000000001</v>
      </c>
    </row>
    <row r="1612" spans="1:4" ht="15.75" customHeight="1" x14ac:dyDescent="0.25">
      <c r="A1612" s="796" t="s">
        <v>5611</v>
      </c>
      <c r="B1612" s="797" t="s">
        <v>5612</v>
      </c>
      <c r="C1612" s="796" t="s">
        <v>70</v>
      </c>
      <c r="D1612" s="798">
        <v>18.835899999999999</v>
      </c>
    </row>
    <row r="1613" spans="1:4" ht="15.75" customHeight="1" x14ac:dyDescent="0.25">
      <c r="A1613" s="796" t="s">
        <v>5613</v>
      </c>
      <c r="B1613" s="797" t="s">
        <v>5614</v>
      </c>
      <c r="C1613" s="796" t="s">
        <v>70</v>
      </c>
      <c r="D1613" s="798">
        <v>22.697500000000002</v>
      </c>
    </row>
    <row r="1614" spans="1:4" ht="15.75" customHeight="1" x14ac:dyDescent="0.25">
      <c r="A1614" s="796" t="s">
        <v>5615</v>
      </c>
      <c r="B1614" s="797" t="s">
        <v>5616</v>
      </c>
      <c r="C1614" s="796" t="s">
        <v>70</v>
      </c>
      <c r="D1614" s="798">
        <v>23.249099999999999</v>
      </c>
    </row>
    <row r="1615" spans="1:4" ht="15.75" customHeight="1" x14ac:dyDescent="0.25">
      <c r="A1615" s="796" t="s">
        <v>5617</v>
      </c>
      <c r="B1615" s="797" t="s">
        <v>5618</v>
      </c>
      <c r="C1615" s="796" t="s">
        <v>70</v>
      </c>
      <c r="D1615" s="798">
        <v>30.390499999999999</v>
      </c>
    </row>
    <row r="1616" spans="1:4" ht="15.75" customHeight="1" x14ac:dyDescent="0.25">
      <c r="A1616" s="796" t="s">
        <v>5619</v>
      </c>
      <c r="B1616" s="797" t="s">
        <v>5620</v>
      </c>
      <c r="C1616" s="796" t="s">
        <v>70</v>
      </c>
      <c r="D1616" s="798">
        <v>34.163600000000002</v>
      </c>
    </row>
    <row r="1617" spans="1:4" ht="15.75" customHeight="1" x14ac:dyDescent="0.25">
      <c r="A1617" s="796" t="s">
        <v>5621</v>
      </c>
      <c r="B1617" s="797" t="s">
        <v>5622</v>
      </c>
      <c r="C1617" s="796" t="s">
        <v>70</v>
      </c>
      <c r="D1617" s="798">
        <v>40.7136</v>
      </c>
    </row>
    <row r="1618" spans="1:4" ht="15.75" customHeight="1" x14ac:dyDescent="0.25">
      <c r="A1618" s="796" t="s">
        <v>5623</v>
      </c>
      <c r="B1618" s="797" t="s">
        <v>5624</v>
      </c>
      <c r="C1618" s="796" t="s">
        <v>70</v>
      </c>
      <c r="D1618" s="798">
        <v>45.1858</v>
      </c>
    </row>
    <row r="1619" spans="1:4" ht="15.75" customHeight="1" x14ac:dyDescent="0.25">
      <c r="A1619" s="796" t="s">
        <v>5625</v>
      </c>
      <c r="B1619" s="797" t="s">
        <v>5626</v>
      </c>
      <c r="C1619" s="796" t="s">
        <v>70</v>
      </c>
      <c r="D1619" s="798">
        <v>48.155200000000001</v>
      </c>
    </row>
    <row r="1620" spans="1:4" ht="15.75" customHeight="1" x14ac:dyDescent="0.25">
      <c r="A1620" s="796" t="s">
        <v>5627</v>
      </c>
      <c r="B1620" s="797" t="s">
        <v>5628</v>
      </c>
      <c r="C1620" s="796" t="s">
        <v>70</v>
      </c>
      <c r="D1620" s="798">
        <v>31.951899999999998</v>
      </c>
    </row>
    <row r="1621" spans="1:4" ht="15.75" customHeight="1" x14ac:dyDescent="0.25">
      <c r="A1621" s="796" t="s">
        <v>5629</v>
      </c>
      <c r="B1621" s="797" t="s">
        <v>5630</v>
      </c>
      <c r="C1621" s="796" t="s">
        <v>70</v>
      </c>
      <c r="D1621" s="798">
        <v>40.111499999999999</v>
      </c>
    </row>
    <row r="1622" spans="1:4" ht="15.75" customHeight="1" x14ac:dyDescent="0.25">
      <c r="A1622" s="796" t="s">
        <v>5631</v>
      </c>
      <c r="B1622" s="797" t="s">
        <v>5632</v>
      </c>
      <c r="C1622" s="796" t="s">
        <v>70</v>
      </c>
      <c r="D1622" s="798">
        <v>44.454799999999999</v>
      </c>
    </row>
    <row r="1623" spans="1:4" ht="15.75" customHeight="1" x14ac:dyDescent="0.25">
      <c r="A1623" s="796" t="s">
        <v>5633</v>
      </c>
      <c r="B1623" s="797" t="s">
        <v>5634</v>
      </c>
      <c r="C1623" s="796" t="s">
        <v>70</v>
      </c>
      <c r="D1623" s="798">
        <v>47.403199999999998</v>
      </c>
    </row>
    <row r="1624" spans="1:4" ht="15.75" customHeight="1" x14ac:dyDescent="0.25">
      <c r="A1624" s="796" t="s">
        <v>5635</v>
      </c>
      <c r="B1624" s="797" t="s">
        <v>5636</v>
      </c>
      <c r="C1624" s="796" t="s">
        <v>70</v>
      </c>
      <c r="D1624" s="798">
        <v>32.628999999999998</v>
      </c>
    </row>
    <row r="1625" spans="1:4" ht="15.75" customHeight="1" x14ac:dyDescent="0.25">
      <c r="A1625" s="796" t="s">
        <v>5637</v>
      </c>
      <c r="B1625" s="797" t="s">
        <v>5638</v>
      </c>
      <c r="C1625" s="796" t="s">
        <v>70</v>
      </c>
      <c r="D1625" s="798">
        <v>41.084299999999999</v>
      </c>
    </row>
    <row r="1626" spans="1:4" ht="15.75" customHeight="1" x14ac:dyDescent="0.25">
      <c r="A1626" s="796" t="s">
        <v>5639</v>
      </c>
      <c r="B1626" s="797" t="s">
        <v>5640</v>
      </c>
      <c r="C1626" s="796" t="s">
        <v>70</v>
      </c>
      <c r="D1626" s="798">
        <v>44.034500000000001</v>
      </c>
    </row>
    <row r="1627" spans="1:4" ht="15.75" customHeight="1" x14ac:dyDescent="0.25">
      <c r="A1627" s="796" t="s">
        <v>5641</v>
      </c>
      <c r="B1627" s="797" t="s">
        <v>5642</v>
      </c>
      <c r="C1627" s="796" t="s">
        <v>70</v>
      </c>
      <c r="D1627" s="798">
        <v>46.600499999999997</v>
      </c>
    </row>
    <row r="1628" spans="1:4" ht="15.75" customHeight="1" x14ac:dyDescent="0.25">
      <c r="A1628" s="796" t="s">
        <v>5643</v>
      </c>
      <c r="B1628" s="797" t="s">
        <v>5644</v>
      </c>
      <c r="C1628" s="796" t="s">
        <v>70</v>
      </c>
      <c r="D1628" s="798">
        <v>32.007100000000001</v>
      </c>
    </row>
    <row r="1629" spans="1:4" ht="15.75" customHeight="1" x14ac:dyDescent="0.25">
      <c r="A1629" s="796" t="s">
        <v>5645</v>
      </c>
      <c r="B1629" s="797" t="s">
        <v>5646</v>
      </c>
      <c r="C1629" s="796" t="s">
        <v>70</v>
      </c>
      <c r="D1629" s="798">
        <v>40.341999999999999</v>
      </c>
    </row>
    <row r="1630" spans="1:4" ht="15.75" customHeight="1" x14ac:dyDescent="0.25">
      <c r="A1630" s="796" t="s">
        <v>5647</v>
      </c>
      <c r="B1630" s="797" t="s">
        <v>5648</v>
      </c>
      <c r="C1630" s="796" t="s">
        <v>70</v>
      </c>
      <c r="D1630" s="798">
        <v>43.135199999999998</v>
      </c>
    </row>
    <row r="1631" spans="1:4" ht="15.75" customHeight="1" x14ac:dyDescent="0.25">
      <c r="A1631" s="796" t="s">
        <v>5649</v>
      </c>
      <c r="B1631" s="797" t="s">
        <v>5650</v>
      </c>
      <c r="C1631" s="796" t="s">
        <v>70</v>
      </c>
      <c r="D1631" s="798">
        <v>45.898699999999998</v>
      </c>
    </row>
    <row r="1632" spans="1:4" ht="15.75" customHeight="1" x14ac:dyDescent="0.25">
      <c r="A1632" s="796" t="s">
        <v>5651</v>
      </c>
      <c r="B1632" s="797" t="s">
        <v>5652</v>
      </c>
      <c r="C1632" s="796" t="s">
        <v>70</v>
      </c>
      <c r="D1632" s="798">
        <v>27.6905</v>
      </c>
    </row>
    <row r="1633" spans="1:4" ht="15.75" customHeight="1" x14ac:dyDescent="0.25">
      <c r="A1633" s="796" t="s">
        <v>5653</v>
      </c>
      <c r="B1633" s="797" t="s">
        <v>5654</v>
      </c>
      <c r="C1633" s="796" t="s">
        <v>70</v>
      </c>
      <c r="D1633" s="798">
        <v>24.906500000000001</v>
      </c>
    </row>
    <row r="1634" spans="1:4" ht="15.75" customHeight="1" x14ac:dyDescent="0.25">
      <c r="A1634" s="796" t="s">
        <v>5655</v>
      </c>
      <c r="B1634" s="797" t="s">
        <v>5656</v>
      </c>
      <c r="C1634" s="796" t="s">
        <v>70</v>
      </c>
      <c r="D1634" s="798">
        <v>62.793700000000001</v>
      </c>
    </row>
    <row r="1635" spans="1:4" ht="15.75" customHeight="1" x14ac:dyDescent="0.25">
      <c r="A1635" s="796" t="s">
        <v>5657</v>
      </c>
      <c r="B1635" s="797" t="s">
        <v>5658</v>
      </c>
      <c r="C1635" s="796" t="s">
        <v>70</v>
      </c>
      <c r="D1635" s="798">
        <v>24.841999999999999</v>
      </c>
    </row>
    <row r="1636" spans="1:4" ht="15.75" customHeight="1" x14ac:dyDescent="0.25">
      <c r="A1636" s="796" t="s">
        <v>5659</v>
      </c>
      <c r="B1636" s="797" t="s">
        <v>5660</v>
      </c>
      <c r="C1636" s="796" t="s">
        <v>70</v>
      </c>
      <c r="D1636" s="798">
        <v>22.837700000000002</v>
      </c>
    </row>
    <row r="1637" spans="1:4" ht="15.75" customHeight="1" x14ac:dyDescent="0.25">
      <c r="A1637" s="796" t="s">
        <v>5661</v>
      </c>
      <c r="B1637" s="797" t="s">
        <v>5662</v>
      </c>
      <c r="C1637" s="796" t="s">
        <v>70</v>
      </c>
      <c r="D1637" s="798">
        <v>62.049500000000002</v>
      </c>
    </row>
    <row r="1638" spans="1:4" ht="15.75" customHeight="1" x14ac:dyDescent="0.25">
      <c r="A1638" s="796" t="s">
        <v>5663</v>
      </c>
      <c r="B1638" s="797" t="s">
        <v>5664</v>
      </c>
      <c r="C1638" s="796" t="s">
        <v>70</v>
      </c>
      <c r="D1638" s="798">
        <v>22.244299999999999</v>
      </c>
    </row>
    <row r="1639" spans="1:4" ht="15.75" customHeight="1" x14ac:dyDescent="0.25">
      <c r="A1639" s="796" t="s">
        <v>5665</v>
      </c>
      <c r="B1639" s="797" t="s">
        <v>5666</v>
      </c>
      <c r="C1639" s="796" t="s">
        <v>70</v>
      </c>
      <c r="D1639" s="798">
        <v>21.492000000000001</v>
      </c>
    </row>
    <row r="1640" spans="1:4" ht="15.75" customHeight="1" x14ac:dyDescent="0.25">
      <c r="A1640" s="796" t="s">
        <v>5667</v>
      </c>
      <c r="B1640" s="797" t="s">
        <v>5668</v>
      </c>
      <c r="C1640" s="796" t="s">
        <v>70</v>
      </c>
      <c r="D1640" s="798">
        <v>55.800899999999999</v>
      </c>
    </row>
    <row r="1641" spans="1:4" ht="15.75" customHeight="1" x14ac:dyDescent="0.25">
      <c r="A1641" s="796" t="s">
        <v>5669</v>
      </c>
      <c r="B1641" s="797" t="s">
        <v>5670</v>
      </c>
      <c r="C1641" s="796" t="s">
        <v>70</v>
      </c>
      <c r="D1641" s="798">
        <v>18.402799999999999</v>
      </c>
    </row>
    <row r="1642" spans="1:4" ht="15.75" customHeight="1" x14ac:dyDescent="0.25">
      <c r="A1642" s="796" t="s">
        <v>5671</v>
      </c>
      <c r="B1642" s="797" t="s">
        <v>5672</v>
      </c>
      <c r="C1642" s="796" t="s">
        <v>70</v>
      </c>
      <c r="D1642" s="798">
        <v>18.011600000000001</v>
      </c>
    </row>
    <row r="1643" spans="1:4" ht="15.75" customHeight="1" x14ac:dyDescent="0.25">
      <c r="A1643" s="796" t="s">
        <v>5673</v>
      </c>
      <c r="B1643" s="797" t="s">
        <v>5674</v>
      </c>
      <c r="C1643" s="796" t="s">
        <v>70</v>
      </c>
      <c r="D1643" s="798">
        <v>55.667499999999997</v>
      </c>
    </row>
    <row r="1644" spans="1:4" ht="15.75" customHeight="1" x14ac:dyDescent="0.25">
      <c r="A1644" s="796" t="s">
        <v>5675</v>
      </c>
      <c r="B1644" s="797" t="s">
        <v>5676</v>
      </c>
      <c r="C1644" s="796" t="s">
        <v>70</v>
      </c>
      <c r="D1644" s="798">
        <v>64.267499999999998</v>
      </c>
    </row>
    <row r="1645" spans="1:4" ht="15.75" customHeight="1" x14ac:dyDescent="0.25">
      <c r="A1645" s="796" t="s">
        <v>5677</v>
      </c>
      <c r="B1645" s="797" t="s">
        <v>5678</v>
      </c>
      <c r="C1645" s="796" t="s">
        <v>70</v>
      </c>
      <c r="D1645" s="798">
        <v>62.013599999999997</v>
      </c>
    </row>
    <row r="1646" spans="1:4" ht="15.75" customHeight="1" x14ac:dyDescent="0.25">
      <c r="A1646" s="796" t="s">
        <v>5679</v>
      </c>
      <c r="B1646" s="797" t="s">
        <v>5680</v>
      </c>
      <c r="C1646" s="796" t="s">
        <v>70</v>
      </c>
      <c r="D1646" s="798">
        <v>61.6038</v>
      </c>
    </row>
    <row r="1647" spans="1:4" ht="15.75" customHeight="1" x14ac:dyDescent="0.25">
      <c r="A1647" s="796" t="s">
        <v>5681</v>
      </c>
      <c r="B1647" s="797" t="s">
        <v>5682</v>
      </c>
      <c r="C1647" s="796" t="s">
        <v>70</v>
      </c>
      <c r="D1647" s="798">
        <v>59.124400000000001</v>
      </c>
    </row>
    <row r="1648" spans="1:4" ht="15.75" customHeight="1" x14ac:dyDescent="0.25">
      <c r="A1648" s="796" t="s">
        <v>5683</v>
      </c>
      <c r="B1648" s="797" t="s">
        <v>5684</v>
      </c>
      <c r="C1648" s="796" t="s">
        <v>108</v>
      </c>
      <c r="D1648" s="798" t="s">
        <v>478</v>
      </c>
    </row>
    <row r="1649" spans="1:4" ht="15.75" customHeight="1" x14ac:dyDescent="0.25">
      <c r="A1649" s="796" t="s">
        <v>5685</v>
      </c>
      <c r="B1649" s="797" t="s">
        <v>5686</v>
      </c>
      <c r="C1649" s="796" t="s">
        <v>70</v>
      </c>
      <c r="D1649" s="798">
        <v>16244.4444</v>
      </c>
    </row>
    <row r="1650" spans="1:4" ht="15.75" customHeight="1" x14ac:dyDescent="0.25">
      <c r="A1650" s="796" t="s">
        <v>5687</v>
      </c>
      <c r="B1650" s="797" t="s">
        <v>5688</v>
      </c>
      <c r="C1650" s="796" t="s">
        <v>70</v>
      </c>
      <c r="D1650" s="798">
        <v>23480.7104</v>
      </c>
    </row>
    <row r="1651" spans="1:4" ht="15.75" customHeight="1" x14ac:dyDescent="0.25">
      <c r="A1651" s="796" t="s">
        <v>5689</v>
      </c>
      <c r="B1651" s="797" t="s">
        <v>5690</v>
      </c>
      <c r="C1651" s="796" t="s">
        <v>70</v>
      </c>
      <c r="D1651" s="798">
        <v>36805.030200000001</v>
      </c>
    </row>
    <row r="1652" spans="1:4" ht="15.75" customHeight="1" x14ac:dyDescent="0.25">
      <c r="A1652" s="796" t="s">
        <v>5691</v>
      </c>
      <c r="B1652" s="797" t="s">
        <v>5692</v>
      </c>
      <c r="C1652" s="796" t="s">
        <v>70</v>
      </c>
      <c r="D1652" s="798">
        <v>50569.833299999998</v>
      </c>
    </row>
    <row r="1653" spans="1:4" ht="15.75" customHeight="1" x14ac:dyDescent="0.25">
      <c r="A1653" s="796" t="s">
        <v>5693</v>
      </c>
      <c r="B1653" s="797" t="s">
        <v>5694</v>
      </c>
      <c r="C1653" s="796" t="s">
        <v>70</v>
      </c>
      <c r="D1653" s="798" t="s">
        <v>478</v>
      </c>
    </row>
    <row r="1654" spans="1:4" ht="15.75" customHeight="1" x14ac:dyDescent="0.25">
      <c r="A1654" s="796" t="s">
        <v>5695</v>
      </c>
      <c r="B1654" s="797" t="s">
        <v>5696</v>
      </c>
      <c r="C1654" s="796" t="s">
        <v>70</v>
      </c>
      <c r="D1654" s="798" t="s">
        <v>478</v>
      </c>
    </row>
    <row r="1655" spans="1:4" ht="15.75" customHeight="1" x14ac:dyDescent="0.25">
      <c r="A1655" s="796" t="s">
        <v>5697</v>
      </c>
      <c r="B1655" s="797" t="s">
        <v>5698</v>
      </c>
      <c r="C1655" s="796" t="s">
        <v>70</v>
      </c>
      <c r="D1655" s="798" t="s">
        <v>478</v>
      </c>
    </row>
    <row r="1656" spans="1:4" ht="15.75" customHeight="1" x14ac:dyDescent="0.25">
      <c r="A1656" s="796" t="s">
        <v>5699</v>
      </c>
      <c r="B1656" s="797" t="s">
        <v>5700</v>
      </c>
      <c r="C1656" s="796" t="s">
        <v>70</v>
      </c>
      <c r="D1656" s="798" t="s">
        <v>478</v>
      </c>
    </row>
    <row r="1657" spans="1:4" ht="15.75" customHeight="1" x14ac:dyDescent="0.25">
      <c r="A1657" s="796" t="s">
        <v>5701</v>
      </c>
      <c r="B1657" s="797" t="s">
        <v>5702</v>
      </c>
      <c r="C1657" s="796" t="s">
        <v>70</v>
      </c>
      <c r="D1657" s="798">
        <v>64.414699999999996</v>
      </c>
    </row>
    <row r="1658" spans="1:4" ht="15.75" customHeight="1" x14ac:dyDescent="0.25">
      <c r="A1658" s="796" t="s">
        <v>5703</v>
      </c>
      <c r="B1658" s="797" t="s">
        <v>5704</v>
      </c>
      <c r="C1658" s="796" t="s">
        <v>70</v>
      </c>
      <c r="D1658" s="798">
        <v>62.388599999999997</v>
      </c>
    </row>
    <row r="1659" spans="1:4" ht="15.75" customHeight="1" x14ac:dyDescent="0.25">
      <c r="A1659" s="796" t="s">
        <v>5705</v>
      </c>
      <c r="B1659" s="797" t="s">
        <v>5706</v>
      </c>
      <c r="C1659" s="796" t="s">
        <v>70</v>
      </c>
      <c r="D1659" s="798">
        <v>173.52889999999999</v>
      </c>
    </row>
    <row r="1660" spans="1:4" ht="15.75" customHeight="1" x14ac:dyDescent="0.25">
      <c r="A1660" s="796" t="s">
        <v>5707</v>
      </c>
      <c r="B1660" s="797" t="s">
        <v>5708</v>
      </c>
      <c r="C1660" s="796" t="s">
        <v>70</v>
      </c>
      <c r="D1660" s="798">
        <v>271.8116</v>
      </c>
    </row>
    <row r="1661" spans="1:4" ht="15.75" customHeight="1" x14ac:dyDescent="0.25">
      <c r="A1661" s="796" t="s">
        <v>5709</v>
      </c>
      <c r="B1661" s="797" t="s">
        <v>5710</v>
      </c>
      <c r="C1661" s="796" t="s">
        <v>70</v>
      </c>
      <c r="D1661" s="798">
        <v>76.141800000000003</v>
      </c>
    </row>
    <row r="1662" spans="1:4" ht="15.75" customHeight="1" x14ac:dyDescent="0.25">
      <c r="A1662" s="796" t="s">
        <v>5711</v>
      </c>
      <c r="B1662" s="797" t="s">
        <v>5712</v>
      </c>
      <c r="C1662" s="796" t="s">
        <v>70</v>
      </c>
      <c r="D1662" s="798">
        <v>173.1018</v>
      </c>
    </row>
    <row r="1663" spans="1:4" ht="15.75" customHeight="1" x14ac:dyDescent="0.25">
      <c r="A1663" s="796" t="s">
        <v>5713</v>
      </c>
      <c r="B1663" s="797" t="s">
        <v>5714</v>
      </c>
      <c r="C1663" s="796" t="s">
        <v>70</v>
      </c>
      <c r="D1663" s="798">
        <v>4.7847999999999997</v>
      </c>
    </row>
    <row r="1664" spans="1:4" ht="15.75" customHeight="1" x14ac:dyDescent="0.25">
      <c r="A1664" s="796" t="s">
        <v>5715</v>
      </c>
      <c r="B1664" s="797" t="s">
        <v>5716</v>
      </c>
      <c r="C1664" s="796" t="s">
        <v>70</v>
      </c>
      <c r="D1664" s="798">
        <v>1.6315</v>
      </c>
    </row>
    <row r="1665" spans="1:4" ht="15.75" customHeight="1" x14ac:dyDescent="0.25">
      <c r="A1665" s="796" t="s">
        <v>5717</v>
      </c>
      <c r="B1665" s="797" t="s">
        <v>5718</v>
      </c>
      <c r="C1665" s="796" t="s">
        <v>70</v>
      </c>
      <c r="D1665" s="798">
        <v>0.69689999999999996</v>
      </c>
    </row>
    <row r="1666" spans="1:4" ht="15.75" customHeight="1" x14ac:dyDescent="0.25">
      <c r="A1666" s="796" t="s">
        <v>5719</v>
      </c>
      <c r="B1666" s="797" t="s">
        <v>5720</v>
      </c>
      <c r="C1666" s="796" t="s">
        <v>70</v>
      </c>
      <c r="D1666" s="798">
        <v>398.60129999999998</v>
      </c>
    </row>
    <row r="1667" spans="1:4" ht="15.75" customHeight="1" x14ac:dyDescent="0.25">
      <c r="A1667" s="796" t="s">
        <v>5721</v>
      </c>
      <c r="B1667" s="797" t="s">
        <v>5722</v>
      </c>
      <c r="C1667" s="796" t="s">
        <v>70</v>
      </c>
      <c r="D1667" s="798">
        <v>1.3361000000000001</v>
      </c>
    </row>
    <row r="1668" spans="1:4" ht="15.75" customHeight="1" x14ac:dyDescent="0.25">
      <c r="A1668" s="796" t="s">
        <v>5723</v>
      </c>
      <c r="B1668" s="797" t="s">
        <v>5724</v>
      </c>
      <c r="C1668" s="796" t="s">
        <v>275</v>
      </c>
      <c r="D1668" s="798">
        <v>49.226199999999999</v>
      </c>
    </row>
    <row r="1669" spans="1:4" ht="15.75" customHeight="1" x14ac:dyDescent="0.25">
      <c r="A1669" s="796" t="s">
        <v>5725</v>
      </c>
      <c r="B1669" s="797" t="s">
        <v>5726</v>
      </c>
      <c r="C1669" s="796" t="s">
        <v>275</v>
      </c>
      <c r="D1669" s="798">
        <v>114.3165</v>
      </c>
    </row>
    <row r="1670" spans="1:4" ht="15.75" customHeight="1" x14ac:dyDescent="0.25">
      <c r="A1670" s="796" t="s">
        <v>5727</v>
      </c>
      <c r="B1670" s="797" t="s">
        <v>5728</v>
      </c>
      <c r="C1670" s="796" t="s">
        <v>275</v>
      </c>
      <c r="D1670" s="798">
        <v>71.319800000000001</v>
      </c>
    </row>
    <row r="1671" spans="1:4" ht="15.75" customHeight="1" x14ac:dyDescent="0.25">
      <c r="A1671" s="796" t="s">
        <v>5729</v>
      </c>
      <c r="B1671" s="797" t="s">
        <v>5730</v>
      </c>
      <c r="C1671" s="796" t="s">
        <v>275</v>
      </c>
      <c r="D1671" s="798">
        <v>118.7435</v>
      </c>
    </row>
    <row r="1672" spans="1:4" ht="15.75" customHeight="1" x14ac:dyDescent="0.25">
      <c r="A1672" s="796" t="s">
        <v>5731</v>
      </c>
      <c r="B1672" s="797" t="s">
        <v>5732</v>
      </c>
      <c r="C1672" s="796" t="s">
        <v>275</v>
      </c>
      <c r="D1672" s="798">
        <v>54.447200000000002</v>
      </c>
    </row>
    <row r="1673" spans="1:4" ht="15.75" customHeight="1" x14ac:dyDescent="0.25">
      <c r="A1673" s="796" t="s">
        <v>5733</v>
      </c>
      <c r="B1673" s="797" t="s">
        <v>5734</v>
      </c>
      <c r="C1673" s="796" t="s">
        <v>275</v>
      </c>
      <c r="D1673" s="798">
        <v>52.808799999999998</v>
      </c>
    </row>
    <row r="1674" spans="1:4" ht="15.75" customHeight="1" x14ac:dyDescent="0.25">
      <c r="A1674" s="796" t="s">
        <v>5735</v>
      </c>
      <c r="B1674" s="797" t="s">
        <v>5736</v>
      </c>
      <c r="C1674" s="796" t="s">
        <v>70</v>
      </c>
      <c r="D1674" s="798">
        <v>4</v>
      </c>
    </row>
    <row r="1675" spans="1:4" ht="15.75" customHeight="1" x14ac:dyDescent="0.25">
      <c r="A1675" s="796" t="s">
        <v>5737</v>
      </c>
      <c r="B1675" s="797" t="s">
        <v>5738</v>
      </c>
      <c r="C1675" s="796" t="s">
        <v>70</v>
      </c>
      <c r="D1675" s="798">
        <v>3.4910999999999999</v>
      </c>
    </row>
    <row r="1676" spans="1:4" x14ac:dyDescent="0.25">
      <c r="A1676" s="795" t="s">
        <v>5739</v>
      </c>
      <c r="B1676" s="795" t="s">
        <v>5740</v>
      </c>
      <c r="C1676" s="795" t="s">
        <v>66</v>
      </c>
      <c r="D1676" s="795">
        <v>77.046499999999995</v>
      </c>
    </row>
    <row r="1677" spans="1:4" x14ac:dyDescent="0.25">
      <c r="A1677" s="795" t="s">
        <v>5741</v>
      </c>
      <c r="B1677" s="795" t="s">
        <v>5742</v>
      </c>
      <c r="C1677" s="795" t="s">
        <v>66</v>
      </c>
      <c r="D1677" s="795">
        <v>132.11259999999999</v>
      </c>
    </row>
    <row r="1678" spans="1:4" x14ac:dyDescent="0.25">
      <c r="A1678" s="795" t="s">
        <v>5743</v>
      </c>
      <c r="B1678" s="795" t="s">
        <v>5744</v>
      </c>
      <c r="C1678" s="795" t="s">
        <v>50</v>
      </c>
      <c r="D1678" s="795">
        <v>33.216000000000001</v>
      </c>
    </row>
    <row r="1679" spans="1:4" x14ac:dyDescent="0.25">
      <c r="A1679" s="795" t="s">
        <v>5745</v>
      </c>
      <c r="B1679" s="795" t="s">
        <v>5746</v>
      </c>
      <c r="C1679" s="795" t="s">
        <v>70</v>
      </c>
      <c r="D1679" s="795">
        <v>1.3102</v>
      </c>
    </row>
    <row r="1680" spans="1:4" x14ac:dyDescent="0.25">
      <c r="A1680" s="795" t="s">
        <v>5747</v>
      </c>
      <c r="B1680" s="795" t="s">
        <v>5748</v>
      </c>
      <c r="C1680" s="795" t="s">
        <v>70</v>
      </c>
      <c r="D1680" s="795">
        <v>0.51900000000000002</v>
      </c>
    </row>
    <row r="1681" spans="1:4" x14ac:dyDescent="0.25">
      <c r="A1681" s="795" t="s">
        <v>5749</v>
      </c>
      <c r="B1681" s="795" t="s">
        <v>5750</v>
      </c>
      <c r="C1681" s="795" t="s">
        <v>70</v>
      </c>
      <c r="D1681" s="795">
        <v>0.18410000000000001</v>
      </c>
    </row>
    <row r="1682" spans="1:4" x14ac:dyDescent="0.25">
      <c r="A1682" s="795" t="s">
        <v>5751</v>
      </c>
      <c r="B1682" s="795" t="s">
        <v>5752</v>
      </c>
      <c r="C1682" s="795" t="s">
        <v>70</v>
      </c>
      <c r="D1682" s="795">
        <v>0.20899999999999999</v>
      </c>
    </row>
    <row r="1683" spans="1:4" x14ac:dyDescent="0.25">
      <c r="A1683" s="795" t="s">
        <v>5753</v>
      </c>
      <c r="B1683" s="795" t="s">
        <v>5754</v>
      </c>
      <c r="C1683" s="795" t="s">
        <v>70</v>
      </c>
      <c r="D1683" s="795">
        <v>3.6705000000000001</v>
      </c>
    </row>
    <row r="1684" spans="1:4" x14ac:dyDescent="0.25">
      <c r="A1684" s="795" t="s">
        <v>5755</v>
      </c>
      <c r="B1684" s="795" t="s">
        <v>5756</v>
      </c>
      <c r="C1684" s="795" t="s">
        <v>66</v>
      </c>
      <c r="D1684" s="795">
        <v>40.875599999999999</v>
      </c>
    </row>
    <row r="1685" spans="1:4" x14ac:dyDescent="0.25">
      <c r="A1685" s="795" t="s">
        <v>5948</v>
      </c>
      <c r="B1685" s="795" t="s">
        <v>5949</v>
      </c>
      <c r="C1685" s="795" t="s">
        <v>70</v>
      </c>
      <c r="D1685" s="795">
        <v>25</v>
      </c>
    </row>
    <row r="1686" spans="1:4" x14ac:dyDescent="0.25">
      <c r="A1686" s="795" t="s">
        <v>5950</v>
      </c>
      <c r="B1686" s="795" t="s">
        <v>5951</v>
      </c>
      <c r="C1686" s="795" t="s">
        <v>70</v>
      </c>
      <c r="D1686" s="795">
        <v>85</v>
      </c>
    </row>
    <row r="1687" spans="1:4" x14ac:dyDescent="0.25">
      <c r="A1687" s="795" t="s">
        <v>5952</v>
      </c>
      <c r="B1687" s="795" t="s">
        <v>5953</v>
      </c>
      <c r="C1687" s="795" t="s">
        <v>70</v>
      </c>
      <c r="D1687" s="795">
        <v>25</v>
      </c>
    </row>
    <row r="1688" spans="1:4" x14ac:dyDescent="0.25">
      <c r="A1688" s="795" t="s">
        <v>5954</v>
      </c>
      <c r="B1688" s="795" t="s">
        <v>5955</v>
      </c>
      <c r="C1688" s="795" t="s">
        <v>47</v>
      </c>
      <c r="D1688" s="795">
        <v>32.549999999999997</v>
      </c>
    </row>
    <row r="1689" spans="1:4" x14ac:dyDescent="0.25">
      <c r="A1689" s="795" t="s">
        <v>5956</v>
      </c>
      <c r="B1689" s="795" t="s">
        <v>5957</v>
      </c>
      <c r="C1689" s="795" t="s">
        <v>275</v>
      </c>
      <c r="D1689" s="795">
        <v>67.5488</v>
      </c>
    </row>
    <row r="1690" spans="1:4" x14ac:dyDescent="0.25">
      <c r="A1690" s="795" t="s">
        <v>5958</v>
      </c>
      <c r="B1690" s="795" t="s">
        <v>5959</v>
      </c>
      <c r="C1690" s="795" t="s">
        <v>50</v>
      </c>
      <c r="D1690" s="795">
        <v>2.8231000000000002</v>
      </c>
    </row>
    <row r="1691" spans="1:4" x14ac:dyDescent="0.25">
      <c r="A1691" s="795" t="s">
        <v>659</v>
      </c>
      <c r="B1691" s="795" t="s">
        <v>5757</v>
      </c>
      <c r="C1691" s="795" t="s">
        <v>66</v>
      </c>
      <c r="D1691" s="795">
        <v>36.331099999999999</v>
      </c>
    </row>
    <row r="1692" spans="1:4" x14ac:dyDescent="0.25">
      <c r="A1692" s="795" t="s">
        <v>401</v>
      </c>
      <c r="B1692" s="795" t="s">
        <v>1737</v>
      </c>
      <c r="C1692" s="795" t="s">
        <v>275</v>
      </c>
      <c r="D1692" s="795">
        <v>17.021599999999999</v>
      </c>
    </row>
    <row r="1693" spans="1:4" x14ac:dyDescent="0.25">
      <c r="A1693" s="795" t="s">
        <v>5960</v>
      </c>
      <c r="B1693" s="795" t="s">
        <v>5961</v>
      </c>
      <c r="C1693" s="795" t="s">
        <v>70</v>
      </c>
      <c r="D1693" s="795">
        <v>21042.45</v>
      </c>
    </row>
    <row r="1694" spans="1:4" x14ac:dyDescent="0.25">
      <c r="A1694" s="795" t="s">
        <v>5758</v>
      </c>
      <c r="B1694" s="795" t="s">
        <v>5759</v>
      </c>
      <c r="C1694" s="795" t="s">
        <v>50</v>
      </c>
      <c r="D1694" s="795">
        <v>19.764399999999998</v>
      </c>
    </row>
  </sheetData>
  <pageMargins left="0.70866141732283472" right="0.70866141732283472" top="0.74803149606299213" bottom="0.74803149606299213" header="0.31496062992125984" footer="0.31496062992125984"/>
  <pageSetup paperSize="9" scale="7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F1436"/>
  <sheetViews>
    <sheetView workbookViewId="0"/>
  </sheetViews>
  <sheetFormatPr defaultColWidth="12.28515625" defaultRowHeight="14.25" x14ac:dyDescent="0.2"/>
  <cols>
    <col min="1" max="1" width="11.7109375" style="805" customWidth="1"/>
    <col min="2" max="2" width="56.85546875" style="805" customWidth="1"/>
    <col min="3" max="3" width="11.7109375" style="805" customWidth="1"/>
    <col min="4" max="4" width="19" style="805" customWidth="1"/>
    <col min="5" max="5" width="21.85546875" style="805" customWidth="1"/>
    <col min="6" max="6" width="9.5703125" style="805" customWidth="1"/>
    <col min="7" max="16384" width="12.28515625" style="805"/>
  </cols>
  <sheetData>
    <row r="1" spans="1:5" ht="31.9" customHeight="1" x14ac:dyDescent="0.2">
      <c r="A1" s="912" t="s">
        <v>1082</v>
      </c>
      <c r="B1" s="913" t="s">
        <v>1083</v>
      </c>
      <c r="C1" s="913" t="s">
        <v>1207</v>
      </c>
      <c r="D1" s="914" t="s">
        <v>5879</v>
      </c>
      <c r="E1" s="806"/>
    </row>
    <row r="2" spans="1:5" ht="16.149999999999999" customHeight="1" x14ac:dyDescent="0.2">
      <c r="A2" s="915" t="s">
        <v>262</v>
      </c>
      <c r="B2" s="916" t="s">
        <v>263</v>
      </c>
      <c r="C2" s="917" t="s">
        <v>232</v>
      </c>
      <c r="D2" s="918">
        <v>23.636299999999999</v>
      </c>
      <c r="E2" s="806"/>
    </row>
    <row r="3" spans="1:5" ht="16.149999999999999" customHeight="1" x14ac:dyDescent="0.2">
      <c r="A3" s="915" t="s">
        <v>256</v>
      </c>
      <c r="B3" s="916" t="s">
        <v>257</v>
      </c>
      <c r="C3" s="917" t="s">
        <v>232</v>
      </c>
      <c r="D3" s="918">
        <v>27.564299999999999</v>
      </c>
      <c r="E3" s="806"/>
    </row>
    <row r="4" spans="1:5" ht="16.149999999999999" customHeight="1" x14ac:dyDescent="0.2">
      <c r="A4" s="915" t="s">
        <v>5878</v>
      </c>
      <c r="B4" s="916" t="s">
        <v>6934</v>
      </c>
      <c r="C4" s="917" t="s">
        <v>14</v>
      </c>
      <c r="D4" s="918">
        <v>6589.2515999999996</v>
      </c>
      <c r="E4" s="806"/>
    </row>
    <row r="5" spans="1:5" ht="16.149999999999999" customHeight="1" x14ac:dyDescent="0.2">
      <c r="A5" s="915" t="s">
        <v>811</v>
      </c>
      <c r="B5" s="916" t="s">
        <v>6935</v>
      </c>
      <c r="C5" s="917" t="s">
        <v>14</v>
      </c>
      <c r="D5" s="918">
        <v>5304.3719000000001</v>
      </c>
      <c r="E5" s="806"/>
    </row>
    <row r="6" spans="1:5" ht="16.149999999999999" customHeight="1" x14ac:dyDescent="0.2">
      <c r="A6" s="915" t="s">
        <v>264</v>
      </c>
      <c r="B6" s="916" t="s">
        <v>265</v>
      </c>
      <c r="C6" s="917" t="s">
        <v>232</v>
      </c>
      <c r="D6" s="918">
        <v>32.4619</v>
      </c>
      <c r="E6" s="806"/>
    </row>
    <row r="7" spans="1:5" ht="16.149999999999999" customHeight="1" x14ac:dyDescent="0.2">
      <c r="A7" s="915" t="s">
        <v>19</v>
      </c>
      <c r="B7" s="916" t="s">
        <v>6936</v>
      </c>
      <c r="C7" s="917" t="s">
        <v>14</v>
      </c>
      <c r="D7" s="918">
        <v>5281.6129000000001</v>
      </c>
      <c r="E7" s="806"/>
    </row>
    <row r="8" spans="1:5" ht="16.149999999999999" customHeight="1" x14ac:dyDescent="0.2">
      <c r="A8" s="915" t="s">
        <v>5876</v>
      </c>
      <c r="B8" s="916" t="s">
        <v>5875</v>
      </c>
      <c r="C8" s="917" t="s">
        <v>232</v>
      </c>
      <c r="D8" s="918">
        <v>33.052100000000003</v>
      </c>
      <c r="E8" s="806"/>
    </row>
    <row r="9" spans="1:5" ht="16.149999999999999" customHeight="1" x14ac:dyDescent="0.2">
      <c r="A9" s="915" t="s">
        <v>283</v>
      </c>
      <c r="B9" s="916" t="s">
        <v>284</v>
      </c>
      <c r="C9" s="917" t="s">
        <v>232</v>
      </c>
      <c r="D9" s="918">
        <v>29.2178</v>
      </c>
      <c r="E9" s="806"/>
    </row>
    <row r="10" spans="1:5" ht="16.149999999999999" customHeight="1" x14ac:dyDescent="0.2">
      <c r="A10" s="915" t="s">
        <v>785</v>
      </c>
      <c r="B10" s="916" t="s">
        <v>6937</v>
      </c>
      <c r="C10" s="917" t="s">
        <v>14</v>
      </c>
      <c r="D10" s="918">
        <v>7572.8765999999996</v>
      </c>
      <c r="E10" s="806"/>
    </row>
    <row r="11" spans="1:5" ht="16.149999999999999" customHeight="1" x14ac:dyDescent="0.2">
      <c r="A11" s="915" t="s">
        <v>5874</v>
      </c>
      <c r="B11" s="916" t="s">
        <v>5873</v>
      </c>
      <c r="C11" s="917" t="s">
        <v>232</v>
      </c>
      <c r="D11" s="918">
        <v>33.904000000000003</v>
      </c>
      <c r="E11" s="806"/>
    </row>
    <row r="12" spans="1:5" ht="16.149999999999999" customHeight="1" x14ac:dyDescent="0.2">
      <c r="A12" s="915" t="s">
        <v>5872</v>
      </c>
      <c r="B12" s="916" t="s">
        <v>6938</v>
      </c>
      <c r="C12" s="917" t="s">
        <v>14</v>
      </c>
      <c r="D12" s="918">
        <v>8418.9631000000008</v>
      </c>
      <c r="E12" s="806"/>
    </row>
    <row r="13" spans="1:5" ht="16.149999999999999" customHeight="1" x14ac:dyDescent="0.2">
      <c r="A13" s="915" t="s">
        <v>15</v>
      </c>
      <c r="B13" s="916" t="s">
        <v>6939</v>
      </c>
      <c r="C13" s="917" t="s">
        <v>14</v>
      </c>
      <c r="D13" s="918">
        <v>28515.635999999999</v>
      </c>
      <c r="E13" s="806"/>
    </row>
    <row r="14" spans="1:5" ht="16.149999999999999" customHeight="1" x14ac:dyDescent="0.2">
      <c r="A14" s="915" t="s">
        <v>6940</v>
      </c>
      <c r="B14" s="916" t="s">
        <v>5877</v>
      </c>
      <c r="C14" s="917" t="s">
        <v>232</v>
      </c>
      <c r="D14" s="918">
        <v>35.734000000000002</v>
      </c>
      <c r="E14" s="806"/>
    </row>
    <row r="15" spans="1:5" ht="16.149999999999999" customHeight="1" x14ac:dyDescent="0.2">
      <c r="A15" s="915" t="s">
        <v>5870</v>
      </c>
      <c r="B15" s="916" t="s">
        <v>6941</v>
      </c>
      <c r="C15" s="917" t="s">
        <v>14</v>
      </c>
      <c r="D15" s="918">
        <v>4329.5171</v>
      </c>
      <c r="E15" s="806"/>
    </row>
    <row r="16" spans="1:5" ht="16.149999999999999" customHeight="1" x14ac:dyDescent="0.2">
      <c r="A16" s="915" t="s">
        <v>5869</v>
      </c>
      <c r="B16" s="916" t="s">
        <v>5868</v>
      </c>
      <c r="C16" s="917" t="s">
        <v>232</v>
      </c>
      <c r="D16" s="918">
        <v>30.358799999999999</v>
      </c>
      <c r="E16" s="806"/>
    </row>
    <row r="17" spans="1:5" ht="16.149999999999999" customHeight="1" x14ac:dyDescent="0.2">
      <c r="A17" s="915" t="s">
        <v>6942</v>
      </c>
      <c r="B17" s="916" t="s">
        <v>1676</v>
      </c>
      <c r="C17" s="917" t="s">
        <v>232</v>
      </c>
      <c r="D17" s="918">
        <v>28.812100000000001</v>
      </c>
      <c r="E17" s="806"/>
    </row>
    <row r="18" spans="1:5" ht="16.149999999999999" customHeight="1" x14ac:dyDescent="0.2">
      <c r="A18" s="915" t="s">
        <v>6943</v>
      </c>
      <c r="B18" s="916" t="s">
        <v>20</v>
      </c>
      <c r="C18" s="917" t="s">
        <v>232</v>
      </c>
      <c r="D18" s="918">
        <v>28.7105</v>
      </c>
      <c r="E18" s="806"/>
    </row>
    <row r="19" spans="1:5" ht="16.149999999999999" customHeight="1" x14ac:dyDescent="0.2">
      <c r="A19" s="915" t="s">
        <v>12</v>
      </c>
      <c r="B19" s="916" t="s">
        <v>6944</v>
      </c>
      <c r="C19" s="917" t="s">
        <v>14</v>
      </c>
      <c r="D19" s="918">
        <v>28515.635999999999</v>
      </c>
      <c r="E19" s="806"/>
    </row>
    <row r="20" spans="1:5" ht="16.149999999999999" customHeight="1" x14ac:dyDescent="0.2">
      <c r="A20" s="915" t="s">
        <v>6945</v>
      </c>
      <c r="B20" s="916" t="s">
        <v>33</v>
      </c>
      <c r="C20" s="917" t="s">
        <v>232</v>
      </c>
      <c r="D20" s="918">
        <v>32.205100000000002</v>
      </c>
      <c r="E20" s="806"/>
    </row>
    <row r="21" spans="1:5" ht="16.149999999999999" customHeight="1" x14ac:dyDescent="0.2">
      <c r="A21" s="915" t="s">
        <v>236</v>
      </c>
      <c r="B21" s="916" t="s">
        <v>237</v>
      </c>
      <c r="C21" s="917" t="s">
        <v>232</v>
      </c>
      <c r="D21" s="918">
        <v>28.87</v>
      </c>
      <c r="E21" s="806"/>
    </row>
    <row r="22" spans="1:5" ht="16.149999999999999" customHeight="1" x14ac:dyDescent="0.2">
      <c r="A22" s="915" t="s">
        <v>272</v>
      </c>
      <c r="B22" s="916" t="s">
        <v>273</v>
      </c>
      <c r="C22" s="917" t="s">
        <v>232</v>
      </c>
      <c r="D22" s="918">
        <v>32.490699999999997</v>
      </c>
      <c r="E22" s="806"/>
    </row>
    <row r="23" spans="1:5" ht="16.149999999999999" customHeight="1" x14ac:dyDescent="0.2">
      <c r="A23" s="915" t="s">
        <v>373</v>
      </c>
      <c r="B23" s="916" t="s">
        <v>374</v>
      </c>
      <c r="C23" s="917" t="s">
        <v>232</v>
      </c>
      <c r="D23" s="918">
        <v>30.1585</v>
      </c>
      <c r="E23" s="806"/>
    </row>
    <row r="24" spans="1:5" ht="16.149999999999999" customHeight="1" x14ac:dyDescent="0.2">
      <c r="A24" s="915" t="s">
        <v>230</v>
      </c>
      <c r="B24" s="916" t="s">
        <v>231</v>
      </c>
      <c r="C24" s="917" t="s">
        <v>232</v>
      </c>
      <c r="D24" s="918">
        <v>23.449100000000001</v>
      </c>
      <c r="E24" s="806"/>
    </row>
    <row r="25" spans="1:5" ht="16.149999999999999" customHeight="1" x14ac:dyDescent="0.2">
      <c r="A25" s="915" t="s">
        <v>594</v>
      </c>
      <c r="B25" s="916" t="s">
        <v>595</v>
      </c>
      <c r="C25" s="917" t="s">
        <v>232</v>
      </c>
      <c r="D25" s="918">
        <v>37.339599999999997</v>
      </c>
      <c r="E25" s="806"/>
    </row>
    <row r="26" spans="1:5" ht="16.149999999999999" customHeight="1" x14ac:dyDescent="0.2">
      <c r="A26" s="915" t="s">
        <v>787</v>
      </c>
      <c r="B26" s="916" t="s">
        <v>6946</v>
      </c>
      <c r="C26" s="917" t="s">
        <v>14</v>
      </c>
      <c r="D26" s="918">
        <v>5050.4233999999997</v>
      </c>
      <c r="E26" s="806"/>
    </row>
    <row r="27" spans="1:5" ht="16.149999999999999" customHeight="1" x14ac:dyDescent="0.2">
      <c r="A27" s="915" t="s">
        <v>6947</v>
      </c>
      <c r="B27" s="916" t="s">
        <v>29</v>
      </c>
      <c r="C27" s="917" t="s">
        <v>232</v>
      </c>
      <c r="D27" s="918">
        <v>32.272300000000001</v>
      </c>
      <c r="E27" s="806"/>
    </row>
    <row r="28" spans="1:5" ht="16.149999999999999" customHeight="1" x14ac:dyDescent="0.2">
      <c r="A28" s="915" t="s">
        <v>6948</v>
      </c>
      <c r="B28" s="916" t="s">
        <v>1669</v>
      </c>
      <c r="C28" s="917" t="s">
        <v>232</v>
      </c>
      <c r="D28" s="918">
        <v>27.010999999999999</v>
      </c>
      <c r="E28" s="806"/>
    </row>
    <row r="29" spans="1:5" ht="16.149999999999999" customHeight="1" x14ac:dyDescent="0.2">
      <c r="A29" s="915" t="s">
        <v>371</v>
      </c>
      <c r="B29" s="916" t="s">
        <v>372</v>
      </c>
      <c r="C29" s="917" t="s">
        <v>232</v>
      </c>
      <c r="D29" s="918">
        <v>33.278300000000002</v>
      </c>
      <c r="E29" s="806"/>
    </row>
    <row r="30" spans="1:5" ht="16.149999999999999" customHeight="1" x14ac:dyDescent="0.2">
      <c r="A30" s="915" t="s">
        <v>6949</v>
      </c>
      <c r="B30" s="916" t="s">
        <v>1670</v>
      </c>
      <c r="C30" s="917" t="s">
        <v>232</v>
      </c>
      <c r="D30" s="918">
        <v>41.130800000000001</v>
      </c>
      <c r="E30" s="806"/>
    </row>
    <row r="31" spans="1:5" ht="16.149999999999999" customHeight="1" x14ac:dyDescent="0.2">
      <c r="A31" s="915" t="s">
        <v>32</v>
      </c>
      <c r="B31" s="916" t="s">
        <v>6950</v>
      </c>
      <c r="C31" s="917" t="s">
        <v>14</v>
      </c>
      <c r="D31" s="918">
        <v>5949.8720000000003</v>
      </c>
      <c r="E31" s="806"/>
    </row>
    <row r="32" spans="1:5" ht="16.149999999999999" customHeight="1" x14ac:dyDescent="0.2">
      <c r="A32" s="915" t="s">
        <v>6951</v>
      </c>
      <c r="B32" s="916" t="s">
        <v>5814</v>
      </c>
      <c r="C32" s="917" t="s">
        <v>232</v>
      </c>
      <c r="D32" s="918">
        <v>109.3245</v>
      </c>
      <c r="E32" s="806"/>
    </row>
    <row r="33" spans="1:5" ht="16.149999999999999" customHeight="1" x14ac:dyDescent="0.2">
      <c r="A33" s="915" t="s">
        <v>5867</v>
      </c>
      <c r="B33" s="916" t="s">
        <v>6952</v>
      </c>
      <c r="C33" s="917" t="s">
        <v>14</v>
      </c>
      <c r="D33" s="918">
        <v>15584.6077</v>
      </c>
      <c r="E33" s="806"/>
    </row>
    <row r="34" spans="1:5" ht="16.149999999999999" customHeight="1" x14ac:dyDescent="0.2">
      <c r="A34" s="915" t="s">
        <v>6953</v>
      </c>
      <c r="B34" s="916" t="s">
        <v>5854</v>
      </c>
      <c r="C34" s="917" t="s">
        <v>232</v>
      </c>
      <c r="D34" s="918">
        <v>31.666</v>
      </c>
      <c r="E34" s="806"/>
    </row>
    <row r="35" spans="1:5" ht="16.149999999999999" customHeight="1" x14ac:dyDescent="0.2">
      <c r="A35" s="915" t="s">
        <v>775</v>
      </c>
      <c r="B35" s="916" t="s">
        <v>6954</v>
      </c>
      <c r="C35" s="917" t="s">
        <v>14</v>
      </c>
      <c r="D35" s="918">
        <v>11859.7361</v>
      </c>
      <c r="E35" s="806"/>
    </row>
    <row r="36" spans="1:5" ht="16.149999999999999" customHeight="1" x14ac:dyDescent="0.2">
      <c r="A36" s="915" t="s">
        <v>788</v>
      </c>
      <c r="B36" s="916" t="s">
        <v>6955</v>
      </c>
      <c r="C36" s="917" t="s">
        <v>14</v>
      </c>
      <c r="D36" s="918">
        <v>4278.9813999999997</v>
      </c>
      <c r="E36" s="806"/>
    </row>
    <row r="37" spans="1:5" ht="16.149999999999999" customHeight="1" x14ac:dyDescent="0.2">
      <c r="A37" s="915" t="s">
        <v>5865</v>
      </c>
      <c r="B37" s="916" t="s">
        <v>5864</v>
      </c>
      <c r="C37" s="917" t="s">
        <v>232</v>
      </c>
      <c r="D37" s="918">
        <v>28.713899999999999</v>
      </c>
      <c r="E37" s="806"/>
    </row>
    <row r="38" spans="1:5" ht="16.149999999999999" customHeight="1" x14ac:dyDescent="0.2">
      <c r="A38" s="915" t="s">
        <v>5863</v>
      </c>
      <c r="B38" s="916" t="s">
        <v>5862</v>
      </c>
      <c r="C38" s="917" t="s">
        <v>232</v>
      </c>
      <c r="D38" s="918">
        <v>35.682200000000002</v>
      </c>
      <c r="E38" s="806"/>
    </row>
    <row r="39" spans="1:5" ht="16.149999999999999" customHeight="1" x14ac:dyDescent="0.2">
      <c r="A39" s="915" t="s">
        <v>5861</v>
      </c>
      <c r="B39" s="916" t="s">
        <v>5860</v>
      </c>
      <c r="C39" s="917" t="s">
        <v>232</v>
      </c>
      <c r="D39" s="918">
        <v>41.9803</v>
      </c>
      <c r="E39" s="806"/>
    </row>
    <row r="40" spans="1:5" ht="16.149999999999999" customHeight="1" x14ac:dyDescent="0.2">
      <c r="A40" s="915" t="s">
        <v>5859</v>
      </c>
      <c r="B40" s="916" t="s">
        <v>5858</v>
      </c>
      <c r="C40" s="917" t="s">
        <v>232</v>
      </c>
      <c r="D40" s="918">
        <v>23.6111</v>
      </c>
      <c r="E40" s="806"/>
    </row>
    <row r="41" spans="1:5" ht="16.149999999999999" customHeight="1" x14ac:dyDescent="0.2">
      <c r="A41" s="915" t="s">
        <v>5857</v>
      </c>
      <c r="B41" s="916" t="s">
        <v>6956</v>
      </c>
      <c r="C41" s="917" t="s">
        <v>14</v>
      </c>
      <c r="D41" s="918">
        <v>8531.2093999999997</v>
      </c>
      <c r="E41" s="806"/>
    </row>
    <row r="42" spans="1:5" ht="16.149999999999999" customHeight="1" x14ac:dyDescent="0.2">
      <c r="A42" s="915" t="s">
        <v>5855</v>
      </c>
      <c r="B42" s="916" t="s">
        <v>6957</v>
      </c>
      <c r="C42" s="917" t="s">
        <v>14</v>
      </c>
      <c r="D42" s="918">
        <v>5828.0135</v>
      </c>
      <c r="E42" s="806"/>
    </row>
    <row r="43" spans="1:5" ht="16.149999999999999" customHeight="1" x14ac:dyDescent="0.2">
      <c r="A43" s="915" t="s">
        <v>818</v>
      </c>
      <c r="B43" s="916" t="s">
        <v>6958</v>
      </c>
      <c r="C43" s="917" t="s">
        <v>14</v>
      </c>
      <c r="D43" s="918">
        <v>18364.768</v>
      </c>
      <c r="E43" s="806"/>
    </row>
    <row r="44" spans="1:5" ht="16.149999999999999" customHeight="1" x14ac:dyDescent="0.2">
      <c r="A44" s="915" t="s">
        <v>5853</v>
      </c>
      <c r="B44" s="916" t="s">
        <v>5852</v>
      </c>
      <c r="C44" s="917" t="s">
        <v>232</v>
      </c>
      <c r="D44" s="918">
        <v>44.005000000000003</v>
      </c>
      <c r="E44" s="806"/>
    </row>
    <row r="45" spans="1:5" ht="16.149999999999999" customHeight="1" x14ac:dyDescent="0.2">
      <c r="A45" s="915" t="s">
        <v>5851</v>
      </c>
      <c r="B45" s="916" t="s">
        <v>5850</v>
      </c>
      <c r="C45" s="917" t="s">
        <v>232</v>
      </c>
      <c r="D45" s="918">
        <v>23.496700000000001</v>
      </c>
      <c r="E45" s="806"/>
    </row>
    <row r="46" spans="1:5" ht="16.149999999999999" customHeight="1" x14ac:dyDescent="0.2">
      <c r="A46" s="915" t="s">
        <v>5849</v>
      </c>
      <c r="B46" s="916" t="s">
        <v>6959</v>
      </c>
      <c r="C46" s="917" t="s">
        <v>14</v>
      </c>
      <c r="D46" s="918">
        <v>5569.7536</v>
      </c>
      <c r="E46" s="806"/>
    </row>
    <row r="47" spans="1:5" ht="16.149999999999999" customHeight="1" x14ac:dyDescent="0.2">
      <c r="A47" s="915" t="s">
        <v>5847</v>
      </c>
      <c r="B47" s="916" t="s">
        <v>5846</v>
      </c>
      <c r="C47" s="917" t="s">
        <v>232</v>
      </c>
      <c r="D47" s="918">
        <v>30.041599999999999</v>
      </c>
      <c r="E47" s="806"/>
    </row>
    <row r="48" spans="1:5" ht="16.149999999999999" customHeight="1" x14ac:dyDescent="0.2">
      <c r="A48" s="915" t="s">
        <v>5845</v>
      </c>
      <c r="B48" s="916" t="s">
        <v>5844</v>
      </c>
      <c r="C48" s="917" t="s">
        <v>14</v>
      </c>
      <c r="D48" s="918">
        <v>5524.3864000000003</v>
      </c>
      <c r="E48" s="806"/>
    </row>
    <row r="49" spans="1:6" ht="16.149999999999999" customHeight="1" x14ac:dyDescent="0.2">
      <c r="A49" s="915" t="s">
        <v>30</v>
      </c>
      <c r="B49" s="916" t="s">
        <v>6960</v>
      </c>
      <c r="C49" s="917" t="s">
        <v>14</v>
      </c>
      <c r="D49" s="918">
        <v>7854.9119000000001</v>
      </c>
      <c r="E49" s="806"/>
    </row>
    <row r="50" spans="1:6" ht="16.149999999999999" customHeight="1" x14ac:dyDescent="0.2">
      <c r="A50" s="915" t="s">
        <v>5843</v>
      </c>
      <c r="B50" s="916" t="s">
        <v>5842</v>
      </c>
      <c r="C50" s="917" t="s">
        <v>232</v>
      </c>
      <c r="D50" s="918">
        <v>22.798200000000001</v>
      </c>
      <c r="E50" s="806"/>
    </row>
    <row r="51" spans="1:6" ht="16.149999999999999" customHeight="1" x14ac:dyDescent="0.2">
      <c r="A51" s="915" t="s">
        <v>5841</v>
      </c>
      <c r="B51" s="916" t="s">
        <v>5840</v>
      </c>
      <c r="C51" s="917" t="s">
        <v>232</v>
      </c>
      <c r="D51" s="918">
        <v>23.542000000000002</v>
      </c>
      <c r="E51" s="806"/>
    </row>
    <row r="52" spans="1:6" ht="16.149999999999999" customHeight="1" x14ac:dyDescent="0.2">
      <c r="A52" s="915" t="s">
        <v>6961</v>
      </c>
      <c r="B52" s="916" t="s">
        <v>5856</v>
      </c>
      <c r="C52" s="917" t="s">
        <v>232</v>
      </c>
      <c r="D52" s="918">
        <v>46.080800000000004</v>
      </c>
      <c r="E52" s="806"/>
    </row>
    <row r="53" spans="1:6" ht="16.149999999999999" customHeight="1" x14ac:dyDescent="0.2">
      <c r="A53" s="915" t="s">
        <v>6962</v>
      </c>
      <c r="B53" s="916" t="s">
        <v>5806</v>
      </c>
      <c r="C53" s="917" t="s">
        <v>232</v>
      </c>
      <c r="D53" s="918">
        <v>34.319899999999997</v>
      </c>
      <c r="E53" s="806"/>
    </row>
    <row r="54" spans="1:6" ht="16.149999999999999" customHeight="1" x14ac:dyDescent="0.2">
      <c r="A54" s="915" t="s">
        <v>816</v>
      </c>
      <c r="B54" s="916" t="s">
        <v>6963</v>
      </c>
      <c r="C54" s="917" t="s">
        <v>14</v>
      </c>
      <c r="D54" s="918">
        <v>26348.377499999999</v>
      </c>
      <c r="E54" s="806"/>
    </row>
    <row r="55" spans="1:6" ht="16.149999999999999" customHeight="1" x14ac:dyDescent="0.2">
      <c r="A55" s="915" t="s">
        <v>5839</v>
      </c>
      <c r="B55" s="916" t="s">
        <v>5838</v>
      </c>
      <c r="C55" s="917" t="s">
        <v>232</v>
      </c>
      <c r="D55" s="918">
        <v>35.599299999999999</v>
      </c>
      <c r="E55" s="806"/>
    </row>
    <row r="56" spans="1:6" ht="16.149999999999999" customHeight="1" x14ac:dyDescent="0.2">
      <c r="A56" s="915" t="s">
        <v>5837</v>
      </c>
      <c r="B56" s="916" t="s">
        <v>5836</v>
      </c>
      <c r="C56" s="917" t="s">
        <v>14</v>
      </c>
      <c r="D56" s="918">
        <v>7627.5316999999995</v>
      </c>
      <c r="E56" s="806"/>
    </row>
    <row r="57" spans="1:6" ht="16.149999999999999" customHeight="1" x14ac:dyDescent="0.2">
      <c r="A57" s="915" t="s">
        <v>6964</v>
      </c>
      <c r="B57" s="916" t="s">
        <v>1671</v>
      </c>
      <c r="C57" s="917" t="s">
        <v>232</v>
      </c>
      <c r="D57" s="918">
        <v>41.130800000000001</v>
      </c>
      <c r="E57" s="806"/>
    </row>
    <row r="58" spans="1:6" ht="16.149999999999999" customHeight="1" x14ac:dyDescent="0.2">
      <c r="A58" s="915" t="s">
        <v>17</v>
      </c>
      <c r="B58" s="916" t="s">
        <v>6965</v>
      </c>
      <c r="C58" s="917" t="s">
        <v>14</v>
      </c>
      <c r="D58" s="918">
        <v>8418.9631000000008</v>
      </c>
      <c r="E58" s="806"/>
      <c r="F58" s="807"/>
    </row>
    <row r="59" spans="1:6" ht="16.149999999999999" customHeight="1" x14ac:dyDescent="0.2">
      <c r="A59" s="915" t="s">
        <v>5835</v>
      </c>
      <c r="B59" s="916" t="s">
        <v>5834</v>
      </c>
      <c r="C59" s="917" t="s">
        <v>232</v>
      </c>
      <c r="D59" s="918">
        <v>32.174999999999997</v>
      </c>
      <c r="E59" s="806"/>
    </row>
    <row r="60" spans="1:6" ht="16.149999999999999" customHeight="1" x14ac:dyDescent="0.2">
      <c r="A60" s="915" t="s">
        <v>5833</v>
      </c>
      <c r="B60" s="916" t="s">
        <v>5832</v>
      </c>
      <c r="C60" s="917" t="s">
        <v>232</v>
      </c>
      <c r="D60" s="918">
        <v>36.460999999999999</v>
      </c>
      <c r="E60" s="806"/>
    </row>
    <row r="61" spans="1:6" ht="16.149999999999999" customHeight="1" x14ac:dyDescent="0.2">
      <c r="A61" s="915" t="s">
        <v>6966</v>
      </c>
      <c r="B61" s="916" t="s">
        <v>5802</v>
      </c>
      <c r="C61" s="917" t="s">
        <v>232</v>
      </c>
      <c r="D61" s="918">
        <v>45.659700000000001</v>
      </c>
      <c r="E61" s="806"/>
    </row>
    <row r="62" spans="1:6" ht="16.149999999999999" customHeight="1" x14ac:dyDescent="0.2">
      <c r="A62" s="915" t="s">
        <v>6967</v>
      </c>
      <c r="B62" s="916" t="s">
        <v>18</v>
      </c>
      <c r="C62" s="917" t="s">
        <v>232</v>
      </c>
      <c r="D62" s="918">
        <v>45.659700000000001</v>
      </c>
      <c r="E62" s="806"/>
    </row>
    <row r="63" spans="1:6" ht="16.149999999999999" customHeight="1" x14ac:dyDescent="0.2">
      <c r="A63" s="915" t="s">
        <v>6968</v>
      </c>
      <c r="B63" s="916" t="s">
        <v>5818</v>
      </c>
      <c r="C63" s="917" t="s">
        <v>232</v>
      </c>
      <c r="D63" s="918">
        <v>45.659700000000001</v>
      </c>
      <c r="F63" s="806"/>
    </row>
    <row r="64" spans="1:6" ht="16.149999999999999" customHeight="1" x14ac:dyDescent="0.2">
      <c r="A64" s="915" t="s">
        <v>810</v>
      </c>
      <c r="B64" s="916" t="s">
        <v>6969</v>
      </c>
      <c r="C64" s="917" t="s">
        <v>14</v>
      </c>
      <c r="D64" s="918">
        <v>6234.1464999999998</v>
      </c>
      <c r="F64" s="806"/>
    </row>
    <row r="65" spans="1:6" ht="16.149999999999999" customHeight="1" x14ac:dyDescent="0.2">
      <c r="A65" s="915" t="s">
        <v>21</v>
      </c>
      <c r="B65" s="916" t="s">
        <v>6970</v>
      </c>
      <c r="C65" s="917" t="s">
        <v>14</v>
      </c>
      <c r="D65" s="918">
        <v>7705.2344999999996</v>
      </c>
      <c r="F65" s="806"/>
    </row>
    <row r="66" spans="1:6" ht="16.149999999999999" customHeight="1" x14ac:dyDescent="0.2">
      <c r="A66" s="915" t="s">
        <v>6971</v>
      </c>
      <c r="B66" s="916" t="s">
        <v>5816</v>
      </c>
      <c r="C66" s="917" t="s">
        <v>232</v>
      </c>
      <c r="D66" s="918">
        <v>45.659700000000001</v>
      </c>
      <c r="F66" s="806"/>
    </row>
    <row r="67" spans="1:6" ht="16.149999999999999" customHeight="1" x14ac:dyDescent="0.2">
      <c r="A67" s="915" t="s">
        <v>6972</v>
      </c>
      <c r="B67" s="916" t="s">
        <v>5826</v>
      </c>
      <c r="C67" s="917" t="s">
        <v>232</v>
      </c>
      <c r="D67" s="918">
        <v>45.659700000000001</v>
      </c>
      <c r="F67" s="806"/>
    </row>
    <row r="68" spans="1:6" ht="16.149999999999999" customHeight="1" x14ac:dyDescent="0.2">
      <c r="A68" s="915" t="s">
        <v>5831</v>
      </c>
      <c r="B68" s="916" t="s">
        <v>6973</v>
      </c>
      <c r="C68" s="917" t="s">
        <v>14</v>
      </c>
      <c r="D68" s="918">
        <v>7676.7151999999996</v>
      </c>
      <c r="F68" s="806"/>
    </row>
    <row r="69" spans="1:6" ht="16.149999999999999" customHeight="1" x14ac:dyDescent="0.2">
      <c r="A69" s="915" t="s">
        <v>6974</v>
      </c>
      <c r="B69" s="916" t="s">
        <v>1675</v>
      </c>
      <c r="C69" s="917" t="s">
        <v>232</v>
      </c>
      <c r="D69" s="918">
        <v>33.847700000000003</v>
      </c>
      <c r="F69" s="806"/>
    </row>
    <row r="70" spans="1:6" ht="16.149999999999999" customHeight="1" x14ac:dyDescent="0.2">
      <c r="A70" s="915" t="s">
        <v>5829</v>
      </c>
      <c r="B70" s="916" t="s">
        <v>5828</v>
      </c>
      <c r="C70" s="917" t="s">
        <v>232</v>
      </c>
      <c r="D70" s="918">
        <v>41.312199999999997</v>
      </c>
      <c r="F70" s="806"/>
    </row>
    <row r="71" spans="1:6" ht="16.149999999999999" customHeight="1" x14ac:dyDescent="0.2">
      <c r="A71" s="915" t="s">
        <v>784</v>
      </c>
      <c r="B71" s="916" t="s">
        <v>6975</v>
      </c>
      <c r="C71" s="917" t="s">
        <v>14</v>
      </c>
      <c r="D71" s="918">
        <v>7572.8760000000002</v>
      </c>
      <c r="F71" s="806"/>
    </row>
    <row r="72" spans="1:6" ht="16.149999999999999" customHeight="1" x14ac:dyDescent="0.2">
      <c r="A72" s="915" t="s">
        <v>5827</v>
      </c>
      <c r="B72" s="916" t="s">
        <v>6976</v>
      </c>
      <c r="C72" s="917" t="s">
        <v>14</v>
      </c>
      <c r="D72" s="918">
        <v>8418.9631000000008</v>
      </c>
      <c r="F72" s="806"/>
    </row>
    <row r="73" spans="1:6" ht="16.149999999999999" customHeight="1" x14ac:dyDescent="0.2">
      <c r="A73" s="915" t="s">
        <v>5825</v>
      </c>
      <c r="B73" s="916" t="s">
        <v>5824</v>
      </c>
      <c r="C73" s="917" t="s">
        <v>232</v>
      </c>
      <c r="D73" s="918">
        <v>29.1785</v>
      </c>
      <c r="F73" s="806"/>
    </row>
    <row r="74" spans="1:6" ht="16.149999999999999" customHeight="1" x14ac:dyDescent="0.2">
      <c r="A74" s="915" t="s">
        <v>6977</v>
      </c>
      <c r="B74" s="916" t="s">
        <v>5871</v>
      </c>
      <c r="C74" s="917" t="s">
        <v>232</v>
      </c>
      <c r="D74" s="918">
        <v>45.659700000000001</v>
      </c>
      <c r="F74" s="806"/>
    </row>
    <row r="75" spans="1:6" ht="16.149999999999999" customHeight="1" x14ac:dyDescent="0.2">
      <c r="A75" s="915" t="s">
        <v>6978</v>
      </c>
      <c r="B75" s="916" t="s">
        <v>1665</v>
      </c>
      <c r="C75" s="917" t="s">
        <v>232</v>
      </c>
      <c r="D75" s="918">
        <v>64.296599999999998</v>
      </c>
      <c r="F75" s="806"/>
    </row>
    <row r="76" spans="1:6" ht="16.149999999999999" customHeight="1" x14ac:dyDescent="0.2">
      <c r="A76" s="915" t="s">
        <v>6979</v>
      </c>
      <c r="B76" s="916" t="s">
        <v>16</v>
      </c>
      <c r="C76" s="917" t="s">
        <v>232</v>
      </c>
      <c r="D76" s="918">
        <v>154.524</v>
      </c>
      <c r="F76" s="806"/>
    </row>
    <row r="77" spans="1:6" ht="16.149999999999999" customHeight="1" x14ac:dyDescent="0.2">
      <c r="A77" s="915" t="s">
        <v>5823</v>
      </c>
      <c r="B77" s="916" t="s">
        <v>6980</v>
      </c>
      <c r="C77" s="917" t="s">
        <v>14</v>
      </c>
      <c r="D77" s="918">
        <v>7860.9952999999996</v>
      </c>
      <c r="F77" s="806"/>
    </row>
    <row r="78" spans="1:6" ht="16.149999999999999" customHeight="1" x14ac:dyDescent="0.2">
      <c r="A78" s="915" t="s">
        <v>6981</v>
      </c>
      <c r="B78" s="916" t="s">
        <v>1668</v>
      </c>
      <c r="C78" s="917" t="s">
        <v>232</v>
      </c>
      <c r="D78" s="918">
        <v>137.8237</v>
      </c>
      <c r="F78" s="806"/>
    </row>
    <row r="79" spans="1:6" ht="16.149999999999999" customHeight="1" x14ac:dyDescent="0.2">
      <c r="A79" s="915" t="s">
        <v>5821</v>
      </c>
      <c r="B79" s="916" t="s">
        <v>5820</v>
      </c>
      <c r="C79" s="917" t="s">
        <v>232</v>
      </c>
      <c r="D79" s="918">
        <v>38.195300000000003</v>
      </c>
      <c r="F79" s="806"/>
    </row>
    <row r="80" spans="1:6" ht="16.149999999999999" customHeight="1" x14ac:dyDescent="0.2">
      <c r="A80" s="915" t="s">
        <v>5819</v>
      </c>
      <c r="B80" s="916" t="s">
        <v>6982</v>
      </c>
      <c r="C80" s="917" t="s">
        <v>14</v>
      </c>
      <c r="D80" s="918">
        <v>8418.9631000000008</v>
      </c>
      <c r="F80" s="806"/>
    </row>
    <row r="81" spans="1:6" ht="16.149999999999999" customHeight="1" x14ac:dyDescent="0.2">
      <c r="A81" s="915" t="s">
        <v>6983</v>
      </c>
      <c r="B81" s="916" t="s">
        <v>5764</v>
      </c>
      <c r="C81" s="917" t="s">
        <v>232</v>
      </c>
      <c r="D81" s="918">
        <v>195.50450000000001</v>
      </c>
      <c r="F81" s="806"/>
    </row>
    <row r="82" spans="1:6" ht="16.149999999999999" customHeight="1" x14ac:dyDescent="0.2">
      <c r="A82" s="915" t="s">
        <v>6984</v>
      </c>
      <c r="B82" s="916" t="s">
        <v>1677</v>
      </c>
      <c r="C82" s="917" t="s">
        <v>232</v>
      </c>
      <c r="D82" s="918">
        <v>142.733</v>
      </c>
      <c r="F82" s="806"/>
    </row>
    <row r="83" spans="1:6" ht="16.149999999999999" customHeight="1" x14ac:dyDescent="0.2">
      <c r="A83" s="915" t="s">
        <v>786</v>
      </c>
      <c r="B83" s="916" t="s">
        <v>6985</v>
      </c>
      <c r="C83" s="917" t="s">
        <v>14</v>
      </c>
      <c r="D83" s="918">
        <v>4266.3602000000001</v>
      </c>
      <c r="F83" s="806"/>
    </row>
    <row r="84" spans="1:6" ht="16.149999999999999" customHeight="1" x14ac:dyDescent="0.2">
      <c r="A84" s="915" t="s">
        <v>777</v>
      </c>
      <c r="B84" s="916" t="s">
        <v>6986</v>
      </c>
      <c r="C84" s="917" t="s">
        <v>14</v>
      </c>
      <c r="D84" s="918">
        <v>7786.5808999999999</v>
      </c>
      <c r="F84" s="806"/>
    </row>
    <row r="85" spans="1:6" ht="16.149999999999999" customHeight="1" x14ac:dyDescent="0.2">
      <c r="A85" s="915" t="s">
        <v>6987</v>
      </c>
      <c r="B85" s="916" t="s">
        <v>13</v>
      </c>
      <c r="C85" s="917" t="s">
        <v>232</v>
      </c>
      <c r="D85" s="918">
        <v>154.524</v>
      </c>
      <c r="F85" s="806"/>
    </row>
    <row r="86" spans="1:6" ht="16.149999999999999" customHeight="1" x14ac:dyDescent="0.2">
      <c r="A86" s="915" t="s">
        <v>6988</v>
      </c>
      <c r="B86" s="916" t="s">
        <v>1674</v>
      </c>
      <c r="C86" s="917" t="s">
        <v>232</v>
      </c>
      <c r="D86" s="918">
        <v>23.227499999999999</v>
      </c>
      <c r="F86" s="806"/>
    </row>
    <row r="87" spans="1:6" ht="16.149999999999999" customHeight="1" x14ac:dyDescent="0.2">
      <c r="A87" s="915" t="s">
        <v>5817</v>
      </c>
      <c r="B87" s="916" t="s">
        <v>6989</v>
      </c>
      <c r="C87" s="917" t="s">
        <v>14</v>
      </c>
      <c r="D87" s="918">
        <v>8418.9631000000008</v>
      </c>
      <c r="F87" s="806"/>
    </row>
    <row r="88" spans="1:6" ht="16.149999999999999" customHeight="1" x14ac:dyDescent="0.2">
      <c r="A88" s="915" t="s">
        <v>6990</v>
      </c>
      <c r="B88" s="916" t="s">
        <v>5812</v>
      </c>
      <c r="C88" s="917" t="s">
        <v>232</v>
      </c>
      <c r="D88" s="918">
        <v>91.049099999999996</v>
      </c>
      <c r="F88" s="806"/>
    </row>
    <row r="89" spans="1:6" ht="16.149999999999999" customHeight="1" x14ac:dyDescent="0.2">
      <c r="A89" s="915" t="s">
        <v>781</v>
      </c>
      <c r="B89" s="916" t="s">
        <v>6991</v>
      </c>
      <c r="C89" s="917" t="s">
        <v>14</v>
      </c>
      <c r="D89" s="918">
        <v>4980.7746999999999</v>
      </c>
      <c r="F89" s="806"/>
    </row>
    <row r="90" spans="1:6" ht="16.149999999999999" customHeight="1" x14ac:dyDescent="0.2">
      <c r="A90" s="915" t="s">
        <v>6992</v>
      </c>
      <c r="B90" s="916" t="s">
        <v>31</v>
      </c>
      <c r="C90" s="917" t="s">
        <v>232</v>
      </c>
      <c r="D90" s="918">
        <v>42.482300000000002</v>
      </c>
      <c r="F90" s="806"/>
    </row>
    <row r="91" spans="1:6" ht="16.149999999999999" customHeight="1" x14ac:dyDescent="0.2">
      <c r="A91" s="915" t="s">
        <v>6993</v>
      </c>
      <c r="B91" s="916" t="s">
        <v>5848</v>
      </c>
      <c r="C91" s="917" t="s">
        <v>232</v>
      </c>
      <c r="D91" s="918">
        <v>30.2851</v>
      </c>
      <c r="F91" s="806"/>
    </row>
    <row r="92" spans="1:6" ht="16.149999999999999" customHeight="1" x14ac:dyDescent="0.2">
      <c r="A92" s="915" t="s">
        <v>6994</v>
      </c>
      <c r="B92" s="916" t="s">
        <v>5766</v>
      </c>
      <c r="C92" s="917" t="s">
        <v>232</v>
      </c>
      <c r="D92" s="918">
        <v>114.1645</v>
      </c>
      <c r="F92" s="806"/>
    </row>
    <row r="93" spans="1:6" ht="16.149999999999999" customHeight="1" x14ac:dyDescent="0.2">
      <c r="A93" s="915" t="s">
        <v>5815</v>
      </c>
      <c r="B93" s="916" t="s">
        <v>6995</v>
      </c>
      <c r="C93" s="917" t="s">
        <v>14</v>
      </c>
      <c r="D93" s="918">
        <v>20118.441500000001</v>
      </c>
      <c r="F93" s="806"/>
    </row>
    <row r="94" spans="1:6" ht="16.149999999999999" customHeight="1" x14ac:dyDescent="0.2">
      <c r="A94" s="915" t="s">
        <v>5813</v>
      </c>
      <c r="B94" s="916" t="s">
        <v>6996</v>
      </c>
      <c r="C94" s="917" t="s">
        <v>14</v>
      </c>
      <c r="D94" s="918">
        <v>16753.533899999999</v>
      </c>
      <c r="F94" s="806"/>
    </row>
    <row r="95" spans="1:6" ht="16.149999999999999" customHeight="1" x14ac:dyDescent="0.2">
      <c r="A95" s="915" t="s">
        <v>5811</v>
      </c>
      <c r="B95" s="916" t="s">
        <v>6997</v>
      </c>
      <c r="C95" s="917" t="s">
        <v>14</v>
      </c>
      <c r="D95" s="918">
        <v>7094.5297</v>
      </c>
      <c r="F95" s="806"/>
    </row>
    <row r="96" spans="1:6" ht="16.149999999999999" customHeight="1" x14ac:dyDescent="0.2">
      <c r="A96" s="915" t="s">
        <v>5809</v>
      </c>
      <c r="B96" s="916" t="s">
        <v>6998</v>
      </c>
      <c r="C96" s="917" t="s">
        <v>14</v>
      </c>
      <c r="D96" s="918">
        <v>6920.0631999999996</v>
      </c>
      <c r="F96" s="806"/>
    </row>
    <row r="97" spans="1:6" ht="16.149999999999999" customHeight="1" x14ac:dyDescent="0.2">
      <c r="A97" s="915" t="s">
        <v>5807</v>
      </c>
      <c r="B97" s="916" t="s">
        <v>6999</v>
      </c>
      <c r="C97" s="917" t="s">
        <v>14</v>
      </c>
      <c r="D97" s="918">
        <v>6308.4418999999998</v>
      </c>
      <c r="F97" s="806"/>
    </row>
    <row r="98" spans="1:6" ht="16.149999999999999" customHeight="1" x14ac:dyDescent="0.2">
      <c r="A98" s="915" t="s">
        <v>7000</v>
      </c>
      <c r="B98" s="916" t="s">
        <v>1678</v>
      </c>
      <c r="C98" s="917" t="s">
        <v>232</v>
      </c>
      <c r="D98" s="918">
        <v>99.643600000000006</v>
      </c>
      <c r="F98" s="806"/>
    </row>
    <row r="99" spans="1:6" ht="16.149999999999999" customHeight="1" x14ac:dyDescent="0.2">
      <c r="A99" s="915" t="s">
        <v>5805</v>
      </c>
      <c r="B99" s="916" t="s">
        <v>5804</v>
      </c>
      <c r="C99" s="917" t="s">
        <v>232</v>
      </c>
      <c r="D99" s="918">
        <v>35.393000000000001</v>
      </c>
      <c r="F99" s="806"/>
    </row>
    <row r="100" spans="1:6" ht="16.149999999999999" customHeight="1" x14ac:dyDescent="0.2">
      <c r="A100" s="915" t="s">
        <v>5803</v>
      </c>
      <c r="B100" s="916" t="s">
        <v>7001</v>
      </c>
      <c r="C100" s="917" t="s">
        <v>14</v>
      </c>
      <c r="D100" s="918">
        <v>8418.9631000000008</v>
      </c>
      <c r="F100" s="806"/>
    </row>
    <row r="101" spans="1:6" ht="16.149999999999999" customHeight="1" x14ac:dyDescent="0.2">
      <c r="A101" s="915" t="s">
        <v>7002</v>
      </c>
      <c r="B101" s="916" t="s">
        <v>5800</v>
      </c>
      <c r="C101" s="917" t="s">
        <v>232</v>
      </c>
      <c r="D101" s="918">
        <v>44.056699999999999</v>
      </c>
      <c r="F101" s="806"/>
    </row>
    <row r="102" spans="1:6" ht="16.149999999999999" customHeight="1" x14ac:dyDescent="0.2">
      <c r="A102" s="915" t="s">
        <v>7003</v>
      </c>
      <c r="B102" s="916" t="s">
        <v>5866</v>
      </c>
      <c r="C102" s="917" t="s">
        <v>232</v>
      </c>
      <c r="D102" s="918">
        <v>84.448800000000006</v>
      </c>
      <c r="F102" s="806"/>
    </row>
    <row r="103" spans="1:6" x14ac:dyDescent="0.2">
      <c r="A103" s="915" t="s">
        <v>7004</v>
      </c>
      <c r="B103" s="916" t="s">
        <v>5808</v>
      </c>
      <c r="C103" s="917" t="s">
        <v>232</v>
      </c>
      <c r="D103" s="918">
        <v>37.611499999999999</v>
      </c>
    </row>
    <row r="104" spans="1:6" x14ac:dyDescent="0.2">
      <c r="A104" s="915" t="s">
        <v>5801</v>
      </c>
      <c r="B104" s="916" t="s">
        <v>7005</v>
      </c>
      <c r="C104" s="917" t="s">
        <v>14</v>
      </c>
      <c r="D104" s="918">
        <v>8101.2039999999997</v>
      </c>
    </row>
    <row r="105" spans="1:6" x14ac:dyDescent="0.2">
      <c r="A105" s="915" t="s">
        <v>5799</v>
      </c>
      <c r="B105" s="916" t="s">
        <v>5798</v>
      </c>
      <c r="C105" s="917" t="s">
        <v>232</v>
      </c>
      <c r="D105" s="918">
        <v>42.713200000000001</v>
      </c>
    </row>
    <row r="106" spans="1:6" x14ac:dyDescent="0.2">
      <c r="A106" s="915" t="s">
        <v>5797</v>
      </c>
      <c r="B106" s="916" t="s">
        <v>5796</v>
      </c>
      <c r="C106" s="917" t="s">
        <v>232</v>
      </c>
      <c r="D106" s="918">
        <v>44.7943</v>
      </c>
    </row>
    <row r="107" spans="1:6" x14ac:dyDescent="0.2">
      <c r="A107" s="915" t="s">
        <v>5795</v>
      </c>
      <c r="B107" s="916" t="s">
        <v>5794</v>
      </c>
      <c r="C107" s="917" t="s">
        <v>232</v>
      </c>
      <c r="D107" s="918">
        <v>60.564399999999999</v>
      </c>
    </row>
    <row r="108" spans="1:6" x14ac:dyDescent="0.2">
      <c r="A108" s="915" t="s">
        <v>5793</v>
      </c>
      <c r="B108" s="916" t="s">
        <v>5792</v>
      </c>
      <c r="C108" s="917" t="s">
        <v>232</v>
      </c>
      <c r="D108" s="918">
        <v>56.311700000000002</v>
      </c>
    </row>
    <row r="109" spans="1:6" x14ac:dyDescent="0.2">
      <c r="A109" s="915" t="s">
        <v>5791</v>
      </c>
      <c r="B109" s="916" t="s">
        <v>5790</v>
      </c>
      <c r="C109" s="917" t="s">
        <v>232</v>
      </c>
      <c r="D109" s="918">
        <v>39.692500000000003</v>
      </c>
    </row>
    <row r="110" spans="1:6" x14ac:dyDescent="0.2">
      <c r="A110" s="915" t="s">
        <v>5789</v>
      </c>
      <c r="B110" s="916" t="s">
        <v>5788</v>
      </c>
      <c r="C110" s="917" t="s">
        <v>232</v>
      </c>
      <c r="D110" s="918">
        <v>35.698</v>
      </c>
    </row>
    <row r="111" spans="1:6" x14ac:dyDescent="0.2">
      <c r="A111" s="915" t="s">
        <v>5787</v>
      </c>
      <c r="B111" s="916" t="s">
        <v>5786</v>
      </c>
      <c r="C111" s="917" t="s">
        <v>232</v>
      </c>
      <c r="D111" s="918">
        <v>41.824399999999997</v>
      </c>
    </row>
    <row r="112" spans="1:6" x14ac:dyDescent="0.2">
      <c r="A112" s="915" t="s">
        <v>5785</v>
      </c>
      <c r="B112" s="916" t="s">
        <v>5784</v>
      </c>
      <c r="C112" s="917" t="s">
        <v>232</v>
      </c>
      <c r="D112" s="918">
        <v>63.876600000000003</v>
      </c>
    </row>
    <row r="113" spans="1:4" x14ac:dyDescent="0.2">
      <c r="A113" s="915" t="s">
        <v>5783</v>
      </c>
      <c r="B113" s="916" t="s">
        <v>5782</v>
      </c>
      <c r="C113" s="917" t="s">
        <v>232</v>
      </c>
      <c r="D113" s="918">
        <v>44.293399999999998</v>
      </c>
    </row>
    <row r="114" spans="1:4" x14ac:dyDescent="0.2">
      <c r="A114" s="915" t="s">
        <v>5781</v>
      </c>
      <c r="B114" s="916" t="s">
        <v>7006</v>
      </c>
      <c r="C114" s="917" t="s">
        <v>14</v>
      </c>
      <c r="D114" s="918">
        <v>11768.6566</v>
      </c>
    </row>
    <row r="115" spans="1:4" x14ac:dyDescent="0.2">
      <c r="A115" s="915" t="s">
        <v>5779</v>
      </c>
      <c r="B115" s="916" t="s">
        <v>5778</v>
      </c>
      <c r="C115" s="917" t="s">
        <v>232</v>
      </c>
      <c r="D115" s="918">
        <v>45.331899999999997</v>
      </c>
    </row>
    <row r="116" spans="1:4" x14ac:dyDescent="0.2">
      <c r="A116" s="915" t="s">
        <v>7007</v>
      </c>
      <c r="B116" s="916" t="s">
        <v>5810</v>
      </c>
      <c r="C116" s="917" t="s">
        <v>232</v>
      </c>
      <c r="D116" s="918">
        <v>38.517899999999997</v>
      </c>
    </row>
    <row r="117" spans="1:4" x14ac:dyDescent="0.2">
      <c r="A117" s="915" t="s">
        <v>7008</v>
      </c>
      <c r="B117" s="916" t="s">
        <v>7009</v>
      </c>
      <c r="C117" s="917" t="s">
        <v>232</v>
      </c>
      <c r="D117" s="918">
        <v>23.464700000000001</v>
      </c>
    </row>
    <row r="118" spans="1:4" x14ac:dyDescent="0.2">
      <c r="A118" s="915" t="s">
        <v>7010</v>
      </c>
      <c r="B118" s="916" t="s">
        <v>5830</v>
      </c>
      <c r="C118" s="917" t="s">
        <v>232</v>
      </c>
      <c r="D118" s="918">
        <v>41.751199999999997</v>
      </c>
    </row>
    <row r="119" spans="1:4" x14ac:dyDescent="0.2">
      <c r="A119" s="915" t="s">
        <v>5777</v>
      </c>
      <c r="B119" s="916" t="s">
        <v>5776</v>
      </c>
      <c r="C119" s="917" t="s">
        <v>232</v>
      </c>
      <c r="D119" s="918">
        <v>35.2303</v>
      </c>
    </row>
    <row r="120" spans="1:4" x14ac:dyDescent="0.2">
      <c r="A120" s="915" t="s">
        <v>5775</v>
      </c>
      <c r="B120" s="916" t="s">
        <v>5774</v>
      </c>
      <c r="C120" s="917" t="s">
        <v>232</v>
      </c>
      <c r="D120" s="918">
        <v>37.161900000000003</v>
      </c>
    </row>
    <row r="121" spans="1:4" x14ac:dyDescent="0.2">
      <c r="A121" s="915" t="s">
        <v>5773</v>
      </c>
      <c r="B121" s="916" t="s">
        <v>5772</v>
      </c>
      <c r="C121" s="917" t="s">
        <v>232</v>
      </c>
      <c r="D121" s="918">
        <v>37.099400000000003</v>
      </c>
    </row>
    <row r="122" spans="1:4" x14ac:dyDescent="0.2">
      <c r="A122" s="915" t="s">
        <v>5771</v>
      </c>
      <c r="B122" s="916" t="s">
        <v>5770</v>
      </c>
      <c r="C122" s="917" t="s">
        <v>232</v>
      </c>
      <c r="D122" s="918">
        <v>53.082099999999997</v>
      </c>
    </row>
    <row r="123" spans="1:4" x14ac:dyDescent="0.2">
      <c r="A123" s="915" t="s">
        <v>780</v>
      </c>
      <c r="B123" s="916" t="s">
        <v>7011</v>
      </c>
      <c r="C123" s="917" t="s">
        <v>14</v>
      </c>
      <c r="D123" s="918">
        <v>25432.686300000001</v>
      </c>
    </row>
    <row r="124" spans="1:4" x14ac:dyDescent="0.2">
      <c r="A124" s="915" t="s">
        <v>5769</v>
      </c>
      <c r="B124" s="916" t="s">
        <v>7012</v>
      </c>
      <c r="C124" s="917" t="s">
        <v>14</v>
      </c>
      <c r="D124" s="918">
        <v>7786.5808999999999</v>
      </c>
    </row>
    <row r="125" spans="1:4" x14ac:dyDescent="0.2">
      <c r="A125" s="915" t="s">
        <v>778</v>
      </c>
      <c r="B125" s="916" t="s">
        <v>1667</v>
      </c>
      <c r="C125" s="917" t="s">
        <v>14</v>
      </c>
      <c r="D125" s="918">
        <v>5926.6153999999997</v>
      </c>
    </row>
    <row r="126" spans="1:4" x14ac:dyDescent="0.2">
      <c r="A126" s="915" t="s">
        <v>26</v>
      </c>
      <c r="B126" s="916" t="s">
        <v>7013</v>
      </c>
      <c r="C126" s="917" t="s">
        <v>14</v>
      </c>
      <c r="D126" s="918">
        <v>8888.3390999999992</v>
      </c>
    </row>
    <row r="127" spans="1:4" x14ac:dyDescent="0.2">
      <c r="A127" s="915" t="s">
        <v>28</v>
      </c>
      <c r="B127" s="916" t="s">
        <v>7014</v>
      </c>
      <c r="C127" s="917" t="s">
        <v>14</v>
      </c>
      <c r="D127" s="918">
        <v>5964.9672</v>
      </c>
    </row>
    <row r="128" spans="1:4" x14ac:dyDescent="0.2">
      <c r="A128" s="915" t="s">
        <v>5767</v>
      </c>
      <c r="B128" s="916" t="s">
        <v>7015</v>
      </c>
      <c r="C128" s="917" t="s">
        <v>14</v>
      </c>
      <c r="D128" s="918">
        <v>21031.687399999999</v>
      </c>
    </row>
    <row r="129" spans="1:4" x14ac:dyDescent="0.2">
      <c r="A129" s="915" t="s">
        <v>844</v>
      </c>
      <c r="B129" s="916" t="s">
        <v>1680</v>
      </c>
      <c r="C129" s="917" t="s">
        <v>14</v>
      </c>
      <c r="D129" s="918">
        <v>5320.4852000000001</v>
      </c>
    </row>
    <row r="130" spans="1:4" x14ac:dyDescent="0.2">
      <c r="A130" s="915" t="s">
        <v>843</v>
      </c>
      <c r="B130" s="916" t="s">
        <v>1679</v>
      </c>
      <c r="C130" s="917" t="s">
        <v>14</v>
      </c>
      <c r="D130" s="918">
        <v>6244.8901999999998</v>
      </c>
    </row>
    <row r="131" spans="1:4" x14ac:dyDescent="0.2">
      <c r="A131" s="915" t="s">
        <v>845</v>
      </c>
      <c r="B131" s="916" t="s">
        <v>1681</v>
      </c>
      <c r="C131" s="917" t="s">
        <v>14</v>
      </c>
      <c r="D131" s="918">
        <v>4323.5312999999996</v>
      </c>
    </row>
    <row r="132" spans="1:4" x14ac:dyDescent="0.2">
      <c r="A132" s="915" t="s">
        <v>5765</v>
      </c>
      <c r="B132" s="916" t="s">
        <v>7016</v>
      </c>
      <c r="C132" s="917" t="s">
        <v>14</v>
      </c>
      <c r="D132" s="918">
        <v>36080.847699999998</v>
      </c>
    </row>
    <row r="133" spans="1:4" x14ac:dyDescent="0.2">
      <c r="A133" s="915" t="s">
        <v>5763</v>
      </c>
      <c r="B133" s="916" t="s">
        <v>5762</v>
      </c>
      <c r="C133" s="917" t="s">
        <v>232</v>
      </c>
      <c r="D133" s="918">
        <v>44.2117</v>
      </c>
    </row>
    <row r="134" spans="1:4" x14ac:dyDescent="0.2">
      <c r="A134" s="915" t="s">
        <v>7017</v>
      </c>
      <c r="B134" s="916" t="s">
        <v>7018</v>
      </c>
      <c r="C134" s="917" t="s">
        <v>232</v>
      </c>
      <c r="D134" s="918">
        <v>34.717799999999997</v>
      </c>
    </row>
    <row r="135" spans="1:4" x14ac:dyDescent="0.2">
      <c r="A135" s="915" t="s">
        <v>7019</v>
      </c>
      <c r="B135" s="916" t="s">
        <v>7020</v>
      </c>
      <c r="C135" s="917" t="s">
        <v>14</v>
      </c>
      <c r="D135" s="918">
        <v>6530.9435999999996</v>
      </c>
    </row>
    <row r="136" spans="1:4" x14ac:dyDescent="0.2">
      <c r="A136" s="915" t="s">
        <v>7021</v>
      </c>
      <c r="B136" s="916" t="s">
        <v>7022</v>
      </c>
      <c r="C136" s="917" t="s">
        <v>14</v>
      </c>
      <c r="D136" s="918">
        <v>8358.3407999999999</v>
      </c>
    </row>
    <row r="137" spans="1:4" x14ac:dyDescent="0.2">
      <c r="A137" s="915" t="s">
        <v>7023</v>
      </c>
      <c r="B137" s="916" t="s">
        <v>1672</v>
      </c>
      <c r="C137" s="917" t="s">
        <v>232</v>
      </c>
      <c r="D137" s="918">
        <v>23.181699999999999</v>
      </c>
    </row>
    <row r="138" spans="1:4" x14ac:dyDescent="0.2">
      <c r="A138" s="915" t="s">
        <v>7024</v>
      </c>
      <c r="B138" s="916" t="s">
        <v>5780</v>
      </c>
      <c r="C138" s="917" t="s">
        <v>232</v>
      </c>
      <c r="D138" s="918">
        <v>63.876600000000003</v>
      </c>
    </row>
    <row r="139" spans="1:4" x14ac:dyDescent="0.2">
      <c r="A139" s="915" t="s">
        <v>7025</v>
      </c>
      <c r="B139" s="916" t="s">
        <v>5822</v>
      </c>
      <c r="C139" s="917" t="s">
        <v>232</v>
      </c>
      <c r="D139" s="918">
        <v>42.551600000000001</v>
      </c>
    </row>
    <row r="140" spans="1:4" x14ac:dyDescent="0.2">
      <c r="A140" s="915" t="s">
        <v>7026</v>
      </c>
      <c r="B140" s="916" t="s">
        <v>5760</v>
      </c>
      <c r="C140" s="917" t="s">
        <v>232</v>
      </c>
      <c r="D140" s="918">
        <v>36.176099999999998</v>
      </c>
    </row>
    <row r="141" spans="1:4" x14ac:dyDescent="0.2">
      <c r="A141" s="915" t="s">
        <v>7027</v>
      </c>
      <c r="B141" s="916" t="s">
        <v>7028</v>
      </c>
      <c r="C141" s="917" t="s">
        <v>232</v>
      </c>
      <c r="D141" s="918">
        <v>42.029499999999999</v>
      </c>
    </row>
    <row r="142" spans="1:4" x14ac:dyDescent="0.2">
      <c r="A142" s="915" t="s">
        <v>7029</v>
      </c>
      <c r="B142" s="916" t="s">
        <v>22</v>
      </c>
      <c r="C142" s="917" t="s">
        <v>232</v>
      </c>
      <c r="D142" s="918">
        <v>41.6995</v>
      </c>
    </row>
    <row r="143" spans="1:4" x14ac:dyDescent="0.2">
      <c r="A143" s="915" t="s">
        <v>7030</v>
      </c>
      <c r="B143" s="916" t="s">
        <v>5768</v>
      </c>
      <c r="C143" s="917" t="s">
        <v>232</v>
      </c>
      <c r="D143" s="918">
        <v>42.029499999999999</v>
      </c>
    </row>
    <row r="144" spans="1:4" x14ac:dyDescent="0.2">
      <c r="A144" s="915" t="s">
        <v>5761</v>
      </c>
      <c r="B144" s="916" t="s">
        <v>7031</v>
      </c>
      <c r="C144" s="917" t="s">
        <v>14</v>
      </c>
      <c r="D144" s="918">
        <v>6670.5743000000002</v>
      </c>
    </row>
    <row r="145" spans="1:4" x14ac:dyDescent="0.2">
      <c r="A145" s="915" t="s">
        <v>7032</v>
      </c>
      <c r="B145" s="916" t="s">
        <v>27</v>
      </c>
      <c r="C145" s="917" t="s">
        <v>232</v>
      </c>
      <c r="D145" s="918">
        <v>48.002600000000001</v>
      </c>
    </row>
    <row r="146" spans="1:4" x14ac:dyDescent="0.2">
      <c r="A146" s="915" t="s">
        <v>7033</v>
      </c>
      <c r="B146" s="916" t="s">
        <v>1673</v>
      </c>
      <c r="C146" s="917" t="s">
        <v>232</v>
      </c>
      <c r="D146" s="918">
        <v>27.451899999999998</v>
      </c>
    </row>
    <row r="225" ht="16.5" customHeight="1" x14ac:dyDescent="0.2"/>
    <row r="258" ht="16.5" customHeight="1" x14ac:dyDescent="0.2"/>
    <row r="404" ht="16.5" customHeight="1" x14ac:dyDescent="0.2"/>
    <row r="434" ht="16.5" customHeight="1" x14ac:dyDescent="0.2"/>
    <row r="469" ht="16.5" customHeight="1" x14ac:dyDescent="0.2"/>
    <row r="504" ht="16.5" customHeight="1" x14ac:dyDescent="0.2"/>
    <row r="539" ht="16.5" customHeight="1" x14ac:dyDescent="0.2"/>
    <row r="574" ht="16.5" customHeight="1" x14ac:dyDescent="0.2"/>
    <row r="609" ht="16.5" customHeight="1" x14ac:dyDescent="0.2"/>
    <row r="644" ht="16.5" customHeight="1" x14ac:dyDescent="0.2"/>
    <row r="679" ht="16.5" customHeight="1" x14ac:dyDescent="0.2"/>
    <row r="714" ht="16.5" customHeight="1" x14ac:dyDescent="0.2"/>
    <row r="749" ht="16.5" customHeight="1" x14ac:dyDescent="0.2"/>
    <row r="784" ht="16.5" customHeight="1" x14ac:dyDescent="0.2"/>
    <row r="819" ht="16.5" customHeight="1" x14ac:dyDescent="0.2"/>
    <row r="854" ht="16.5" customHeight="1" x14ac:dyDescent="0.2"/>
    <row r="886" ht="16.5" customHeight="1" x14ac:dyDescent="0.2"/>
    <row r="915" ht="16.5" customHeight="1" x14ac:dyDescent="0.2"/>
    <row r="944" ht="16.5" customHeight="1" x14ac:dyDescent="0.2"/>
    <row r="973" ht="16.5" customHeight="1" x14ac:dyDescent="0.2"/>
    <row r="1002" ht="16.5" customHeight="1" x14ac:dyDescent="0.2"/>
    <row r="1031" ht="16.5" customHeight="1" x14ac:dyDescent="0.2"/>
    <row r="1060" ht="16.5" customHeight="1" x14ac:dyDescent="0.2"/>
    <row r="1089" ht="16.5" customHeight="1" x14ac:dyDescent="0.2"/>
    <row r="1147" ht="16.5" customHeight="1" x14ac:dyDescent="0.2"/>
    <row r="1204" ht="16.5" customHeight="1" x14ac:dyDescent="0.2"/>
    <row r="1233" ht="16.5" customHeight="1" x14ac:dyDescent="0.2"/>
    <row r="1262" ht="16.5" customHeight="1" x14ac:dyDescent="0.2"/>
    <row r="1320" ht="16.5" customHeight="1" x14ac:dyDescent="0.2"/>
    <row r="1350" ht="16.5" customHeight="1" x14ac:dyDescent="0.2"/>
    <row r="1436" ht="16.5" customHeight="1" x14ac:dyDescent="0.2"/>
  </sheetData>
  <printOptions horizontalCentered="1"/>
  <pageMargins left="0.196850393700787" right="0.196850393700787" top="1.37795275590551" bottom="0.59055118110236204" header="0" footer="0.196850393700787"/>
  <pageSetup paperSize="9" fitToWidth="0" fitToHeight="0" orientation="portrait" horizontalDpi="1200" verticalDpi="1200" r:id="rId1"/>
  <headerFooter scaleWithDoc="0">
    <oddHeader>&amp;C&amp;"Arial"&amp;8
&amp;"Arial"&amp;8&amp;BSISTEMA DE CUSTOS REFERENCIAIS DE OBRAS - SICRO
&amp;"Arial"&amp;8Relatório Sintético de Mão de Obra - Com desoneração
&amp;"Arial"&amp;8Pernambuco - abril/2025&amp;B&amp;L&amp;G</oddHeader>
    <oddFooter>&amp;C&amp;"Arial"&amp;8_______________________________________________________________________________________________________________________________
&amp;P/&amp;N</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0C199D-7CF6-432E-9E36-24E44CFBEFF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29</vt:i4>
      </vt:variant>
      <vt:variant>
        <vt:lpstr>Intervalos Nomeados</vt:lpstr>
      </vt:variant>
      <vt:variant>
        <vt:i4>44</vt:i4>
      </vt:variant>
    </vt:vector>
  </HeadingPairs>
  <TitlesOfParts>
    <vt:vector size="73" baseType="lpstr">
      <vt:lpstr>RESUMO DO ORÇAMENTO</vt:lpstr>
      <vt:lpstr>ORÇAMENTO_SEM DESONERAÇÃO</vt:lpstr>
      <vt:lpstr>COMPOSIÇÕES</vt:lpstr>
      <vt:lpstr>CRONOGRAMA </vt:lpstr>
      <vt:lpstr>CURVA ABC</vt:lpstr>
      <vt:lpstr>LÓGICA</vt:lpstr>
      <vt:lpstr>CURVA ABC_INSUMO</vt:lpstr>
      <vt:lpstr>MEMÓRIA</vt:lpstr>
      <vt:lpstr>BDI_SEM DESON.</vt:lpstr>
      <vt:lpstr>BDI DIFER_SEM DESON.</vt:lpstr>
      <vt:lpstr>EAI</vt:lpstr>
      <vt:lpstr>RR-1C</vt:lpstr>
      <vt:lpstr>CAP5070</vt:lpstr>
      <vt:lpstr>RR-2C</vt:lpstr>
      <vt:lpstr>ANP</vt:lpstr>
      <vt:lpstr>Sintético de Mão de Obra</vt:lpstr>
      <vt:lpstr>RELAÇÃO MÃO DE OBRA ORDINÁRIA</vt:lpstr>
      <vt:lpstr>DADOS DA OBRA</vt:lpstr>
      <vt:lpstr>CANTEIRO PRINCIPAL</vt:lpstr>
      <vt:lpstr>CUSTO TOTAL DO CANTEIRO DE OBRA</vt:lpstr>
      <vt:lpstr>Equip Mínimo</vt:lpstr>
      <vt:lpstr>CP001 - Adm Local</vt:lpstr>
      <vt:lpstr>CP001 - EFS e Laboratórios</vt:lpstr>
      <vt:lpstr>CP002 - Mob. e Desmob</vt:lpstr>
      <vt:lpstr>CP003 - CANTEIRO DE APOIO</vt:lpstr>
      <vt:lpstr>CP004 - CANTEIRO PRINCIPAL</vt:lpstr>
      <vt:lpstr>EQUIPAMENTO SICRO</vt:lpstr>
      <vt:lpstr>MATERIAIS SICRO</vt:lpstr>
      <vt:lpstr>MÃO DE OBRA SICRO</vt:lpstr>
      <vt:lpstr>ANP!Area_de_impressao</vt:lpstr>
      <vt:lpstr>'BDI DIFER_SEM DESON.'!Area_de_impressao</vt:lpstr>
      <vt:lpstr>'BDI_SEM DESON.'!Area_de_impressao</vt:lpstr>
      <vt:lpstr>'CANTEIRO PRINCIPAL'!Area_de_impressao</vt:lpstr>
      <vt:lpstr>'CAP5070'!Area_de_impressao</vt:lpstr>
      <vt:lpstr>'CP001 - Adm Local'!Area_de_impressao</vt:lpstr>
      <vt:lpstr>'CP001 - EFS e Laboratórios'!Area_de_impressao</vt:lpstr>
      <vt:lpstr>'CP002 - Mob. e Desmob'!Area_de_impressao</vt:lpstr>
      <vt:lpstr>'CP003 - CANTEIRO DE APOIO'!Area_de_impressao</vt:lpstr>
      <vt:lpstr>'CP004 - CANTEIRO PRINCIPAL'!Area_de_impressao</vt:lpstr>
      <vt:lpstr>'CRONOGRAMA '!Area_de_impressao</vt:lpstr>
      <vt:lpstr>'CURVA ABC'!Area_de_impressao</vt:lpstr>
      <vt:lpstr>'CUSTO TOTAL DO CANTEIRO DE OBRA'!Area_de_impressao</vt:lpstr>
      <vt:lpstr>'DADOS DA OBRA'!Area_de_impressao</vt:lpstr>
      <vt:lpstr>EAI!Area_de_impressao</vt:lpstr>
      <vt:lpstr>'Equip Mínimo'!Area_de_impressao</vt:lpstr>
      <vt:lpstr>'EQUIPAMENTO SICRO'!Area_de_impressao</vt:lpstr>
      <vt:lpstr>'MÃO DE OBRA SICRO'!Area_de_impressao</vt:lpstr>
      <vt:lpstr>'MATERIAIS SICRO'!Area_de_impressao</vt:lpstr>
      <vt:lpstr>MEMÓRIA!Area_de_impressao</vt:lpstr>
      <vt:lpstr>'ORÇAMENTO_SEM DESONERAÇÃO'!Area_de_impressao</vt:lpstr>
      <vt:lpstr>'RELAÇÃO MÃO DE OBRA ORDINÁRIA'!Area_de_impressao</vt:lpstr>
      <vt:lpstr>'RESUMO DO ORÇAMENTO'!Area_de_impressao</vt:lpstr>
      <vt:lpstr>'RR-1C'!Area_de_impressao</vt:lpstr>
      <vt:lpstr>'RR-2C'!Area_de_impressao</vt:lpstr>
      <vt:lpstr>'Sintético de Mão de Obra'!Area_de_impressao</vt:lpstr>
      <vt:lpstr>'Sintético de Mão de Obra'!JR_PAGE_ANCHOR_0_1</vt:lpstr>
      <vt:lpstr>JR_PAGE_ANCHOR_0_1</vt:lpstr>
      <vt:lpstr>'CAP5070'!Titulos_de_impressao</vt:lpstr>
      <vt:lpstr>COMPOSIÇÕES!Titulos_de_impressao</vt:lpstr>
      <vt:lpstr>'CP002 - Mob. e Desmob'!Titulos_de_impressao</vt:lpstr>
      <vt:lpstr>'CP004 - CANTEIRO PRINCIPAL'!Titulos_de_impressao</vt:lpstr>
      <vt:lpstr>'CRONOGRAMA '!Titulos_de_impressao</vt:lpstr>
      <vt:lpstr>'CURVA ABC'!Titulos_de_impressao</vt:lpstr>
      <vt:lpstr>'DADOS DA OBRA'!Titulos_de_impressao</vt:lpstr>
      <vt:lpstr>EAI!Titulos_de_impressao</vt:lpstr>
      <vt:lpstr>'Equip Mínimo'!Titulos_de_impressao</vt:lpstr>
      <vt:lpstr>'MÃO DE OBRA SICRO'!Titulos_de_impressao</vt:lpstr>
      <vt:lpstr>MEMÓRIA!Titulos_de_impressao</vt:lpstr>
      <vt:lpstr>'ORÇAMENTO_SEM DESONERAÇÃO'!Titulos_de_impressao</vt:lpstr>
      <vt:lpstr>'RR-1C'!Titulos_de_impressao</vt:lpstr>
      <vt:lpstr>'RR-2C'!Titulos_de_impressao</vt:lpstr>
      <vt:lpstr>'CURVA ABC_INSUMO'!VALOR_TOTAL</vt:lpstr>
      <vt:lpstr>VALOR_TOTAL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2026-06-09T20:36:54Z</dcterms:created>
  <dcterms:modified xsi:type="dcterms:W3CDTF">2026-06-15T09:32:39Z</dcterms:modified>
</cp:coreProperties>
</file>